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gui\Downloads\"/>
    </mc:Choice>
  </mc:AlternateContent>
  <xr:revisionPtr revIDLastSave="0" documentId="13_ncr:1_{AC79ACC4-DD0E-486E-991F-D88633BD8D93}" xr6:coauthVersionLast="47" xr6:coauthVersionMax="47" xr10:uidLastSave="{00000000-0000-0000-0000-000000000000}"/>
  <bookViews>
    <workbookView xWindow="696" yWindow="696" windowWidth="7500" windowHeight="6000" firstSheet="3" activeTab="5" xr2:uid="{BED8D0F0-186B-D141-B63B-AB0FB5C14EF8}"/>
  </bookViews>
  <sheets>
    <sheet name="Grupos Sanguineos" sheetId="1" r:id="rId1"/>
    <sheet name="Actividad Deportiva" sheetId="2" r:id="rId2"/>
    <sheet name="Países más Poblados" sheetId="3" r:id="rId3"/>
    <sheet name="Sheet1" sheetId="6" r:id="rId4"/>
    <sheet name="Sheet2" sheetId="7" r:id="rId5"/>
    <sheet name="Datos desagrupados" sheetId="8" r:id="rId6"/>
    <sheet name="Datos agrupados" sheetId="9" r:id="rId7"/>
    <sheet name="Coeficiente de pears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E12" i="8"/>
  <c r="E3" i="8"/>
  <c r="F12" i="8"/>
  <c r="E11" i="8"/>
  <c r="B12" i="10"/>
  <c r="H24" i="9"/>
  <c r="M16" i="9" s="1"/>
  <c r="G9" i="10" l="1"/>
  <c r="G3" i="10"/>
  <c r="G4" i="10"/>
  <c r="G5" i="10"/>
  <c r="G6" i="10"/>
  <c r="G7" i="10"/>
  <c r="G8" i="10"/>
  <c r="G2" i="10"/>
  <c r="F3" i="10"/>
  <c r="F4" i="10"/>
  <c r="F5" i="10"/>
  <c r="F6" i="10"/>
  <c r="F7" i="10"/>
  <c r="F8" i="10"/>
  <c r="F2" i="10"/>
  <c r="E9" i="10"/>
  <c r="E3" i="10"/>
  <c r="E4" i="10"/>
  <c r="E5" i="10"/>
  <c r="E6" i="10"/>
  <c r="E7" i="10"/>
  <c r="E8" i="10"/>
  <c r="E2" i="10"/>
  <c r="D2" i="10"/>
  <c r="D3" i="10"/>
  <c r="D4" i="10"/>
  <c r="D5" i="10"/>
  <c r="D6" i="10"/>
  <c r="D7" i="10"/>
  <c r="D8" i="10"/>
  <c r="G16" i="9"/>
  <c r="C9" i="10"/>
  <c r="A11" i="8"/>
  <c r="B3" i="8"/>
  <c r="H16" i="9"/>
  <c r="M26" i="9"/>
  <c r="B26" i="9"/>
  <c r="O15" i="9"/>
  <c r="B17" i="9"/>
  <c r="B18" i="9"/>
  <c r="B19" i="9"/>
  <c r="B20" i="9"/>
  <c r="B21" i="9"/>
  <c r="E17" i="9"/>
  <c r="E18" i="9"/>
  <c r="E19" i="9"/>
  <c r="E20" i="9"/>
  <c r="E21" i="9"/>
  <c r="E16" i="9"/>
  <c r="B16" i="9"/>
  <c r="Q17" i="9"/>
  <c r="Q15" i="9"/>
  <c r="F24" i="9"/>
  <c r="O17" i="9" s="1"/>
  <c r="G21" i="9"/>
  <c r="H21" i="9" s="1"/>
  <c r="G20" i="9"/>
  <c r="G19" i="9"/>
  <c r="H19" i="9" s="1"/>
  <c r="G18" i="9"/>
  <c r="H18" i="9" s="1"/>
  <c r="G17" i="9"/>
  <c r="H17" i="9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4" i="9"/>
  <c r="F4" i="9" s="1"/>
  <c r="D12" i="9"/>
  <c r="A9" i="8"/>
  <c r="O11" i="8"/>
  <c r="K9" i="8"/>
  <c r="K11" i="8" s="1"/>
  <c r="F3" i="7"/>
  <c r="E3" i="7"/>
  <c r="E2" i="7"/>
  <c r="E4" i="7"/>
  <c r="E5" i="7" s="1"/>
  <c r="E6" i="7" s="1"/>
  <c r="D3" i="7"/>
  <c r="D4" i="7"/>
  <c r="D5" i="7"/>
  <c r="D6" i="7"/>
  <c r="D7" i="7"/>
  <c r="D8" i="7"/>
  <c r="D2" i="7"/>
  <c r="C9" i="7"/>
  <c r="B8" i="6"/>
  <c r="O20" i="9" l="1"/>
  <c r="Q19" i="9"/>
  <c r="Q21" i="9" s="1"/>
  <c r="F12" i="9"/>
  <c r="H4" i="9" s="1"/>
  <c r="L5" i="8"/>
  <c r="M5" i="8" s="1"/>
  <c r="L6" i="8"/>
  <c r="M6" i="8" s="1"/>
  <c r="L7" i="8"/>
  <c r="M7" i="8" s="1"/>
  <c r="L8" i="8"/>
  <c r="M8" i="8" s="1"/>
  <c r="L3" i="8"/>
  <c r="M3" i="8" s="1"/>
  <c r="L4" i="8"/>
  <c r="M4" i="8" s="1"/>
  <c r="M9" i="8" s="1"/>
  <c r="B4" i="8"/>
  <c r="C4" i="8" s="1"/>
  <c r="B5" i="8"/>
  <c r="C5" i="8" s="1"/>
  <c r="B6" i="8"/>
  <c r="C6" i="8" s="1"/>
  <c r="B7" i="8"/>
  <c r="C7" i="8" s="1"/>
  <c r="B8" i="8"/>
  <c r="C8" i="8" s="1"/>
  <c r="C3" i="8"/>
  <c r="E7" i="7"/>
  <c r="E8" i="7" s="1"/>
  <c r="F2" i="7" s="1"/>
  <c r="F4" i="7" s="1"/>
  <c r="F5" i="7" s="1"/>
  <c r="F6" i="7" s="1"/>
  <c r="F7" i="7" s="1"/>
  <c r="F8" i="7" s="1"/>
  <c r="D2" i="2"/>
  <c r="D3" i="2" s="1"/>
  <c r="D4" i="2" s="1"/>
  <c r="D5" i="2" s="1"/>
  <c r="D6" i="2" s="1"/>
  <c r="D7" i="2" s="1"/>
  <c r="B8" i="2"/>
  <c r="C4" i="2" s="1"/>
  <c r="C2" i="1"/>
  <c r="C3" i="1" s="1"/>
  <c r="C4" i="1" s="1"/>
  <c r="C5" i="1" s="1"/>
  <c r="B6" i="1"/>
  <c r="D2" i="1" s="1"/>
  <c r="E2" i="1" s="1"/>
  <c r="I21" i="9" l="1"/>
  <c r="J21" i="9" s="1"/>
  <c r="K21" i="9" s="1"/>
  <c r="I16" i="9"/>
  <c r="J16" i="9" s="1"/>
  <c r="K16" i="9" s="1"/>
  <c r="I19" i="9"/>
  <c r="J19" i="9" s="1"/>
  <c r="K19" i="9" s="1"/>
  <c r="I20" i="9"/>
  <c r="J20" i="9" s="1"/>
  <c r="K20" i="9" s="1"/>
  <c r="I17" i="9"/>
  <c r="J17" i="9" s="1"/>
  <c r="K17" i="9" s="1"/>
  <c r="I18" i="9"/>
  <c r="J18" i="9" s="1"/>
  <c r="K18" i="9" s="1"/>
  <c r="C9" i="8"/>
  <c r="E4" i="8" s="1"/>
  <c r="O3" i="8"/>
  <c r="O4" i="8" s="1"/>
  <c r="R3" i="8" s="1"/>
  <c r="C3" i="2"/>
  <c r="C8" i="2"/>
  <c r="C7" i="2"/>
  <c r="C6" i="2"/>
  <c r="C2" i="2"/>
  <c r="E2" i="2" s="1"/>
  <c r="E3" i="2" s="1"/>
  <c r="E4" i="2" s="1"/>
  <c r="E5" i="2" s="1"/>
  <c r="E6" i="2" s="1"/>
  <c r="E7" i="2" s="1"/>
  <c r="C5" i="2"/>
  <c r="D4" i="1"/>
  <c r="D3" i="1"/>
  <c r="E3" i="1" s="1"/>
  <c r="E4" i="1" s="1"/>
  <c r="E5" i="1" s="1"/>
  <c r="D5" i="1"/>
  <c r="D6" i="1"/>
  <c r="K22" i="9" l="1"/>
  <c r="K23" i="9" s="1"/>
  <c r="N26" i="9" s="1"/>
  <c r="P26" i="9" l="1"/>
  <c r="Q26" i="9"/>
</calcChain>
</file>

<file path=xl/sharedStrings.xml><?xml version="1.0" encoding="utf-8"?>
<sst xmlns="http://schemas.openxmlformats.org/spreadsheetml/2006/main" count="130" uniqueCount="103">
  <si>
    <t>Frecuencia</t>
  </si>
  <si>
    <t>A</t>
  </si>
  <si>
    <t>Frecuencia
Porcentual</t>
  </si>
  <si>
    <t>Grupo 
Sanguíneo</t>
  </si>
  <si>
    <t>B</t>
  </si>
  <si>
    <t>AB</t>
  </si>
  <si>
    <t>O</t>
  </si>
  <si>
    <t>Total</t>
  </si>
  <si>
    <t>Frecuencia
Acumulada</t>
  </si>
  <si>
    <t>Frecuencia
Porcentual
Acumulada</t>
  </si>
  <si>
    <t>Frecuencia 
Porcentual</t>
  </si>
  <si>
    <t>Ciclismo</t>
  </si>
  <si>
    <t>Baloncesto</t>
  </si>
  <si>
    <t>Fútbol</t>
  </si>
  <si>
    <t>Voleibol</t>
  </si>
  <si>
    <t>Beisbol</t>
  </si>
  <si>
    <t>Atletismo</t>
  </si>
  <si>
    <t>Actividad
 Deportiva</t>
  </si>
  <si>
    <t>País</t>
  </si>
  <si>
    <t>China</t>
  </si>
  <si>
    <t>India</t>
  </si>
  <si>
    <t>E.U.A</t>
  </si>
  <si>
    <t>Indonesia</t>
  </si>
  <si>
    <t>Brasil</t>
  </si>
  <si>
    <t>Pakistan</t>
  </si>
  <si>
    <t>Población
(En millones)
1997</t>
  </si>
  <si>
    <t>Población
(En millones)
2020</t>
  </si>
  <si>
    <t xml:space="preserve">Población de los países más poblados </t>
  </si>
  <si>
    <t>Column1</t>
  </si>
  <si>
    <t>Column2</t>
  </si>
  <si>
    <t>Column3</t>
  </si>
  <si>
    <t>Column4</t>
  </si>
  <si>
    <t>Column5</t>
  </si>
  <si>
    <t>Column6</t>
  </si>
  <si>
    <t xml:space="preserve">,.  </t>
  </si>
  <si>
    <t>Tiempo</t>
  </si>
  <si>
    <t>Distribucion normal</t>
  </si>
  <si>
    <t>125 - 149</t>
  </si>
  <si>
    <t>150 - 174</t>
  </si>
  <si>
    <t>175 - 199</t>
  </si>
  <si>
    <t>200 - 224</t>
  </si>
  <si>
    <t>225 - 249</t>
  </si>
  <si>
    <t>250 - 274</t>
  </si>
  <si>
    <t>total</t>
  </si>
  <si>
    <t>Tiempo del geiser</t>
  </si>
  <si>
    <t>Galones
inferior -  superior</t>
  </si>
  <si>
    <t>Marcas de 
clase</t>
  </si>
  <si>
    <t>Frecuencia
Acumulada
descendiente</t>
  </si>
  <si>
    <t>frecuencia
acumulada
Ascendente</t>
  </si>
  <si>
    <t>x</t>
  </si>
  <si>
    <t>x-(xbarra)</t>
  </si>
  <si>
    <t>(x-(xbarra))^2</t>
  </si>
  <si>
    <t>sumatoria</t>
  </si>
  <si>
    <t>desviacion
estandar</t>
  </si>
  <si>
    <t>s=</t>
  </si>
  <si>
    <t>coeficiente 
de variación</t>
  </si>
  <si>
    <t>Calificaciones de calculo 2</t>
  </si>
  <si>
    <t>Calificaciones de estadística</t>
  </si>
  <si>
    <t>xbarra 
(Promedio)</t>
  </si>
  <si>
    <t>desviacion
formula</t>
  </si>
  <si>
    <t>Carga Máxima
Toneladas cortas</t>
  </si>
  <si>
    <t>lim inf.</t>
  </si>
  <si>
    <t>lim sup.</t>
  </si>
  <si>
    <t>Cantidad de
cables</t>
  </si>
  <si>
    <t>frecuencia</t>
  </si>
  <si>
    <t>Marca de Clase</t>
  </si>
  <si>
    <t>frec * x</t>
  </si>
  <si>
    <t>Punto Medio (x)</t>
  </si>
  <si>
    <t>Media Aritmética</t>
  </si>
  <si>
    <t>Carga Máxima Media
toneladas cortas</t>
  </si>
  <si>
    <t>Tiempo de operación
(en segundos)</t>
  </si>
  <si>
    <t>clase modal</t>
  </si>
  <si>
    <t>delta1</t>
  </si>
  <si>
    <t>delta2</t>
  </si>
  <si>
    <t>delta1 + delta2</t>
  </si>
  <si>
    <t>frontera
inferior</t>
  </si>
  <si>
    <t>fronter
superior</t>
  </si>
  <si>
    <t>frecuencia acumulada
antes de la clase media</t>
  </si>
  <si>
    <t>ancho de clase</t>
  </si>
  <si>
    <t>N/2 - Frec. Acumulada</t>
  </si>
  <si>
    <t>moda en segundos</t>
  </si>
  <si>
    <t>Mediana en segundos</t>
  </si>
  <si>
    <t>Mdeidas de tendencia Central</t>
  </si>
  <si>
    <t>Medidas de dispersion</t>
  </si>
  <si>
    <t>(x-xbarra)^2</t>
  </si>
  <si>
    <t>Media Aritmética
xbarra</t>
  </si>
  <si>
    <t>frecuencia*(x-xbarra)^2</t>
  </si>
  <si>
    <t>sumatoria/n</t>
  </si>
  <si>
    <t>varianza (seg^2)</t>
  </si>
  <si>
    <t>Desviación estándar (seg)</t>
  </si>
  <si>
    <t>Rango(seg)</t>
  </si>
  <si>
    <t>C.V</t>
  </si>
  <si>
    <t>Tiempo de operación
media segundos
E(frec*x)/n</t>
  </si>
  <si>
    <t>MC-xbarra</t>
  </si>
  <si>
    <t>Intervalos (Temperatura en grados F)</t>
  </si>
  <si>
    <t>Grados</t>
  </si>
  <si>
    <t>Suma</t>
  </si>
  <si>
    <t>X*Fr</t>
  </si>
  <si>
    <t>M.C (X)</t>
  </si>
  <si>
    <t>Media Aritmetica</t>
  </si>
  <si>
    <t>x-x barra</t>
  </si>
  <si>
    <t>(x -xbarra)2</t>
  </si>
  <si>
    <t>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</si>
</sst>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A97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3" xfId="0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3" borderId="17" xfId="0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4" fontId="0" fillId="5" borderId="0" xfId="0" applyNumberFormat="1" applyFill="1"/>
    <xf numFmtId="0" fontId="0" fillId="0" borderId="0" xfId="0" applyAlignment="1">
      <alignment horizontal="right"/>
    </xf>
    <xf numFmtId="165" fontId="0" fillId="5" borderId="0" xfId="1" applyNumberFormat="1" applyFont="1" applyFill="1"/>
    <xf numFmtId="165" fontId="0" fillId="5" borderId="0" xfId="1" applyNumberFormat="1" applyFont="1" applyFill="1" applyBorder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left" vertical="center"/>
    </xf>
    <xf numFmtId="2" fontId="0" fillId="0" borderId="0" xfId="0" applyNumberFormat="1"/>
    <xf numFmtId="0" fontId="0" fillId="0" borderId="1" xfId="0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0" xfId="0" applyFill="1"/>
    <xf numFmtId="0" fontId="0" fillId="7" borderId="1" xfId="0" applyFill="1" applyBorder="1"/>
    <xf numFmtId="164" fontId="0" fillId="7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2" fontId="0" fillId="0" borderId="1" xfId="0" applyNumberFormat="1" applyBorder="1"/>
    <xf numFmtId="164" fontId="0" fillId="0" borderId="1" xfId="0" applyNumberFormat="1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4CDDFF"/>
      <color rgb="FF377820"/>
      <color rgb="FF6B9300"/>
      <color rgb="FFFFA9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Grupos Sanguíneos de 25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'Grupos Sanguineos'!$B$1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'Grupos Sanguineos'!$A$2:$A$5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'Grupos Sanguineos'!$B$2:$B$5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3-BE48-8F86-7F981527A0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47659631"/>
        <c:axId val="1647661359"/>
      </c:barChart>
      <c:catAx>
        <c:axId val="16476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Grupos Sanguíneos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61359"/>
        <c:crosses val="autoZero"/>
        <c:auto val="1"/>
        <c:lblAlgn val="ctr"/>
        <c:lblOffset val="100"/>
        <c:noMultiLvlLbl val="0"/>
      </c:catAx>
      <c:valAx>
        <c:axId val="1647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59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Ojiva</a:t>
            </a:r>
            <a:r>
              <a:rPr lang="en-US" baseline="0"/>
              <a:t> mayor 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Sheet2!$D$2:$D$8</c:f>
              <c:numCache>
                <c:formatCode>General</c:formatCode>
                <c:ptCount val="7"/>
                <c:pt idx="0">
                  <c:v>849.5</c:v>
                </c:pt>
                <c:pt idx="1">
                  <c:v>949.5</c:v>
                </c:pt>
                <c:pt idx="2">
                  <c:v>1049.5</c:v>
                </c:pt>
                <c:pt idx="3">
                  <c:v>1149.5</c:v>
                </c:pt>
                <c:pt idx="4">
                  <c:v>1249.5</c:v>
                </c:pt>
                <c:pt idx="5">
                  <c:v>1349.5</c:v>
                </c:pt>
                <c:pt idx="6">
                  <c:v>1449.5</c:v>
                </c:pt>
              </c:numCache>
            </c:numRef>
          </c:cat>
          <c:val>
            <c:numRef>
              <c:f>Sheet2!$F$2:$F$8</c:f>
              <c:numCache>
                <c:formatCode>General</c:formatCode>
                <c:ptCount val="7"/>
                <c:pt idx="0">
                  <c:v>50</c:v>
                </c:pt>
                <c:pt idx="1">
                  <c:v>48</c:v>
                </c:pt>
                <c:pt idx="2">
                  <c:v>44</c:v>
                </c:pt>
                <c:pt idx="3">
                  <c:v>35</c:v>
                </c:pt>
                <c:pt idx="4">
                  <c:v>15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A-0F42-963D-8015917D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0290959"/>
        <c:axId val="161884767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Sheet2!$D$2:$D$8</c:f>
              <c:numCache>
                <c:formatCode>General</c:formatCode>
                <c:ptCount val="7"/>
                <c:pt idx="0">
                  <c:v>849.5</c:v>
                </c:pt>
                <c:pt idx="1">
                  <c:v>949.5</c:v>
                </c:pt>
                <c:pt idx="2">
                  <c:v>1049.5</c:v>
                </c:pt>
                <c:pt idx="3">
                  <c:v>1149.5</c:v>
                </c:pt>
                <c:pt idx="4">
                  <c:v>1249.5</c:v>
                </c:pt>
                <c:pt idx="5">
                  <c:v>1349.5</c:v>
                </c:pt>
                <c:pt idx="6">
                  <c:v>1449.5</c:v>
                </c:pt>
              </c:numCache>
            </c:numRef>
          </c:cat>
          <c:val>
            <c:numRef>
              <c:f>Sheet2!$F$2:$F$8</c:f>
              <c:numCache>
                <c:formatCode>General</c:formatCode>
                <c:ptCount val="7"/>
                <c:pt idx="0">
                  <c:v>50</c:v>
                </c:pt>
                <c:pt idx="1">
                  <c:v>48</c:v>
                </c:pt>
                <c:pt idx="2">
                  <c:v>44</c:v>
                </c:pt>
                <c:pt idx="3">
                  <c:v>35</c:v>
                </c:pt>
                <c:pt idx="4">
                  <c:v>15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A-0F42-963D-8015917D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90959"/>
        <c:axId val="161884767"/>
      </c:lineChart>
      <c:catAx>
        <c:axId val="1602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4767"/>
        <c:crosses val="autoZero"/>
        <c:auto val="1"/>
        <c:lblAlgn val="ctr"/>
        <c:lblOffset val="100"/>
        <c:noMultiLvlLbl val="0"/>
      </c:catAx>
      <c:valAx>
        <c:axId val="1618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Grupos</a:t>
            </a:r>
            <a:r>
              <a:rPr lang="en-US" baseline="0"/>
              <a:t> Sanguíneos de 25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'Grupos Sanguineos'!$D$1</c:f>
              <c:strCache>
                <c:ptCount val="1"/>
                <c:pt idx="0">
                  <c:v>Frecuencia
Porcentual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shade val="58000"/>
                      <a:lumMod val="60000"/>
                      <a:lumOff val="40000"/>
                    </a:schemeClr>
                  </a:gs>
                  <a:gs pos="0">
                    <a:schemeClr val="accent1">
                      <a:shade val="58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C2-0D46-A234-E945BA43FA7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1">
                      <a:shade val="86000"/>
                      <a:lumMod val="60000"/>
                      <a:lumOff val="40000"/>
                    </a:schemeClr>
                  </a:gs>
                  <a:gs pos="0">
                    <a:schemeClr val="accent1">
                      <a:shade val="8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C2-0D46-A234-E945BA43FA7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1">
                      <a:tint val="86000"/>
                      <a:lumMod val="60000"/>
                      <a:lumOff val="40000"/>
                    </a:schemeClr>
                  </a:gs>
                  <a:gs pos="0">
                    <a:schemeClr val="accent1">
                      <a:tint val="8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C2-0D46-A234-E945BA43FA7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tint val="58000"/>
                      <a:lumMod val="60000"/>
                      <a:lumOff val="40000"/>
                    </a:schemeClr>
                  </a:gs>
                  <a:gs pos="0">
                    <a:schemeClr val="accent1">
                      <a:tint val="58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C2-0D46-A234-E945BA43FA73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'Grupos Sanguineos'!$A$2:$A$5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'Grupos Sanguineos'!$D$2:$D$5</c:f>
              <c:numCache>
                <c:formatCode>0%</c:formatCode>
                <c:ptCount val="4"/>
                <c:pt idx="0">
                  <c:v>0.44</c:v>
                </c:pt>
                <c:pt idx="1">
                  <c:v>0.28000000000000003</c:v>
                </c:pt>
                <c:pt idx="2">
                  <c:v>0.04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F-8645-A020-968E3152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'Grupos Sanguineos'!$D$1</c:f>
              <c:strCache>
                <c:ptCount val="1"/>
                <c:pt idx="0">
                  <c:v>Frecuencia
Porcentual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'Grupos Sanguineos'!$A$2:$A$5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'Grupos Sanguineos'!$E$2:$E$5</c:f>
              <c:numCache>
                <c:formatCode>0%</c:formatCode>
                <c:ptCount val="4"/>
                <c:pt idx="0">
                  <c:v>0.44</c:v>
                </c:pt>
                <c:pt idx="1">
                  <c:v>0.72</c:v>
                </c:pt>
                <c:pt idx="2">
                  <c:v>0.76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E-4D5B-8C7B-2CD988D2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551296"/>
        <c:axId val="1242546720"/>
      </c:barChart>
      <c:lineChart>
        <c:grouping val="stacked"/>
        <c:varyColors val="0"/>
        <c:ser>
          <c:idx val="1"/>
          <c:order val="1"/>
          <c:tx>
            <c:v>,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'Grupos Sanguineos'!$E$2:$E$5</c:f>
              <c:numCache>
                <c:formatCode>0%</c:formatCode>
                <c:ptCount val="4"/>
                <c:pt idx="0">
                  <c:v>0.44</c:v>
                </c:pt>
                <c:pt idx="1">
                  <c:v>0.72</c:v>
                </c:pt>
                <c:pt idx="2">
                  <c:v>0.76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3E-4D5B-8C7B-2CD988D2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551296"/>
        <c:axId val="1242546720"/>
      </c:lineChart>
      <c:catAx>
        <c:axId val="1242551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46720"/>
        <c:crosses val="autoZero"/>
        <c:auto val="1"/>
        <c:lblAlgn val="ctr"/>
        <c:lblOffset val="100"/>
        <c:noMultiLvlLbl val="0"/>
      </c:catAx>
      <c:valAx>
        <c:axId val="1242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Actividades</a:t>
            </a:r>
            <a:r>
              <a:rPr lang="en-US" baseline="0"/>
              <a:t> Deportivas Realizadas por 25 Personas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'Actividad Deportiva'!$B$1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'Actividad Deportiva'!$A$2:$A$7</c:f>
              <c:strCache>
                <c:ptCount val="6"/>
                <c:pt idx="0">
                  <c:v>Ciclismo</c:v>
                </c:pt>
                <c:pt idx="1">
                  <c:v>Baloncesto</c:v>
                </c:pt>
                <c:pt idx="2">
                  <c:v>Fútbol</c:v>
                </c:pt>
                <c:pt idx="3">
                  <c:v>Voleibol</c:v>
                </c:pt>
                <c:pt idx="4">
                  <c:v>Beisbol</c:v>
                </c:pt>
                <c:pt idx="5">
                  <c:v>Atletismo</c:v>
                </c:pt>
              </c:strCache>
            </c:strRef>
          </c:cat>
          <c:val>
            <c:numRef>
              <c:f>'Actividad Deportiva'!$B$2:$B$7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4-0748-9AC1-786EA3C6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037231"/>
        <c:axId val="1355042031"/>
      </c:barChart>
      <c:catAx>
        <c:axId val="13550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42031"/>
        <c:crosses val="autoZero"/>
        <c:auto val="1"/>
        <c:lblAlgn val="ctr"/>
        <c:lblOffset val="100"/>
        <c:noMultiLvlLbl val="0"/>
      </c:catAx>
      <c:valAx>
        <c:axId val="1355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Actividades</a:t>
            </a:r>
            <a:r>
              <a:rPr lang="en-US" baseline="0"/>
              <a:t> deportivas realizadas por 25 personas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'Actividad Deportiva'!$C$1</c:f>
              <c:strCache>
                <c:ptCount val="1"/>
                <c:pt idx="0">
                  <c:v>Frecuencia 
Porcentual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21-7443-AB97-A09D55EAC4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21-7443-AB97-A09D55EAC4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21-7443-AB97-A09D55EAC4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721-7443-AB97-A09D55EAC4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721-7443-AB97-A09D55EAC4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721-7443-AB97-A09D55EAC4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'Actividad Deportiva'!$A$2:$A$7</c:f>
              <c:strCache>
                <c:ptCount val="6"/>
                <c:pt idx="0">
                  <c:v>Ciclismo</c:v>
                </c:pt>
                <c:pt idx="1">
                  <c:v>Baloncesto</c:v>
                </c:pt>
                <c:pt idx="2">
                  <c:v>Fútbol</c:v>
                </c:pt>
                <c:pt idx="3">
                  <c:v>Voleibol</c:v>
                </c:pt>
                <c:pt idx="4">
                  <c:v>Beisbol</c:v>
                </c:pt>
                <c:pt idx="5">
                  <c:v>Atletismo</c:v>
                </c:pt>
              </c:strCache>
            </c:strRef>
          </c:cat>
          <c:val>
            <c:numRef>
              <c:f>'Actividad Deportiva'!$C$2:$C$7</c:f>
              <c:numCache>
                <c:formatCode>0%</c:formatCode>
                <c:ptCount val="6"/>
                <c:pt idx="0">
                  <c:v>0.2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0.12</c:v>
                </c:pt>
                <c:pt idx="4">
                  <c:v>0.16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5-4B4E-9ED3-FEF665527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Actividades</a:t>
            </a:r>
            <a:r>
              <a:rPr lang="en-US" baseline="0"/>
              <a:t> Deportivas Realizadas por 25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'Actividad Deportiva'!$D$1</c:f>
              <c:strCache>
                <c:ptCount val="1"/>
                <c:pt idx="0">
                  <c:v>Frecuencia
Acumulada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'Actividad Deportiva'!$A$2:$A$7</c:f>
              <c:strCache>
                <c:ptCount val="6"/>
                <c:pt idx="0">
                  <c:v>Ciclismo</c:v>
                </c:pt>
                <c:pt idx="1">
                  <c:v>Baloncesto</c:v>
                </c:pt>
                <c:pt idx="2">
                  <c:v>Fútbol</c:v>
                </c:pt>
                <c:pt idx="3">
                  <c:v>Voleibol</c:v>
                </c:pt>
                <c:pt idx="4">
                  <c:v>Beisbol</c:v>
                </c:pt>
                <c:pt idx="5">
                  <c:v>Atletismo</c:v>
                </c:pt>
              </c:strCache>
            </c:strRef>
          </c:cat>
          <c:val>
            <c:numRef>
              <c:f>'Actividad Deportiva'!$D$2:$D$7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23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9-C040-A45C-FD3FAC1D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669167"/>
        <c:axId val="1285465263"/>
      </c:barChart>
      <c:catAx>
        <c:axId val="15706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65263"/>
        <c:crosses val="autoZero"/>
        <c:auto val="1"/>
        <c:lblAlgn val="ctr"/>
        <c:lblOffset val="100"/>
        <c:noMultiLvlLbl val="0"/>
      </c:catAx>
      <c:valAx>
        <c:axId val="1285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Acumulada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6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125 - 149</c:v>
                </c:pt>
                <c:pt idx="1">
                  <c:v>150 - 174</c:v>
                </c:pt>
                <c:pt idx="2">
                  <c:v>175 - 199</c:v>
                </c:pt>
                <c:pt idx="3">
                  <c:v>200 - 224</c:v>
                </c:pt>
                <c:pt idx="4">
                  <c:v>225 - 249</c:v>
                </c:pt>
                <c:pt idx="5">
                  <c:v>250 - 274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B-CD4C-8738-7EA45473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42184751"/>
        <c:axId val="73896935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125 - 149</c:v>
                </c:pt>
                <c:pt idx="1">
                  <c:v>150 - 174</c:v>
                </c:pt>
                <c:pt idx="2">
                  <c:v>175 - 199</c:v>
                </c:pt>
                <c:pt idx="3">
                  <c:v>200 - 224</c:v>
                </c:pt>
                <c:pt idx="4">
                  <c:v>225 - 249</c:v>
                </c:pt>
                <c:pt idx="5">
                  <c:v>250 - 274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34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0B-CD4C-8738-7EA45473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84751"/>
        <c:axId val="738969359"/>
      </c:lineChart>
      <c:catAx>
        <c:axId val="1942184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69359"/>
        <c:crosses val="autoZero"/>
        <c:auto val="1"/>
        <c:lblAlgn val="ctr"/>
        <c:lblOffset val="100"/>
        <c:noMultiLvlLbl val="0"/>
      </c:catAx>
      <c:valAx>
        <c:axId val="738969359"/>
        <c:scaling>
          <c:orientation val="minMax"/>
          <c:max val="34"/>
          <c:min val="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8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</a:t>
            </a:r>
            <a:r>
              <a:rPr lang="en-US" baseline="0"/>
              <a:t> diaria en Galones de Gasolina 91 octanos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899</c:v>
                  </c:pt>
                  <c:pt idx="1">
                    <c:v>999</c:v>
                  </c:pt>
                  <c:pt idx="2">
                    <c:v>1099</c:v>
                  </c:pt>
                  <c:pt idx="3">
                    <c:v>1199</c:v>
                  </c:pt>
                  <c:pt idx="4">
                    <c:v>1299</c:v>
                  </c:pt>
                  <c:pt idx="5">
                    <c:v>1399</c:v>
                  </c:pt>
                  <c:pt idx="6">
                    <c:v>1499</c:v>
                  </c:pt>
                </c:lvl>
                <c:lvl>
                  <c:pt idx="0">
                    <c:v>800</c:v>
                  </c:pt>
                  <c:pt idx="1">
                    <c:v>900</c:v>
                  </c:pt>
                  <c:pt idx="2">
                    <c:v>1000</c:v>
                  </c:pt>
                  <c:pt idx="3">
                    <c:v>1100</c:v>
                  </c:pt>
                  <c:pt idx="4">
                    <c:v>1200</c:v>
                  </c:pt>
                  <c:pt idx="5">
                    <c:v>1300</c:v>
                  </c:pt>
                  <c:pt idx="6">
                    <c:v>1400</c:v>
                  </c:pt>
                </c:lvl>
              </c:multiLvlStrCache>
            </c:multiLvl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20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0-6146-B682-4A981BE6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27"/>
        <c:axId val="517917791"/>
        <c:axId val="51791950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Sheet2!$B$2:$B$8</c:f>
              <c:numCache>
                <c:formatCode>General</c:formatCode>
                <c:ptCount val="7"/>
                <c:pt idx="0">
                  <c:v>899</c:v>
                </c:pt>
                <c:pt idx="1">
                  <c:v>999</c:v>
                </c:pt>
                <c:pt idx="2">
                  <c:v>1099</c:v>
                </c:pt>
                <c:pt idx="3">
                  <c:v>1199</c:v>
                </c:pt>
                <c:pt idx="4">
                  <c:v>1299</c:v>
                </c:pt>
                <c:pt idx="5">
                  <c:v>1399</c:v>
                </c:pt>
                <c:pt idx="6">
                  <c:v>1499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20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0-6146-B682-4A981BE6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17791"/>
        <c:axId val="517919503"/>
      </c:lineChart>
      <c:catAx>
        <c:axId val="51791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Intervalos</a:t>
                </a:r>
                <a:r>
                  <a:rPr lang="en-US" baseline="0"/>
                  <a:t> de Galones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9503"/>
        <c:crosses val="autoZero"/>
        <c:auto val="1"/>
        <c:lblAlgn val="ctr"/>
        <c:lblOffset val="100"/>
        <c:noMultiLvlLbl val="0"/>
      </c:catAx>
      <c:valAx>
        <c:axId val="5179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Ojiva</a:t>
            </a:r>
            <a:r>
              <a:rPr lang="en-US" baseline="0"/>
              <a:t> Menor que la frecuencia acumulada de galones</a:t>
            </a:r>
            <a:endParaRPr lang="en-US"/>
          </a:p>
        </c:rich>
      </c:tx>
      <c:layout>
        <c:manualLayout>
          <c:xMode val="edge"/>
          <c:yMode val="edge"/>
          <c:x val="0.148659667541557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Sheet2!$D$2:$D$8</c:f>
              <c:numCache>
                <c:formatCode>General</c:formatCode>
                <c:ptCount val="7"/>
                <c:pt idx="0">
                  <c:v>849.5</c:v>
                </c:pt>
                <c:pt idx="1">
                  <c:v>949.5</c:v>
                </c:pt>
                <c:pt idx="2">
                  <c:v>1049.5</c:v>
                </c:pt>
                <c:pt idx="3">
                  <c:v>1149.5</c:v>
                </c:pt>
                <c:pt idx="4">
                  <c:v>1249.5</c:v>
                </c:pt>
                <c:pt idx="5">
                  <c:v>1349.5</c:v>
                </c:pt>
                <c:pt idx="6">
                  <c:v>1449.5</c:v>
                </c:pt>
              </c:numCache>
            </c:numRef>
          </c:cat>
          <c:val>
            <c:numRef>
              <c:f>Sheet2!$E$2:$E$8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15</c:v>
                </c:pt>
                <c:pt idx="3">
                  <c:v>35</c:v>
                </c:pt>
                <c:pt idx="4">
                  <c:v>43</c:v>
                </c:pt>
                <c:pt idx="5">
                  <c:v>48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B-E146-BFD8-DE3260FF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9210431"/>
        <c:axId val="529015343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Sheet2!$D$2:$D$8</c:f>
              <c:numCache>
                <c:formatCode>General</c:formatCode>
                <c:ptCount val="7"/>
                <c:pt idx="0">
                  <c:v>849.5</c:v>
                </c:pt>
                <c:pt idx="1">
                  <c:v>949.5</c:v>
                </c:pt>
                <c:pt idx="2">
                  <c:v>1049.5</c:v>
                </c:pt>
                <c:pt idx="3">
                  <c:v>1149.5</c:v>
                </c:pt>
                <c:pt idx="4">
                  <c:v>1249.5</c:v>
                </c:pt>
                <c:pt idx="5">
                  <c:v>1349.5</c:v>
                </c:pt>
                <c:pt idx="6">
                  <c:v>1449.5</c:v>
                </c:pt>
              </c:numCache>
            </c:numRef>
          </c:cat>
          <c:val>
            <c:numRef>
              <c:f>Sheet2!$E$2:$E$8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15</c:v>
                </c:pt>
                <c:pt idx="3">
                  <c:v>35</c:v>
                </c:pt>
                <c:pt idx="4">
                  <c:v>43</c:v>
                </c:pt>
                <c:pt idx="5">
                  <c:v>48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B-E146-BFD8-DE3260FF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0431"/>
        <c:axId val="529015343"/>
      </c:lineChart>
      <c:catAx>
        <c:axId val="52921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15343"/>
        <c:crosses val="autoZero"/>
        <c:auto val="1"/>
        <c:lblAlgn val="ctr"/>
        <c:lblOffset val="100"/>
        <c:noMultiLvlLbl val="0"/>
      </c:catAx>
      <c:valAx>
        <c:axId val="529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69908</xdr:colOff>
      <xdr:row>0</xdr:row>
      <xdr:rowOff>17477</xdr:rowOff>
    </xdr:from>
    <xdr:to>
      <xdr:col>8</xdr:col>
      <xdr:colOff>174770</xdr:colOff>
      <xdr:row>9</xdr:row>
      <xdr:rowOff>145295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9D6CC-4004-0289-EC30-942DD46E5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26799</xdr:colOff>
      <xdr:row>6</xdr:row>
      <xdr:rowOff>11652</xdr:rowOff>
    </xdr:from>
    <xdr:to>
      <xdr:col>3</xdr:col>
      <xdr:colOff>285459</xdr:colOff>
      <xdr:row>20</xdr:row>
      <xdr:rowOff>40431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2D11F-E7A1-BC5E-D10E-91B967646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11</xdr:row>
      <xdr:rowOff>183776</xdr:rowOff>
    </xdr:from>
    <xdr:to>
      <xdr:col>9</xdr:col>
      <xdr:colOff>0</xdr:colOff>
      <xdr:row>26</xdr:row>
      <xdr:rowOff>103094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20460-EBC2-46F7-B8FE-FF334053E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</xdr:colOff>
      <xdr:row>0</xdr:row>
      <xdr:rowOff>35560</xdr:rowOff>
    </xdr:from>
    <xdr:to>
      <xdr:col>10</xdr:col>
      <xdr:colOff>528320</xdr:colOff>
      <xdr:row>11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AD3CA-3525-36C4-B571-E31E3E3AE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0</xdr:row>
      <xdr:rowOff>35560</xdr:rowOff>
    </xdr:from>
    <xdr:to>
      <xdr:col>16</xdr:col>
      <xdr:colOff>182880</xdr:colOff>
      <xdr:row>11</xdr:row>
      <xdr:rowOff>96520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A49C3-0927-C3D5-1227-3479E4A2E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</xdr:colOff>
      <xdr:row>11</xdr:row>
      <xdr:rowOff>198120</xdr:rowOff>
    </xdr:from>
    <xdr:to>
      <xdr:col>10</xdr:col>
      <xdr:colOff>538480</xdr:colOff>
      <xdr:row>25</xdr:row>
      <xdr:rowOff>96520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4FF37-9AC5-80C7-E2AB-9E347CCB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80433</xdr:colOff>
      <xdr:row>0</xdr:row>
      <xdr:rowOff>55033</xdr:rowOff>
    </xdr:from>
    <xdr:to>
      <xdr:col>8</xdr:col>
      <xdr:colOff>503766</xdr:colOff>
      <xdr:row>13</xdr:row>
      <xdr:rowOff>156633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E34F9-6D03-73F0-1977-7C74EDE1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379306</xdr:colOff>
      <xdr:row>9</xdr:row>
      <xdr:rowOff>89746</xdr:rowOff>
    </xdr:from>
    <xdr:to>
      <xdr:col>7</xdr:col>
      <xdr:colOff>736600</xdr:colOff>
      <xdr:row>27</xdr:row>
      <xdr:rowOff>119380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3C216-E96E-06B0-3DA1-CD149FF19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12699</xdr:colOff>
      <xdr:row>0</xdr:row>
      <xdr:rowOff>105833</xdr:rowOff>
    </xdr:from>
    <xdr:to>
      <xdr:col>11</xdr:col>
      <xdr:colOff>67733</xdr:colOff>
      <xdr:row>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3259C-4278-602C-EC01-B74383E91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133772</xdr:colOff>
      <xdr:row>0</xdr:row>
      <xdr:rowOff>264160</xdr:rowOff>
    </xdr:from>
    <xdr:to>
      <xdr:col>15</xdr:col>
      <xdr:colOff>379306</xdr:colOff>
      <xdr:row>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2D73D8-064E-D7D9-E315-03FEDB9F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9EB69-C7CF-2A40-9198-FDA3180B7679}" name="Table1" displayName="Table1" ref="A1:E8" totalsRowShown="0" headerRowDxfId="20" dataDxfId="18" headerRowBorderDxfId="19" tableBorderDxfId="17" totalsRowBorderDxfId="16">
  <autoFilter ref="A1:E8" xr:uid="{A9C9EB69-C7CF-2A40-9198-FDA3180B7679}"/>
  <tableColumns count="5">
    <tableColumn id="1" xr3:uid="{755EC1CB-97AC-2F4C-8B89-BA9678EF62A6}" name="Actividad_x000a_ Deportiva" dataDxfId="15"/>
    <tableColumn id="2" xr3:uid="{8978CD14-EE75-5543-9F80-C88C0EB63576}" name="Frecuencia" dataDxfId="14"/>
    <tableColumn id="3" xr3:uid="{72FEF77A-0432-E74D-BB50-47ECCD792A33}" name="Frecuencia _x000a_Porcentual" dataDxfId="13" dataCellStyle="Percent">
      <calculatedColumnFormula>B2/$B$8</calculatedColumnFormula>
    </tableColumn>
    <tableColumn id="4" xr3:uid="{20517BD7-53F1-C846-A293-6ED0AF3DC4B6}" name="Frecuencia_x000a_Acumulada" dataDxfId="12"/>
    <tableColumn id="5" xr3:uid="{98EA3554-1E97-4B43-822C-286E8273A25B}" name="Frecuencia_x000a_Porcentual_x000a_Acumulada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6A715-6FF0-D54C-979A-A902E1658F4A}" name="Table2" displayName="Table2" ref="A1:G4" totalsRowShown="0" headerRowDxfId="10" headerRowBorderDxfId="9" tableBorderDxfId="8" totalsRowBorderDxfId="7">
  <autoFilter ref="A1:G4" xr:uid="{81E6A715-6FF0-D54C-979A-A902E1658F4A}"/>
  <tableColumns count="7">
    <tableColumn id="1" xr3:uid="{70257ADA-8577-7F4C-BAF7-BFF19DCC603E}" name="Población de los países más poblados " dataDxfId="6"/>
    <tableColumn id="2" xr3:uid="{D2D9ABAD-3F1A-974E-8657-45CCF2B7C4CB}" name="Column1" dataDxfId="5"/>
    <tableColumn id="3" xr3:uid="{A3C5A3EA-2CD3-A142-8B33-71A1121EFB9F}" name="Column2" dataDxfId="4"/>
    <tableColumn id="4" xr3:uid="{1D6679F4-3A84-7444-BFF8-7A4F0106B6C0}" name="Column3" dataDxfId="3"/>
    <tableColumn id="5" xr3:uid="{77AEF583-5184-B74B-86BF-0B992505DE1A}" name="Column4" dataDxfId="2"/>
    <tableColumn id="6" xr3:uid="{FDFBCA29-C40B-464B-869E-7BE37CF07315}" name="Column5" dataDxfId="1"/>
    <tableColumn id="7" xr3:uid="{C5672646-96B9-9546-8775-85A8F2CA3E06}" name="Column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E502-8459-9A47-A2C9-07DF69685754}">
  <dimension ref="A1:E6"/>
  <sheetViews>
    <sheetView zoomScale="85" zoomScaleNormal="85" workbookViewId="0">
      <selection activeCell="D26" sqref="D26"/>
    </sheetView>
  </sheetViews>
  <sheetFormatPr defaultColWidth="10.90625" defaultRowHeight="15"/>
  <sheetData>
    <row r="1" spans="1:5" ht="45">
      <c r="A1" s="3" t="s">
        <v>3</v>
      </c>
      <c r="B1" s="4" t="s">
        <v>0</v>
      </c>
      <c r="C1" s="5" t="s">
        <v>8</v>
      </c>
      <c r="D1" s="5" t="s">
        <v>2</v>
      </c>
      <c r="E1" s="6" t="s">
        <v>9</v>
      </c>
    </row>
    <row r="2" spans="1:5">
      <c r="A2" s="7" t="s">
        <v>1</v>
      </c>
      <c r="B2" s="1">
        <v>11</v>
      </c>
      <c r="C2" s="1">
        <f>B2</f>
        <v>11</v>
      </c>
      <c r="D2" s="2">
        <f>(B2/$B$6)</f>
        <v>0.44</v>
      </c>
      <c r="E2" s="8">
        <f>D2</f>
        <v>0.44</v>
      </c>
    </row>
    <row r="3" spans="1:5">
      <c r="A3" s="7" t="s">
        <v>4</v>
      </c>
      <c r="B3" s="1">
        <v>7</v>
      </c>
      <c r="C3" s="1">
        <f>SUM(C2,B3)</f>
        <v>18</v>
      </c>
      <c r="D3" s="2">
        <f>(B3/$B$6)</f>
        <v>0.28000000000000003</v>
      </c>
      <c r="E3" s="8">
        <f>SUM(E2,D3)</f>
        <v>0.72</v>
      </c>
    </row>
    <row r="4" spans="1:5">
      <c r="A4" s="7" t="s">
        <v>5</v>
      </c>
      <c r="B4" s="1">
        <v>1</v>
      </c>
      <c r="C4" s="1">
        <f t="shared" ref="C4:C5" si="0">SUM(C3,B4)</f>
        <v>19</v>
      </c>
      <c r="D4" s="2">
        <f>(B4/$B$6)</f>
        <v>0.04</v>
      </c>
      <c r="E4" s="8">
        <f t="shared" ref="E4:E5" si="1">SUM(E3,D4)</f>
        <v>0.76</v>
      </c>
    </row>
    <row r="5" spans="1:5">
      <c r="A5" s="7" t="s">
        <v>6</v>
      </c>
      <c r="B5" s="1">
        <v>6</v>
      </c>
      <c r="C5" s="1">
        <f t="shared" si="0"/>
        <v>25</v>
      </c>
      <c r="D5" s="2">
        <f>(B5/$B$6)</f>
        <v>0.24</v>
      </c>
      <c r="E5" s="8">
        <f t="shared" si="1"/>
        <v>1</v>
      </c>
    </row>
    <row r="6" spans="1:5" ht="15.6" thickBot="1">
      <c r="A6" s="9" t="s">
        <v>7</v>
      </c>
      <c r="B6" s="10">
        <f>SUM(B2:B5)</f>
        <v>25</v>
      </c>
      <c r="C6" s="10"/>
      <c r="D6" s="11">
        <f t="shared" ref="D6" si="2">(B6/$B$6)</f>
        <v>1</v>
      </c>
      <c r="E6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C95E-3F52-1D4E-8B25-F223A0BE2224}">
  <dimension ref="A1:E8"/>
  <sheetViews>
    <sheetView zoomScale="67" workbookViewId="0">
      <selection activeCell="C4" sqref="C4"/>
    </sheetView>
  </sheetViews>
  <sheetFormatPr defaultColWidth="10.90625" defaultRowHeight="15"/>
  <cols>
    <col min="1" max="1" width="12" bestFit="1" customWidth="1"/>
    <col min="2" max="2" width="11.1796875" customWidth="1"/>
  </cols>
  <sheetData>
    <row r="1" spans="1:5" ht="45">
      <c r="A1" s="13" t="s">
        <v>17</v>
      </c>
      <c r="B1" s="14" t="s">
        <v>0</v>
      </c>
      <c r="C1" s="15" t="s">
        <v>10</v>
      </c>
      <c r="D1" s="15" t="s">
        <v>8</v>
      </c>
      <c r="E1" s="16" t="s">
        <v>9</v>
      </c>
    </row>
    <row r="2" spans="1:5">
      <c r="A2" s="17" t="s">
        <v>11</v>
      </c>
      <c r="B2" s="1">
        <v>5</v>
      </c>
      <c r="C2" s="2">
        <f>B2/$B$8</f>
        <v>0.2</v>
      </c>
      <c r="D2" s="1">
        <f>B2</f>
        <v>5</v>
      </c>
      <c r="E2" s="18">
        <f>C2</f>
        <v>0.2</v>
      </c>
    </row>
    <row r="3" spans="1:5">
      <c r="A3" s="17" t="s">
        <v>12</v>
      </c>
      <c r="B3" s="1">
        <v>4</v>
      </c>
      <c r="C3" s="2">
        <f t="shared" ref="C3:C8" si="0">B3/$B$8</f>
        <v>0.16</v>
      </c>
      <c r="D3" s="1">
        <f>SUM(D2,B3)</f>
        <v>9</v>
      </c>
      <c r="E3" s="18">
        <f>SUM(E2,C3)</f>
        <v>0.36</v>
      </c>
    </row>
    <row r="4" spans="1:5">
      <c r="A4" s="17" t="s">
        <v>13</v>
      </c>
      <c r="B4" s="1">
        <v>7</v>
      </c>
      <c r="C4" s="2">
        <f t="shared" si="0"/>
        <v>0.28000000000000003</v>
      </c>
      <c r="D4" s="1">
        <f t="shared" ref="D4:D7" si="1">SUM(D3,B4)</f>
        <v>16</v>
      </c>
      <c r="E4" s="18">
        <f t="shared" ref="E4:E7" si="2">SUM(E3,C4)</f>
        <v>0.64</v>
      </c>
    </row>
    <row r="5" spans="1:5">
      <c r="A5" s="17" t="s">
        <v>14</v>
      </c>
      <c r="B5" s="1">
        <v>3</v>
      </c>
      <c r="C5" s="2">
        <f t="shared" si="0"/>
        <v>0.12</v>
      </c>
      <c r="D5" s="1">
        <f t="shared" si="1"/>
        <v>19</v>
      </c>
      <c r="E5" s="18">
        <f t="shared" si="2"/>
        <v>0.76</v>
      </c>
    </row>
    <row r="6" spans="1:5">
      <c r="A6" s="17" t="s">
        <v>15</v>
      </c>
      <c r="B6" s="1">
        <v>4</v>
      </c>
      <c r="C6" s="2">
        <f t="shared" si="0"/>
        <v>0.16</v>
      </c>
      <c r="D6" s="1">
        <f t="shared" si="1"/>
        <v>23</v>
      </c>
      <c r="E6" s="18">
        <f t="shared" si="2"/>
        <v>0.92</v>
      </c>
    </row>
    <row r="7" spans="1:5">
      <c r="A7" s="17" t="s">
        <v>16</v>
      </c>
      <c r="B7" s="1">
        <v>2</v>
      </c>
      <c r="C7" s="2">
        <f t="shared" si="0"/>
        <v>0.08</v>
      </c>
      <c r="D7" s="1">
        <f t="shared" si="1"/>
        <v>25</v>
      </c>
      <c r="E7" s="18">
        <f t="shared" si="2"/>
        <v>1</v>
      </c>
    </row>
    <row r="8" spans="1:5">
      <c r="A8" s="19" t="s">
        <v>7</v>
      </c>
      <c r="B8" s="20">
        <f>SUM(B2:B7)</f>
        <v>25</v>
      </c>
      <c r="C8" s="21">
        <f t="shared" si="0"/>
        <v>1</v>
      </c>
      <c r="D8" s="20"/>
      <c r="E8" s="2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75D3-DCB4-714E-8FB4-B47B2E908DE8}">
  <dimension ref="A1:J4"/>
  <sheetViews>
    <sheetView topLeftCell="A2" zoomScale="54" workbookViewId="0">
      <selection activeCell="A7" sqref="A7"/>
    </sheetView>
  </sheetViews>
  <sheetFormatPr defaultColWidth="10.90625" defaultRowHeight="15"/>
  <cols>
    <col min="1" max="1" width="34.1796875" customWidth="1"/>
  </cols>
  <sheetData>
    <row r="1" spans="1:10">
      <c r="A1" s="23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32</v>
      </c>
      <c r="G1" s="25" t="s">
        <v>33</v>
      </c>
    </row>
    <row r="2" spans="1:10">
      <c r="A2" s="26" t="s">
        <v>18</v>
      </c>
      <c r="B2" s="27" t="s">
        <v>19</v>
      </c>
      <c r="C2" s="27" t="s">
        <v>20</v>
      </c>
      <c r="D2" s="27" t="s">
        <v>21</v>
      </c>
      <c r="E2" s="27" t="s">
        <v>22</v>
      </c>
      <c r="F2" s="27" t="s">
        <v>23</v>
      </c>
      <c r="G2" s="28" t="s">
        <v>24</v>
      </c>
    </row>
    <row r="3" spans="1:10" ht="45">
      <c r="A3" s="29" t="s">
        <v>25</v>
      </c>
      <c r="B3" s="27">
        <v>1222</v>
      </c>
      <c r="C3" s="27">
        <v>968</v>
      </c>
      <c r="D3" s="27">
        <v>268</v>
      </c>
      <c r="E3" s="27">
        <v>210</v>
      </c>
      <c r="F3" s="27">
        <v>165</v>
      </c>
      <c r="G3" s="28">
        <v>132</v>
      </c>
    </row>
    <row r="4" spans="1:10" ht="45">
      <c r="A4" s="30" t="s">
        <v>26</v>
      </c>
      <c r="B4" s="31">
        <v>1403</v>
      </c>
      <c r="C4" s="31">
        <v>1372</v>
      </c>
      <c r="D4" s="31">
        <v>334</v>
      </c>
      <c r="E4" s="31">
        <v>260</v>
      </c>
      <c r="F4" s="31">
        <v>212</v>
      </c>
      <c r="G4" s="32">
        <v>220</v>
      </c>
      <c r="J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436D-1F7C-5149-BC31-083902E8314C}">
  <dimension ref="A1:C9"/>
  <sheetViews>
    <sheetView zoomScale="69" workbookViewId="0">
      <selection activeCell="C24" sqref="C24"/>
    </sheetView>
  </sheetViews>
  <sheetFormatPr defaultColWidth="10.90625" defaultRowHeight="15"/>
  <cols>
    <col min="3" max="3" width="22.1796875" customWidth="1"/>
  </cols>
  <sheetData>
    <row r="1" spans="1:3">
      <c r="A1" s="33" t="s">
        <v>35</v>
      </c>
      <c r="B1" s="33" t="s">
        <v>0</v>
      </c>
      <c r="C1" s="33" t="s">
        <v>36</v>
      </c>
    </row>
    <row r="2" spans="1:3">
      <c r="A2" t="s">
        <v>37</v>
      </c>
      <c r="B2">
        <v>1</v>
      </c>
    </row>
    <row r="3" spans="1:3">
      <c r="A3" t="s">
        <v>38</v>
      </c>
      <c r="B3">
        <v>0</v>
      </c>
    </row>
    <row r="4" spans="1:3">
      <c r="A4" t="s">
        <v>39</v>
      </c>
      <c r="B4">
        <v>0</v>
      </c>
    </row>
    <row r="5" spans="1:3">
      <c r="A5" t="s">
        <v>40</v>
      </c>
      <c r="B5">
        <v>3</v>
      </c>
    </row>
    <row r="6" spans="1:3">
      <c r="A6" t="s">
        <v>41</v>
      </c>
      <c r="B6">
        <v>34</v>
      </c>
    </row>
    <row r="7" spans="1:3">
      <c r="A7" t="s">
        <v>42</v>
      </c>
      <c r="B7">
        <v>12</v>
      </c>
    </row>
    <row r="8" spans="1:3">
      <c r="A8" t="s">
        <v>43</v>
      </c>
      <c r="B8">
        <f>SUM(B2:B7)</f>
        <v>50</v>
      </c>
    </row>
    <row r="9" spans="1:3">
      <c r="A9" s="58" t="s">
        <v>44</v>
      </c>
      <c r="B9" s="58"/>
      <c r="C9" s="58"/>
    </row>
  </sheetData>
  <mergeCells count="1">
    <mergeCell ref="A9:C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44B-DA3C-9D4B-97D7-D893C600D248}">
  <dimension ref="A1:F9"/>
  <sheetViews>
    <sheetView topLeftCell="C1" zoomScale="55" zoomScaleNormal="55" workbookViewId="0">
      <selection activeCell="F2" sqref="F2"/>
    </sheetView>
  </sheetViews>
  <sheetFormatPr defaultColWidth="10.90625" defaultRowHeight="15"/>
  <cols>
    <col min="2" max="3" width="10.36328125" bestFit="1" customWidth="1"/>
    <col min="6" max="6" width="11.81640625" customWidth="1"/>
  </cols>
  <sheetData>
    <row r="1" spans="1:6" ht="45">
      <c r="A1" s="59" t="s">
        <v>45</v>
      </c>
      <c r="B1" s="60"/>
      <c r="C1" s="33" t="s">
        <v>0</v>
      </c>
      <c r="D1" s="35" t="s">
        <v>46</v>
      </c>
      <c r="E1" s="36" t="s">
        <v>48</v>
      </c>
      <c r="F1" s="36" t="s">
        <v>47</v>
      </c>
    </row>
    <row r="2" spans="1:6">
      <c r="A2">
        <v>800</v>
      </c>
      <c r="B2">
        <v>899</v>
      </c>
      <c r="C2">
        <v>2</v>
      </c>
      <c r="D2">
        <f>SUM(A2:B2)/2</f>
        <v>849.5</v>
      </c>
      <c r="E2">
        <f>C2</f>
        <v>2</v>
      </c>
      <c r="F2">
        <f>E8</f>
        <v>50</v>
      </c>
    </row>
    <row r="3" spans="1:6">
      <c r="A3">
        <v>900</v>
      </c>
      <c r="B3">
        <v>999</v>
      </c>
      <c r="C3">
        <v>4</v>
      </c>
      <c r="D3">
        <f t="shared" ref="D3:D8" si="0">SUM(A3:B3)/2</f>
        <v>949.5</v>
      </c>
      <c r="E3">
        <f>SUM(E2,C3)</f>
        <v>6</v>
      </c>
      <c r="F3">
        <f>F2-C2</f>
        <v>48</v>
      </c>
    </row>
    <row r="4" spans="1:6">
      <c r="A4">
        <v>1000</v>
      </c>
      <c r="B4">
        <v>1099</v>
      </c>
      <c r="C4">
        <v>9</v>
      </c>
      <c r="D4">
        <f t="shared" si="0"/>
        <v>1049.5</v>
      </c>
      <c r="E4">
        <f t="shared" ref="E4:E8" si="1">SUM(E3,C4)</f>
        <v>15</v>
      </c>
      <c r="F4">
        <f t="shared" ref="F4:F8" si="2">F3-C3</f>
        <v>44</v>
      </c>
    </row>
    <row r="5" spans="1:6">
      <c r="A5">
        <v>1100</v>
      </c>
      <c r="B5">
        <v>1199</v>
      </c>
      <c r="C5">
        <v>20</v>
      </c>
      <c r="D5">
        <f t="shared" si="0"/>
        <v>1149.5</v>
      </c>
      <c r="E5">
        <f t="shared" si="1"/>
        <v>35</v>
      </c>
      <c r="F5">
        <f t="shared" si="2"/>
        <v>35</v>
      </c>
    </row>
    <row r="6" spans="1:6">
      <c r="A6">
        <v>1200</v>
      </c>
      <c r="B6">
        <v>1299</v>
      </c>
      <c r="C6">
        <v>8</v>
      </c>
      <c r="D6">
        <f t="shared" si="0"/>
        <v>1249.5</v>
      </c>
      <c r="E6">
        <f t="shared" si="1"/>
        <v>43</v>
      </c>
      <c r="F6">
        <f t="shared" si="2"/>
        <v>15</v>
      </c>
    </row>
    <row r="7" spans="1:6">
      <c r="A7">
        <v>1300</v>
      </c>
      <c r="B7">
        <v>1399</v>
      </c>
      <c r="C7">
        <v>5</v>
      </c>
      <c r="D7">
        <f t="shared" si="0"/>
        <v>1349.5</v>
      </c>
      <c r="E7">
        <f>SUM(E6,C7)</f>
        <v>48</v>
      </c>
      <c r="F7">
        <f t="shared" si="2"/>
        <v>7</v>
      </c>
    </row>
    <row r="8" spans="1:6">
      <c r="A8">
        <v>1400</v>
      </c>
      <c r="B8">
        <v>1499</v>
      </c>
      <c r="C8">
        <v>2</v>
      </c>
      <c r="D8">
        <f t="shared" si="0"/>
        <v>1449.5</v>
      </c>
      <c r="E8">
        <f t="shared" si="1"/>
        <v>50</v>
      </c>
      <c r="F8">
        <f t="shared" si="2"/>
        <v>2</v>
      </c>
    </row>
    <row r="9" spans="1:6">
      <c r="B9" t="s">
        <v>43</v>
      </c>
      <c r="C9">
        <f>SUM(C2:C8)</f>
        <v>50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4AAA-DBC9-EA41-AB57-0F606E52DCDA}">
  <dimension ref="A1:R12"/>
  <sheetViews>
    <sheetView tabSelected="1" zoomScale="85" zoomScaleNormal="85" workbookViewId="0">
      <selection activeCell="H8" sqref="H8"/>
    </sheetView>
  </sheetViews>
  <sheetFormatPr defaultColWidth="10.90625" defaultRowHeight="15"/>
  <cols>
    <col min="3" max="3" width="12.453125" bestFit="1" customWidth="1"/>
    <col min="5" max="5" width="11.6328125" bestFit="1" customWidth="1"/>
    <col min="8" max="8" width="12.1796875" bestFit="1" customWidth="1"/>
  </cols>
  <sheetData>
    <row r="1" spans="1:18">
      <c r="A1" s="58" t="s">
        <v>56</v>
      </c>
      <c r="B1" s="58"/>
      <c r="C1" s="58"/>
      <c r="D1" s="58"/>
      <c r="E1" s="58"/>
      <c r="F1" s="58"/>
      <c r="G1" s="58"/>
      <c r="H1" s="58"/>
      <c r="K1" s="58" t="s">
        <v>57</v>
      </c>
      <c r="L1" s="58"/>
      <c r="M1" s="58"/>
      <c r="N1" s="58"/>
      <c r="O1" s="58"/>
      <c r="P1" s="58"/>
      <c r="Q1" s="58"/>
      <c r="R1" s="58"/>
    </row>
    <row r="2" spans="1:18" ht="30">
      <c r="A2" s="34" t="s">
        <v>49</v>
      </c>
      <c r="B2" s="34" t="s">
        <v>50</v>
      </c>
      <c r="C2" s="34" t="s">
        <v>51</v>
      </c>
      <c r="E2" s="36" t="s">
        <v>53</v>
      </c>
      <c r="H2" s="36" t="s">
        <v>55</v>
      </c>
      <c r="K2" s="34" t="s">
        <v>49</v>
      </c>
      <c r="L2" s="34" t="s">
        <v>50</v>
      </c>
      <c r="M2" s="34" t="s">
        <v>51</v>
      </c>
      <c r="O2" s="36" t="s">
        <v>53</v>
      </c>
      <c r="R2" s="36" t="s">
        <v>55</v>
      </c>
    </row>
    <row r="3" spans="1:18">
      <c r="A3" s="34">
        <v>58</v>
      </c>
      <c r="B3" s="34">
        <f>A3-$A$11</f>
        <v>-4.5</v>
      </c>
      <c r="C3" s="34">
        <f>POWER(B3,2)</f>
        <v>20.25</v>
      </c>
      <c r="E3">
        <f>C9/5</f>
        <v>1279.0999999999999</v>
      </c>
      <c r="H3" s="41">
        <f>(E4/A11)</f>
        <v>0.57223212073423491</v>
      </c>
      <c r="K3" s="34">
        <v>96</v>
      </c>
      <c r="L3" s="42">
        <f>K3-$K$11</f>
        <v>21.833333333333329</v>
      </c>
      <c r="M3" s="42">
        <f>POWER(L3,2)</f>
        <v>476.69444444444423</v>
      </c>
      <c r="O3" s="37">
        <f>M9/5</f>
        <v>598.56666666666672</v>
      </c>
      <c r="R3" s="40">
        <f>(O4/K11)</f>
        <v>0.32987355693539067</v>
      </c>
    </row>
    <row r="4" spans="1:18">
      <c r="A4" s="34">
        <v>98</v>
      </c>
      <c r="B4" s="34">
        <f t="shared" ref="B4:B8" si="0">A4-$A$11</f>
        <v>35.5</v>
      </c>
      <c r="C4" s="34">
        <f t="shared" ref="C4:C8" si="1">POWER(B4,2)</f>
        <v>1260.25</v>
      </c>
      <c r="D4" s="39" t="s">
        <v>54</v>
      </c>
      <c r="E4" s="38">
        <f>SQRT(E3)</f>
        <v>35.764507545889678</v>
      </c>
      <c r="K4" s="34">
        <v>84</v>
      </c>
      <c r="L4" s="42">
        <f t="shared" ref="L4:L8" si="2">K4-$K$11</f>
        <v>9.8333333333333286</v>
      </c>
      <c r="M4" s="42">
        <f t="shared" ref="M4:M8" si="3">POWER(L4,2)</f>
        <v>96.694444444444358</v>
      </c>
      <c r="N4" s="39" t="s">
        <v>54</v>
      </c>
      <c r="O4" s="38">
        <f>SQRT(O3)</f>
        <v>24.465622139374808</v>
      </c>
    </row>
    <row r="5" spans="1:18">
      <c r="A5" s="34">
        <v>78</v>
      </c>
      <c r="B5" s="34">
        <f t="shared" si="0"/>
        <v>15.5</v>
      </c>
      <c r="C5" s="34">
        <f t="shared" si="1"/>
        <v>240.25</v>
      </c>
      <c r="K5" s="34">
        <v>35</v>
      </c>
      <c r="L5" s="42">
        <f t="shared" si="2"/>
        <v>-39.166666666666671</v>
      </c>
      <c r="M5" s="42">
        <f t="shared" si="3"/>
        <v>1534.0277777777781</v>
      </c>
    </row>
    <row r="6" spans="1:18">
      <c r="A6" s="34">
        <v>28</v>
      </c>
      <c r="B6" s="34">
        <f t="shared" si="0"/>
        <v>-34.5</v>
      </c>
      <c r="C6" s="34">
        <f t="shared" si="1"/>
        <v>1190.25</v>
      </c>
      <c r="K6" s="34">
        <v>60</v>
      </c>
      <c r="L6" s="42">
        <f t="shared" si="2"/>
        <v>-14.166666666666671</v>
      </c>
      <c r="M6" s="42">
        <f t="shared" si="3"/>
        <v>200.69444444444457</v>
      </c>
    </row>
    <row r="7" spans="1:18">
      <c r="A7" s="34">
        <v>14</v>
      </c>
      <c r="B7" s="34">
        <f t="shared" si="0"/>
        <v>-48.5</v>
      </c>
      <c r="C7" s="34">
        <f t="shared" si="1"/>
        <v>2352.25</v>
      </c>
      <c r="K7" s="34">
        <v>70</v>
      </c>
      <c r="L7" s="42">
        <f t="shared" si="2"/>
        <v>-4.1666666666666714</v>
      </c>
      <c r="M7" s="42">
        <f>POWER(L7,2)</f>
        <v>17.36111111111115</v>
      </c>
    </row>
    <row r="8" spans="1:18">
      <c r="A8" s="34">
        <v>99</v>
      </c>
      <c r="B8" s="34">
        <f t="shared" si="0"/>
        <v>36.5</v>
      </c>
      <c r="C8" s="34">
        <f t="shared" si="1"/>
        <v>1332.25</v>
      </c>
      <c r="K8" s="34">
        <v>100</v>
      </c>
      <c r="L8" s="42">
        <f t="shared" si="2"/>
        <v>25.833333333333329</v>
      </c>
      <c r="M8" s="42">
        <f t="shared" si="3"/>
        <v>667.36111111111086</v>
      </c>
    </row>
    <row r="9" spans="1:18">
      <c r="A9" s="34">
        <f>SUM(A3:A8)</f>
        <v>375</v>
      </c>
      <c r="B9" s="34" t="s">
        <v>52</v>
      </c>
      <c r="C9" s="34">
        <f>SUM(C3:C8)</f>
        <v>6395.5</v>
      </c>
      <c r="K9" s="34">
        <f>SUM(K3:K8)</f>
        <v>445</v>
      </c>
      <c r="L9" s="34" t="s">
        <v>52</v>
      </c>
      <c r="M9" s="42">
        <f>SUM(M3:M8)</f>
        <v>2992.8333333333335</v>
      </c>
    </row>
    <row r="10" spans="1:18" ht="30">
      <c r="A10" s="36" t="s">
        <v>58</v>
      </c>
      <c r="E10" s="36" t="s">
        <v>59</v>
      </c>
      <c r="K10" s="36" t="s">
        <v>58</v>
      </c>
      <c r="O10" s="36" t="s">
        <v>59</v>
      </c>
    </row>
    <row r="11" spans="1:18">
      <c r="A11" s="43">
        <f>A9/6</f>
        <v>62.5</v>
      </c>
      <c r="E11">
        <f>STDEV(A3:A8)</f>
        <v>35.764507545889678</v>
      </c>
      <c r="K11" s="38">
        <f>K9/6</f>
        <v>74.166666666666671</v>
      </c>
      <c r="O11">
        <f>STDEV(K3:K8)</f>
        <v>24.465622139374815</v>
      </c>
    </row>
    <row r="12" spans="1:18">
      <c r="E12">
        <f>SQRT(C9/5)</f>
        <v>35.764507545889678</v>
      </c>
      <c r="F12">
        <f>_xlfn.STDEV.P(A3:A8)</f>
        <v>32.648379234912518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7908-3994-4C47-B784-1DF495D89D33}">
  <dimension ref="A2:Q26"/>
  <sheetViews>
    <sheetView zoomScale="70" zoomScaleNormal="70" workbookViewId="0">
      <selection activeCell="I4" sqref="I4"/>
    </sheetView>
  </sheetViews>
  <sheetFormatPr defaultColWidth="10.90625" defaultRowHeight="15"/>
  <cols>
    <col min="1" max="1" width="13.1796875" bestFit="1" customWidth="1"/>
    <col min="2" max="2" width="8.453125" customWidth="1"/>
    <col min="3" max="3" width="9.1796875" customWidth="1"/>
    <col min="5" max="5" width="13.36328125" bestFit="1" customWidth="1"/>
    <col min="6" max="6" width="14.6328125" bestFit="1" customWidth="1"/>
    <col min="7" max="7" width="13.6328125" bestFit="1" customWidth="1"/>
    <col min="8" max="8" width="18.26953125" bestFit="1" customWidth="1"/>
    <col min="9" max="9" width="18" bestFit="1" customWidth="1"/>
    <col min="10" max="10" width="18.36328125" customWidth="1"/>
    <col min="11" max="11" width="20" bestFit="1" customWidth="1"/>
    <col min="12" max="12" width="21.36328125" customWidth="1"/>
    <col min="13" max="13" width="21" bestFit="1" customWidth="1"/>
    <col min="14" max="14" width="20.1796875" customWidth="1"/>
    <col min="15" max="15" width="20" bestFit="1" customWidth="1"/>
    <col min="16" max="16" width="21.453125" customWidth="1"/>
    <col min="17" max="17" width="16.36328125" customWidth="1"/>
  </cols>
  <sheetData>
    <row r="2" spans="2:17" ht="34.049999999999997" customHeight="1">
      <c r="B2" s="63" t="s">
        <v>60</v>
      </c>
      <c r="C2" s="63"/>
      <c r="D2" s="46" t="s">
        <v>63</v>
      </c>
      <c r="E2" s="27" t="s">
        <v>67</v>
      </c>
      <c r="F2" s="27"/>
      <c r="H2" s="36" t="s">
        <v>69</v>
      </c>
    </row>
    <row r="3" spans="2:17" ht="30">
      <c r="B3" s="27" t="s">
        <v>61</v>
      </c>
      <c r="C3" s="27" t="s">
        <v>62</v>
      </c>
      <c r="D3" s="27" t="s">
        <v>64</v>
      </c>
      <c r="E3" s="27" t="s">
        <v>65</v>
      </c>
      <c r="F3" s="27" t="s">
        <v>66</v>
      </c>
      <c r="H3" s="36" t="s">
        <v>68</v>
      </c>
    </row>
    <row r="4" spans="2:17">
      <c r="B4" s="27">
        <v>9.3000000000000007</v>
      </c>
      <c r="C4" s="44">
        <v>9.6999999999999993</v>
      </c>
      <c r="D4" s="27">
        <v>2</v>
      </c>
      <c r="E4" s="27">
        <f>SUM(B4:C4)/2</f>
        <v>9.5</v>
      </c>
      <c r="F4" s="27">
        <f>D4*E4</f>
        <v>19</v>
      </c>
      <c r="H4" s="45">
        <f>F12/D12</f>
        <v>11.091666666666667</v>
      </c>
    </row>
    <row r="5" spans="2:17">
      <c r="B5" s="27">
        <v>9.8000000000000007</v>
      </c>
      <c r="C5" s="44">
        <v>10.199999999999999</v>
      </c>
      <c r="D5" s="27">
        <v>5</v>
      </c>
      <c r="E5" s="27">
        <f t="shared" ref="E5:E11" si="0">SUM(B5:C5)/2</f>
        <v>10</v>
      </c>
      <c r="F5" s="27">
        <f t="shared" ref="F5:F11" si="1">D5*E5</f>
        <v>50</v>
      </c>
    </row>
    <row r="6" spans="2:17">
      <c r="B6" s="27">
        <v>10.3</v>
      </c>
      <c r="C6" s="44">
        <v>10.7</v>
      </c>
      <c r="D6" s="27">
        <v>12</v>
      </c>
      <c r="E6" s="27">
        <f t="shared" si="0"/>
        <v>10.5</v>
      </c>
      <c r="F6" s="27">
        <f t="shared" si="1"/>
        <v>126</v>
      </c>
    </row>
    <row r="7" spans="2:17">
      <c r="B7" s="27">
        <v>10.8</v>
      </c>
      <c r="C7" s="44">
        <v>11.2</v>
      </c>
      <c r="D7" s="27">
        <v>17</v>
      </c>
      <c r="E7" s="27">
        <f t="shared" si="0"/>
        <v>11</v>
      </c>
      <c r="F7" s="27">
        <f t="shared" si="1"/>
        <v>187</v>
      </c>
    </row>
    <row r="8" spans="2:17">
      <c r="B8" s="27">
        <v>11.3</v>
      </c>
      <c r="C8" s="44">
        <v>11.7</v>
      </c>
      <c r="D8" s="27">
        <v>14</v>
      </c>
      <c r="E8" s="27">
        <f t="shared" si="0"/>
        <v>11.5</v>
      </c>
      <c r="F8" s="27">
        <f t="shared" si="1"/>
        <v>161</v>
      </c>
    </row>
    <row r="9" spans="2:17">
      <c r="B9" s="27">
        <v>11.8</v>
      </c>
      <c r="C9" s="44">
        <v>12.2</v>
      </c>
      <c r="D9" s="27">
        <v>6</v>
      </c>
      <c r="E9" s="27">
        <f t="shared" si="0"/>
        <v>12</v>
      </c>
      <c r="F9" s="27">
        <f t="shared" si="1"/>
        <v>72</v>
      </c>
    </row>
    <row r="10" spans="2:17">
      <c r="B10" s="27">
        <v>12.3</v>
      </c>
      <c r="C10" s="44">
        <v>12.7</v>
      </c>
      <c r="D10" s="27">
        <v>3</v>
      </c>
      <c r="E10" s="27">
        <f t="shared" si="0"/>
        <v>12.5</v>
      </c>
      <c r="F10" s="27">
        <f t="shared" si="1"/>
        <v>37.5</v>
      </c>
    </row>
    <row r="11" spans="2:17">
      <c r="B11" s="27">
        <v>12.8</v>
      </c>
      <c r="C11" s="44">
        <v>13.2</v>
      </c>
      <c r="D11" s="27">
        <v>1</v>
      </c>
      <c r="E11" s="27">
        <f t="shared" si="0"/>
        <v>13</v>
      </c>
      <c r="F11" s="27">
        <f t="shared" si="1"/>
        <v>13</v>
      </c>
    </row>
    <row r="12" spans="2:17">
      <c r="B12" s="27"/>
      <c r="C12" s="27" t="s">
        <v>43</v>
      </c>
      <c r="D12" s="27">
        <f>SUM(D4:D11)</f>
        <v>60</v>
      </c>
      <c r="E12" s="27"/>
      <c r="F12" s="27">
        <f>SUM(F4:F11)</f>
        <v>665.5</v>
      </c>
    </row>
    <row r="13" spans="2:17">
      <c r="M13" s="65" t="s">
        <v>82</v>
      </c>
      <c r="N13" s="65"/>
      <c r="O13" s="65"/>
      <c r="P13" s="65"/>
      <c r="Q13" s="65"/>
    </row>
    <row r="14" spans="2:17" ht="45">
      <c r="B14" s="53"/>
      <c r="C14" s="64" t="s">
        <v>70</v>
      </c>
      <c r="D14" s="64"/>
      <c r="E14" s="53"/>
      <c r="F14" s="52" t="s">
        <v>63</v>
      </c>
      <c r="G14" s="53" t="s">
        <v>67</v>
      </c>
      <c r="H14" s="53"/>
      <c r="M14" s="46" t="s">
        <v>92</v>
      </c>
      <c r="N14" s="27"/>
      <c r="O14" s="46" t="s">
        <v>77</v>
      </c>
      <c r="P14" s="27"/>
      <c r="Q14" s="27" t="s">
        <v>72</v>
      </c>
    </row>
    <row r="15" spans="2:17" ht="40.950000000000003" customHeight="1">
      <c r="B15" s="52" t="s">
        <v>75</v>
      </c>
      <c r="C15" s="53" t="s">
        <v>61</v>
      </c>
      <c r="D15" s="53" t="s">
        <v>62</v>
      </c>
      <c r="E15" s="52" t="s">
        <v>76</v>
      </c>
      <c r="F15" s="53" t="s">
        <v>64</v>
      </c>
      <c r="G15" s="53" t="s">
        <v>65</v>
      </c>
      <c r="H15" s="53" t="s">
        <v>66</v>
      </c>
      <c r="I15" s="50" t="s">
        <v>93</v>
      </c>
      <c r="J15" s="50" t="s">
        <v>84</v>
      </c>
      <c r="K15" s="50" t="s">
        <v>86</v>
      </c>
      <c r="M15" s="46" t="s">
        <v>85</v>
      </c>
      <c r="N15" s="27"/>
      <c r="O15" s="27">
        <f>SUM(F16:F18)</f>
        <v>13</v>
      </c>
      <c r="P15" s="27"/>
      <c r="Q15" s="27">
        <f>F19-F18</f>
        <v>3</v>
      </c>
    </row>
    <row r="16" spans="2:17">
      <c r="B16" s="53">
        <f>C16-0.5</f>
        <v>934.5</v>
      </c>
      <c r="C16" s="53">
        <v>935</v>
      </c>
      <c r="D16" s="54">
        <v>984</v>
      </c>
      <c r="E16" s="53">
        <f>D16+0.5</f>
        <v>984.5</v>
      </c>
      <c r="F16" s="53">
        <v>1</v>
      </c>
      <c r="G16" s="53">
        <f>SUM(C16:D16)/2</f>
        <v>959.5</v>
      </c>
      <c r="H16" s="53">
        <f>F16*G16</f>
        <v>959.5</v>
      </c>
      <c r="I16" s="51">
        <f t="shared" ref="I16:I21" si="2">G16-$M$16</f>
        <v>98.56666666666672</v>
      </c>
      <c r="J16" s="51">
        <f>POWER(I16,2)</f>
        <v>9715.3877777777889</v>
      </c>
      <c r="K16" s="51">
        <f t="shared" ref="K16:K21" si="3">J16*F16</f>
        <v>9715.3877777777889</v>
      </c>
      <c r="M16" s="55">
        <f>H24/F24</f>
        <v>860.93333333333328</v>
      </c>
      <c r="N16" s="27"/>
      <c r="O16" s="27" t="s">
        <v>79</v>
      </c>
      <c r="P16" s="27"/>
      <c r="Q16" s="27" t="s">
        <v>73</v>
      </c>
    </row>
    <row r="17" spans="1:17">
      <c r="B17" s="53">
        <f t="shared" ref="B17:B21" si="4">C17-0.5</f>
        <v>984.5</v>
      </c>
      <c r="C17" s="53">
        <v>985</v>
      </c>
      <c r="D17" s="54">
        <v>1034</v>
      </c>
      <c r="E17" s="53">
        <f t="shared" ref="E17:E21" si="5">D17+0.5</f>
        <v>1034.5</v>
      </c>
      <c r="F17" s="53">
        <v>7</v>
      </c>
      <c r="G17" s="53">
        <f t="shared" ref="G17:G21" si="6">SUM(C17:D17)/2</f>
        <v>1009.5</v>
      </c>
      <c r="H17" s="53">
        <f t="shared" ref="H17:H21" si="7">F17*G17</f>
        <v>7066.5</v>
      </c>
      <c r="I17" s="51">
        <f t="shared" si="2"/>
        <v>148.56666666666672</v>
      </c>
      <c r="J17" s="51">
        <f t="shared" ref="J17:J21" si="8">POWER(I17,2)</f>
        <v>22072.05444444446</v>
      </c>
      <c r="K17" s="51">
        <f t="shared" si="3"/>
        <v>154504.38111111123</v>
      </c>
      <c r="M17" s="27"/>
      <c r="N17" s="27"/>
      <c r="O17" s="27">
        <f>(F24/2)-O15</f>
        <v>2</v>
      </c>
      <c r="P17" s="27"/>
      <c r="Q17" s="27">
        <f>F19-F20</f>
        <v>2</v>
      </c>
    </row>
    <row r="18" spans="1:17">
      <c r="B18" s="53">
        <f t="shared" si="4"/>
        <v>1034.5</v>
      </c>
      <c r="C18" s="53">
        <v>1035</v>
      </c>
      <c r="D18" s="54">
        <v>1084</v>
      </c>
      <c r="E18" s="53">
        <f t="shared" si="5"/>
        <v>1084.5</v>
      </c>
      <c r="F18" s="53">
        <v>5</v>
      </c>
      <c r="G18" s="53">
        <f t="shared" si="6"/>
        <v>1059.5</v>
      </c>
      <c r="H18" s="53">
        <f t="shared" si="7"/>
        <v>5297.5</v>
      </c>
      <c r="I18" s="51">
        <f t="shared" si="2"/>
        <v>198.56666666666672</v>
      </c>
      <c r="J18" s="51">
        <f t="shared" si="8"/>
        <v>39428.721111111132</v>
      </c>
      <c r="K18" s="51">
        <f t="shared" si="3"/>
        <v>197143.60555555567</v>
      </c>
      <c r="M18" s="27"/>
      <c r="N18" s="27"/>
      <c r="O18" s="27"/>
      <c r="P18" s="27"/>
      <c r="Q18" s="27" t="s">
        <v>74</v>
      </c>
    </row>
    <row r="19" spans="1:17">
      <c r="A19" s="49" t="s">
        <v>71</v>
      </c>
      <c r="B19" s="27">
        <f t="shared" si="4"/>
        <v>1084.5</v>
      </c>
      <c r="C19" s="47">
        <v>1085</v>
      </c>
      <c r="D19" s="48">
        <v>1134</v>
      </c>
      <c r="E19" s="27">
        <f t="shared" si="5"/>
        <v>1134.5</v>
      </c>
      <c r="F19" s="27">
        <v>8</v>
      </c>
      <c r="G19" s="27">
        <f t="shared" si="6"/>
        <v>1109.5</v>
      </c>
      <c r="H19" s="27">
        <f t="shared" si="7"/>
        <v>8876</v>
      </c>
      <c r="I19" s="51">
        <f t="shared" si="2"/>
        <v>248.56666666666672</v>
      </c>
      <c r="J19" s="51">
        <f t="shared" si="8"/>
        <v>61785.387777777803</v>
      </c>
      <c r="K19" s="51">
        <f t="shared" si="3"/>
        <v>494283.10222222243</v>
      </c>
      <c r="M19" s="27"/>
      <c r="N19" s="27"/>
      <c r="O19" s="27" t="s">
        <v>81</v>
      </c>
      <c r="P19" s="27"/>
      <c r="Q19" s="27">
        <f>SUM(Q15,Q17)</f>
        <v>5</v>
      </c>
    </row>
    <row r="20" spans="1:17">
      <c r="B20" s="53">
        <f t="shared" si="4"/>
        <v>1134.5</v>
      </c>
      <c r="C20" s="53">
        <v>1135</v>
      </c>
      <c r="D20" s="54">
        <v>1184</v>
      </c>
      <c r="E20" s="53">
        <f t="shared" si="5"/>
        <v>1184.5</v>
      </c>
      <c r="F20" s="53">
        <v>6</v>
      </c>
      <c r="G20" s="53">
        <f t="shared" si="6"/>
        <v>1159.5</v>
      </c>
      <c r="H20" s="53"/>
      <c r="I20" s="51">
        <f t="shared" si="2"/>
        <v>298.56666666666672</v>
      </c>
      <c r="J20" s="51">
        <f t="shared" si="8"/>
        <v>89142.054444444482</v>
      </c>
      <c r="K20" s="51">
        <f t="shared" si="3"/>
        <v>534852.32666666689</v>
      </c>
      <c r="M20" s="27"/>
      <c r="N20" s="27"/>
      <c r="O20" s="27">
        <f>B19+((O17/F19)*B26)</f>
        <v>1097</v>
      </c>
      <c r="P20" s="27"/>
      <c r="Q20" s="27" t="s">
        <v>80</v>
      </c>
    </row>
    <row r="21" spans="1:17">
      <c r="B21" s="53">
        <f t="shared" si="4"/>
        <v>1184.5</v>
      </c>
      <c r="C21" s="53">
        <v>1185</v>
      </c>
      <c r="D21" s="54">
        <v>1234</v>
      </c>
      <c r="E21" s="53">
        <f t="shared" si="5"/>
        <v>1234.5</v>
      </c>
      <c r="F21" s="53">
        <v>3</v>
      </c>
      <c r="G21" s="53">
        <f t="shared" si="6"/>
        <v>1209.5</v>
      </c>
      <c r="H21" s="53">
        <f t="shared" si="7"/>
        <v>3628.5</v>
      </c>
      <c r="I21" s="51">
        <f t="shared" si="2"/>
        <v>348.56666666666672</v>
      </c>
      <c r="J21" s="51">
        <f t="shared" si="8"/>
        <v>121498.72111111115</v>
      </c>
      <c r="K21" s="51">
        <f t="shared" si="3"/>
        <v>364496.16333333345</v>
      </c>
      <c r="M21" s="27"/>
      <c r="N21" s="27"/>
      <c r="O21" s="27"/>
      <c r="P21" s="27"/>
      <c r="Q21" s="27">
        <f>B19+((Q15/Q19)*B26)</f>
        <v>1114.5</v>
      </c>
    </row>
    <row r="22" spans="1:17">
      <c r="B22" s="53"/>
      <c r="C22" s="53"/>
      <c r="D22" s="54"/>
      <c r="E22" s="53"/>
      <c r="F22" s="53"/>
      <c r="G22" s="53"/>
      <c r="H22" s="53"/>
      <c r="I22" s="50"/>
      <c r="J22" s="50" t="s">
        <v>52</v>
      </c>
      <c r="K22" s="51">
        <f>SUM(K16:K21)</f>
        <v>1754994.9666666673</v>
      </c>
    </row>
    <row r="23" spans="1:17">
      <c r="B23" s="53"/>
      <c r="C23" s="53"/>
      <c r="D23" s="54"/>
      <c r="E23" s="53"/>
      <c r="F23" s="53"/>
      <c r="G23" s="53"/>
      <c r="H23" s="53"/>
      <c r="I23" s="50"/>
      <c r="J23" s="50" t="s">
        <v>87</v>
      </c>
      <c r="K23" s="51">
        <f>K22/(F24)</f>
        <v>58499.832222222241</v>
      </c>
    </row>
    <row r="24" spans="1:17">
      <c r="B24" s="53"/>
      <c r="C24" s="53"/>
      <c r="D24" s="53" t="s">
        <v>43</v>
      </c>
      <c r="E24" s="53"/>
      <c r="F24" s="53">
        <f>SUM(F16:F23)</f>
        <v>30</v>
      </c>
      <c r="G24" s="53"/>
      <c r="H24" s="53">
        <f>SUM(H16:H23)</f>
        <v>25828</v>
      </c>
      <c r="M24" s="66" t="s">
        <v>83</v>
      </c>
      <c r="N24" s="66"/>
      <c r="O24" s="66"/>
      <c r="P24" s="66"/>
      <c r="Q24" s="66"/>
    </row>
    <row r="25" spans="1:17">
      <c r="M25" s="27" t="s">
        <v>90</v>
      </c>
      <c r="N25" s="61" t="s">
        <v>89</v>
      </c>
      <c r="O25" s="61"/>
      <c r="P25" s="27" t="s">
        <v>88</v>
      </c>
      <c r="Q25" s="27" t="s">
        <v>91</v>
      </c>
    </row>
    <row r="26" spans="1:17">
      <c r="A26" t="s">
        <v>78</v>
      </c>
      <c r="B26">
        <f>C19-C18</f>
        <v>50</v>
      </c>
      <c r="M26" s="27">
        <f>D21-C16</f>
        <v>299</v>
      </c>
      <c r="N26" s="62">
        <f>SQRT(K23)</f>
        <v>241.86738561083891</v>
      </c>
      <c r="O26" s="62"/>
      <c r="P26" s="56">
        <f>POWER(N26,2)</f>
        <v>58499.832222222241</v>
      </c>
      <c r="Q26" s="57">
        <f>(N26/M16)</f>
        <v>0.28093625400050981</v>
      </c>
    </row>
  </sheetData>
  <mergeCells count="6">
    <mergeCell ref="N25:O25"/>
    <mergeCell ref="N26:O26"/>
    <mergeCell ref="B2:C2"/>
    <mergeCell ref="C14:D14"/>
    <mergeCell ref="M13:Q13"/>
    <mergeCell ref="M24:Q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8B42-B7A6-8E4F-98F8-EF103ED67286}">
  <dimension ref="A1:H12"/>
  <sheetViews>
    <sheetView workbookViewId="0">
      <selection activeCell="D11" sqref="D11"/>
    </sheetView>
  </sheetViews>
  <sheetFormatPr defaultColWidth="10.90625" defaultRowHeight="15"/>
  <cols>
    <col min="1" max="1" width="31" bestFit="1" customWidth="1"/>
  </cols>
  <sheetData>
    <row r="1" spans="1:8">
      <c r="A1" t="s">
        <v>94</v>
      </c>
      <c r="B1" t="s">
        <v>95</v>
      </c>
      <c r="C1" t="s">
        <v>0</v>
      </c>
      <c r="D1" t="s">
        <v>98</v>
      </c>
      <c r="E1" t="s">
        <v>97</v>
      </c>
      <c r="F1" t="s">
        <v>100</v>
      </c>
      <c r="G1" t="s">
        <v>101</v>
      </c>
      <c r="H1" t="s">
        <v>102</v>
      </c>
    </row>
    <row r="2" spans="1:8">
      <c r="A2">
        <v>26</v>
      </c>
      <c r="B2">
        <v>34</v>
      </c>
      <c r="C2">
        <v>1</v>
      </c>
      <c r="D2">
        <f>SUM(A2,B2)/2</f>
        <v>30</v>
      </c>
      <c r="E2">
        <f>D2*C2</f>
        <v>30</v>
      </c>
      <c r="F2">
        <f>D2-$B$12</f>
        <v>-29.799999999999997</v>
      </c>
      <c r="G2">
        <f>POWER(F2,2)</f>
        <v>888.03999999999985</v>
      </c>
    </row>
    <row r="3" spans="1:8">
      <c r="A3">
        <v>35</v>
      </c>
      <c r="B3">
        <v>43</v>
      </c>
      <c r="C3">
        <v>4</v>
      </c>
      <c r="D3">
        <f t="shared" ref="D3:D8" si="0">SUM(A3,B3)/2</f>
        <v>39</v>
      </c>
      <c r="E3">
        <f t="shared" ref="E3:E8" si="1">D3*C3</f>
        <v>156</v>
      </c>
      <c r="F3">
        <f t="shared" ref="F3:F8" si="2">D3-$B$12</f>
        <v>-20.799999999999997</v>
      </c>
      <c r="G3">
        <f t="shared" ref="G3:G8" si="3">POWER(F3,2)</f>
        <v>432.63999999999987</v>
      </c>
    </row>
    <row r="4" spans="1:8">
      <c r="A4">
        <v>44</v>
      </c>
      <c r="B4">
        <v>52</v>
      </c>
      <c r="C4">
        <v>5</v>
      </c>
      <c r="D4">
        <f t="shared" si="0"/>
        <v>48</v>
      </c>
      <c r="E4">
        <f t="shared" si="1"/>
        <v>240</v>
      </c>
      <c r="F4">
        <f t="shared" si="2"/>
        <v>-11.799999999999997</v>
      </c>
      <c r="G4">
        <f t="shared" si="3"/>
        <v>139.23999999999992</v>
      </c>
    </row>
    <row r="5" spans="1:8">
      <c r="A5">
        <v>53</v>
      </c>
      <c r="B5">
        <v>61</v>
      </c>
      <c r="C5">
        <v>14</v>
      </c>
      <c r="D5">
        <f t="shared" si="0"/>
        <v>57</v>
      </c>
      <c r="E5">
        <f t="shared" si="1"/>
        <v>798</v>
      </c>
      <c r="F5">
        <f t="shared" si="2"/>
        <v>-2.7999999999999972</v>
      </c>
      <c r="G5">
        <f t="shared" si="3"/>
        <v>7.8399999999999839</v>
      </c>
    </row>
    <row r="6" spans="1:8">
      <c r="A6">
        <v>62</v>
      </c>
      <c r="B6">
        <v>70</v>
      </c>
      <c r="C6">
        <v>14</v>
      </c>
      <c r="D6">
        <f t="shared" si="0"/>
        <v>66</v>
      </c>
      <c r="E6">
        <f t="shared" si="1"/>
        <v>924</v>
      </c>
      <c r="F6">
        <f t="shared" si="2"/>
        <v>6.2000000000000028</v>
      </c>
      <c r="G6">
        <f t="shared" si="3"/>
        <v>38.440000000000033</v>
      </c>
    </row>
    <row r="7" spans="1:8">
      <c r="A7">
        <v>71</v>
      </c>
      <c r="B7">
        <v>79</v>
      </c>
      <c r="C7">
        <v>5</v>
      </c>
      <c r="D7">
        <f t="shared" si="0"/>
        <v>75</v>
      </c>
      <c r="E7">
        <f t="shared" si="1"/>
        <v>375</v>
      </c>
      <c r="F7">
        <f t="shared" si="2"/>
        <v>15.200000000000003</v>
      </c>
      <c r="G7">
        <f t="shared" si="3"/>
        <v>231.04000000000008</v>
      </c>
    </row>
    <row r="8" spans="1:8">
      <c r="A8">
        <v>80</v>
      </c>
      <c r="B8">
        <v>88</v>
      </c>
      <c r="C8">
        <v>2</v>
      </c>
      <c r="D8">
        <f t="shared" si="0"/>
        <v>84</v>
      </c>
      <c r="E8">
        <f t="shared" si="1"/>
        <v>168</v>
      </c>
      <c r="F8">
        <f t="shared" si="2"/>
        <v>24.200000000000003</v>
      </c>
      <c r="G8">
        <f t="shared" si="3"/>
        <v>585.6400000000001</v>
      </c>
    </row>
    <row r="9" spans="1:8">
      <c r="A9" t="s">
        <v>96</v>
      </c>
      <c r="C9">
        <f>SUM(C2,C3,C4,C5,C6,C7,C8)</f>
        <v>45</v>
      </c>
      <c r="E9">
        <f>SUM(E2:E8)</f>
        <v>2691</v>
      </c>
      <c r="G9">
        <f>SUM(G2:G8)</f>
        <v>2322.88</v>
      </c>
    </row>
    <row r="12" spans="1:8">
      <c r="A12" t="s">
        <v>99</v>
      </c>
      <c r="B12">
        <f>E9/C9</f>
        <v>59.8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Grupos Sanguineos</vt:lpstr>
      <vt:lpstr>Actividad Deportiva</vt:lpstr>
      <vt:lpstr>Países más Poblados</vt:lpstr>
      <vt:lpstr>Sheet1</vt:lpstr>
      <vt:lpstr>Sheet2</vt:lpstr>
      <vt:lpstr>Datos desagrupados</vt:lpstr>
      <vt:lpstr>Datos agrupados</vt:lpstr>
      <vt:lpstr>Coeficiente de pearson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MAN</dc:creator>
  <cp:lastModifiedBy>DAVID ROA</cp:lastModifiedBy>
  <dcterms:created xsi:type="dcterms:W3CDTF">2024-09-06T12:03:57Z</dcterms:created>
  <dcterms:modified xsi:type="dcterms:W3CDTF">2024-10-01T01:59:54Z</dcterms:modified>
</cp:coreProperties>
</file>