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176693AB-E72F-FD40-9F0A-20263ABEBD21}" xr6:coauthVersionLast="46" xr6:coauthVersionMax="46" xr10:uidLastSave="{00000000-0000-0000-0000-000000000000}"/>
  <bookViews>
    <workbookView xWindow="0" yWindow="0" windowWidth="18560" windowHeight="18000" activeTab="1" xr2:uid="{6B94F6F9-44B0-CC46-BCE3-E21706DCCC2F}"/>
  </bookViews>
  <sheets>
    <sheet name="Stats" sheetId="2" r:id="rId1"/>
    <sheet name="Description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51" i="1"/>
  <c r="K39" i="1"/>
  <c r="B5" i="2"/>
  <c r="K17" i="1" l="1"/>
  <c r="K19" i="1" l="1"/>
  <c r="K21" i="1" s="1"/>
  <c r="K27" i="1"/>
  <c r="E24" i="2"/>
  <c r="K23" i="1"/>
  <c r="K25" i="1" s="1"/>
  <c r="K33" i="1" l="1"/>
  <c r="K59" i="1" l="1"/>
  <c r="K29" i="1"/>
  <c r="K31" i="1"/>
  <c r="K43" i="1" s="1"/>
  <c r="K41" i="1" s="1"/>
  <c r="K35" i="1"/>
  <c r="K37" i="1" s="1"/>
</calcChain>
</file>

<file path=xl/sharedStrings.xml><?xml version="1.0" encoding="utf-8"?>
<sst xmlns="http://schemas.openxmlformats.org/spreadsheetml/2006/main" count="96" uniqueCount="89">
  <si>
    <t>Nozzle</t>
  </si>
  <si>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</si>
  <si>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</si>
  <si>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</si>
  <si>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</si>
  <si>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</si>
  <si>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</si>
  <si>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</si>
  <si>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</si>
  <si>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</si>
  <si>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</si>
  <si>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lbf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</si>
  <si>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</si>
  <si>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</si>
  <si>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</si>
  <si>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</si>
  <si>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</si>
  <si>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</si>
  <si>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</si>
  <si>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</si>
  <si>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</si>
  <si>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</si>
  <si>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</si>
  <si>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</si>
  <si>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</si>
  <si>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</si>
  <si>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</si>
  <si>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</si>
  <si>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</si>
  <si>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</si>
  <si>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</si>
  <si>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Earths Gravitation (g)</t>
  </si>
  <si>
    <t>Exit Area (Ae)</t>
  </si>
  <si>
    <t>Exit Diameter (De)</t>
  </si>
  <si>
    <t>Nozzle Length (Lnozzle)</t>
  </si>
  <si>
    <t>Convergent Length (Lconvergent)</t>
  </si>
  <si>
    <t>Divergent Length (Ldivergent)</t>
  </si>
  <si>
    <t>Chamber Volume (Vc)</t>
  </si>
  <si>
    <t>Chamber Diameter (Dc)</t>
  </si>
  <si>
    <t>3.65 * Throat Area</t>
  </si>
  <si>
    <t>Chamber Area</t>
  </si>
  <si>
    <t>Chamber Length</t>
  </si>
  <si>
    <t xml:space="preserve"> </t>
  </si>
  <si>
    <t>in</t>
  </si>
  <si>
    <t>in^3</t>
  </si>
  <si>
    <t>(De / 2) * SIN(Nozzle Angles - 90 + 180) / SIN(Nozzle Angles)</t>
  </si>
  <si>
    <t>Covergent Length + Divergent Length</t>
  </si>
  <si>
    <t>Optimum Expansion Ratio</t>
  </si>
  <si>
    <t>k = Specific Heat Ratio</t>
  </si>
  <si>
    <t>Po = Chamber Pressure</t>
  </si>
  <si>
    <t>Pe = Exit Pressure</t>
  </si>
  <si>
    <t>Chamber Characteristic Length (L*)</t>
  </si>
  <si>
    <t>Chamber Volume / Throat Area</t>
  </si>
  <si>
    <t>L* x Throat Area</t>
  </si>
  <si>
    <t>Change</t>
  </si>
  <si>
    <t>Gass Compressor capacity/Inlet flow</t>
  </si>
  <si>
    <t>Isp = F / mass flow * gravity constant</t>
  </si>
  <si>
    <t>&lt;- Change</t>
  </si>
  <si>
    <t>(Dt / 2) * SIN(RADIANS(throat radius - 90 + 180)) / SIN(RADIANS(throat radius)</t>
  </si>
  <si>
    <t>50kn</t>
  </si>
  <si>
    <t>CFM</t>
  </si>
  <si>
    <t>psi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</si>
  <si>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</si>
  <si>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</si>
  <si>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</si>
  <si>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</si>
  <si>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</si>
  <si>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 xml:space="preserve">Exit Velocity </t>
  </si>
  <si>
    <t>Patm</t>
  </si>
  <si>
    <t xml:space="preserve"> 101.3 kPa</t>
  </si>
  <si>
    <t>1 atm</t>
  </si>
  <si>
    <t>2 / (SHR - 1) * [((Chamber Pressure / Atm Pressure) ^ (SHR - 1 / SHR)) - 1]</t>
  </si>
  <si>
    <t>!!</t>
  </si>
  <si>
    <t>SQRT(4 * Exit Area / Pi)</t>
  </si>
  <si>
    <t>2 * Chamber Radius</t>
  </si>
  <si>
    <t>Chamber Radius (Rc)</t>
  </si>
  <si>
    <t>sqrt(Chamber Area / pi)</t>
  </si>
  <si>
    <t>Chamber Area (Ac)</t>
  </si>
  <si>
    <t>Throat Area * contraction area ratio</t>
  </si>
  <si>
    <t>Throat Radius (Rt)</t>
  </si>
  <si>
    <t>sqrt(Throat Area / PI)</t>
  </si>
  <si>
    <t>Characteristic Velocity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</si>
  <si>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</si>
  <si>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</si>
  <si>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</si>
  <si>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</si>
  <si>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</si>
  <si>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</si>
  <si>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R_bar = 1545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</si>
</sst>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2348366</xdr:colOff>
      <xdr:row>13</xdr:row>
      <xdr:rowOff>25400</xdr:rowOff>
    </xdr:from>
    <xdr:to>
      <xdr:col>4</xdr:col>
      <xdr:colOff>50800</xdr:colOff>
      <xdr:row>18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66" y="3048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15</xdr:row>
      <xdr:rowOff>102853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H30"/>
  <sheetViews>
    <sheetView workbookViewId="0">
      <selection activeCell="B11" sqref="B11:D11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8" ht="21" x14ac:dyDescent="0.25">
      <c r="A1" s="5" t="s">
        <v>65</v>
      </c>
      <c r="B1">
        <v>11240</v>
      </c>
      <c r="C1" t="s">
        <v>11</v>
      </c>
      <c r="D1" t="s">
        <v>59</v>
      </c>
    </row>
    <row r="3" spans="1:8" ht="21" x14ac:dyDescent="0.25">
      <c r="A3" s="5" t="s">
        <v>12</v>
      </c>
      <c r="B3" t="s">
        <v>13</v>
      </c>
      <c r="C3" t="s">
        <v>14</v>
      </c>
      <c r="D3" t="s">
        <v>15</v>
      </c>
    </row>
    <row r="5" spans="1:8" ht="21" x14ac:dyDescent="0.25">
      <c r="A5" s="5" t="s">
        <v>64</v>
      </c>
      <c r="B5" s="10">
        <f>B1/(B27*9.80665)</f>
        <v>22.923220467743828</v>
      </c>
      <c r="C5" s="10"/>
      <c r="D5" s="10"/>
      <c r="E5" s="10" t="s">
        <v>56</v>
      </c>
      <c r="F5" s="10"/>
      <c r="G5" s="10"/>
      <c r="H5" s="10"/>
    </row>
    <row r="7" spans="1:8" ht="21" x14ac:dyDescent="0.25">
      <c r="A7" s="5" t="s">
        <v>63</v>
      </c>
      <c r="B7" s="10">
        <v>5642.33</v>
      </c>
      <c r="C7" s="10"/>
      <c r="D7" s="10"/>
    </row>
    <row r="9" spans="1:8" ht="21" x14ac:dyDescent="0.25">
      <c r="A9" s="5" t="s">
        <v>62</v>
      </c>
      <c r="B9" s="10">
        <v>100</v>
      </c>
      <c r="C9" s="10"/>
      <c r="D9" s="10"/>
      <c r="E9" t="s">
        <v>54</v>
      </c>
    </row>
    <row r="11" spans="1:8" ht="21" x14ac:dyDescent="0.25">
      <c r="A11" s="5" t="s">
        <v>66</v>
      </c>
      <c r="B11" s="10">
        <v>1.3</v>
      </c>
      <c r="C11" s="10"/>
      <c r="D11" s="10"/>
    </row>
    <row r="14" spans="1:8" ht="21" x14ac:dyDescent="0.25">
      <c r="A14" s="5" t="s">
        <v>47</v>
      </c>
    </row>
    <row r="22" spans="1:5" x14ac:dyDescent="0.2">
      <c r="D22" t="s">
        <v>48</v>
      </c>
    </row>
    <row r="23" spans="1:5" x14ac:dyDescent="0.2">
      <c r="D23" t="s">
        <v>49</v>
      </c>
    </row>
    <row r="24" spans="1:5" x14ac:dyDescent="0.2">
      <c r="D24" t="s">
        <v>50</v>
      </c>
      <c r="E24" t="e">
        <f xml:space="preserve"> Patm</f>
        <v>#NAME?</v>
      </c>
    </row>
    <row r="27" spans="1:5" ht="21" x14ac:dyDescent="0.25">
      <c r="A27" s="7" t="s">
        <v>55</v>
      </c>
      <c r="B27">
        <v>50</v>
      </c>
      <c r="C27" t="s">
        <v>60</v>
      </c>
      <c r="D27" t="s">
        <v>57</v>
      </c>
    </row>
    <row r="28" spans="1:5" x14ac:dyDescent="0.2">
      <c r="B28">
        <v>300</v>
      </c>
      <c r="C28" t="s">
        <v>61</v>
      </c>
    </row>
    <row r="30" spans="1:5" ht="21" x14ac:dyDescent="0.25">
      <c r="A30" s="7" t="s">
        <v>68</v>
      </c>
      <c r="B30" t="s">
        <v>69</v>
      </c>
      <c r="C30" t="s">
        <v>70</v>
      </c>
      <c r="D30">
        <v>14.6959</v>
      </c>
      <c r="E30" t="s">
        <v>61</v>
      </c>
    </row>
  </sheetData>
  <mergeCells count="5">
    <mergeCell ref="B7:D7"/>
    <mergeCell ref="B9:D9"/>
    <mergeCell ref="B5:D5"/>
    <mergeCell ref="E5:H5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M62"/>
  <sheetViews>
    <sheetView tabSelected="1" topLeftCell="A13" zoomScale="75" zoomScaleNormal="100" workbookViewId="0">
      <selection activeCell="N61" sqref="N61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3" x14ac:dyDescent="0.2">
      <c r="A1" s="13" t="s">
        <v>0</v>
      </c>
      <c r="B1" s="10"/>
      <c r="C1" s="10"/>
    </row>
    <row r="2" spans="1:13" x14ac:dyDescent="0.2">
      <c r="A2" s="10"/>
      <c r="B2" s="10"/>
      <c r="C2" s="10"/>
      <c r="E2" s="12" t="s">
        <v>9</v>
      </c>
      <c r="F2" s="12"/>
      <c r="K2" s="12" t="s">
        <v>10</v>
      </c>
      <c r="L2" s="12"/>
    </row>
    <row r="4" spans="1:13" ht="19" x14ac:dyDescent="0.25">
      <c r="A4" s="2" t="s">
        <v>1</v>
      </c>
      <c r="B4" s="1"/>
      <c r="C4" s="1" t="s">
        <v>3</v>
      </c>
      <c r="E4" s="1"/>
      <c r="K4" s="10">
        <v>65</v>
      </c>
      <c r="L4" s="10"/>
    </row>
    <row r="5" spans="1:13" x14ac:dyDescent="0.2">
      <c r="C5" s="10" t="s">
        <v>4</v>
      </c>
      <c r="D5" s="10"/>
      <c r="E5" s="10"/>
      <c r="F5" s="10"/>
      <c r="G5" s="10"/>
      <c r="H5" s="10"/>
    </row>
    <row r="6" spans="1:13" x14ac:dyDescent="0.2">
      <c r="C6" s="10" t="s">
        <v>2</v>
      </c>
      <c r="D6" s="10"/>
      <c r="E6" s="10"/>
      <c r="F6" s="10"/>
      <c r="G6" s="10"/>
      <c r="H6" s="10"/>
    </row>
    <row r="7" spans="1:13" x14ac:dyDescent="0.2">
      <c r="C7" s="10" t="s">
        <v>5</v>
      </c>
      <c r="D7" s="10"/>
      <c r="E7" s="10"/>
      <c r="F7" s="10"/>
      <c r="G7" s="10"/>
      <c r="H7" s="10"/>
    </row>
    <row r="8" spans="1:13" x14ac:dyDescent="0.2">
      <c r="C8" s="9"/>
      <c r="D8" s="9"/>
      <c r="E8" s="9"/>
      <c r="F8" s="9"/>
      <c r="G8" s="9"/>
      <c r="H8" s="9"/>
    </row>
    <row r="9" spans="1:13" x14ac:dyDescent="0.2">
      <c r="A9" t="s">
        <v>87</v>
      </c>
      <c r="C9" s="10" t="s">
        <v>88</v>
      </c>
      <c r="D9" s="10"/>
      <c r="E9" s="10"/>
      <c r="F9" s="10"/>
      <c r="G9" s="10"/>
      <c r="H9" s="10"/>
      <c r="K9" s="10">
        <v>1545</v>
      </c>
      <c r="L9" s="10"/>
    </row>
    <row r="11" spans="1:13" ht="19" x14ac:dyDescent="0.25">
      <c r="A11" s="3" t="s">
        <v>83</v>
      </c>
      <c r="C11" s="10" t="s">
        <v>6</v>
      </c>
      <c r="D11" s="10"/>
      <c r="E11" s="10"/>
      <c r="F11" s="10"/>
      <c r="G11" s="10"/>
      <c r="H11" s="10"/>
      <c r="K11" s="10">
        <v>1.2</v>
      </c>
      <c r="L11" s="10"/>
    </row>
    <row r="12" spans="1:13" ht="19" x14ac:dyDescent="0.25">
      <c r="A12" s="3"/>
      <c r="C12" s="9"/>
      <c r="D12" s="9"/>
      <c r="E12" s="9"/>
      <c r="F12" s="9"/>
      <c r="G12" s="9"/>
      <c r="H12" s="9"/>
      <c r="K12" s="9"/>
      <c r="L12" s="9"/>
    </row>
    <row r="13" spans="1:13" ht="19" x14ac:dyDescent="0.25">
      <c r="A13" s="3" t="s">
        <v>84</v>
      </c>
      <c r="C13" s="10" t="s">
        <v>85</v>
      </c>
      <c r="D13" s="10"/>
      <c r="E13" s="10"/>
      <c r="F13" s="10"/>
      <c r="G13" s="10"/>
      <c r="H13" s="10"/>
      <c r="K13" s="10">
        <f>K9/24</f>
        <v>64.375</v>
      </c>
      <c r="L13" s="10"/>
      <c r="M13" t="s">
        <v>86</v>
      </c>
    </row>
    <row r="15" spans="1:13" ht="19" x14ac:dyDescent="0.25">
      <c r="A15" s="3" t="s">
        <v>31</v>
      </c>
      <c r="C15" s="10" t="s">
        <v>7</v>
      </c>
      <c r="D15" s="10"/>
      <c r="E15" s="10"/>
      <c r="F15" s="10"/>
      <c r="G15" s="10"/>
      <c r="H15" s="10"/>
      <c r="K15" s="10">
        <v>32.200000000000003</v>
      </c>
      <c r="L15" s="10"/>
    </row>
    <row r="17" spans="1:12" x14ac:dyDescent="0.2">
      <c r="A17" t="s">
        <v>22</v>
      </c>
      <c r="C17" s="10" t="s">
        <v>8</v>
      </c>
      <c r="D17" s="10"/>
      <c r="E17" s="10"/>
      <c r="F17" s="10"/>
      <c r="G17" s="10"/>
      <c r="H17" s="10"/>
      <c r="K17" s="10">
        <f>Stats!B1/Stats!B5</f>
        <v>490.33249999999998</v>
      </c>
      <c r="L17" s="10"/>
    </row>
    <row r="19" spans="1:12" x14ac:dyDescent="0.2">
      <c r="A19" t="s">
        <v>23</v>
      </c>
      <c r="C19" s="10" t="s">
        <v>17</v>
      </c>
      <c r="D19" s="10"/>
      <c r="E19" s="10"/>
      <c r="F19" s="10"/>
      <c r="G19" s="10"/>
      <c r="H19" s="10"/>
      <c r="K19" s="10">
        <f>(K17/Stats!B11)+1</f>
        <v>378.17884615384611</v>
      </c>
      <c r="L19" s="10"/>
    </row>
    <row r="21" spans="1:12" x14ac:dyDescent="0.2">
      <c r="A21" t="s">
        <v>24</v>
      </c>
      <c r="C21" s="10" t="s">
        <v>16</v>
      </c>
      <c r="D21" s="10"/>
      <c r="E21" s="10"/>
      <c r="F21" s="10"/>
      <c r="G21" s="10"/>
      <c r="H21" s="10"/>
      <c r="K21" s="10">
        <f>K17-K19</f>
        <v>112.15365384615387</v>
      </c>
      <c r="L21" s="10"/>
    </row>
    <row r="23" spans="1:12" x14ac:dyDescent="0.2">
      <c r="A23" t="s">
        <v>25</v>
      </c>
      <c r="C23" s="10" t="s">
        <v>18</v>
      </c>
      <c r="D23" s="10"/>
      <c r="E23" s="10"/>
      <c r="F23" s="10"/>
      <c r="G23" s="10"/>
      <c r="H23" s="10"/>
      <c r="K23" s="10">
        <f>Stats!B7 + 460</f>
        <v>6102.33</v>
      </c>
      <c r="L23" s="10"/>
    </row>
    <row r="24" spans="1:12" x14ac:dyDescent="0.2">
      <c r="C24" s="1"/>
      <c r="D24" s="1"/>
      <c r="E24" s="1"/>
      <c r="F24" s="1"/>
      <c r="G24" s="1"/>
      <c r="H24" s="1"/>
    </row>
    <row r="25" spans="1:12" x14ac:dyDescent="0.2">
      <c r="A25" t="s">
        <v>26</v>
      </c>
      <c r="C25" s="10" t="s">
        <v>19</v>
      </c>
      <c r="D25" s="10"/>
      <c r="E25" s="10"/>
      <c r="F25" s="10"/>
      <c r="G25" s="10"/>
      <c r="H25" s="10"/>
      <c r="K25" s="10">
        <f>0.909*K23</f>
        <v>5547.0179699999999</v>
      </c>
      <c r="L25" s="10"/>
    </row>
    <row r="26" spans="1:12" x14ac:dyDescent="0.2">
      <c r="C26" s="4"/>
      <c r="D26" s="4"/>
      <c r="E26" s="4"/>
      <c r="F26" s="4"/>
      <c r="G26" s="4"/>
      <c r="H26" s="4"/>
    </row>
    <row r="27" spans="1:12" x14ac:dyDescent="0.2">
      <c r="A27" t="s">
        <v>27</v>
      </c>
      <c r="C27" s="10" t="s">
        <v>20</v>
      </c>
      <c r="D27" s="10"/>
      <c r="E27" s="10"/>
      <c r="F27" s="10"/>
      <c r="G27" s="10"/>
      <c r="H27" s="10"/>
      <c r="K27" s="10">
        <f>0.564*Stats!B9</f>
        <v>56.399999999999991</v>
      </c>
      <c r="L27" s="10"/>
    </row>
    <row r="29" spans="1:12" x14ac:dyDescent="0.2">
      <c r="A29" t="s">
        <v>79</v>
      </c>
      <c r="C29" s="10" t="s">
        <v>80</v>
      </c>
      <c r="D29" s="10"/>
      <c r="E29" s="10"/>
      <c r="F29" s="10"/>
      <c r="G29" s="10"/>
      <c r="H29" s="10"/>
      <c r="K29" s="10">
        <f>SQRT(K33/3.14)</f>
        <v>6.5594229864405174</v>
      </c>
      <c r="L29" s="10"/>
    </row>
    <row r="31" spans="1:12" x14ac:dyDescent="0.2">
      <c r="A31" t="s">
        <v>28</v>
      </c>
      <c r="C31" s="10" t="s">
        <v>21</v>
      </c>
      <c r="D31" s="10"/>
      <c r="E31" s="10"/>
      <c r="F31" s="10"/>
      <c r="G31" s="10"/>
      <c r="H31" s="10"/>
      <c r="K31" s="10">
        <f>SQRT(4*K33/3.14)</f>
        <v>13.118845972881035</v>
      </c>
      <c r="L31" s="10"/>
    </row>
    <row r="33" spans="1:13" x14ac:dyDescent="0.2">
      <c r="A33" t="s">
        <v>29</v>
      </c>
      <c r="C33" s="10" t="s">
        <v>30</v>
      </c>
      <c r="D33" s="10"/>
      <c r="E33" s="10"/>
      <c r="F33" s="10"/>
      <c r="G33" s="10"/>
      <c r="H33" s="10"/>
      <c r="K33" s="10">
        <f>K17/K27 *SQRT(K4*K25)/(K11*K15)</f>
        <v>135.1017339332389</v>
      </c>
      <c r="L33" s="10"/>
    </row>
    <row r="35" spans="1:13" x14ac:dyDescent="0.2">
      <c r="A35" t="s">
        <v>32</v>
      </c>
      <c r="C35" s="10" t="s">
        <v>39</v>
      </c>
      <c r="D35" s="10"/>
      <c r="E35" s="10"/>
      <c r="F35" s="10"/>
      <c r="G35" s="10"/>
      <c r="H35" s="10"/>
      <c r="K35" s="10">
        <f>3.65*K33</f>
        <v>493.12132885632201</v>
      </c>
      <c r="L35" s="10"/>
    </row>
    <row r="37" spans="1:13" x14ac:dyDescent="0.2">
      <c r="A37" t="s">
        <v>33</v>
      </c>
      <c r="C37" s="10" t="s">
        <v>73</v>
      </c>
      <c r="D37" s="10"/>
      <c r="E37" s="10"/>
      <c r="F37" s="10"/>
      <c r="G37" s="10"/>
      <c r="H37" s="10"/>
      <c r="I37" t="s">
        <v>43</v>
      </c>
      <c r="K37" s="10">
        <f>SQRT( 4* K35/3.14)</f>
        <v>25.063520039285102</v>
      </c>
      <c r="L37" s="10"/>
    </row>
    <row r="38" spans="1:13" x14ac:dyDescent="0.2">
      <c r="C38" s="6"/>
      <c r="D38" s="6"/>
      <c r="E38" s="6"/>
      <c r="F38" s="6"/>
      <c r="G38" s="6"/>
      <c r="H38" s="6"/>
      <c r="K38" s="6"/>
      <c r="L38" s="6"/>
    </row>
    <row r="39" spans="1:13" x14ac:dyDescent="0.2">
      <c r="A39" t="s">
        <v>67</v>
      </c>
      <c r="C39" s="10" t="s">
        <v>71</v>
      </c>
      <c r="D39" s="10"/>
      <c r="E39" s="10"/>
      <c r="F39" s="10"/>
      <c r="G39" s="10"/>
      <c r="H39" s="10"/>
      <c r="K39" s="10">
        <f>2 / (K11-1)*(((Stats!B9/Stats!D30)^(Description!K11-1/Description!K11))-1)</f>
        <v>10.20046644155758</v>
      </c>
      <c r="L39" s="10"/>
      <c r="M39" s="8" t="s">
        <v>72</v>
      </c>
    </row>
    <row r="40" spans="1:13" x14ac:dyDescent="0.2">
      <c r="C40" s="1"/>
      <c r="D40" s="1"/>
      <c r="E40" s="1"/>
      <c r="F40" s="1"/>
      <c r="G40" s="1"/>
      <c r="H40" s="1"/>
    </row>
    <row r="41" spans="1:13" x14ac:dyDescent="0.2">
      <c r="A41" t="s">
        <v>34</v>
      </c>
      <c r="C41" s="10" t="s">
        <v>46</v>
      </c>
      <c r="D41" s="10"/>
      <c r="E41" s="10"/>
      <c r="F41" s="10"/>
      <c r="G41" s="10"/>
      <c r="H41" s="10"/>
      <c r="I41" t="s">
        <v>43</v>
      </c>
      <c r="K41" s="10" t="e">
        <f>K43+K45</f>
        <v>#NAME?</v>
      </c>
      <c r="L41" s="10"/>
    </row>
    <row r="43" spans="1:13" x14ac:dyDescent="0.2">
      <c r="A43" t="s">
        <v>35</v>
      </c>
      <c r="B43" t="s">
        <v>42</v>
      </c>
      <c r="C43" s="10" t="s">
        <v>58</v>
      </c>
      <c r="D43" s="10"/>
      <c r="E43" s="10"/>
      <c r="F43" s="10"/>
      <c r="G43" s="10"/>
      <c r="H43" s="10"/>
      <c r="I43" t="s">
        <v>43</v>
      </c>
      <c r="K43" s="10" t="e">
        <f>(K31/2)*SI</f>
        <v>#NAME?</v>
      </c>
      <c r="L43" s="10"/>
    </row>
    <row r="45" spans="1:13" x14ac:dyDescent="0.2">
      <c r="A45" t="s">
        <v>36</v>
      </c>
      <c r="C45" s="10" t="s">
        <v>45</v>
      </c>
      <c r="D45" s="10"/>
      <c r="E45" s="10"/>
      <c r="F45" s="10"/>
      <c r="G45" s="10"/>
      <c r="H45" s="10"/>
      <c r="I45" t="s">
        <v>43</v>
      </c>
      <c r="K45" s="10"/>
      <c r="L45" s="10"/>
    </row>
    <row r="47" spans="1:13" x14ac:dyDescent="0.2">
      <c r="A47" t="s">
        <v>37</v>
      </c>
      <c r="C47" s="10" t="s">
        <v>53</v>
      </c>
      <c r="D47" s="10"/>
      <c r="E47" s="10"/>
      <c r="F47" s="10"/>
      <c r="G47" s="10"/>
      <c r="H47" s="10"/>
      <c r="I47" t="s">
        <v>44</v>
      </c>
      <c r="K47" s="10"/>
      <c r="L47" s="10"/>
    </row>
    <row r="48" spans="1:13" x14ac:dyDescent="0.2">
      <c r="C48" s="9"/>
      <c r="D48" s="9"/>
      <c r="E48" s="9"/>
      <c r="F48" s="9"/>
      <c r="G48" s="9"/>
      <c r="H48" s="9"/>
      <c r="K48" s="9"/>
      <c r="L48" s="9"/>
    </row>
    <row r="49" spans="1:12" x14ac:dyDescent="0.2">
      <c r="A49" t="s">
        <v>77</v>
      </c>
      <c r="C49" s="10" t="s">
        <v>78</v>
      </c>
      <c r="D49" s="10"/>
      <c r="E49" s="10"/>
      <c r="F49" s="10"/>
      <c r="G49" s="10"/>
      <c r="H49" s="10"/>
      <c r="K49" s="10"/>
      <c r="L49" s="10"/>
    </row>
    <row r="50" spans="1:12" x14ac:dyDescent="0.2">
      <c r="C50" s="9"/>
      <c r="D50" s="9"/>
      <c r="E50" s="9"/>
      <c r="F50" s="9"/>
      <c r="G50" s="9"/>
      <c r="H50" s="9"/>
      <c r="K50" s="9"/>
      <c r="L50" s="9"/>
    </row>
    <row r="51" spans="1:12" x14ac:dyDescent="0.2">
      <c r="A51" t="s">
        <v>75</v>
      </c>
      <c r="C51" s="10" t="s">
        <v>76</v>
      </c>
      <c r="D51" s="10"/>
      <c r="E51" s="10"/>
      <c r="F51" s="10"/>
      <c r="G51" s="10"/>
      <c r="H51" s="10"/>
      <c r="K51" s="10">
        <f>SQRT(K49/3.14)</f>
        <v>0</v>
      </c>
      <c r="L51" s="10"/>
    </row>
    <row r="53" spans="1:12" x14ac:dyDescent="0.2">
      <c r="A53" t="s">
        <v>38</v>
      </c>
      <c r="C53" s="10" t="s">
        <v>74</v>
      </c>
      <c r="D53" s="10"/>
      <c r="E53" s="10"/>
      <c r="F53" s="10"/>
      <c r="G53" s="10"/>
      <c r="H53" s="10"/>
      <c r="I53" t="s">
        <v>43</v>
      </c>
      <c r="K53" s="10"/>
      <c r="L53" s="10"/>
    </row>
    <row r="55" spans="1:12" x14ac:dyDescent="0.2">
      <c r="A55" t="s">
        <v>40</v>
      </c>
      <c r="C55" s="11"/>
      <c r="D55" s="11"/>
      <c r="E55" s="11"/>
      <c r="F55" s="11"/>
      <c r="G55" s="11"/>
      <c r="H55" s="11"/>
      <c r="I55" t="s">
        <v>43</v>
      </c>
    </row>
    <row r="57" spans="1:12" x14ac:dyDescent="0.2">
      <c r="A57" t="s">
        <v>41</v>
      </c>
      <c r="C57" s="10"/>
      <c r="D57" s="10"/>
      <c r="E57" s="10"/>
      <c r="F57" s="10"/>
      <c r="G57" s="10"/>
      <c r="H57" s="10"/>
      <c r="I57" t="s">
        <v>43</v>
      </c>
    </row>
    <row r="59" spans="1:12" x14ac:dyDescent="0.2">
      <c r="A59" t="s">
        <v>51</v>
      </c>
      <c r="C59" s="10" t="s">
        <v>52</v>
      </c>
      <c r="D59" s="10"/>
      <c r="E59" s="10"/>
      <c r="F59" s="10"/>
      <c r="G59" s="10"/>
      <c r="H59" s="10"/>
      <c r="K59" s="10">
        <f>K47/K33</f>
        <v>0</v>
      </c>
      <c r="L59" s="10"/>
    </row>
    <row r="61" spans="1:12" x14ac:dyDescent="0.2">
      <c r="A61" t="s">
        <v>81</v>
      </c>
      <c r="C61" s="14" t="s">
        <v>82</v>
      </c>
      <c r="D61" s="14"/>
      <c r="E61" s="14"/>
      <c r="F61" s="14"/>
      <c r="G61" s="14"/>
      <c r="H61" s="14"/>
      <c r="K61" s="14">
        <v>2.5982911572999998</v>
      </c>
      <c r="L61" s="10"/>
    </row>
    <row r="62" spans="1:12" x14ac:dyDescent="0.2">
      <c r="C62" s="14"/>
      <c r="D62" s="14"/>
      <c r="E62" s="14"/>
      <c r="F62" s="14"/>
      <c r="G62" s="14"/>
      <c r="H62" s="14"/>
    </row>
  </sheetData>
  <mergeCells count="59">
    <mergeCell ref="K9:L9"/>
    <mergeCell ref="C9:H9"/>
    <mergeCell ref="K61:L61"/>
    <mergeCell ref="C61:H62"/>
    <mergeCell ref="K51:L51"/>
    <mergeCell ref="K49:L49"/>
    <mergeCell ref="C29:H29"/>
    <mergeCell ref="K29:L29"/>
    <mergeCell ref="K41:L41"/>
    <mergeCell ref="K43:L43"/>
    <mergeCell ref="K45:L45"/>
    <mergeCell ref="K27:L27"/>
    <mergeCell ref="K31:L31"/>
    <mergeCell ref="K33:L33"/>
    <mergeCell ref="K35:L35"/>
    <mergeCell ref="K37:L37"/>
    <mergeCell ref="K39:L39"/>
    <mergeCell ref="C47:H47"/>
    <mergeCell ref="C53:H53"/>
    <mergeCell ref="C35:H35"/>
    <mergeCell ref="C37:H37"/>
    <mergeCell ref="C41:H41"/>
    <mergeCell ref="C43:H43"/>
    <mergeCell ref="C45:H45"/>
    <mergeCell ref="C39:H39"/>
    <mergeCell ref="C51:H51"/>
    <mergeCell ref="C49:H49"/>
    <mergeCell ref="C19:H19"/>
    <mergeCell ref="C21:H21"/>
    <mergeCell ref="C17:H17"/>
    <mergeCell ref="K2:L2"/>
    <mergeCell ref="K4:L4"/>
    <mergeCell ref="K11:L11"/>
    <mergeCell ref="K15:L15"/>
    <mergeCell ref="C7:H7"/>
    <mergeCell ref="C11:H11"/>
    <mergeCell ref="C15:H15"/>
    <mergeCell ref="A1:C2"/>
    <mergeCell ref="C5:H5"/>
    <mergeCell ref="C6:H6"/>
    <mergeCell ref="E2:F2"/>
    <mergeCell ref="C13:H13"/>
    <mergeCell ref="K13:L13"/>
    <mergeCell ref="K59:L59"/>
    <mergeCell ref="K47:L47"/>
    <mergeCell ref="K53:L53"/>
    <mergeCell ref="C59:H59"/>
    <mergeCell ref="K17:L17"/>
    <mergeCell ref="K19:L19"/>
    <mergeCell ref="K21:L21"/>
    <mergeCell ref="C55:H55"/>
    <mergeCell ref="C57:H57"/>
    <mergeCell ref="C23:H23"/>
    <mergeCell ref="C25:H25"/>
    <mergeCell ref="C27:H27"/>
    <mergeCell ref="K23:L23"/>
    <mergeCell ref="K25:L25"/>
    <mergeCell ref="C31:H31"/>
    <mergeCell ref="C33:H3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2021-03-25T23:14:40Z</dcterms:modified>
</cp:coreProperties>
</file>