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QEL1\OneDrive\Jobs\Templates\Mechanical Calculators\Manual Calculators\"/>
    </mc:Choice>
  </mc:AlternateContent>
  <xr:revisionPtr revIDLastSave="0" documentId="13_ncr:1_{848E9485-9B9B-4E63-8B56-A42BC329BB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orm Pipulator" sheetId="1" r:id="rId1"/>
    <sheet name="Data" sheetId="2" r:id="rId2"/>
  </sheets>
  <definedNames>
    <definedName name="HEAD">'Storm Pipulator'!$AC$12</definedName>
    <definedName name="HEIGHT">'Storm Pipulator'!$E$8</definedName>
    <definedName name="LENGTH">'Storm Pipulator'!$AC$13</definedName>
    <definedName name="NUMBER_OF_SCUPPERS">'Storm Pipulator'!$AC$15</definedName>
    <definedName name="PERIMETER">'Storm Pipulator'!$AC$4</definedName>
    <definedName name="RAINFALL">'Storm Pipulator'!$AC$2</definedName>
    <definedName name="REQUIRED_FLOW">'Storm Pipulator'!$AC$11</definedName>
    <definedName name="ROOF_AREA">'Storm Pipulator'!$E$2</definedName>
    <definedName name="SPACING">'Storm Pipulator'!$AC$5</definedName>
    <definedName name="TOTAL_LENGTH">'Storm Pipulator'!$AC$14</definedName>
    <definedName name="VERTICAL_SURFACE">'Storm Pipulator'!#REF!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J9" i="1"/>
  <c r="K9" i="1" s="1"/>
  <c r="J6" i="1"/>
  <c r="K6" i="1" s="1"/>
  <c r="J4" i="1"/>
  <c r="K4" i="1" s="1"/>
  <c r="AC2" i="1"/>
  <c r="K8" i="1"/>
  <c r="L8" i="1" s="1"/>
  <c r="K10" i="1"/>
  <c r="K11" i="1"/>
  <c r="K12" i="1"/>
  <c r="L12" i="1" s="1"/>
  <c r="K13" i="1"/>
  <c r="K14" i="1"/>
  <c r="K15" i="1"/>
  <c r="K16" i="1"/>
  <c r="K17" i="1"/>
  <c r="L17" i="1" s="1"/>
  <c r="K18" i="1"/>
  <c r="K19" i="1"/>
  <c r="K20" i="1"/>
  <c r="L20" i="1" s="1"/>
  <c r="K21" i="1"/>
  <c r="K22" i="1"/>
  <c r="K23" i="1"/>
  <c r="K24" i="1"/>
  <c r="K25" i="1"/>
  <c r="L25" i="1" s="1"/>
  <c r="K26" i="1"/>
  <c r="K27" i="1"/>
  <c r="K28" i="1"/>
  <c r="L28" i="1" s="1"/>
  <c r="K29" i="1"/>
  <c r="K30" i="1"/>
  <c r="K31" i="1"/>
  <c r="K32" i="1"/>
  <c r="K33" i="1"/>
  <c r="L33" i="1" s="1"/>
  <c r="K34" i="1"/>
  <c r="K35" i="1"/>
  <c r="K36" i="1"/>
  <c r="L36" i="1" s="1"/>
  <c r="K37" i="1"/>
  <c r="K38" i="1"/>
  <c r="K39" i="1"/>
  <c r="K40" i="1"/>
  <c r="K41" i="1"/>
  <c r="L41" i="1" s="1"/>
  <c r="K42" i="1"/>
  <c r="K43" i="1"/>
  <c r="K44" i="1"/>
  <c r="L44" i="1" s="1"/>
  <c r="K45" i="1"/>
  <c r="K46" i="1"/>
  <c r="K47" i="1"/>
  <c r="K48" i="1"/>
  <c r="K49" i="1"/>
  <c r="L49" i="1" s="1"/>
  <c r="K50" i="1"/>
  <c r="K51" i="1"/>
  <c r="K52" i="1"/>
  <c r="L52" i="1" s="1"/>
  <c r="K53" i="1"/>
  <c r="K54" i="1"/>
  <c r="K55" i="1"/>
  <c r="K56" i="1"/>
  <c r="K57" i="1"/>
  <c r="L57" i="1" s="1"/>
  <c r="K58" i="1"/>
  <c r="K59" i="1"/>
  <c r="K60" i="1"/>
  <c r="L60" i="1" s="1"/>
  <c r="K61" i="1"/>
  <c r="K62" i="1"/>
  <c r="K63" i="1"/>
  <c r="K64" i="1"/>
  <c r="K65" i="1"/>
  <c r="L65" i="1" s="1"/>
  <c r="K66" i="1"/>
  <c r="K67" i="1"/>
  <c r="K68" i="1"/>
  <c r="L68" i="1" s="1"/>
  <c r="K69" i="1"/>
  <c r="K70" i="1"/>
  <c r="K71" i="1"/>
  <c r="L71" i="1" s="1"/>
  <c r="K72" i="1"/>
  <c r="K73" i="1"/>
  <c r="L73" i="1" s="1"/>
  <c r="K74" i="1"/>
  <c r="K75" i="1"/>
  <c r="K76" i="1"/>
  <c r="L76" i="1" s="1"/>
  <c r="K77" i="1"/>
  <c r="K78" i="1"/>
  <c r="K79" i="1"/>
  <c r="K80" i="1"/>
  <c r="K81" i="1"/>
  <c r="L81" i="1" s="1"/>
  <c r="K82" i="1"/>
  <c r="K83" i="1"/>
  <c r="K84" i="1"/>
  <c r="L84" i="1" s="1"/>
  <c r="K85" i="1"/>
  <c r="K86" i="1"/>
  <c r="K87" i="1"/>
  <c r="K88" i="1"/>
  <c r="K89" i="1"/>
  <c r="L89" i="1" s="1"/>
  <c r="K90" i="1"/>
  <c r="K91" i="1"/>
  <c r="K92" i="1"/>
  <c r="L92" i="1" s="1"/>
  <c r="K93" i="1"/>
  <c r="K94" i="1"/>
  <c r="K95" i="1"/>
  <c r="L95" i="1" s="1"/>
  <c r="K96" i="1"/>
  <c r="K97" i="1"/>
  <c r="L97" i="1" s="1"/>
  <c r="K98" i="1"/>
  <c r="K99" i="1"/>
  <c r="K100" i="1"/>
  <c r="L100" i="1" s="1"/>
  <c r="K101" i="1"/>
  <c r="K102" i="1"/>
  <c r="K103" i="1"/>
  <c r="L103" i="1" s="1"/>
  <c r="K104" i="1"/>
  <c r="K105" i="1"/>
  <c r="L105" i="1" s="1"/>
  <c r="K106" i="1"/>
  <c r="K107" i="1"/>
  <c r="K108" i="1"/>
  <c r="L108" i="1" s="1"/>
  <c r="K109" i="1"/>
  <c r="K110" i="1"/>
  <c r="K111" i="1"/>
  <c r="K112" i="1"/>
  <c r="K113" i="1"/>
  <c r="L113" i="1" s="1"/>
  <c r="K114" i="1"/>
  <c r="K115" i="1"/>
  <c r="K116" i="1"/>
  <c r="L116" i="1" s="1"/>
  <c r="K117" i="1"/>
  <c r="K118" i="1"/>
  <c r="K119" i="1"/>
  <c r="K120" i="1"/>
  <c r="K121" i="1"/>
  <c r="L121" i="1" s="1"/>
  <c r="K122" i="1"/>
  <c r="K123" i="1"/>
  <c r="K124" i="1"/>
  <c r="L124" i="1" s="1"/>
  <c r="K125" i="1"/>
  <c r="K126" i="1"/>
  <c r="K127" i="1"/>
  <c r="K128" i="1"/>
  <c r="K129" i="1"/>
  <c r="L129" i="1" s="1"/>
  <c r="K130" i="1"/>
  <c r="K131" i="1"/>
  <c r="K132" i="1"/>
  <c r="L132" i="1" s="1"/>
  <c r="K133" i="1"/>
  <c r="K134" i="1"/>
  <c r="K135" i="1"/>
  <c r="K136" i="1"/>
  <c r="K137" i="1"/>
  <c r="L137" i="1" s="1"/>
  <c r="K138" i="1"/>
  <c r="K139" i="1"/>
  <c r="K140" i="1"/>
  <c r="L140" i="1" s="1"/>
  <c r="K141" i="1"/>
  <c r="K142" i="1"/>
  <c r="K143" i="1"/>
  <c r="K144" i="1"/>
  <c r="K145" i="1"/>
  <c r="L145" i="1" s="1"/>
  <c r="K146" i="1"/>
  <c r="K147" i="1"/>
  <c r="K148" i="1"/>
  <c r="L148" i="1" s="1"/>
  <c r="K149" i="1"/>
  <c r="O68" i="1"/>
  <c r="Q68" i="1"/>
  <c r="R68" i="1"/>
  <c r="S68" i="1"/>
  <c r="T68" i="1"/>
  <c r="U68" i="1"/>
  <c r="V68" i="1"/>
  <c r="W68" i="1"/>
  <c r="X68" i="1"/>
  <c r="L69" i="1"/>
  <c r="O69" i="1"/>
  <c r="Q69" i="1"/>
  <c r="R69" i="1"/>
  <c r="S69" i="1"/>
  <c r="T69" i="1"/>
  <c r="U69" i="1"/>
  <c r="V69" i="1"/>
  <c r="W69" i="1"/>
  <c r="X69" i="1"/>
  <c r="L70" i="1"/>
  <c r="O70" i="1"/>
  <c r="Q70" i="1"/>
  <c r="R70" i="1"/>
  <c r="S70" i="1"/>
  <c r="T70" i="1"/>
  <c r="U70" i="1"/>
  <c r="V70" i="1"/>
  <c r="W70" i="1"/>
  <c r="X70" i="1"/>
  <c r="O71" i="1"/>
  <c r="Q71" i="1"/>
  <c r="R71" i="1"/>
  <c r="S71" i="1"/>
  <c r="T71" i="1"/>
  <c r="U71" i="1"/>
  <c r="V71" i="1"/>
  <c r="W71" i="1"/>
  <c r="X71" i="1"/>
  <c r="L72" i="1"/>
  <c r="O72" i="1"/>
  <c r="Q72" i="1"/>
  <c r="R72" i="1"/>
  <c r="S72" i="1"/>
  <c r="T72" i="1"/>
  <c r="U72" i="1"/>
  <c r="V72" i="1"/>
  <c r="W72" i="1"/>
  <c r="X72" i="1"/>
  <c r="O73" i="1"/>
  <c r="Q73" i="1"/>
  <c r="R73" i="1"/>
  <c r="S73" i="1"/>
  <c r="T73" i="1"/>
  <c r="U73" i="1"/>
  <c r="V73" i="1"/>
  <c r="W73" i="1"/>
  <c r="X73" i="1"/>
  <c r="L74" i="1"/>
  <c r="O74" i="1"/>
  <c r="Q74" i="1"/>
  <c r="R74" i="1"/>
  <c r="S74" i="1"/>
  <c r="T74" i="1"/>
  <c r="U74" i="1"/>
  <c r="V74" i="1"/>
  <c r="W74" i="1"/>
  <c r="X74" i="1"/>
  <c r="L75" i="1"/>
  <c r="O75" i="1"/>
  <c r="Q75" i="1"/>
  <c r="R75" i="1"/>
  <c r="S75" i="1"/>
  <c r="T75" i="1"/>
  <c r="U75" i="1"/>
  <c r="V75" i="1"/>
  <c r="W75" i="1"/>
  <c r="X75" i="1"/>
  <c r="O76" i="1"/>
  <c r="Q76" i="1"/>
  <c r="R76" i="1"/>
  <c r="S76" i="1"/>
  <c r="T76" i="1"/>
  <c r="U76" i="1"/>
  <c r="V76" i="1"/>
  <c r="W76" i="1"/>
  <c r="X76" i="1"/>
  <c r="L77" i="1"/>
  <c r="O77" i="1"/>
  <c r="Q77" i="1"/>
  <c r="R77" i="1"/>
  <c r="S77" i="1"/>
  <c r="T77" i="1"/>
  <c r="U77" i="1"/>
  <c r="V77" i="1"/>
  <c r="W77" i="1"/>
  <c r="X77" i="1"/>
  <c r="L78" i="1"/>
  <c r="O78" i="1"/>
  <c r="Q78" i="1"/>
  <c r="R78" i="1"/>
  <c r="S78" i="1"/>
  <c r="T78" i="1"/>
  <c r="U78" i="1"/>
  <c r="V78" i="1"/>
  <c r="W78" i="1"/>
  <c r="X78" i="1"/>
  <c r="L79" i="1"/>
  <c r="O79" i="1"/>
  <c r="Q79" i="1"/>
  <c r="R79" i="1"/>
  <c r="S79" i="1"/>
  <c r="T79" i="1"/>
  <c r="U79" i="1"/>
  <c r="V79" i="1"/>
  <c r="W79" i="1"/>
  <c r="X79" i="1"/>
  <c r="L80" i="1"/>
  <c r="O80" i="1"/>
  <c r="Q80" i="1"/>
  <c r="R80" i="1"/>
  <c r="S80" i="1"/>
  <c r="T80" i="1"/>
  <c r="U80" i="1"/>
  <c r="V80" i="1"/>
  <c r="W80" i="1"/>
  <c r="X80" i="1"/>
  <c r="O81" i="1"/>
  <c r="Q81" i="1"/>
  <c r="R81" i="1"/>
  <c r="S81" i="1"/>
  <c r="T81" i="1"/>
  <c r="U81" i="1"/>
  <c r="V81" i="1"/>
  <c r="W81" i="1"/>
  <c r="X81" i="1"/>
  <c r="L82" i="1"/>
  <c r="O82" i="1"/>
  <c r="Q82" i="1"/>
  <c r="R82" i="1"/>
  <c r="S82" i="1"/>
  <c r="T82" i="1"/>
  <c r="U82" i="1"/>
  <c r="V82" i="1"/>
  <c r="W82" i="1"/>
  <c r="X82" i="1"/>
  <c r="L83" i="1"/>
  <c r="O83" i="1"/>
  <c r="Q83" i="1"/>
  <c r="R83" i="1"/>
  <c r="S83" i="1"/>
  <c r="T83" i="1"/>
  <c r="U83" i="1"/>
  <c r="V83" i="1"/>
  <c r="W83" i="1"/>
  <c r="X83" i="1"/>
  <c r="O84" i="1"/>
  <c r="Q84" i="1"/>
  <c r="R84" i="1"/>
  <c r="S84" i="1"/>
  <c r="T84" i="1"/>
  <c r="U84" i="1"/>
  <c r="V84" i="1"/>
  <c r="W84" i="1"/>
  <c r="X84" i="1"/>
  <c r="L85" i="1"/>
  <c r="O85" i="1"/>
  <c r="Q85" i="1"/>
  <c r="R85" i="1"/>
  <c r="S85" i="1"/>
  <c r="T85" i="1"/>
  <c r="U85" i="1"/>
  <c r="V85" i="1"/>
  <c r="W85" i="1"/>
  <c r="X85" i="1"/>
  <c r="L86" i="1"/>
  <c r="O86" i="1"/>
  <c r="Q86" i="1"/>
  <c r="R86" i="1"/>
  <c r="S86" i="1"/>
  <c r="T86" i="1"/>
  <c r="U86" i="1"/>
  <c r="V86" i="1"/>
  <c r="W86" i="1"/>
  <c r="X86" i="1"/>
  <c r="L87" i="1"/>
  <c r="O87" i="1"/>
  <c r="Q87" i="1"/>
  <c r="R87" i="1"/>
  <c r="S87" i="1"/>
  <c r="T87" i="1"/>
  <c r="U87" i="1"/>
  <c r="V87" i="1"/>
  <c r="W87" i="1"/>
  <c r="X87" i="1"/>
  <c r="L88" i="1"/>
  <c r="O88" i="1"/>
  <c r="Q88" i="1"/>
  <c r="R88" i="1"/>
  <c r="S88" i="1"/>
  <c r="T88" i="1"/>
  <c r="U88" i="1"/>
  <c r="V88" i="1"/>
  <c r="W88" i="1"/>
  <c r="X88" i="1"/>
  <c r="O89" i="1"/>
  <c r="Q89" i="1"/>
  <c r="R89" i="1"/>
  <c r="S89" i="1"/>
  <c r="T89" i="1"/>
  <c r="U89" i="1"/>
  <c r="V89" i="1"/>
  <c r="W89" i="1"/>
  <c r="X89" i="1"/>
  <c r="L90" i="1"/>
  <c r="O90" i="1"/>
  <c r="Q90" i="1"/>
  <c r="R90" i="1"/>
  <c r="S90" i="1"/>
  <c r="T90" i="1"/>
  <c r="U90" i="1"/>
  <c r="V90" i="1"/>
  <c r="W90" i="1"/>
  <c r="X90" i="1"/>
  <c r="L91" i="1"/>
  <c r="O91" i="1"/>
  <c r="Q91" i="1"/>
  <c r="R91" i="1"/>
  <c r="S91" i="1"/>
  <c r="T91" i="1"/>
  <c r="U91" i="1"/>
  <c r="V91" i="1"/>
  <c r="W91" i="1"/>
  <c r="X91" i="1"/>
  <c r="O92" i="1"/>
  <c r="Q92" i="1"/>
  <c r="R92" i="1"/>
  <c r="S92" i="1"/>
  <c r="T92" i="1"/>
  <c r="U92" i="1"/>
  <c r="V92" i="1"/>
  <c r="W92" i="1"/>
  <c r="X92" i="1"/>
  <c r="L93" i="1"/>
  <c r="O93" i="1"/>
  <c r="Q93" i="1"/>
  <c r="R93" i="1"/>
  <c r="S93" i="1"/>
  <c r="T93" i="1"/>
  <c r="U93" i="1"/>
  <c r="V93" i="1"/>
  <c r="W93" i="1"/>
  <c r="X93" i="1"/>
  <c r="L94" i="1"/>
  <c r="O94" i="1"/>
  <c r="Q94" i="1"/>
  <c r="R94" i="1"/>
  <c r="S94" i="1"/>
  <c r="T94" i="1"/>
  <c r="U94" i="1"/>
  <c r="V94" i="1"/>
  <c r="W94" i="1"/>
  <c r="X94" i="1"/>
  <c r="O95" i="1"/>
  <c r="Q95" i="1"/>
  <c r="R95" i="1"/>
  <c r="S95" i="1"/>
  <c r="T95" i="1"/>
  <c r="U95" i="1"/>
  <c r="V95" i="1"/>
  <c r="W95" i="1"/>
  <c r="X95" i="1"/>
  <c r="L96" i="1"/>
  <c r="O96" i="1"/>
  <c r="Q96" i="1"/>
  <c r="R96" i="1"/>
  <c r="S96" i="1"/>
  <c r="T96" i="1"/>
  <c r="U96" i="1"/>
  <c r="V96" i="1"/>
  <c r="W96" i="1"/>
  <c r="X96" i="1"/>
  <c r="O97" i="1"/>
  <c r="Q97" i="1"/>
  <c r="R97" i="1"/>
  <c r="S97" i="1"/>
  <c r="T97" i="1"/>
  <c r="U97" i="1"/>
  <c r="V97" i="1"/>
  <c r="W97" i="1"/>
  <c r="X97" i="1"/>
  <c r="L98" i="1"/>
  <c r="O98" i="1"/>
  <c r="Q98" i="1"/>
  <c r="R98" i="1"/>
  <c r="S98" i="1"/>
  <c r="T98" i="1"/>
  <c r="U98" i="1"/>
  <c r="V98" i="1"/>
  <c r="W98" i="1"/>
  <c r="X98" i="1"/>
  <c r="L99" i="1"/>
  <c r="O99" i="1"/>
  <c r="Q99" i="1"/>
  <c r="R99" i="1"/>
  <c r="S99" i="1"/>
  <c r="T99" i="1"/>
  <c r="U99" i="1"/>
  <c r="V99" i="1"/>
  <c r="W99" i="1"/>
  <c r="X99" i="1"/>
  <c r="O100" i="1"/>
  <c r="Q100" i="1"/>
  <c r="R100" i="1"/>
  <c r="S100" i="1"/>
  <c r="T100" i="1"/>
  <c r="U100" i="1"/>
  <c r="V100" i="1"/>
  <c r="W100" i="1"/>
  <c r="X100" i="1"/>
  <c r="L101" i="1"/>
  <c r="O101" i="1"/>
  <c r="Q101" i="1"/>
  <c r="R101" i="1"/>
  <c r="S101" i="1"/>
  <c r="T101" i="1"/>
  <c r="U101" i="1"/>
  <c r="V101" i="1"/>
  <c r="W101" i="1"/>
  <c r="X101" i="1"/>
  <c r="L102" i="1"/>
  <c r="O102" i="1"/>
  <c r="Q102" i="1"/>
  <c r="R102" i="1"/>
  <c r="S102" i="1"/>
  <c r="T102" i="1"/>
  <c r="U102" i="1"/>
  <c r="V102" i="1"/>
  <c r="W102" i="1"/>
  <c r="X102" i="1"/>
  <c r="O103" i="1"/>
  <c r="Q103" i="1"/>
  <c r="R103" i="1"/>
  <c r="S103" i="1"/>
  <c r="T103" i="1"/>
  <c r="U103" i="1"/>
  <c r="V103" i="1"/>
  <c r="W103" i="1"/>
  <c r="X103" i="1"/>
  <c r="L104" i="1"/>
  <c r="O104" i="1"/>
  <c r="Q104" i="1"/>
  <c r="R104" i="1"/>
  <c r="S104" i="1"/>
  <c r="T104" i="1"/>
  <c r="U104" i="1"/>
  <c r="V104" i="1"/>
  <c r="W104" i="1"/>
  <c r="X104" i="1"/>
  <c r="O105" i="1"/>
  <c r="Q105" i="1"/>
  <c r="R105" i="1"/>
  <c r="S105" i="1"/>
  <c r="T105" i="1"/>
  <c r="U105" i="1"/>
  <c r="V105" i="1"/>
  <c r="W105" i="1"/>
  <c r="X105" i="1"/>
  <c r="L106" i="1"/>
  <c r="O106" i="1"/>
  <c r="Q106" i="1"/>
  <c r="R106" i="1"/>
  <c r="S106" i="1"/>
  <c r="T106" i="1"/>
  <c r="U106" i="1"/>
  <c r="V106" i="1"/>
  <c r="W106" i="1"/>
  <c r="X106" i="1"/>
  <c r="L107" i="1"/>
  <c r="O107" i="1"/>
  <c r="Q107" i="1"/>
  <c r="R107" i="1"/>
  <c r="S107" i="1"/>
  <c r="T107" i="1"/>
  <c r="U107" i="1"/>
  <c r="V107" i="1"/>
  <c r="W107" i="1"/>
  <c r="X107" i="1"/>
  <c r="O108" i="1"/>
  <c r="Q108" i="1"/>
  <c r="R108" i="1"/>
  <c r="S108" i="1"/>
  <c r="T108" i="1"/>
  <c r="U108" i="1"/>
  <c r="V108" i="1"/>
  <c r="W108" i="1"/>
  <c r="X108" i="1"/>
  <c r="L109" i="1"/>
  <c r="O109" i="1"/>
  <c r="Q109" i="1"/>
  <c r="R109" i="1"/>
  <c r="S109" i="1"/>
  <c r="T109" i="1"/>
  <c r="U109" i="1"/>
  <c r="V109" i="1"/>
  <c r="W109" i="1"/>
  <c r="X109" i="1"/>
  <c r="L110" i="1"/>
  <c r="O110" i="1"/>
  <c r="Q110" i="1"/>
  <c r="R110" i="1"/>
  <c r="S110" i="1"/>
  <c r="T110" i="1"/>
  <c r="U110" i="1"/>
  <c r="V110" i="1"/>
  <c r="W110" i="1"/>
  <c r="X110" i="1"/>
  <c r="L111" i="1"/>
  <c r="O111" i="1"/>
  <c r="Q111" i="1"/>
  <c r="R111" i="1"/>
  <c r="S111" i="1"/>
  <c r="T111" i="1"/>
  <c r="U111" i="1"/>
  <c r="V111" i="1"/>
  <c r="W111" i="1"/>
  <c r="X111" i="1"/>
  <c r="L112" i="1"/>
  <c r="O112" i="1"/>
  <c r="Q112" i="1"/>
  <c r="R112" i="1"/>
  <c r="S112" i="1"/>
  <c r="T112" i="1"/>
  <c r="U112" i="1"/>
  <c r="V112" i="1"/>
  <c r="W112" i="1"/>
  <c r="X112" i="1"/>
  <c r="O113" i="1"/>
  <c r="Q113" i="1"/>
  <c r="R113" i="1"/>
  <c r="S113" i="1"/>
  <c r="T113" i="1"/>
  <c r="U113" i="1"/>
  <c r="V113" i="1"/>
  <c r="W113" i="1"/>
  <c r="X113" i="1"/>
  <c r="L114" i="1"/>
  <c r="O114" i="1"/>
  <c r="Q114" i="1"/>
  <c r="R114" i="1"/>
  <c r="S114" i="1"/>
  <c r="T114" i="1"/>
  <c r="U114" i="1"/>
  <c r="V114" i="1"/>
  <c r="W114" i="1"/>
  <c r="X114" i="1"/>
  <c r="L115" i="1"/>
  <c r="O115" i="1"/>
  <c r="Q115" i="1"/>
  <c r="R115" i="1"/>
  <c r="S115" i="1"/>
  <c r="T115" i="1"/>
  <c r="U115" i="1"/>
  <c r="V115" i="1"/>
  <c r="W115" i="1"/>
  <c r="X115" i="1"/>
  <c r="O116" i="1"/>
  <c r="Q116" i="1"/>
  <c r="R116" i="1"/>
  <c r="S116" i="1"/>
  <c r="T116" i="1"/>
  <c r="U116" i="1"/>
  <c r="V116" i="1"/>
  <c r="W116" i="1"/>
  <c r="X116" i="1"/>
  <c r="L117" i="1"/>
  <c r="O117" i="1"/>
  <c r="Q117" i="1"/>
  <c r="R117" i="1"/>
  <c r="S117" i="1"/>
  <c r="T117" i="1"/>
  <c r="U117" i="1"/>
  <c r="V117" i="1"/>
  <c r="W117" i="1"/>
  <c r="X117" i="1"/>
  <c r="L118" i="1"/>
  <c r="O118" i="1"/>
  <c r="Q118" i="1"/>
  <c r="R118" i="1"/>
  <c r="S118" i="1"/>
  <c r="T118" i="1"/>
  <c r="U118" i="1"/>
  <c r="V118" i="1"/>
  <c r="W118" i="1"/>
  <c r="X118" i="1"/>
  <c r="L119" i="1"/>
  <c r="O119" i="1"/>
  <c r="Q119" i="1"/>
  <c r="R119" i="1"/>
  <c r="S119" i="1"/>
  <c r="T119" i="1"/>
  <c r="U119" i="1"/>
  <c r="V119" i="1"/>
  <c r="W119" i="1"/>
  <c r="X119" i="1"/>
  <c r="L120" i="1"/>
  <c r="O120" i="1"/>
  <c r="Q120" i="1"/>
  <c r="R120" i="1"/>
  <c r="S120" i="1"/>
  <c r="T120" i="1"/>
  <c r="U120" i="1"/>
  <c r="V120" i="1"/>
  <c r="W120" i="1"/>
  <c r="X120" i="1"/>
  <c r="O121" i="1"/>
  <c r="Q121" i="1"/>
  <c r="R121" i="1"/>
  <c r="S121" i="1"/>
  <c r="T121" i="1"/>
  <c r="U121" i="1"/>
  <c r="V121" i="1"/>
  <c r="W121" i="1"/>
  <c r="X121" i="1"/>
  <c r="L122" i="1"/>
  <c r="O122" i="1"/>
  <c r="Q122" i="1"/>
  <c r="R122" i="1"/>
  <c r="S122" i="1"/>
  <c r="T122" i="1"/>
  <c r="U122" i="1"/>
  <c r="V122" i="1"/>
  <c r="W122" i="1"/>
  <c r="X122" i="1"/>
  <c r="L123" i="1"/>
  <c r="O123" i="1"/>
  <c r="Q123" i="1"/>
  <c r="R123" i="1"/>
  <c r="S123" i="1"/>
  <c r="T123" i="1"/>
  <c r="U123" i="1"/>
  <c r="V123" i="1"/>
  <c r="W123" i="1"/>
  <c r="X123" i="1"/>
  <c r="O124" i="1"/>
  <c r="Q124" i="1"/>
  <c r="R124" i="1"/>
  <c r="S124" i="1"/>
  <c r="T124" i="1"/>
  <c r="U124" i="1"/>
  <c r="V124" i="1"/>
  <c r="W124" i="1"/>
  <c r="X124" i="1"/>
  <c r="L125" i="1"/>
  <c r="O125" i="1"/>
  <c r="Q125" i="1"/>
  <c r="R125" i="1"/>
  <c r="S125" i="1"/>
  <c r="T125" i="1"/>
  <c r="U125" i="1"/>
  <c r="V125" i="1"/>
  <c r="W125" i="1"/>
  <c r="X125" i="1"/>
  <c r="L126" i="1"/>
  <c r="O126" i="1"/>
  <c r="Q126" i="1"/>
  <c r="R126" i="1"/>
  <c r="S126" i="1"/>
  <c r="T126" i="1"/>
  <c r="U126" i="1"/>
  <c r="V126" i="1"/>
  <c r="W126" i="1"/>
  <c r="X126" i="1"/>
  <c r="L127" i="1"/>
  <c r="O127" i="1"/>
  <c r="Q127" i="1"/>
  <c r="R127" i="1"/>
  <c r="S127" i="1"/>
  <c r="T127" i="1"/>
  <c r="U127" i="1"/>
  <c r="V127" i="1"/>
  <c r="W127" i="1"/>
  <c r="X127" i="1"/>
  <c r="L128" i="1"/>
  <c r="O128" i="1"/>
  <c r="Q128" i="1"/>
  <c r="R128" i="1"/>
  <c r="S128" i="1"/>
  <c r="T128" i="1"/>
  <c r="U128" i="1"/>
  <c r="V128" i="1"/>
  <c r="W128" i="1"/>
  <c r="X128" i="1"/>
  <c r="O129" i="1"/>
  <c r="Q129" i="1"/>
  <c r="R129" i="1"/>
  <c r="S129" i="1"/>
  <c r="T129" i="1"/>
  <c r="U129" i="1"/>
  <c r="V129" i="1"/>
  <c r="W129" i="1"/>
  <c r="X129" i="1"/>
  <c r="L130" i="1"/>
  <c r="O130" i="1"/>
  <c r="Q130" i="1"/>
  <c r="R130" i="1"/>
  <c r="S130" i="1"/>
  <c r="T130" i="1"/>
  <c r="U130" i="1"/>
  <c r="V130" i="1"/>
  <c r="W130" i="1"/>
  <c r="X130" i="1"/>
  <c r="L131" i="1"/>
  <c r="O131" i="1"/>
  <c r="Q131" i="1"/>
  <c r="R131" i="1"/>
  <c r="S131" i="1"/>
  <c r="T131" i="1"/>
  <c r="U131" i="1"/>
  <c r="V131" i="1"/>
  <c r="W131" i="1"/>
  <c r="X131" i="1"/>
  <c r="O132" i="1"/>
  <c r="Q132" i="1"/>
  <c r="R132" i="1"/>
  <c r="S132" i="1"/>
  <c r="T132" i="1"/>
  <c r="U132" i="1"/>
  <c r="V132" i="1"/>
  <c r="W132" i="1"/>
  <c r="X132" i="1"/>
  <c r="L133" i="1"/>
  <c r="O133" i="1"/>
  <c r="Q133" i="1"/>
  <c r="R133" i="1"/>
  <c r="S133" i="1"/>
  <c r="T133" i="1"/>
  <c r="U133" i="1"/>
  <c r="V133" i="1"/>
  <c r="W133" i="1"/>
  <c r="X133" i="1"/>
  <c r="L134" i="1"/>
  <c r="O134" i="1"/>
  <c r="Q134" i="1"/>
  <c r="R134" i="1"/>
  <c r="S134" i="1"/>
  <c r="T134" i="1"/>
  <c r="U134" i="1"/>
  <c r="V134" i="1"/>
  <c r="W134" i="1"/>
  <c r="X134" i="1"/>
  <c r="L135" i="1"/>
  <c r="O135" i="1"/>
  <c r="Q135" i="1"/>
  <c r="R135" i="1"/>
  <c r="S135" i="1"/>
  <c r="T135" i="1"/>
  <c r="U135" i="1"/>
  <c r="V135" i="1"/>
  <c r="W135" i="1"/>
  <c r="X135" i="1"/>
  <c r="L136" i="1"/>
  <c r="O136" i="1"/>
  <c r="Q136" i="1"/>
  <c r="R136" i="1"/>
  <c r="S136" i="1"/>
  <c r="T136" i="1"/>
  <c r="U136" i="1"/>
  <c r="V136" i="1"/>
  <c r="W136" i="1"/>
  <c r="X136" i="1"/>
  <c r="O137" i="1"/>
  <c r="Q137" i="1"/>
  <c r="R137" i="1"/>
  <c r="S137" i="1"/>
  <c r="T137" i="1"/>
  <c r="U137" i="1"/>
  <c r="V137" i="1"/>
  <c r="W137" i="1"/>
  <c r="X137" i="1"/>
  <c r="L138" i="1"/>
  <c r="O138" i="1"/>
  <c r="Q138" i="1"/>
  <c r="R138" i="1"/>
  <c r="S138" i="1"/>
  <c r="T138" i="1"/>
  <c r="U138" i="1"/>
  <c r="V138" i="1"/>
  <c r="W138" i="1"/>
  <c r="X138" i="1"/>
  <c r="L139" i="1"/>
  <c r="O139" i="1"/>
  <c r="Q139" i="1"/>
  <c r="R139" i="1"/>
  <c r="S139" i="1"/>
  <c r="T139" i="1"/>
  <c r="U139" i="1"/>
  <c r="V139" i="1"/>
  <c r="W139" i="1"/>
  <c r="X139" i="1"/>
  <c r="O140" i="1"/>
  <c r="Q140" i="1"/>
  <c r="R140" i="1"/>
  <c r="S140" i="1"/>
  <c r="T140" i="1"/>
  <c r="U140" i="1"/>
  <c r="V140" i="1"/>
  <c r="W140" i="1"/>
  <c r="X140" i="1"/>
  <c r="L141" i="1"/>
  <c r="O141" i="1"/>
  <c r="Q141" i="1"/>
  <c r="R141" i="1"/>
  <c r="S141" i="1"/>
  <c r="T141" i="1"/>
  <c r="U141" i="1"/>
  <c r="V141" i="1"/>
  <c r="W141" i="1"/>
  <c r="X141" i="1"/>
  <c r="L142" i="1"/>
  <c r="O142" i="1"/>
  <c r="Q142" i="1"/>
  <c r="R142" i="1"/>
  <c r="S142" i="1"/>
  <c r="T142" i="1"/>
  <c r="U142" i="1"/>
  <c r="V142" i="1"/>
  <c r="W142" i="1"/>
  <c r="X142" i="1"/>
  <c r="L143" i="1"/>
  <c r="O143" i="1"/>
  <c r="Q143" i="1"/>
  <c r="R143" i="1"/>
  <c r="S143" i="1"/>
  <c r="T143" i="1"/>
  <c r="U143" i="1"/>
  <c r="V143" i="1"/>
  <c r="W143" i="1"/>
  <c r="X143" i="1"/>
  <c r="L144" i="1"/>
  <c r="O144" i="1"/>
  <c r="Q144" i="1"/>
  <c r="R144" i="1"/>
  <c r="S144" i="1"/>
  <c r="T144" i="1"/>
  <c r="U144" i="1"/>
  <c r="V144" i="1"/>
  <c r="W144" i="1"/>
  <c r="X144" i="1"/>
  <c r="O145" i="1"/>
  <c r="Q145" i="1"/>
  <c r="R145" i="1"/>
  <c r="S145" i="1"/>
  <c r="T145" i="1"/>
  <c r="U145" i="1"/>
  <c r="V145" i="1"/>
  <c r="W145" i="1"/>
  <c r="X145" i="1"/>
  <c r="L146" i="1"/>
  <c r="O146" i="1"/>
  <c r="Q146" i="1"/>
  <c r="R146" i="1"/>
  <c r="S146" i="1"/>
  <c r="T146" i="1"/>
  <c r="U146" i="1"/>
  <c r="V146" i="1"/>
  <c r="W146" i="1"/>
  <c r="X146" i="1"/>
  <c r="L147" i="1"/>
  <c r="O147" i="1"/>
  <c r="Q147" i="1"/>
  <c r="R147" i="1"/>
  <c r="S147" i="1"/>
  <c r="T147" i="1"/>
  <c r="U147" i="1"/>
  <c r="V147" i="1"/>
  <c r="W147" i="1"/>
  <c r="X147" i="1"/>
  <c r="O148" i="1"/>
  <c r="Q148" i="1"/>
  <c r="R148" i="1"/>
  <c r="S148" i="1"/>
  <c r="T148" i="1"/>
  <c r="U148" i="1"/>
  <c r="V148" i="1"/>
  <c r="W148" i="1"/>
  <c r="X148" i="1"/>
  <c r="L149" i="1"/>
  <c r="O149" i="1"/>
  <c r="Q149" i="1"/>
  <c r="R149" i="1"/>
  <c r="S149" i="1"/>
  <c r="T149" i="1"/>
  <c r="U149" i="1"/>
  <c r="V149" i="1"/>
  <c r="W149" i="1"/>
  <c r="X149" i="1"/>
  <c r="L10" i="1"/>
  <c r="L11" i="1"/>
  <c r="L13" i="1"/>
  <c r="L14" i="1"/>
  <c r="L15" i="1"/>
  <c r="L16" i="1"/>
  <c r="L18" i="1"/>
  <c r="L19" i="1"/>
  <c r="L21" i="1"/>
  <c r="L22" i="1"/>
  <c r="L23" i="1"/>
  <c r="L24" i="1"/>
  <c r="L26" i="1"/>
  <c r="L27" i="1"/>
  <c r="L29" i="1"/>
  <c r="L30" i="1"/>
  <c r="L31" i="1"/>
  <c r="L32" i="1"/>
  <c r="L34" i="1"/>
  <c r="L35" i="1"/>
  <c r="L37" i="1"/>
  <c r="L38" i="1"/>
  <c r="L39" i="1"/>
  <c r="L40" i="1"/>
  <c r="L42" i="1"/>
  <c r="L43" i="1"/>
  <c r="L45" i="1"/>
  <c r="L46" i="1"/>
  <c r="L47" i="1"/>
  <c r="L48" i="1"/>
  <c r="L50" i="1"/>
  <c r="L51" i="1"/>
  <c r="L53" i="1"/>
  <c r="L54" i="1"/>
  <c r="L55" i="1"/>
  <c r="L56" i="1"/>
  <c r="L58" i="1"/>
  <c r="L59" i="1"/>
  <c r="L61" i="1"/>
  <c r="L62" i="1"/>
  <c r="L63" i="1"/>
  <c r="L64" i="1"/>
  <c r="L66" i="1"/>
  <c r="L6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4" i="1"/>
  <c r="O5" i="1"/>
  <c r="Q5" i="1"/>
  <c r="R5" i="1"/>
  <c r="S5" i="1"/>
  <c r="T5" i="1"/>
  <c r="U5" i="1"/>
  <c r="V5" i="1"/>
  <c r="W5" i="1"/>
  <c r="O6" i="1"/>
  <c r="Q6" i="1"/>
  <c r="R6" i="1"/>
  <c r="S6" i="1"/>
  <c r="T6" i="1"/>
  <c r="U6" i="1"/>
  <c r="V6" i="1"/>
  <c r="W6" i="1"/>
  <c r="O7" i="1"/>
  <c r="Q7" i="1"/>
  <c r="R7" i="1"/>
  <c r="S7" i="1"/>
  <c r="T7" i="1"/>
  <c r="U7" i="1"/>
  <c r="V7" i="1"/>
  <c r="W7" i="1"/>
  <c r="O8" i="1"/>
  <c r="Q8" i="1"/>
  <c r="R8" i="1"/>
  <c r="S8" i="1"/>
  <c r="T8" i="1"/>
  <c r="U8" i="1"/>
  <c r="V8" i="1"/>
  <c r="W8" i="1"/>
  <c r="O9" i="1"/>
  <c r="Q9" i="1"/>
  <c r="R9" i="1"/>
  <c r="S9" i="1"/>
  <c r="T9" i="1"/>
  <c r="U9" i="1"/>
  <c r="V9" i="1"/>
  <c r="W9" i="1"/>
  <c r="O10" i="1"/>
  <c r="Q10" i="1"/>
  <c r="R10" i="1"/>
  <c r="S10" i="1"/>
  <c r="T10" i="1"/>
  <c r="U10" i="1"/>
  <c r="V10" i="1"/>
  <c r="W10" i="1"/>
  <c r="O11" i="1"/>
  <c r="Q11" i="1"/>
  <c r="R11" i="1"/>
  <c r="S11" i="1"/>
  <c r="T11" i="1"/>
  <c r="U11" i="1"/>
  <c r="V11" i="1"/>
  <c r="W11" i="1"/>
  <c r="O12" i="1"/>
  <c r="Q12" i="1"/>
  <c r="R12" i="1"/>
  <c r="S12" i="1"/>
  <c r="T12" i="1"/>
  <c r="U12" i="1"/>
  <c r="V12" i="1"/>
  <c r="W12" i="1"/>
  <c r="O13" i="1"/>
  <c r="Q13" i="1"/>
  <c r="R13" i="1"/>
  <c r="S13" i="1"/>
  <c r="T13" i="1"/>
  <c r="U13" i="1"/>
  <c r="V13" i="1"/>
  <c r="W13" i="1"/>
  <c r="O14" i="1"/>
  <c r="Q14" i="1"/>
  <c r="R14" i="1"/>
  <c r="S14" i="1"/>
  <c r="T14" i="1"/>
  <c r="U14" i="1"/>
  <c r="V14" i="1"/>
  <c r="W14" i="1"/>
  <c r="O15" i="1"/>
  <c r="Q15" i="1"/>
  <c r="R15" i="1"/>
  <c r="S15" i="1"/>
  <c r="T15" i="1"/>
  <c r="U15" i="1"/>
  <c r="V15" i="1"/>
  <c r="W15" i="1"/>
  <c r="O16" i="1"/>
  <c r="Q16" i="1"/>
  <c r="R16" i="1"/>
  <c r="S16" i="1"/>
  <c r="T16" i="1"/>
  <c r="U16" i="1"/>
  <c r="V16" i="1"/>
  <c r="W16" i="1"/>
  <c r="O17" i="1"/>
  <c r="Q17" i="1"/>
  <c r="R17" i="1"/>
  <c r="S17" i="1"/>
  <c r="T17" i="1"/>
  <c r="U17" i="1"/>
  <c r="V17" i="1"/>
  <c r="W17" i="1"/>
  <c r="O18" i="1"/>
  <c r="Q18" i="1"/>
  <c r="R18" i="1"/>
  <c r="S18" i="1"/>
  <c r="T18" i="1"/>
  <c r="U18" i="1"/>
  <c r="V18" i="1"/>
  <c r="W18" i="1"/>
  <c r="O19" i="1"/>
  <c r="Q19" i="1"/>
  <c r="R19" i="1"/>
  <c r="S19" i="1"/>
  <c r="T19" i="1"/>
  <c r="U19" i="1"/>
  <c r="V19" i="1"/>
  <c r="W19" i="1"/>
  <c r="O20" i="1"/>
  <c r="Q20" i="1"/>
  <c r="R20" i="1"/>
  <c r="S20" i="1"/>
  <c r="T20" i="1"/>
  <c r="U20" i="1"/>
  <c r="V20" i="1"/>
  <c r="W20" i="1"/>
  <c r="O21" i="1"/>
  <c r="Q21" i="1"/>
  <c r="R21" i="1"/>
  <c r="S21" i="1"/>
  <c r="T21" i="1"/>
  <c r="U21" i="1"/>
  <c r="V21" i="1"/>
  <c r="W21" i="1"/>
  <c r="O22" i="1"/>
  <c r="Q22" i="1"/>
  <c r="R22" i="1"/>
  <c r="S22" i="1"/>
  <c r="T22" i="1"/>
  <c r="U22" i="1"/>
  <c r="V22" i="1"/>
  <c r="W22" i="1"/>
  <c r="O23" i="1"/>
  <c r="Q23" i="1"/>
  <c r="R23" i="1"/>
  <c r="S23" i="1"/>
  <c r="T23" i="1"/>
  <c r="U23" i="1"/>
  <c r="V23" i="1"/>
  <c r="W23" i="1"/>
  <c r="O24" i="1"/>
  <c r="Q24" i="1"/>
  <c r="R24" i="1"/>
  <c r="S24" i="1"/>
  <c r="T24" i="1"/>
  <c r="U24" i="1"/>
  <c r="V24" i="1"/>
  <c r="W24" i="1"/>
  <c r="O25" i="1"/>
  <c r="Q25" i="1"/>
  <c r="R25" i="1"/>
  <c r="S25" i="1"/>
  <c r="T25" i="1"/>
  <c r="U25" i="1"/>
  <c r="V25" i="1"/>
  <c r="W25" i="1"/>
  <c r="O26" i="1"/>
  <c r="Q26" i="1"/>
  <c r="R26" i="1"/>
  <c r="S26" i="1"/>
  <c r="T26" i="1"/>
  <c r="U26" i="1"/>
  <c r="V26" i="1"/>
  <c r="W26" i="1"/>
  <c r="O27" i="1"/>
  <c r="Q27" i="1"/>
  <c r="R27" i="1"/>
  <c r="S27" i="1"/>
  <c r="T27" i="1"/>
  <c r="U27" i="1"/>
  <c r="V27" i="1"/>
  <c r="W27" i="1"/>
  <c r="O28" i="1"/>
  <c r="Q28" i="1"/>
  <c r="R28" i="1"/>
  <c r="S28" i="1"/>
  <c r="T28" i="1"/>
  <c r="U28" i="1"/>
  <c r="V28" i="1"/>
  <c r="W28" i="1"/>
  <c r="O29" i="1"/>
  <c r="Q29" i="1"/>
  <c r="R29" i="1"/>
  <c r="S29" i="1"/>
  <c r="T29" i="1"/>
  <c r="U29" i="1"/>
  <c r="V29" i="1"/>
  <c r="W29" i="1"/>
  <c r="O30" i="1"/>
  <c r="Q30" i="1"/>
  <c r="R30" i="1"/>
  <c r="S30" i="1"/>
  <c r="T30" i="1"/>
  <c r="U30" i="1"/>
  <c r="V30" i="1"/>
  <c r="W30" i="1"/>
  <c r="O31" i="1"/>
  <c r="Q31" i="1"/>
  <c r="R31" i="1"/>
  <c r="S31" i="1"/>
  <c r="T31" i="1"/>
  <c r="U31" i="1"/>
  <c r="V31" i="1"/>
  <c r="W31" i="1"/>
  <c r="O32" i="1"/>
  <c r="Q32" i="1"/>
  <c r="R32" i="1"/>
  <c r="S32" i="1"/>
  <c r="T32" i="1"/>
  <c r="U32" i="1"/>
  <c r="V32" i="1"/>
  <c r="W32" i="1"/>
  <c r="O33" i="1"/>
  <c r="Q33" i="1"/>
  <c r="R33" i="1"/>
  <c r="S33" i="1"/>
  <c r="T33" i="1"/>
  <c r="U33" i="1"/>
  <c r="V33" i="1"/>
  <c r="W33" i="1"/>
  <c r="O34" i="1"/>
  <c r="Q34" i="1"/>
  <c r="R34" i="1"/>
  <c r="S34" i="1"/>
  <c r="T34" i="1"/>
  <c r="U34" i="1"/>
  <c r="V34" i="1"/>
  <c r="W34" i="1"/>
  <c r="O35" i="1"/>
  <c r="Q35" i="1"/>
  <c r="R35" i="1"/>
  <c r="S35" i="1"/>
  <c r="T35" i="1"/>
  <c r="U35" i="1"/>
  <c r="V35" i="1"/>
  <c r="W35" i="1"/>
  <c r="O36" i="1"/>
  <c r="Q36" i="1"/>
  <c r="R36" i="1"/>
  <c r="S36" i="1"/>
  <c r="T36" i="1"/>
  <c r="U36" i="1"/>
  <c r="V36" i="1"/>
  <c r="W36" i="1"/>
  <c r="O37" i="1"/>
  <c r="Q37" i="1"/>
  <c r="R37" i="1"/>
  <c r="S37" i="1"/>
  <c r="T37" i="1"/>
  <c r="U37" i="1"/>
  <c r="V37" i="1"/>
  <c r="W37" i="1"/>
  <c r="O38" i="1"/>
  <c r="Q38" i="1"/>
  <c r="R38" i="1"/>
  <c r="S38" i="1"/>
  <c r="T38" i="1"/>
  <c r="U38" i="1"/>
  <c r="V38" i="1"/>
  <c r="W38" i="1"/>
  <c r="O39" i="1"/>
  <c r="Q39" i="1"/>
  <c r="R39" i="1"/>
  <c r="S39" i="1"/>
  <c r="T39" i="1"/>
  <c r="U39" i="1"/>
  <c r="V39" i="1"/>
  <c r="W39" i="1"/>
  <c r="O40" i="1"/>
  <c r="Q40" i="1"/>
  <c r="R40" i="1"/>
  <c r="S40" i="1"/>
  <c r="T40" i="1"/>
  <c r="U40" i="1"/>
  <c r="V40" i="1"/>
  <c r="W40" i="1"/>
  <c r="O41" i="1"/>
  <c r="Q41" i="1"/>
  <c r="R41" i="1"/>
  <c r="S41" i="1"/>
  <c r="T41" i="1"/>
  <c r="U41" i="1"/>
  <c r="V41" i="1"/>
  <c r="W41" i="1"/>
  <c r="O42" i="1"/>
  <c r="Q42" i="1"/>
  <c r="R42" i="1"/>
  <c r="S42" i="1"/>
  <c r="T42" i="1"/>
  <c r="U42" i="1"/>
  <c r="V42" i="1"/>
  <c r="W42" i="1"/>
  <c r="O43" i="1"/>
  <c r="Q43" i="1"/>
  <c r="R43" i="1"/>
  <c r="S43" i="1"/>
  <c r="T43" i="1"/>
  <c r="U43" i="1"/>
  <c r="V43" i="1"/>
  <c r="W43" i="1"/>
  <c r="O44" i="1"/>
  <c r="Q44" i="1"/>
  <c r="R44" i="1"/>
  <c r="S44" i="1"/>
  <c r="T44" i="1"/>
  <c r="U44" i="1"/>
  <c r="V44" i="1"/>
  <c r="W44" i="1"/>
  <c r="O45" i="1"/>
  <c r="Q45" i="1"/>
  <c r="R45" i="1"/>
  <c r="S45" i="1"/>
  <c r="T45" i="1"/>
  <c r="U45" i="1"/>
  <c r="V45" i="1"/>
  <c r="W45" i="1"/>
  <c r="O46" i="1"/>
  <c r="Q46" i="1"/>
  <c r="R46" i="1"/>
  <c r="S46" i="1"/>
  <c r="T46" i="1"/>
  <c r="U46" i="1"/>
  <c r="V46" i="1"/>
  <c r="W46" i="1"/>
  <c r="O47" i="1"/>
  <c r="Q47" i="1"/>
  <c r="R47" i="1"/>
  <c r="S47" i="1"/>
  <c r="T47" i="1"/>
  <c r="U47" i="1"/>
  <c r="V47" i="1"/>
  <c r="W47" i="1"/>
  <c r="O48" i="1"/>
  <c r="Q48" i="1"/>
  <c r="R48" i="1"/>
  <c r="S48" i="1"/>
  <c r="T48" i="1"/>
  <c r="U48" i="1"/>
  <c r="V48" i="1"/>
  <c r="W48" i="1"/>
  <c r="O49" i="1"/>
  <c r="Q49" i="1"/>
  <c r="R49" i="1"/>
  <c r="S49" i="1"/>
  <c r="T49" i="1"/>
  <c r="U49" i="1"/>
  <c r="V49" i="1"/>
  <c r="W49" i="1"/>
  <c r="O50" i="1"/>
  <c r="Q50" i="1"/>
  <c r="R50" i="1"/>
  <c r="S50" i="1"/>
  <c r="T50" i="1"/>
  <c r="U50" i="1"/>
  <c r="V50" i="1"/>
  <c r="W50" i="1"/>
  <c r="O51" i="1"/>
  <c r="Q51" i="1"/>
  <c r="R51" i="1"/>
  <c r="S51" i="1"/>
  <c r="T51" i="1"/>
  <c r="U51" i="1"/>
  <c r="V51" i="1"/>
  <c r="W51" i="1"/>
  <c r="O52" i="1"/>
  <c r="Q52" i="1"/>
  <c r="R52" i="1"/>
  <c r="S52" i="1"/>
  <c r="T52" i="1"/>
  <c r="U52" i="1"/>
  <c r="V52" i="1"/>
  <c r="W52" i="1"/>
  <c r="O53" i="1"/>
  <c r="Q53" i="1"/>
  <c r="R53" i="1"/>
  <c r="S53" i="1"/>
  <c r="T53" i="1"/>
  <c r="U53" i="1"/>
  <c r="V53" i="1"/>
  <c r="W53" i="1"/>
  <c r="O54" i="1"/>
  <c r="Q54" i="1"/>
  <c r="R54" i="1"/>
  <c r="S54" i="1"/>
  <c r="T54" i="1"/>
  <c r="U54" i="1"/>
  <c r="V54" i="1"/>
  <c r="W54" i="1"/>
  <c r="O55" i="1"/>
  <c r="Q55" i="1"/>
  <c r="R55" i="1"/>
  <c r="S55" i="1"/>
  <c r="T55" i="1"/>
  <c r="U55" i="1"/>
  <c r="V55" i="1"/>
  <c r="W55" i="1"/>
  <c r="O56" i="1"/>
  <c r="Q56" i="1"/>
  <c r="R56" i="1"/>
  <c r="S56" i="1"/>
  <c r="T56" i="1"/>
  <c r="U56" i="1"/>
  <c r="V56" i="1"/>
  <c r="W56" i="1"/>
  <c r="O57" i="1"/>
  <c r="Q57" i="1"/>
  <c r="R57" i="1"/>
  <c r="S57" i="1"/>
  <c r="T57" i="1"/>
  <c r="U57" i="1"/>
  <c r="V57" i="1"/>
  <c r="W57" i="1"/>
  <c r="O58" i="1"/>
  <c r="Q58" i="1"/>
  <c r="R58" i="1"/>
  <c r="S58" i="1"/>
  <c r="T58" i="1"/>
  <c r="U58" i="1"/>
  <c r="V58" i="1"/>
  <c r="W58" i="1"/>
  <c r="O59" i="1"/>
  <c r="Q59" i="1"/>
  <c r="R59" i="1"/>
  <c r="S59" i="1"/>
  <c r="T59" i="1"/>
  <c r="U59" i="1"/>
  <c r="V59" i="1"/>
  <c r="W59" i="1"/>
  <c r="O60" i="1"/>
  <c r="Q60" i="1"/>
  <c r="R60" i="1"/>
  <c r="S60" i="1"/>
  <c r="T60" i="1"/>
  <c r="U60" i="1"/>
  <c r="V60" i="1"/>
  <c r="W60" i="1"/>
  <c r="O61" i="1"/>
  <c r="Q61" i="1"/>
  <c r="R61" i="1"/>
  <c r="S61" i="1"/>
  <c r="T61" i="1"/>
  <c r="U61" i="1"/>
  <c r="V61" i="1"/>
  <c r="W61" i="1"/>
  <c r="O62" i="1"/>
  <c r="Q62" i="1"/>
  <c r="R62" i="1"/>
  <c r="S62" i="1"/>
  <c r="T62" i="1"/>
  <c r="U62" i="1"/>
  <c r="V62" i="1"/>
  <c r="W62" i="1"/>
  <c r="O63" i="1"/>
  <c r="Q63" i="1"/>
  <c r="R63" i="1"/>
  <c r="S63" i="1"/>
  <c r="T63" i="1"/>
  <c r="U63" i="1"/>
  <c r="V63" i="1"/>
  <c r="W63" i="1"/>
  <c r="O64" i="1"/>
  <c r="Q64" i="1"/>
  <c r="R64" i="1"/>
  <c r="S64" i="1"/>
  <c r="T64" i="1"/>
  <c r="U64" i="1"/>
  <c r="V64" i="1"/>
  <c r="W64" i="1"/>
  <c r="O65" i="1"/>
  <c r="Q65" i="1"/>
  <c r="R65" i="1"/>
  <c r="S65" i="1"/>
  <c r="T65" i="1"/>
  <c r="U65" i="1"/>
  <c r="V65" i="1"/>
  <c r="W65" i="1"/>
  <c r="O66" i="1"/>
  <c r="Q66" i="1"/>
  <c r="R66" i="1"/>
  <c r="S66" i="1"/>
  <c r="T66" i="1"/>
  <c r="U66" i="1"/>
  <c r="V66" i="1"/>
  <c r="W66" i="1"/>
  <c r="O67" i="1"/>
  <c r="Q67" i="1"/>
  <c r="R67" i="1"/>
  <c r="S67" i="1"/>
  <c r="T67" i="1"/>
  <c r="U67" i="1"/>
  <c r="V67" i="1"/>
  <c r="W67" i="1"/>
  <c r="W4" i="1"/>
  <c r="R4" i="1"/>
  <c r="S4" i="1"/>
  <c r="T4" i="1"/>
  <c r="U4" i="1"/>
  <c r="V4" i="1"/>
  <c r="Q4" i="1"/>
  <c r="O4" i="1"/>
  <c r="AB10" i="2"/>
  <c r="AA10" i="2"/>
  <c r="Z10" i="2"/>
  <c r="Y10" i="2"/>
  <c r="X10" i="2"/>
  <c r="W10" i="2"/>
  <c r="V10" i="2"/>
  <c r="U10" i="2"/>
  <c r="U11" i="2" s="1"/>
  <c r="T10" i="2"/>
  <c r="L14" i="2"/>
  <c r="L13" i="2"/>
  <c r="L12" i="2"/>
  <c r="L11" i="2"/>
  <c r="L10" i="2"/>
  <c r="L9" i="2"/>
  <c r="L8" i="2"/>
  <c r="L7" i="2"/>
  <c r="L6" i="2"/>
  <c r="E11" i="1"/>
  <c r="Z1" i="1"/>
  <c r="AC20" i="1"/>
  <c r="AC22" i="1"/>
  <c r="AC12" i="1"/>
  <c r="AC15" i="1"/>
  <c r="AC14" i="1" s="1"/>
  <c r="AC10" i="1"/>
  <c r="AC11" i="1" s="1"/>
  <c r="J5" i="1" l="1"/>
  <c r="K5" i="1" s="1"/>
  <c r="L5" i="1" s="1"/>
  <c r="L6" i="1"/>
  <c r="J7" i="1"/>
  <c r="K7" i="1" s="1"/>
  <c r="L4" i="1"/>
  <c r="L9" i="1"/>
  <c r="M8" i="2"/>
  <c r="L7" i="1"/>
  <c r="AC16" i="1"/>
  <c r="M7" i="2"/>
  <c r="AB11" i="2"/>
  <c r="Z11" i="2"/>
  <c r="M10" i="2"/>
  <c r="W11" i="2"/>
  <c r="M14" i="2"/>
  <c r="AA11" i="2"/>
  <c r="M9" i="2"/>
  <c r="V11" i="2"/>
  <c r="M12" i="2"/>
  <c r="Y11" i="2"/>
  <c r="M11" i="2"/>
  <c r="X11" i="2"/>
  <c r="M13" i="2"/>
  <c r="AC21" i="1"/>
  <c r="AC17" i="1"/>
  <c r="E6" i="1" l="1"/>
  <c r="E8" i="1" l="1"/>
</calcChain>
</file>

<file path=xl/sharedStrings.xml><?xml version="1.0" encoding="utf-8"?>
<sst xmlns="http://schemas.openxmlformats.org/spreadsheetml/2006/main" count="127" uniqueCount="73">
  <si>
    <t>Item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</si>
  <si>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</si>
  <si>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</si>
  <si>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</si>
  <si>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</si>
  <si>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</si>
  <si>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</si>
  <si>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</si>
  <si>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</si>
  <si>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r>
      <t xml:space="preserve">Size </t>
    </r>
    <r>
      <rPr>
        <sz val="9"/>
        <color theme="1"/>
        <rFont val="Times New Roman"/>
        <family val="1"/>
      </rPr>
      <t>of Drain or Sewer, in.</t>
    </r>
  </si>
  <si>
    <t>Maximum Hydraulic Load, L</t>
  </si>
  <si>
    <r>
      <t>Slope</t>
    </r>
    <r>
      <rPr>
        <vertAlign val="superscript"/>
        <sz val="9"/>
        <color theme="1"/>
        <rFont val="Times New Roman"/>
        <family val="1"/>
      </rPr>
      <t>(1)</t>
    </r>
  </si>
  <si>
    <t>Table 7.4.10.9.</t>
  </si>
  <si>
    <t>Maximum Permitted Hydraulic Load Drained to a Horizontal Storm Drainage Pipe</t>
  </si>
  <si>
    <t>15-min rainfall intensity (mm)</t>
  </si>
  <si>
    <t>L</t>
  </si>
  <si>
    <t>mm</t>
  </si>
  <si>
    <t>m^2</t>
  </si>
  <si>
    <t>N/A</t>
  </si>
  <si>
    <t>Flow Control Drains?</t>
  </si>
  <si>
    <t>Yes</t>
  </si>
  <si>
    <t>No</t>
  </si>
  <si>
    <t>Table:</t>
  </si>
  <si>
    <t>Lookup Values</t>
  </si>
  <si>
    <t>EQV.</t>
  </si>
  <si>
    <t>Pipe Size</t>
  </si>
  <si>
    <t>TOTAL ROOF/DRAINAGE AREA</t>
  </si>
  <si>
    <t>Slope (%)</t>
  </si>
  <si>
    <t>drained</t>
  </si>
  <si>
    <t xml:space="preserve">Area of </t>
  </si>
  <si>
    <t>surface(s)</t>
  </si>
  <si>
    <t>Fixture</t>
  </si>
  <si>
    <t>Units</t>
  </si>
  <si>
    <t>(Litres)</t>
  </si>
  <si>
    <t>(NPS)</t>
  </si>
  <si>
    <t>Total Hydrolic Load</t>
  </si>
  <si>
    <t>City Connection Pipe Size</t>
  </si>
  <si>
    <t>Slope Desired</t>
  </si>
  <si>
    <t>in</t>
  </si>
  <si>
    <t>15-min rainfall intensity</t>
  </si>
  <si>
    <t>Roof Area</t>
  </si>
  <si>
    <t># of Scuppers</t>
  </si>
  <si>
    <t>Perimeter</t>
  </si>
  <si>
    <t>m</t>
  </si>
  <si>
    <t>Scupper Sizing:</t>
  </si>
  <si>
    <t>200% rainfall volume:</t>
  </si>
  <si>
    <t>Litres</t>
  </si>
  <si>
    <t>Total Flow Required:</t>
  </si>
  <si>
    <t>GPM</t>
  </si>
  <si>
    <t>Total Length:</t>
  </si>
  <si>
    <t>Length (L) in inches:</t>
  </si>
  <si>
    <t>Max. Head (H) in inches:</t>
  </si>
  <si>
    <t>Flow required (1 SCP):</t>
  </si>
  <si>
    <t>Flow Q (1 SCP):</t>
  </si>
  <si>
    <t>Desired spacing (max. 30m):</t>
  </si>
  <si>
    <t>Number of Scuppers:</t>
  </si>
  <si>
    <t>Max. Spacing:</t>
  </si>
  <si>
    <t>Minimum Length:</t>
  </si>
  <si>
    <t>INPUT</t>
  </si>
  <si>
    <t>MID CALCS</t>
  </si>
  <si>
    <t>OUTPUT</t>
  </si>
  <si>
    <t>TO-DO:</t>
  </si>
  <si>
    <t>Surface area to FU converter:</t>
  </si>
  <si>
    <t>FU:</t>
  </si>
  <si>
    <t>Area (m2):</t>
  </si>
  <si>
    <t>TOO HIGH</t>
  </si>
  <si>
    <t xml:space="preserve">Fixture </t>
  </si>
  <si>
    <t>Units (FU)</t>
  </si>
  <si>
    <t>OR</t>
  </si>
  <si>
    <t>Goal seek: Flow (AA17) equal to Flow Required (value @AA16) by changing Length (AA13)</t>
  </si>
  <si>
    <t>Horizontal</t>
  </si>
  <si>
    <t>m2</t>
  </si>
  <si>
    <t>LOOKUP VALUES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</si>
</sst>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1" fillId="3" borderId="0" applyNumberFormat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0" fontId="5" fillId="0" borderId="0" xfId="3" applyFont="1" applyFill="1" applyBorder="1" applyAlignment="1">
      <alignment horizontal="left" vertical="top"/>
    </xf>
    <xf numFmtId="0" fontId="2" fillId="0" borderId="0" xfId="2" applyFill="1" applyBorder="1"/>
    <xf numFmtId="0" fontId="1" fillId="3" borderId="3" xfId="4" applyBorder="1"/>
    <xf numFmtId="165" fontId="0" fillId="4" borderId="3" xfId="0" applyNumberFormat="1" applyFill="1" applyBorder="1"/>
    <xf numFmtId="0" fontId="9" fillId="0" borderId="0" xfId="0" applyFont="1"/>
    <xf numFmtId="0" fontId="0" fillId="5" borderId="3" xfId="0" applyFill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/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/>
    <xf numFmtId="0" fontId="9" fillId="0" borderId="0" xfId="0" applyFont="1" applyBorder="1"/>
    <xf numFmtId="10" fontId="9" fillId="0" borderId="0" xfId="0" applyNumberFormat="1" applyFont="1" applyBorder="1"/>
    <xf numFmtId="10" fontId="9" fillId="0" borderId="7" xfId="0" applyNumberFormat="1" applyFont="1" applyBorder="1"/>
    <xf numFmtId="0" fontId="9" fillId="6" borderId="3" xfId="0" applyFont="1" applyFill="1" applyBorder="1" applyAlignment="1">
      <alignment horizontal="right"/>
    </xf>
    <xf numFmtId="0" fontId="9" fillId="0" borderId="0" xfId="0" applyFont="1" applyFill="1" applyBorder="1"/>
    <xf numFmtId="166" fontId="9" fillId="7" borderId="3" xfId="0" applyNumberFormat="1" applyFont="1" applyFill="1" applyBorder="1"/>
    <xf numFmtId="1" fontId="9" fillId="4" borderId="3" xfId="0" applyNumberFormat="1" applyFont="1" applyFill="1" applyBorder="1"/>
    <xf numFmtId="0" fontId="12" fillId="0" borderId="4" xfId="0" applyFont="1" applyBorder="1" applyAlignment="1">
      <alignment horizontal="right"/>
    </xf>
    <xf numFmtId="0" fontId="9" fillId="0" borderId="5" xfId="0" applyFont="1" applyBorder="1"/>
    <xf numFmtId="0" fontId="0" fillId="0" borderId="6" xfId="0" applyBorder="1"/>
    <xf numFmtId="0" fontId="5" fillId="0" borderId="0" xfId="3" applyFont="1" applyBorder="1" applyAlignment="1">
      <alignment horizontal="left" vertical="top"/>
    </xf>
    <xf numFmtId="0" fontId="0" fillId="0" borderId="8" xfId="0" applyBorder="1"/>
    <xf numFmtId="0" fontId="9" fillId="0" borderId="0" xfId="0" applyFont="1" applyBorder="1" applyAlignment="1">
      <alignment horizontal="right"/>
    </xf>
    <xf numFmtId="0" fontId="9" fillId="0" borderId="2" xfId="0" applyFont="1" applyBorder="1"/>
    <xf numFmtId="0" fontId="0" fillId="0" borderId="10" xfId="0" applyBorder="1"/>
    <xf numFmtId="0" fontId="0" fillId="5" borderId="3" xfId="0" applyFill="1" applyBorder="1" applyAlignment="1">
      <alignment horizontal="right"/>
    </xf>
    <xf numFmtId="0" fontId="9" fillId="0" borderId="0" xfId="0" applyFont="1" applyAlignment="1">
      <alignment horizontal="right"/>
    </xf>
    <xf numFmtId="165" fontId="0" fillId="4" borderId="3" xfId="0" applyNumberFormat="1" applyFill="1" applyBorder="1" applyAlignment="1">
      <alignment horizontal="right"/>
    </xf>
    <xf numFmtId="0" fontId="6" fillId="0" borderId="0" xfId="0" applyFont="1" applyBorder="1" applyAlignment="1">
      <alignment vertical="center" wrapText="1"/>
    </xf>
    <xf numFmtId="9" fontId="6" fillId="0" borderId="0" xfId="1" applyFont="1" applyBorder="1" applyAlignment="1">
      <alignment vertical="center" wrapText="1"/>
    </xf>
    <xf numFmtId="1" fontId="6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10" fontId="6" fillId="0" borderId="3" xfId="1" applyNumberFormat="1" applyFont="1" applyBorder="1" applyAlignment="1">
      <alignment vertical="center" wrapText="1"/>
    </xf>
    <xf numFmtId="164" fontId="6" fillId="0" borderId="3" xfId="1" applyNumberFormat="1" applyFont="1" applyBorder="1" applyAlignment="1">
      <alignment vertical="center" wrapText="1"/>
    </xf>
    <xf numFmtId="9" fontId="6" fillId="0" borderId="3" xfId="1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1" fontId="6" fillId="0" borderId="3" xfId="0" applyNumberFormat="1" applyFont="1" applyBorder="1" applyAlignment="1">
      <alignment vertical="center" wrapText="1"/>
    </xf>
    <xf numFmtId="0" fontId="0" fillId="0" borderId="3" xfId="0" applyBorder="1"/>
    <xf numFmtId="0" fontId="0" fillId="0" borderId="3" xfId="0" applyFill="1" applyBorder="1"/>
    <xf numFmtId="0" fontId="6" fillId="0" borderId="1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5" borderId="11" xfId="0" applyFill="1" applyBorder="1" applyAlignment="1">
      <alignment horizontal="center"/>
    </xf>
    <xf numFmtId="0" fontId="9" fillId="0" borderId="3" xfId="0" applyFont="1" applyBorder="1"/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5" fillId="0" borderId="0" xfId="3" applyFont="1" applyFill="1" applyBorder="1" applyAlignment="1">
      <alignment horizontal="right" vertical="top"/>
    </xf>
    <xf numFmtId="0" fontId="5" fillId="0" borderId="8" xfId="3" applyFont="1" applyFill="1" applyBorder="1" applyAlignment="1">
      <alignment horizontal="right" vertical="top"/>
    </xf>
    <xf numFmtId="0" fontId="5" fillId="0" borderId="0" xfId="3" applyFont="1" applyAlignment="1">
      <alignment horizontal="right" vertical="top"/>
    </xf>
    <xf numFmtId="0" fontId="5" fillId="0" borderId="8" xfId="3" applyFont="1" applyBorder="1" applyAlignment="1">
      <alignment horizontal="right" vertical="top"/>
    </xf>
    <xf numFmtId="0" fontId="9" fillId="0" borderId="0" xfId="0" applyFont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</cellXfs>
  <cellStyles count="5">
    <cellStyle name="40% - Accent3" xfId="4" builtinId="39"/>
    <cellStyle name="Input" xfId="2" builtinId="20"/>
    <cellStyle name="Normal" xfId="0" builtinId="0"/>
    <cellStyle name="Normal 3" xfId="3" xr:uid="{F932722D-95BB-42C8-8343-80D6BD5494ED}"/>
    <cellStyle name="Percent" xfId="1" builtinId="5"/>
  </cellStyles>
  <dxfs count="0"/>
  <tableStyles count="0" defaultTableStyle="TableStyleMedium2" defaultPivotStyle="PivotStyleLight16"/>
  <colors>
    <mruColors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149"/>
  <sheetViews>
    <sheetView tabSelected="1" workbookViewId="0">
      <selection activeCell="J13" sqref="J13"/>
    </sheetView>
  </sheetViews>
  <sheetFormatPr defaultRowHeight="13.5" customHeight="1" x14ac:dyDescent="0.25"/>
  <cols>
    <col min="1" max="1" width="9" customWidth="1"/>
    <col min="2" max="2" width="10.140625" customWidth="1"/>
    <col min="3" max="6" width="9" customWidth="1"/>
    <col min="7" max="7" width="5.42578125" customWidth="1"/>
    <col min="8" max="8" width="9" customWidth="1"/>
    <col min="9" max="9" width="9.140625" customWidth="1"/>
    <col min="10" max="11" width="9" customWidth="1"/>
    <col min="12" max="12" width="9" style="73" customWidth="1"/>
    <col min="13" max="13" width="5.5703125" style="73" customWidth="1"/>
    <col min="14" max="14" width="11.5703125" customWidth="1"/>
    <col min="15" max="16" width="8.7109375" style="6" hidden="1" customWidth="1"/>
    <col min="17" max="24" width="8.7109375" hidden="1" customWidth="1"/>
    <col min="25" max="25" width="11.140625" customWidth="1"/>
    <col min="26" max="26" width="14.42578125" bestFit="1" customWidth="1"/>
    <col min="27" max="27" width="12.7109375" bestFit="1" customWidth="1"/>
    <col min="28" max="28" width="23.5703125" bestFit="1" customWidth="1"/>
  </cols>
  <sheetData>
    <row r="1" spans="2:38" ht="13.5" customHeight="1" x14ac:dyDescent="0.25">
      <c r="H1" s="8"/>
      <c r="I1" s="9" t="s">
        <v>66</v>
      </c>
      <c r="J1" s="9" t="s">
        <v>29</v>
      </c>
      <c r="K1" s="9" t="s">
        <v>31</v>
      </c>
      <c r="L1" s="10" t="s">
        <v>70</v>
      </c>
      <c r="M1" s="13"/>
      <c r="N1" s="76" t="s">
        <v>72</v>
      </c>
      <c r="Z1" s="25" t="str">
        <f>IF(E4="No","NOT REQUIRED","Required")</f>
        <v>NOT REQUIRED</v>
      </c>
      <c r="AA1" s="26" t="s">
        <v>44</v>
      </c>
      <c r="AB1" s="26"/>
      <c r="AC1" s="26"/>
      <c r="AD1" s="26"/>
      <c r="AE1" s="27"/>
    </row>
    <row r="2" spans="2:38" ht="13.5" customHeight="1" x14ac:dyDescent="0.25">
      <c r="B2" s="58" t="s">
        <v>26</v>
      </c>
      <c r="C2" s="58"/>
      <c r="D2" s="59"/>
      <c r="E2" s="33">
        <v>1600</v>
      </c>
      <c r="F2" t="s">
        <v>17</v>
      </c>
      <c r="H2" s="11"/>
      <c r="I2" s="13" t="s">
        <v>67</v>
      </c>
      <c r="J2" s="13" t="s">
        <v>28</v>
      </c>
      <c r="K2" s="13" t="s">
        <v>32</v>
      </c>
      <c r="L2" s="14" t="s">
        <v>25</v>
      </c>
      <c r="M2" s="13"/>
      <c r="Z2" s="16"/>
      <c r="AA2" s="18" t="s">
        <v>58</v>
      </c>
      <c r="AB2" s="28" t="s">
        <v>39</v>
      </c>
      <c r="AC2" s="21">
        <f>E3</f>
        <v>25</v>
      </c>
      <c r="AD2" s="28" t="s">
        <v>16</v>
      </c>
      <c r="AE2" s="29"/>
    </row>
    <row r="3" spans="2:38" ht="13.5" customHeight="1" x14ac:dyDescent="0.25">
      <c r="B3" s="58" t="s">
        <v>14</v>
      </c>
      <c r="C3" s="58"/>
      <c r="D3" s="59"/>
      <c r="E3" s="33">
        <v>25</v>
      </c>
      <c r="F3" t="s">
        <v>16</v>
      </c>
      <c r="H3" s="15" t="s">
        <v>27</v>
      </c>
      <c r="I3" s="54" t="s">
        <v>68</v>
      </c>
      <c r="J3" s="13" t="s">
        <v>30</v>
      </c>
      <c r="K3" s="13" t="s">
        <v>33</v>
      </c>
      <c r="L3" s="14" t="s">
        <v>34</v>
      </c>
      <c r="M3" s="13"/>
      <c r="O3" s="51" t="s">
        <v>9</v>
      </c>
      <c r="P3" s="50">
        <v>3</v>
      </c>
      <c r="Q3" s="42">
        <v>4</v>
      </c>
      <c r="R3" s="42">
        <v>5</v>
      </c>
      <c r="S3" s="42">
        <v>6</v>
      </c>
      <c r="T3" s="42">
        <v>8</v>
      </c>
      <c r="U3" s="42">
        <v>10</v>
      </c>
      <c r="V3" s="42">
        <v>12</v>
      </c>
      <c r="W3" s="42">
        <v>15</v>
      </c>
      <c r="X3" s="53" t="s">
        <v>65</v>
      </c>
      <c r="Z3" s="16"/>
      <c r="AA3" s="18"/>
      <c r="AB3" s="28" t="s">
        <v>40</v>
      </c>
      <c r="AC3" s="21">
        <v>1600</v>
      </c>
      <c r="AD3" s="28" t="s">
        <v>71</v>
      </c>
      <c r="AE3" s="29"/>
    </row>
    <row r="4" spans="2:38" ht="13.5" customHeight="1" x14ac:dyDescent="0.25">
      <c r="B4" s="60" t="s">
        <v>19</v>
      </c>
      <c r="C4" s="60"/>
      <c r="D4" s="61"/>
      <c r="E4" s="33" t="s">
        <v>21</v>
      </c>
      <c r="H4" s="20">
        <v>0.01</v>
      </c>
      <c r="I4" s="12"/>
      <c r="J4" s="7">
        <f>15*9</f>
        <v>135</v>
      </c>
      <c r="K4" s="5">
        <f>IF(AND(I4="",J4=""),"",IF(AND(J4="",I4&lt;&gt;""),I4,IF(AND(I4="",J4&lt;&gt;""),J4*$E$3)))</f>
        <v>3375</v>
      </c>
      <c r="L4" s="72" t="str">
        <f>IF(K4="","",LOOKUP($K4,$P4:$X4,$P$3:$X$3)&amp;" NPS")</f>
        <v>4 NPS</v>
      </c>
      <c r="M4" s="75"/>
      <c r="O4" s="44">
        <f>H4</f>
        <v>0.01</v>
      </c>
      <c r="P4" s="36">
        <v>0</v>
      </c>
      <c r="Q4" s="36">
        <f>IF(LOOKUP($H4,Data!$T$3:$T$9,Data!U$3:U$9)="N/A",0,LOOKUP($H4,Data!$T$3:$T$9,Data!U$3:U$9)+1)</f>
        <v>0</v>
      </c>
      <c r="R4" s="36">
        <f>IF(LOOKUP($H4,Data!$T$3:$T$9,Data!V$3:V$9)="N/A",0,LOOKUP($H4,Data!$T$3:$T$9,Data!V$3:V$9)+1)</f>
        <v>4221</v>
      </c>
      <c r="S4" s="36">
        <f>IF(LOOKUP($H4,Data!$T$3:$T$9,Data!W$3:W$9)="N/A",0,LOOKUP($H4,Data!$T$3:$T$9,Data!W$3:W$9)+1)</f>
        <v>7651</v>
      </c>
      <c r="T4" s="36">
        <f>IF(LOOKUP($H4,Data!$T$3:$T$9,Data!X$3:X$9)="N/A",0,LOOKUP($H4,Data!$T$3:$T$9,Data!X$3:X$9)+1)</f>
        <v>12401</v>
      </c>
      <c r="U4" s="36">
        <f>IF(LOOKUP($H4,Data!$T$3:$T$9,Data!Y$3:Y$9)="N/A",0,LOOKUP($H4,Data!$T$3:$T$9,Data!Y$3:Y$9)+1)</f>
        <v>26701</v>
      </c>
      <c r="V4" s="36">
        <f>IF(LOOKUP($H4,Data!$T$3:$T$9,Data!Z$3:Z$9)="N/A",0,LOOKUP($H4,Data!$T$3:$T$9,Data!Z$3:Z$9)+1)</f>
        <v>48501</v>
      </c>
      <c r="W4" s="36">
        <f>IF(LOOKUP($H4,Data!$T$3:$T$9,Data!AA$3:AA$9)="N/A",0,LOOKUP($H4,Data!$T$3:$T$9,Data!AA$3:AA$9)+1)</f>
        <v>78701</v>
      </c>
      <c r="X4" s="36">
        <f>IF(LOOKUP($H4,Data!$T$3:$T$9,Data!AB$3:AB$9)="N/A",0,LOOKUP($H4,Data!$T$3:$T$9,Data!AB$3:AB$9)+1)</f>
        <v>143001</v>
      </c>
      <c r="Z4" s="16"/>
      <c r="AA4" s="18"/>
      <c r="AB4" s="28" t="s">
        <v>42</v>
      </c>
      <c r="AC4" s="21">
        <v>800</v>
      </c>
      <c r="AD4" s="28" t="s">
        <v>43</v>
      </c>
      <c r="AE4" s="29"/>
    </row>
    <row r="5" spans="2:38" ht="13.5" customHeight="1" x14ac:dyDescent="0.25">
      <c r="B5" s="34"/>
      <c r="C5" s="34"/>
      <c r="D5" s="34"/>
      <c r="E5" s="74" t="str">
        <f>IF(E4="Yes","Size Pipes as per Manufacturer's Instructions","")</f>
        <v/>
      </c>
      <c r="H5" s="20">
        <v>0.01</v>
      </c>
      <c r="I5" s="12"/>
      <c r="J5" s="7">
        <f>10*7+J4</f>
        <v>205</v>
      </c>
      <c r="K5" s="5">
        <f t="shared" ref="K5:K68" si="0">IF(AND(I5="",J5=""),"",IF(AND(J5="",I5&lt;&gt;""),I5,IF(AND(I5="",J5&lt;&gt;""),J5*$E$3)))</f>
        <v>5125</v>
      </c>
      <c r="L5" s="72" t="str">
        <f t="shared" ref="L5:L68" si="1">IF(K5="","",LOOKUP($K5,$P5:$X5,$P$3:$X$3)&amp;" NPS")</f>
        <v>5 NPS</v>
      </c>
      <c r="M5" s="75"/>
      <c r="O5" s="44">
        <f t="shared" ref="O5:O67" si="2">H5</f>
        <v>0.01</v>
      </c>
      <c r="P5" s="36">
        <v>0</v>
      </c>
      <c r="Q5" s="36">
        <f>IF(LOOKUP($H5,Data!$T$3:$T$9,Data!U$3:U$9)="N/A",0,LOOKUP($H5,Data!$T$3:$T$9,Data!U$3:U$9)+1)</f>
        <v>0</v>
      </c>
      <c r="R5" s="36">
        <f>IF(LOOKUP($H5,Data!$T$3:$T$9,Data!V$3:V$9)="N/A",0,LOOKUP($H5,Data!$T$3:$T$9,Data!V$3:V$9)+1)</f>
        <v>4221</v>
      </c>
      <c r="S5" s="36">
        <f>IF(LOOKUP($H5,Data!$T$3:$T$9,Data!W$3:W$9)="N/A",0,LOOKUP($H5,Data!$T$3:$T$9,Data!W$3:W$9)+1)</f>
        <v>7651</v>
      </c>
      <c r="T5" s="36">
        <f>IF(LOOKUP($H5,Data!$T$3:$T$9,Data!X$3:X$9)="N/A",0,LOOKUP($H5,Data!$T$3:$T$9,Data!X$3:X$9)+1)</f>
        <v>12401</v>
      </c>
      <c r="U5" s="36">
        <f>IF(LOOKUP($H5,Data!$T$3:$T$9,Data!Y$3:Y$9)="N/A",0,LOOKUP($H5,Data!$T$3:$T$9,Data!Y$3:Y$9)+1)</f>
        <v>26701</v>
      </c>
      <c r="V5" s="36">
        <f>IF(LOOKUP($H5,Data!$T$3:$T$9,Data!Z$3:Z$9)="N/A",0,LOOKUP($H5,Data!$T$3:$T$9,Data!Z$3:Z$9)+1)</f>
        <v>48501</v>
      </c>
      <c r="W5" s="36">
        <f>IF(LOOKUP($H5,Data!$T$3:$T$9,Data!AA$3:AA$9)="N/A",0,LOOKUP($H5,Data!$T$3:$T$9,Data!AA$3:AA$9)+1)</f>
        <v>78701</v>
      </c>
      <c r="X5" s="36">
        <f>IF(LOOKUP($H5,Data!$T$3:$T$9,Data!AB$3:AB$9)="N/A",0,LOOKUP($H5,Data!$T$3:$T$9,Data!AB$3:AB$9)+1)</f>
        <v>143001</v>
      </c>
      <c r="Z5" s="16"/>
      <c r="AA5" s="18"/>
      <c r="AB5" s="28" t="s">
        <v>54</v>
      </c>
      <c r="AC5" s="21">
        <v>30</v>
      </c>
      <c r="AD5" s="18" t="s">
        <v>43</v>
      </c>
      <c r="AE5" s="29"/>
    </row>
    <row r="6" spans="2:38" ht="13.5" customHeight="1" x14ac:dyDescent="0.25">
      <c r="B6" s="60" t="s">
        <v>35</v>
      </c>
      <c r="C6" s="60"/>
      <c r="D6" s="61"/>
      <c r="E6" s="4">
        <f>ROOF_AREA*E3</f>
        <v>40000</v>
      </c>
      <c r="F6" t="s">
        <v>15</v>
      </c>
      <c r="H6" s="20">
        <v>0.01</v>
      </c>
      <c r="I6" s="12"/>
      <c r="J6" s="7">
        <f>13*7</f>
        <v>91</v>
      </c>
      <c r="K6" s="5">
        <f t="shared" si="0"/>
        <v>2275</v>
      </c>
      <c r="L6" s="72" t="str">
        <f t="shared" si="1"/>
        <v>4 NPS</v>
      </c>
      <c r="M6" s="75"/>
      <c r="O6" s="44">
        <f t="shared" si="2"/>
        <v>0.01</v>
      </c>
      <c r="P6" s="36">
        <v>0</v>
      </c>
      <c r="Q6" s="36">
        <f>IF(LOOKUP($H6,Data!$T$3:$T$9,Data!U$3:U$9)="N/A",0,LOOKUP($H6,Data!$T$3:$T$9,Data!U$3:U$9)+1)</f>
        <v>0</v>
      </c>
      <c r="R6" s="36">
        <f>IF(LOOKUP($H6,Data!$T$3:$T$9,Data!V$3:V$9)="N/A",0,LOOKUP($H6,Data!$T$3:$T$9,Data!V$3:V$9)+1)</f>
        <v>4221</v>
      </c>
      <c r="S6" s="36">
        <f>IF(LOOKUP($H6,Data!$T$3:$T$9,Data!W$3:W$9)="N/A",0,LOOKUP($H6,Data!$T$3:$T$9,Data!W$3:W$9)+1)</f>
        <v>7651</v>
      </c>
      <c r="T6" s="36">
        <f>IF(LOOKUP($H6,Data!$T$3:$T$9,Data!X$3:X$9)="N/A",0,LOOKUP($H6,Data!$T$3:$T$9,Data!X$3:X$9)+1)</f>
        <v>12401</v>
      </c>
      <c r="U6" s="36">
        <f>IF(LOOKUP($H6,Data!$T$3:$T$9,Data!Y$3:Y$9)="N/A",0,LOOKUP($H6,Data!$T$3:$T$9,Data!Y$3:Y$9)+1)</f>
        <v>26701</v>
      </c>
      <c r="V6" s="36">
        <f>IF(LOOKUP($H6,Data!$T$3:$T$9,Data!Z$3:Z$9)="N/A",0,LOOKUP($H6,Data!$T$3:$T$9,Data!Z$3:Z$9)+1)</f>
        <v>48501</v>
      </c>
      <c r="W6" s="36">
        <f>IF(LOOKUP($H6,Data!$T$3:$T$9,Data!AA$3:AA$9)="N/A",0,LOOKUP($H6,Data!$T$3:$T$9,Data!AA$3:AA$9)+1)</f>
        <v>78701</v>
      </c>
      <c r="X6" s="36">
        <f>IF(LOOKUP($H6,Data!$T$3:$T$9,Data!AB$3:AB$9)="N/A",0,LOOKUP($H6,Data!$T$3:$T$9,Data!AB$3:AB$9)+1)</f>
        <v>143001</v>
      </c>
      <c r="Z6" s="16"/>
      <c r="AA6" s="18"/>
      <c r="AB6" s="18"/>
      <c r="AC6" s="18"/>
      <c r="AD6" s="18"/>
      <c r="AE6" s="29"/>
    </row>
    <row r="7" spans="2:38" ht="13.5" customHeight="1" x14ac:dyDescent="0.25">
      <c r="B7" s="62" t="s">
        <v>37</v>
      </c>
      <c r="C7" s="62"/>
      <c r="D7" s="62"/>
      <c r="E7" s="19">
        <v>0.01</v>
      </c>
      <c r="F7" s="1"/>
      <c r="G7" s="1"/>
      <c r="H7" s="20">
        <v>0.01</v>
      </c>
      <c r="I7" s="12"/>
      <c r="J7" s="7">
        <f>J6+J5+J4</f>
        <v>431</v>
      </c>
      <c r="K7" s="5">
        <f t="shared" si="0"/>
        <v>10775</v>
      </c>
      <c r="L7" s="72" t="str">
        <f t="shared" si="1"/>
        <v>6 NPS</v>
      </c>
      <c r="M7" s="75"/>
      <c r="O7" s="44">
        <f t="shared" si="2"/>
        <v>0.01</v>
      </c>
      <c r="P7" s="36">
        <v>0</v>
      </c>
      <c r="Q7" s="36">
        <f>IF(LOOKUP($H7,Data!$T$3:$T$9,Data!U$3:U$9)="N/A",0,LOOKUP($H7,Data!$T$3:$T$9,Data!U$3:U$9)+1)</f>
        <v>0</v>
      </c>
      <c r="R7" s="36">
        <f>IF(LOOKUP($H7,Data!$T$3:$T$9,Data!V$3:V$9)="N/A",0,LOOKUP($H7,Data!$T$3:$T$9,Data!V$3:V$9)+1)</f>
        <v>4221</v>
      </c>
      <c r="S7" s="36">
        <f>IF(LOOKUP($H7,Data!$T$3:$T$9,Data!W$3:W$9)="N/A",0,LOOKUP($H7,Data!$T$3:$T$9,Data!W$3:W$9)+1)</f>
        <v>7651</v>
      </c>
      <c r="T7" s="36">
        <f>IF(LOOKUP($H7,Data!$T$3:$T$9,Data!X$3:X$9)="N/A",0,LOOKUP($H7,Data!$T$3:$T$9,Data!X$3:X$9)+1)</f>
        <v>12401</v>
      </c>
      <c r="U7" s="36">
        <f>IF(LOOKUP($H7,Data!$T$3:$T$9,Data!Y$3:Y$9)="N/A",0,LOOKUP($H7,Data!$T$3:$T$9,Data!Y$3:Y$9)+1)</f>
        <v>26701</v>
      </c>
      <c r="V7" s="36">
        <f>IF(LOOKUP($H7,Data!$T$3:$T$9,Data!Z$3:Z$9)="N/A",0,LOOKUP($H7,Data!$T$3:$T$9,Data!Z$3:Z$9)+1)</f>
        <v>48501</v>
      </c>
      <c r="W7" s="36">
        <f>IF(LOOKUP($H7,Data!$T$3:$T$9,Data!AA$3:AA$9)="N/A",0,LOOKUP($H7,Data!$T$3:$T$9,Data!AA$3:AA$9)+1)</f>
        <v>78701</v>
      </c>
      <c r="X7" s="36">
        <f>IF(LOOKUP($H7,Data!$T$3:$T$9,Data!AB$3:AB$9)="N/A",0,LOOKUP($H7,Data!$T$3:$T$9,Data!AB$3:AB$9)+1)</f>
        <v>143001</v>
      </c>
      <c r="Z7" s="16"/>
      <c r="AA7" s="18" t="s">
        <v>61</v>
      </c>
      <c r="AB7" s="55" t="s">
        <v>69</v>
      </c>
      <c r="AC7" s="55"/>
      <c r="AD7" s="55"/>
      <c r="AE7" s="29"/>
    </row>
    <row r="8" spans="2:38" ht="13.5" customHeight="1" x14ac:dyDescent="0.25">
      <c r="B8" s="56" t="s">
        <v>36</v>
      </c>
      <c r="C8" s="56"/>
      <c r="D8" s="57"/>
      <c r="E8" s="4">
        <f>LOOKUP(E6,Data!M7:M14,Data!D7:D14)</f>
        <v>10</v>
      </c>
      <c r="F8" s="1"/>
      <c r="G8" s="1"/>
      <c r="H8" s="20">
        <v>0.01</v>
      </c>
      <c r="I8" s="12"/>
      <c r="J8" s="7"/>
      <c r="K8" s="5" t="str">
        <f t="shared" si="0"/>
        <v/>
      </c>
      <c r="L8" s="72" t="str">
        <f t="shared" si="1"/>
        <v/>
      </c>
      <c r="M8" s="75"/>
      <c r="O8" s="44">
        <f t="shared" si="2"/>
        <v>0.01</v>
      </c>
      <c r="P8" s="36">
        <v>0</v>
      </c>
      <c r="Q8" s="36">
        <f>IF(LOOKUP($H8,Data!$T$3:$T$9,Data!U$3:U$9)="N/A",0,LOOKUP($H8,Data!$T$3:$T$9,Data!U$3:U$9)+1)</f>
        <v>0</v>
      </c>
      <c r="R8" s="36">
        <f>IF(LOOKUP($H8,Data!$T$3:$T$9,Data!V$3:V$9)="N/A",0,LOOKUP($H8,Data!$T$3:$T$9,Data!V$3:V$9)+1)</f>
        <v>4221</v>
      </c>
      <c r="S8" s="36">
        <f>IF(LOOKUP($H8,Data!$T$3:$T$9,Data!W$3:W$9)="N/A",0,LOOKUP($H8,Data!$T$3:$T$9,Data!W$3:W$9)+1)</f>
        <v>7651</v>
      </c>
      <c r="T8" s="36">
        <f>IF(LOOKUP($H8,Data!$T$3:$T$9,Data!X$3:X$9)="N/A",0,LOOKUP($H8,Data!$T$3:$T$9,Data!X$3:X$9)+1)</f>
        <v>12401</v>
      </c>
      <c r="U8" s="36">
        <f>IF(LOOKUP($H8,Data!$T$3:$T$9,Data!Y$3:Y$9)="N/A",0,LOOKUP($H8,Data!$T$3:$T$9,Data!Y$3:Y$9)+1)</f>
        <v>26701</v>
      </c>
      <c r="V8" s="36">
        <f>IF(LOOKUP($H8,Data!$T$3:$T$9,Data!Z$3:Z$9)="N/A",0,LOOKUP($H8,Data!$T$3:$T$9,Data!Z$3:Z$9)+1)</f>
        <v>48501</v>
      </c>
      <c r="W8" s="36">
        <f>IF(LOOKUP($H8,Data!$T$3:$T$9,Data!AA$3:AA$9)="N/A",0,LOOKUP($H8,Data!$T$3:$T$9,Data!AA$3:AA$9)+1)</f>
        <v>78701</v>
      </c>
      <c r="X8" s="36">
        <f>IF(LOOKUP($H8,Data!$T$3:$T$9,Data!AB$3:AB$9)="N/A",0,LOOKUP($H8,Data!$T$3:$T$9,Data!AB$3:AB$9)+1)</f>
        <v>143001</v>
      </c>
      <c r="Z8" s="16"/>
      <c r="AA8" s="18"/>
      <c r="AB8" s="55"/>
      <c r="AC8" s="55"/>
      <c r="AD8" s="55"/>
      <c r="AE8" s="29"/>
    </row>
    <row r="9" spans="2:38" ht="13.5" customHeight="1" x14ac:dyDescent="0.25">
      <c r="C9" s="1"/>
      <c r="D9" s="2"/>
      <c r="E9" s="1"/>
      <c r="F9" s="1"/>
      <c r="G9" s="1"/>
      <c r="H9" s="20">
        <v>0.01</v>
      </c>
      <c r="I9" s="12"/>
      <c r="J9" s="7">
        <f>74*30</f>
        <v>2220</v>
      </c>
      <c r="K9" s="5">
        <f t="shared" si="0"/>
        <v>55500</v>
      </c>
      <c r="L9" s="72" t="str">
        <f t="shared" si="1"/>
        <v>12 NPS</v>
      </c>
      <c r="M9" s="75"/>
      <c r="O9" s="44">
        <f t="shared" si="2"/>
        <v>0.01</v>
      </c>
      <c r="P9" s="36">
        <v>0</v>
      </c>
      <c r="Q9" s="36">
        <f>IF(LOOKUP($H9,Data!$T$3:$T$9,Data!U$3:U$9)="N/A",0,LOOKUP($H9,Data!$T$3:$T$9,Data!U$3:U$9)+1)</f>
        <v>0</v>
      </c>
      <c r="R9" s="36">
        <f>IF(LOOKUP($H9,Data!$T$3:$T$9,Data!V$3:V$9)="N/A",0,LOOKUP($H9,Data!$T$3:$T$9,Data!V$3:V$9)+1)</f>
        <v>4221</v>
      </c>
      <c r="S9" s="36">
        <f>IF(LOOKUP($H9,Data!$T$3:$T$9,Data!W$3:W$9)="N/A",0,LOOKUP($H9,Data!$T$3:$T$9,Data!W$3:W$9)+1)</f>
        <v>7651</v>
      </c>
      <c r="T9" s="36">
        <f>IF(LOOKUP($H9,Data!$T$3:$T$9,Data!X$3:X$9)="N/A",0,LOOKUP($H9,Data!$T$3:$T$9,Data!X$3:X$9)+1)</f>
        <v>12401</v>
      </c>
      <c r="U9" s="36">
        <f>IF(LOOKUP($H9,Data!$T$3:$T$9,Data!Y$3:Y$9)="N/A",0,LOOKUP($H9,Data!$T$3:$T$9,Data!Y$3:Y$9)+1)</f>
        <v>26701</v>
      </c>
      <c r="V9" s="36">
        <f>IF(LOOKUP($H9,Data!$T$3:$T$9,Data!Z$3:Z$9)="N/A",0,LOOKUP($H9,Data!$T$3:$T$9,Data!Z$3:Z$9)+1)</f>
        <v>48501</v>
      </c>
      <c r="W9" s="36">
        <f>IF(LOOKUP($H9,Data!$T$3:$T$9,Data!AA$3:AA$9)="N/A",0,LOOKUP($H9,Data!$T$3:$T$9,Data!AA$3:AA$9)+1)</f>
        <v>78701</v>
      </c>
      <c r="X9" s="36">
        <f>IF(LOOKUP($H9,Data!$T$3:$T$9,Data!AB$3:AB$9)="N/A",0,LOOKUP($H9,Data!$T$3:$T$9,Data!AB$3:AB$9)+1)</f>
        <v>143001</v>
      </c>
      <c r="Z9" s="16"/>
      <c r="AE9" s="29"/>
    </row>
    <row r="10" spans="2:38" ht="13.5" customHeight="1" x14ac:dyDescent="0.25">
      <c r="B10" t="s">
        <v>62</v>
      </c>
      <c r="C10" s="1"/>
      <c r="D10" s="2"/>
      <c r="E10" s="3"/>
      <c r="F10" s="1"/>
      <c r="G10" s="1"/>
      <c r="H10" s="20">
        <v>0.01</v>
      </c>
      <c r="I10" s="12"/>
      <c r="J10" s="7"/>
      <c r="K10" s="5" t="str">
        <f t="shared" si="0"/>
        <v/>
      </c>
      <c r="L10" s="72" t="str">
        <f t="shared" si="1"/>
        <v/>
      </c>
      <c r="M10" s="75"/>
      <c r="O10" s="44">
        <f t="shared" si="2"/>
        <v>0.01</v>
      </c>
      <c r="P10" s="36">
        <v>0</v>
      </c>
      <c r="Q10" s="36">
        <f>IF(LOOKUP($H10,Data!$T$3:$T$9,Data!U$3:U$9)="N/A",0,LOOKUP($H10,Data!$T$3:$T$9,Data!U$3:U$9)+1)</f>
        <v>0</v>
      </c>
      <c r="R10" s="36">
        <f>IF(LOOKUP($H10,Data!$T$3:$T$9,Data!V$3:V$9)="N/A",0,LOOKUP($H10,Data!$T$3:$T$9,Data!V$3:V$9)+1)</f>
        <v>4221</v>
      </c>
      <c r="S10" s="36">
        <f>IF(LOOKUP($H10,Data!$T$3:$T$9,Data!W$3:W$9)="N/A",0,LOOKUP($H10,Data!$T$3:$T$9,Data!W$3:W$9)+1)</f>
        <v>7651</v>
      </c>
      <c r="T10" s="36">
        <f>IF(LOOKUP($H10,Data!$T$3:$T$9,Data!X$3:X$9)="N/A",0,LOOKUP($H10,Data!$T$3:$T$9,Data!X$3:X$9)+1)</f>
        <v>12401</v>
      </c>
      <c r="U10" s="36">
        <f>IF(LOOKUP($H10,Data!$T$3:$T$9,Data!Y$3:Y$9)="N/A",0,LOOKUP($H10,Data!$T$3:$T$9,Data!Y$3:Y$9)+1)</f>
        <v>26701</v>
      </c>
      <c r="V10" s="36">
        <f>IF(LOOKUP($H10,Data!$T$3:$T$9,Data!Z$3:Z$9)="N/A",0,LOOKUP($H10,Data!$T$3:$T$9,Data!Z$3:Z$9)+1)</f>
        <v>48501</v>
      </c>
      <c r="W10" s="36">
        <f>IF(LOOKUP($H10,Data!$T$3:$T$9,Data!AA$3:AA$9)="N/A",0,LOOKUP($H10,Data!$T$3:$T$9,Data!AA$3:AA$9)+1)</f>
        <v>78701</v>
      </c>
      <c r="X10" s="36">
        <f>IF(LOOKUP($H10,Data!$T$3:$T$9,Data!AB$3:AB$9)="N/A",0,LOOKUP($H10,Data!$T$3:$T$9,Data!AB$3:AB$9)+1)</f>
        <v>143001</v>
      </c>
      <c r="Z10" s="16"/>
      <c r="AA10" s="18" t="s">
        <v>59</v>
      </c>
      <c r="AB10" s="18" t="s">
        <v>45</v>
      </c>
      <c r="AC10" s="30">
        <f>(RAINFALL*ROOF_AREA)*200%</f>
        <v>80000</v>
      </c>
      <c r="AD10" s="18" t="s">
        <v>46</v>
      </c>
      <c r="AE10" s="29"/>
    </row>
    <row r="11" spans="2:38" ht="13.5" customHeight="1" x14ac:dyDescent="0.25">
      <c r="B11" t="s">
        <v>64</v>
      </c>
      <c r="C11" s="33">
        <v>500</v>
      </c>
      <c r="D11" s="2" t="s">
        <v>63</v>
      </c>
      <c r="E11" s="35">
        <f>IF(C11="","",C11*$E$3)</f>
        <v>12500</v>
      </c>
      <c r="F11" s="1"/>
      <c r="G11" s="1"/>
      <c r="H11" s="20">
        <v>0.01</v>
      </c>
      <c r="I11" s="12"/>
      <c r="J11" s="7"/>
      <c r="K11" s="5" t="str">
        <f t="shared" si="0"/>
        <v/>
      </c>
      <c r="L11" s="72" t="str">
        <f t="shared" si="1"/>
        <v/>
      </c>
      <c r="M11" s="75"/>
      <c r="O11" s="44">
        <f t="shared" si="2"/>
        <v>0.01</v>
      </c>
      <c r="P11" s="36">
        <v>0</v>
      </c>
      <c r="Q11" s="36">
        <f>IF(LOOKUP($H11,Data!$T$3:$T$9,Data!U$3:U$9)="N/A",0,LOOKUP($H11,Data!$T$3:$T$9,Data!U$3:U$9)+1)</f>
        <v>0</v>
      </c>
      <c r="R11" s="36">
        <f>IF(LOOKUP($H11,Data!$T$3:$T$9,Data!V$3:V$9)="N/A",0,LOOKUP($H11,Data!$T$3:$T$9,Data!V$3:V$9)+1)</f>
        <v>4221</v>
      </c>
      <c r="S11" s="36">
        <f>IF(LOOKUP($H11,Data!$T$3:$T$9,Data!W$3:W$9)="N/A",0,LOOKUP($H11,Data!$T$3:$T$9,Data!W$3:W$9)+1)</f>
        <v>7651</v>
      </c>
      <c r="T11" s="36">
        <f>IF(LOOKUP($H11,Data!$T$3:$T$9,Data!X$3:X$9)="N/A",0,LOOKUP($H11,Data!$T$3:$T$9,Data!X$3:X$9)+1)</f>
        <v>12401</v>
      </c>
      <c r="U11" s="36">
        <f>IF(LOOKUP($H11,Data!$T$3:$T$9,Data!Y$3:Y$9)="N/A",0,LOOKUP($H11,Data!$T$3:$T$9,Data!Y$3:Y$9)+1)</f>
        <v>26701</v>
      </c>
      <c r="V11" s="36">
        <f>IF(LOOKUP($H11,Data!$T$3:$T$9,Data!Z$3:Z$9)="N/A",0,LOOKUP($H11,Data!$T$3:$T$9,Data!Z$3:Z$9)+1)</f>
        <v>48501</v>
      </c>
      <c r="W11" s="36">
        <f>IF(LOOKUP($H11,Data!$T$3:$T$9,Data!AA$3:AA$9)="N/A",0,LOOKUP($H11,Data!$T$3:$T$9,Data!AA$3:AA$9)+1)</f>
        <v>78701</v>
      </c>
      <c r="X11" s="36">
        <f>IF(LOOKUP($H11,Data!$T$3:$T$9,Data!AB$3:AB$9)="N/A",0,LOOKUP($H11,Data!$T$3:$T$9,Data!AB$3:AB$9)+1)</f>
        <v>143001</v>
      </c>
      <c r="Z11" s="16"/>
      <c r="AA11" s="18"/>
      <c r="AB11" s="28" t="s">
        <v>47</v>
      </c>
      <c r="AC11" s="30">
        <f>CONVERT(AC10,"l","gal")/15</f>
        <v>1408.9176125767915</v>
      </c>
      <c r="AD11" s="18" t="s">
        <v>48</v>
      </c>
      <c r="AE11" s="29"/>
    </row>
    <row r="12" spans="2:38" ht="13.5" customHeight="1" x14ac:dyDescent="0.25">
      <c r="C12" s="1"/>
      <c r="D12" s="2"/>
      <c r="E12" s="3"/>
      <c r="F12" s="1"/>
      <c r="G12" s="1"/>
      <c r="H12" s="20">
        <v>0.01</v>
      </c>
      <c r="I12" s="12"/>
      <c r="J12" s="7"/>
      <c r="K12" s="5" t="str">
        <f t="shared" si="0"/>
        <v/>
      </c>
      <c r="L12" s="72" t="str">
        <f t="shared" si="1"/>
        <v/>
      </c>
      <c r="M12" s="75"/>
      <c r="O12" s="44">
        <f t="shared" si="2"/>
        <v>0.01</v>
      </c>
      <c r="P12" s="36">
        <v>0</v>
      </c>
      <c r="Q12" s="36">
        <f>IF(LOOKUP($H12,Data!$T$3:$T$9,Data!U$3:U$9)="N/A",0,LOOKUP($H12,Data!$T$3:$T$9,Data!U$3:U$9)+1)</f>
        <v>0</v>
      </c>
      <c r="R12" s="36">
        <f>IF(LOOKUP($H12,Data!$T$3:$T$9,Data!V$3:V$9)="N/A",0,LOOKUP($H12,Data!$T$3:$T$9,Data!V$3:V$9)+1)</f>
        <v>4221</v>
      </c>
      <c r="S12" s="36">
        <f>IF(LOOKUP($H12,Data!$T$3:$T$9,Data!W$3:W$9)="N/A",0,LOOKUP($H12,Data!$T$3:$T$9,Data!W$3:W$9)+1)</f>
        <v>7651</v>
      </c>
      <c r="T12" s="36">
        <f>IF(LOOKUP($H12,Data!$T$3:$T$9,Data!X$3:X$9)="N/A",0,LOOKUP($H12,Data!$T$3:$T$9,Data!X$3:X$9)+1)</f>
        <v>12401</v>
      </c>
      <c r="U12" s="36">
        <f>IF(LOOKUP($H12,Data!$T$3:$T$9,Data!Y$3:Y$9)="N/A",0,LOOKUP($H12,Data!$T$3:$T$9,Data!Y$3:Y$9)+1)</f>
        <v>26701</v>
      </c>
      <c r="V12" s="36">
        <f>IF(LOOKUP($H12,Data!$T$3:$T$9,Data!Z$3:Z$9)="N/A",0,LOOKUP($H12,Data!$T$3:$T$9,Data!Z$3:Z$9)+1)</f>
        <v>48501</v>
      </c>
      <c r="W12" s="36">
        <f>IF(LOOKUP($H12,Data!$T$3:$T$9,Data!AA$3:AA$9)="N/A",0,LOOKUP($H12,Data!$T$3:$T$9,Data!AA$3:AA$9)+1)</f>
        <v>78701</v>
      </c>
      <c r="X12" s="36">
        <f>IF(LOOKUP($H12,Data!$T$3:$T$9,Data!AB$3:AB$9)="N/A",0,LOOKUP($H12,Data!$T$3:$T$9,Data!AB$3:AB$9)+1)</f>
        <v>143001</v>
      </c>
      <c r="Z12" s="16"/>
      <c r="AA12" s="18"/>
      <c r="AB12" s="28" t="s">
        <v>51</v>
      </c>
      <c r="AC12" s="30">
        <f>IF(LENGTH/4&gt;6,6,LENGTH/4)</f>
        <v>1.7624552841931145</v>
      </c>
      <c r="AD12" s="18" t="s">
        <v>38</v>
      </c>
      <c r="AE12" s="29"/>
    </row>
    <row r="13" spans="2:38" ht="13.5" customHeight="1" x14ac:dyDescent="0.25">
      <c r="C13" s="1"/>
      <c r="D13" s="1"/>
      <c r="E13" s="1"/>
      <c r="F13" s="1"/>
      <c r="G13" s="1"/>
      <c r="H13" s="20">
        <v>0.01</v>
      </c>
      <c r="I13" s="12"/>
      <c r="J13" s="7"/>
      <c r="K13" s="5" t="str">
        <f t="shared" si="0"/>
        <v/>
      </c>
      <c r="L13" s="72" t="str">
        <f t="shared" si="1"/>
        <v/>
      </c>
      <c r="M13" s="75"/>
      <c r="O13" s="44">
        <f t="shared" si="2"/>
        <v>0.01</v>
      </c>
      <c r="P13" s="36">
        <v>0</v>
      </c>
      <c r="Q13" s="36">
        <f>IF(LOOKUP($H13,Data!$T$3:$T$9,Data!U$3:U$9)="N/A",0,LOOKUP($H13,Data!$T$3:$T$9,Data!U$3:U$9)+1)</f>
        <v>0</v>
      </c>
      <c r="R13" s="36">
        <f>IF(LOOKUP($H13,Data!$T$3:$T$9,Data!V$3:V$9)="N/A",0,LOOKUP($H13,Data!$T$3:$T$9,Data!V$3:V$9)+1)</f>
        <v>4221</v>
      </c>
      <c r="S13" s="36">
        <f>IF(LOOKUP($H13,Data!$T$3:$T$9,Data!W$3:W$9)="N/A",0,LOOKUP($H13,Data!$T$3:$T$9,Data!W$3:W$9)+1)</f>
        <v>7651</v>
      </c>
      <c r="T13" s="36">
        <f>IF(LOOKUP($H13,Data!$T$3:$T$9,Data!X$3:X$9)="N/A",0,LOOKUP($H13,Data!$T$3:$T$9,Data!X$3:X$9)+1)</f>
        <v>12401</v>
      </c>
      <c r="U13" s="36">
        <f>IF(LOOKUP($H13,Data!$T$3:$T$9,Data!Y$3:Y$9)="N/A",0,LOOKUP($H13,Data!$T$3:$T$9,Data!Y$3:Y$9)+1)</f>
        <v>26701</v>
      </c>
      <c r="V13" s="36">
        <f>IF(LOOKUP($H13,Data!$T$3:$T$9,Data!Z$3:Z$9)="N/A",0,LOOKUP($H13,Data!$T$3:$T$9,Data!Z$3:Z$9)+1)</f>
        <v>48501</v>
      </c>
      <c r="W13" s="36">
        <f>IF(LOOKUP($H13,Data!$T$3:$T$9,Data!AA$3:AA$9)="N/A",0,LOOKUP($H13,Data!$T$3:$T$9,Data!AA$3:AA$9)+1)</f>
        <v>78701</v>
      </c>
      <c r="X13" s="36">
        <f>IF(LOOKUP($H13,Data!$T$3:$T$9,Data!AB$3:AB$9)="N/A",0,LOOKUP($H13,Data!$T$3:$T$9,Data!AB$3:AB$9)+1)</f>
        <v>143001</v>
      </c>
      <c r="Z13" s="16"/>
      <c r="AA13" s="18"/>
      <c r="AB13" s="28" t="s">
        <v>50</v>
      </c>
      <c r="AC13" s="21">
        <v>7.0498211367724579</v>
      </c>
      <c r="AD13" s="18" t="s">
        <v>38</v>
      </c>
      <c r="AE13" s="29"/>
    </row>
    <row r="14" spans="2:38" ht="13.5" customHeight="1" x14ac:dyDescent="0.25">
      <c r="C14" s="1"/>
      <c r="D14" s="1"/>
      <c r="E14" s="1"/>
      <c r="F14" s="1"/>
      <c r="G14" s="1"/>
      <c r="H14" s="20">
        <v>0.01</v>
      </c>
      <c r="I14" s="12"/>
      <c r="J14" s="7"/>
      <c r="K14" s="5" t="str">
        <f t="shared" si="0"/>
        <v/>
      </c>
      <c r="L14" s="72" t="str">
        <f t="shared" si="1"/>
        <v/>
      </c>
      <c r="M14" s="75"/>
      <c r="O14" s="44">
        <f t="shared" si="2"/>
        <v>0.01</v>
      </c>
      <c r="P14" s="36">
        <v>0</v>
      </c>
      <c r="Q14" s="36">
        <f>IF(LOOKUP($H14,Data!$T$3:$T$9,Data!U$3:U$9)="N/A",0,LOOKUP($H14,Data!$T$3:$T$9,Data!U$3:U$9)+1)</f>
        <v>0</v>
      </c>
      <c r="R14" s="36">
        <f>IF(LOOKUP($H14,Data!$T$3:$T$9,Data!V$3:V$9)="N/A",0,LOOKUP($H14,Data!$T$3:$T$9,Data!V$3:V$9)+1)</f>
        <v>4221</v>
      </c>
      <c r="S14" s="36">
        <f>IF(LOOKUP($H14,Data!$T$3:$T$9,Data!W$3:W$9)="N/A",0,LOOKUP($H14,Data!$T$3:$T$9,Data!W$3:W$9)+1)</f>
        <v>7651</v>
      </c>
      <c r="T14" s="36">
        <f>IF(LOOKUP($H14,Data!$T$3:$T$9,Data!X$3:X$9)="N/A",0,LOOKUP($H14,Data!$T$3:$T$9,Data!X$3:X$9)+1)</f>
        <v>12401</v>
      </c>
      <c r="U14" s="36">
        <f>IF(LOOKUP($H14,Data!$T$3:$T$9,Data!Y$3:Y$9)="N/A",0,LOOKUP($H14,Data!$T$3:$T$9,Data!Y$3:Y$9)+1)</f>
        <v>26701</v>
      </c>
      <c r="V14" s="36">
        <f>IF(LOOKUP($H14,Data!$T$3:$T$9,Data!Z$3:Z$9)="N/A",0,LOOKUP($H14,Data!$T$3:$T$9,Data!Z$3:Z$9)+1)</f>
        <v>48501</v>
      </c>
      <c r="W14" s="36">
        <f>IF(LOOKUP($H14,Data!$T$3:$T$9,Data!AA$3:AA$9)="N/A",0,LOOKUP($H14,Data!$T$3:$T$9,Data!AA$3:AA$9)+1)</f>
        <v>78701</v>
      </c>
      <c r="X14" s="36">
        <f>IF(LOOKUP($H14,Data!$T$3:$T$9,Data!AB$3:AB$9)="N/A",0,LOOKUP($H14,Data!$T$3:$T$9,Data!AB$3:AB$9)+1)</f>
        <v>143001</v>
      </c>
      <c r="Z14" s="16"/>
      <c r="AA14" s="18"/>
      <c r="AB14" s="28" t="s">
        <v>49</v>
      </c>
      <c r="AC14" s="30">
        <f>IF(LENGTH="","",AC15*LENGTH)</f>
        <v>190.34517069285636</v>
      </c>
      <c r="AD14" s="18" t="s">
        <v>43</v>
      </c>
      <c r="AE14" s="29"/>
    </row>
    <row r="15" spans="2:38" ht="13.5" customHeight="1" x14ac:dyDescent="0.25">
      <c r="H15" s="20">
        <v>0.01</v>
      </c>
      <c r="I15" s="12"/>
      <c r="J15" s="7"/>
      <c r="K15" s="5" t="str">
        <f t="shared" si="0"/>
        <v/>
      </c>
      <c r="L15" s="72" t="str">
        <f t="shared" si="1"/>
        <v/>
      </c>
      <c r="M15" s="75"/>
      <c r="O15" s="44">
        <f t="shared" si="2"/>
        <v>0.01</v>
      </c>
      <c r="P15" s="36">
        <v>0</v>
      </c>
      <c r="Q15" s="36">
        <f>IF(LOOKUP($H15,Data!$T$3:$T$9,Data!U$3:U$9)="N/A",0,LOOKUP($H15,Data!$T$3:$T$9,Data!U$3:U$9)+1)</f>
        <v>0</v>
      </c>
      <c r="R15" s="36">
        <f>IF(LOOKUP($H15,Data!$T$3:$T$9,Data!V$3:V$9)="N/A",0,LOOKUP($H15,Data!$T$3:$T$9,Data!V$3:V$9)+1)</f>
        <v>4221</v>
      </c>
      <c r="S15" s="36">
        <f>IF(LOOKUP($H15,Data!$T$3:$T$9,Data!W$3:W$9)="N/A",0,LOOKUP($H15,Data!$T$3:$T$9,Data!W$3:W$9)+1)</f>
        <v>7651</v>
      </c>
      <c r="T15" s="36">
        <f>IF(LOOKUP($H15,Data!$T$3:$T$9,Data!X$3:X$9)="N/A",0,LOOKUP($H15,Data!$T$3:$T$9,Data!X$3:X$9)+1)</f>
        <v>12401</v>
      </c>
      <c r="U15" s="36">
        <f>IF(LOOKUP($H15,Data!$T$3:$T$9,Data!Y$3:Y$9)="N/A",0,LOOKUP($H15,Data!$T$3:$T$9,Data!Y$3:Y$9)+1)</f>
        <v>26701</v>
      </c>
      <c r="V15" s="36">
        <f>IF(LOOKUP($H15,Data!$T$3:$T$9,Data!Z$3:Z$9)="N/A",0,LOOKUP($H15,Data!$T$3:$T$9,Data!Z$3:Z$9)+1)</f>
        <v>48501</v>
      </c>
      <c r="W15" s="36">
        <f>IF(LOOKUP($H15,Data!$T$3:$T$9,Data!AA$3:AA$9)="N/A",0,LOOKUP($H15,Data!$T$3:$T$9,Data!AA$3:AA$9)+1)</f>
        <v>78701</v>
      </c>
      <c r="X15" s="36">
        <f>IF(LOOKUP($H15,Data!$T$3:$T$9,Data!AB$3:AB$9)="N/A",0,LOOKUP($H15,Data!$T$3:$T$9,Data!AB$3:AB$9)+1)</f>
        <v>143001</v>
      </c>
      <c r="Y15" s="41"/>
      <c r="Z15" s="16"/>
      <c r="AA15" s="18"/>
      <c r="AB15" s="28" t="s">
        <v>41</v>
      </c>
      <c r="AC15" s="30">
        <f>ROUNDUP(PERIMETER/SPACING,0)</f>
        <v>27</v>
      </c>
      <c r="AD15" s="18"/>
      <c r="AE15" s="29"/>
      <c r="AF15" s="36"/>
      <c r="AG15" s="36"/>
      <c r="AH15" s="36"/>
      <c r="AI15" s="36"/>
      <c r="AJ15" s="36"/>
      <c r="AK15" s="36"/>
      <c r="AL15" s="36"/>
    </row>
    <row r="16" spans="2:38" ht="13.5" customHeight="1" x14ac:dyDescent="0.25">
      <c r="H16" s="20">
        <v>0.01</v>
      </c>
      <c r="I16" s="12"/>
      <c r="J16" s="7"/>
      <c r="K16" s="5" t="str">
        <f t="shared" si="0"/>
        <v/>
      </c>
      <c r="L16" s="72" t="str">
        <f t="shared" si="1"/>
        <v/>
      </c>
      <c r="M16" s="75"/>
      <c r="O16" s="44">
        <f t="shared" si="2"/>
        <v>0.01</v>
      </c>
      <c r="P16" s="36">
        <v>0</v>
      </c>
      <c r="Q16" s="36">
        <f>IF(LOOKUP($H16,Data!$T$3:$T$9,Data!U$3:U$9)="N/A",0,LOOKUP($H16,Data!$T$3:$T$9,Data!U$3:U$9)+1)</f>
        <v>0</v>
      </c>
      <c r="R16" s="36">
        <f>IF(LOOKUP($H16,Data!$T$3:$T$9,Data!V$3:V$9)="N/A",0,LOOKUP($H16,Data!$T$3:$T$9,Data!V$3:V$9)+1)</f>
        <v>4221</v>
      </c>
      <c r="S16" s="36">
        <f>IF(LOOKUP($H16,Data!$T$3:$T$9,Data!W$3:W$9)="N/A",0,LOOKUP($H16,Data!$T$3:$T$9,Data!W$3:W$9)+1)</f>
        <v>7651</v>
      </c>
      <c r="T16" s="36">
        <f>IF(LOOKUP($H16,Data!$T$3:$T$9,Data!X$3:X$9)="N/A",0,LOOKUP($H16,Data!$T$3:$T$9,Data!X$3:X$9)+1)</f>
        <v>12401</v>
      </c>
      <c r="U16" s="36">
        <f>IF(LOOKUP($H16,Data!$T$3:$T$9,Data!Y$3:Y$9)="N/A",0,LOOKUP($H16,Data!$T$3:$T$9,Data!Y$3:Y$9)+1)</f>
        <v>26701</v>
      </c>
      <c r="V16" s="36">
        <f>IF(LOOKUP($H16,Data!$T$3:$T$9,Data!Z$3:Z$9)="N/A",0,LOOKUP($H16,Data!$T$3:$T$9,Data!Z$3:Z$9)+1)</f>
        <v>48501</v>
      </c>
      <c r="W16" s="36">
        <f>IF(LOOKUP($H16,Data!$T$3:$T$9,Data!AA$3:AA$9)="N/A",0,LOOKUP($H16,Data!$T$3:$T$9,Data!AA$3:AA$9)+1)</f>
        <v>78701</v>
      </c>
      <c r="X16" s="36">
        <f>IF(LOOKUP($H16,Data!$T$3:$T$9,Data!AB$3:AB$9)="N/A",0,LOOKUP($H16,Data!$T$3:$T$9,Data!AB$3:AB$9)+1)</f>
        <v>143001</v>
      </c>
      <c r="Y16" s="41"/>
      <c r="Z16" s="16"/>
      <c r="AA16" s="18"/>
      <c r="AB16" s="28" t="s">
        <v>52</v>
      </c>
      <c r="AC16" s="23">
        <f>REQUIRED_FLOW/NUMBER_OF_SCUPPERS</f>
        <v>52.182133799140423</v>
      </c>
      <c r="AD16" s="22" t="s">
        <v>48</v>
      </c>
      <c r="AE16" s="29"/>
      <c r="AF16" s="36"/>
      <c r="AG16" s="36"/>
      <c r="AH16" s="36"/>
      <c r="AI16" s="36"/>
      <c r="AJ16" s="36"/>
      <c r="AK16" s="36"/>
      <c r="AL16" s="36"/>
    </row>
    <row r="17" spans="8:38" ht="13.5" customHeight="1" x14ac:dyDescent="0.25">
      <c r="H17" s="20">
        <v>0.01</v>
      </c>
      <c r="I17" s="12"/>
      <c r="J17" s="7"/>
      <c r="K17" s="5" t="str">
        <f t="shared" si="0"/>
        <v/>
      </c>
      <c r="L17" s="72" t="str">
        <f t="shared" si="1"/>
        <v/>
      </c>
      <c r="M17" s="75"/>
      <c r="O17" s="44">
        <f t="shared" si="2"/>
        <v>0.01</v>
      </c>
      <c r="P17" s="36">
        <v>0</v>
      </c>
      <c r="Q17" s="36">
        <f>IF(LOOKUP($H17,Data!$T$3:$T$9,Data!U$3:U$9)="N/A",0,LOOKUP($H17,Data!$T$3:$T$9,Data!U$3:U$9)+1)</f>
        <v>0</v>
      </c>
      <c r="R17" s="36">
        <f>IF(LOOKUP($H17,Data!$T$3:$T$9,Data!V$3:V$9)="N/A",0,LOOKUP($H17,Data!$T$3:$T$9,Data!V$3:V$9)+1)</f>
        <v>4221</v>
      </c>
      <c r="S17" s="36">
        <f>IF(LOOKUP($H17,Data!$T$3:$T$9,Data!W$3:W$9)="N/A",0,LOOKUP($H17,Data!$T$3:$T$9,Data!W$3:W$9)+1)</f>
        <v>7651</v>
      </c>
      <c r="T17" s="36">
        <f>IF(LOOKUP($H17,Data!$T$3:$T$9,Data!X$3:X$9)="N/A",0,LOOKUP($H17,Data!$T$3:$T$9,Data!X$3:X$9)+1)</f>
        <v>12401</v>
      </c>
      <c r="U17" s="36">
        <f>IF(LOOKUP($H17,Data!$T$3:$T$9,Data!Y$3:Y$9)="N/A",0,LOOKUP($H17,Data!$T$3:$T$9,Data!Y$3:Y$9)+1)</f>
        <v>26701</v>
      </c>
      <c r="V17" s="36">
        <f>IF(LOOKUP($H17,Data!$T$3:$T$9,Data!Z$3:Z$9)="N/A",0,LOOKUP($H17,Data!$T$3:$T$9,Data!Z$3:Z$9)+1)</f>
        <v>48501</v>
      </c>
      <c r="W17" s="36">
        <f>IF(LOOKUP($H17,Data!$T$3:$T$9,Data!AA$3:AA$9)="N/A",0,LOOKUP($H17,Data!$T$3:$T$9,Data!AA$3:AA$9)+1)</f>
        <v>78701</v>
      </c>
      <c r="X17" s="36">
        <f>IF(LOOKUP($H17,Data!$T$3:$T$9,Data!AB$3:AB$9)="N/A",0,LOOKUP($H17,Data!$T$3:$T$9,Data!AB$3:AB$9)+1)</f>
        <v>143001</v>
      </c>
      <c r="Y17" s="41"/>
      <c r="Z17" s="16"/>
      <c r="AA17" s="18"/>
      <c r="AB17" s="28" t="s">
        <v>53</v>
      </c>
      <c r="AC17" s="23">
        <f>3.33*(LENGTH-0.2*HEAD)*HEAD^1.5</f>
        <v>52.182285679943597</v>
      </c>
      <c r="AD17" s="18" t="s">
        <v>48</v>
      </c>
      <c r="AE17" s="29"/>
      <c r="AF17" s="36"/>
      <c r="AG17" s="36"/>
      <c r="AH17" s="36"/>
      <c r="AI17" s="36"/>
      <c r="AJ17" s="36"/>
      <c r="AK17" s="38"/>
      <c r="AL17" s="38"/>
    </row>
    <row r="18" spans="8:38" ht="13.5" customHeight="1" x14ac:dyDescent="0.25">
      <c r="H18" s="20">
        <v>0.01</v>
      </c>
      <c r="I18" s="12"/>
      <c r="J18" s="7"/>
      <c r="K18" s="5" t="str">
        <f t="shared" si="0"/>
        <v/>
      </c>
      <c r="L18" s="72" t="str">
        <f t="shared" si="1"/>
        <v/>
      </c>
      <c r="M18" s="75"/>
      <c r="O18" s="44">
        <f t="shared" si="2"/>
        <v>0.01</v>
      </c>
      <c r="P18" s="36">
        <v>0</v>
      </c>
      <c r="Q18" s="36">
        <f>IF(LOOKUP($H18,Data!$T$3:$T$9,Data!U$3:U$9)="N/A",0,LOOKUP($H18,Data!$T$3:$T$9,Data!U$3:U$9)+1)</f>
        <v>0</v>
      </c>
      <c r="R18" s="36">
        <f>IF(LOOKUP($H18,Data!$T$3:$T$9,Data!V$3:V$9)="N/A",0,LOOKUP($H18,Data!$T$3:$T$9,Data!V$3:V$9)+1)</f>
        <v>4221</v>
      </c>
      <c r="S18" s="36">
        <f>IF(LOOKUP($H18,Data!$T$3:$T$9,Data!W$3:W$9)="N/A",0,LOOKUP($H18,Data!$T$3:$T$9,Data!W$3:W$9)+1)</f>
        <v>7651</v>
      </c>
      <c r="T18" s="36">
        <f>IF(LOOKUP($H18,Data!$T$3:$T$9,Data!X$3:X$9)="N/A",0,LOOKUP($H18,Data!$T$3:$T$9,Data!X$3:X$9)+1)</f>
        <v>12401</v>
      </c>
      <c r="U18" s="36">
        <f>IF(LOOKUP($H18,Data!$T$3:$T$9,Data!Y$3:Y$9)="N/A",0,LOOKUP($H18,Data!$T$3:$T$9,Data!Y$3:Y$9)+1)</f>
        <v>26701</v>
      </c>
      <c r="V18" s="36">
        <f>IF(LOOKUP($H18,Data!$T$3:$T$9,Data!Z$3:Z$9)="N/A",0,LOOKUP($H18,Data!$T$3:$T$9,Data!Z$3:Z$9)+1)</f>
        <v>48501</v>
      </c>
      <c r="W18" s="36">
        <f>IF(LOOKUP($H18,Data!$T$3:$T$9,Data!AA$3:AA$9)="N/A",0,LOOKUP($H18,Data!$T$3:$T$9,Data!AA$3:AA$9)+1)</f>
        <v>78701</v>
      </c>
      <c r="X18" s="36">
        <f>IF(LOOKUP($H18,Data!$T$3:$T$9,Data!AB$3:AB$9)="N/A",0,LOOKUP($H18,Data!$T$3:$T$9,Data!AB$3:AB$9)+1)</f>
        <v>143001</v>
      </c>
      <c r="Y18" s="41"/>
      <c r="Z18" s="16"/>
      <c r="AE18" s="29"/>
      <c r="AF18" s="36"/>
      <c r="AG18" s="36"/>
      <c r="AH18" s="36"/>
      <c r="AI18" s="38"/>
      <c r="AJ18" s="38"/>
      <c r="AK18" s="38"/>
      <c r="AL18" s="38"/>
    </row>
    <row r="19" spans="8:38" ht="13.5" customHeight="1" x14ac:dyDescent="0.25">
      <c r="H19" s="20">
        <v>0.01</v>
      </c>
      <c r="I19" s="12"/>
      <c r="J19" s="7"/>
      <c r="K19" s="5" t="str">
        <f t="shared" si="0"/>
        <v/>
      </c>
      <c r="L19" s="72" t="str">
        <f t="shared" si="1"/>
        <v/>
      </c>
      <c r="M19" s="75"/>
      <c r="O19" s="44">
        <f t="shared" si="2"/>
        <v>0.01</v>
      </c>
      <c r="P19" s="36">
        <v>0</v>
      </c>
      <c r="Q19" s="36">
        <f>IF(LOOKUP($H19,Data!$T$3:$T$9,Data!U$3:U$9)="N/A",0,LOOKUP($H19,Data!$T$3:$T$9,Data!U$3:U$9)+1)</f>
        <v>0</v>
      </c>
      <c r="R19" s="36">
        <f>IF(LOOKUP($H19,Data!$T$3:$T$9,Data!V$3:V$9)="N/A",0,LOOKUP($H19,Data!$T$3:$T$9,Data!V$3:V$9)+1)</f>
        <v>4221</v>
      </c>
      <c r="S19" s="36">
        <f>IF(LOOKUP($H19,Data!$T$3:$T$9,Data!W$3:W$9)="N/A",0,LOOKUP($H19,Data!$T$3:$T$9,Data!W$3:W$9)+1)</f>
        <v>7651</v>
      </c>
      <c r="T19" s="36">
        <f>IF(LOOKUP($H19,Data!$T$3:$T$9,Data!X$3:X$9)="N/A",0,LOOKUP($H19,Data!$T$3:$T$9,Data!X$3:X$9)+1)</f>
        <v>12401</v>
      </c>
      <c r="U19" s="36">
        <f>IF(LOOKUP($H19,Data!$T$3:$T$9,Data!Y$3:Y$9)="N/A",0,LOOKUP($H19,Data!$T$3:$T$9,Data!Y$3:Y$9)+1)</f>
        <v>26701</v>
      </c>
      <c r="V19" s="36">
        <f>IF(LOOKUP($H19,Data!$T$3:$T$9,Data!Z$3:Z$9)="N/A",0,LOOKUP($H19,Data!$T$3:$T$9,Data!Z$3:Z$9)+1)</f>
        <v>48501</v>
      </c>
      <c r="W19" s="36">
        <f>IF(LOOKUP($H19,Data!$T$3:$T$9,Data!AA$3:AA$9)="N/A",0,LOOKUP($H19,Data!$T$3:$T$9,Data!AA$3:AA$9)+1)</f>
        <v>78701</v>
      </c>
      <c r="X19" s="36">
        <f>IF(LOOKUP($H19,Data!$T$3:$T$9,Data!AB$3:AB$9)="N/A",0,LOOKUP($H19,Data!$T$3:$T$9,Data!AB$3:AB$9)+1)</f>
        <v>143001</v>
      </c>
      <c r="Y19" s="41"/>
      <c r="Z19" s="16"/>
      <c r="AA19" s="18"/>
      <c r="AB19" s="18"/>
      <c r="AC19" s="18"/>
      <c r="AD19" s="18"/>
      <c r="AE19" s="29"/>
      <c r="AF19" s="36"/>
      <c r="AG19" s="38"/>
      <c r="AH19" s="38"/>
      <c r="AI19" s="38"/>
      <c r="AJ19" s="38"/>
      <c r="AK19" s="38"/>
      <c r="AL19" s="38"/>
    </row>
    <row r="20" spans="8:38" ht="13.5" customHeight="1" x14ac:dyDescent="0.25">
      <c r="H20" s="20">
        <v>0.01</v>
      </c>
      <c r="I20" s="12"/>
      <c r="J20" s="7"/>
      <c r="K20" s="5" t="str">
        <f t="shared" si="0"/>
        <v/>
      </c>
      <c r="L20" s="72" t="str">
        <f t="shared" si="1"/>
        <v/>
      </c>
      <c r="M20" s="75"/>
      <c r="O20" s="44">
        <f t="shared" si="2"/>
        <v>0.01</v>
      </c>
      <c r="P20" s="36">
        <v>0</v>
      </c>
      <c r="Q20" s="36">
        <f>IF(LOOKUP($H20,Data!$T$3:$T$9,Data!U$3:U$9)="N/A",0,LOOKUP($H20,Data!$T$3:$T$9,Data!U$3:U$9)+1)</f>
        <v>0</v>
      </c>
      <c r="R20" s="36">
        <f>IF(LOOKUP($H20,Data!$T$3:$T$9,Data!V$3:V$9)="N/A",0,LOOKUP($H20,Data!$T$3:$T$9,Data!V$3:V$9)+1)</f>
        <v>4221</v>
      </c>
      <c r="S20" s="36">
        <f>IF(LOOKUP($H20,Data!$T$3:$T$9,Data!W$3:W$9)="N/A",0,LOOKUP($H20,Data!$T$3:$T$9,Data!W$3:W$9)+1)</f>
        <v>7651</v>
      </c>
      <c r="T20" s="36">
        <f>IF(LOOKUP($H20,Data!$T$3:$T$9,Data!X$3:X$9)="N/A",0,LOOKUP($H20,Data!$T$3:$T$9,Data!X$3:X$9)+1)</f>
        <v>12401</v>
      </c>
      <c r="U20" s="36">
        <f>IF(LOOKUP($H20,Data!$T$3:$T$9,Data!Y$3:Y$9)="N/A",0,LOOKUP($H20,Data!$T$3:$T$9,Data!Y$3:Y$9)+1)</f>
        <v>26701</v>
      </c>
      <c r="V20" s="36">
        <f>IF(LOOKUP($H20,Data!$T$3:$T$9,Data!Z$3:Z$9)="N/A",0,LOOKUP($H20,Data!$T$3:$T$9,Data!Z$3:Z$9)+1)</f>
        <v>48501</v>
      </c>
      <c r="W20" s="36">
        <f>IF(LOOKUP($H20,Data!$T$3:$T$9,Data!AA$3:AA$9)="N/A",0,LOOKUP($H20,Data!$T$3:$T$9,Data!AA$3:AA$9)+1)</f>
        <v>78701</v>
      </c>
      <c r="X20" s="36">
        <f>IF(LOOKUP($H20,Data!$T$3:$T$9,Data!AB$3:AB$9)="N/A",0,LOOKUP($H20,Data!$T$3:$T$9,Data!AB$3:AB$9)+1)</f>
        <v>143001</v>
      </c>
      <c r="Y20" s="41"/>
      <c r="Z20" s="16"/>
      <c r="AA20" s="18" t="s">
        <v>60</v>
      </c>
      <c r="AB20" s="18" t="s">
        <v>57</v>
      </c>
      <c r="AC20" s="24">
        <f>ROUNDUP(LENGTH,0)</f>
        <v>8</v>
      </c>
      <c r="AD20" s="18" t="s">
        <v>38</v>
      </c>
      <c r="AE20" s="29"/>
      <c r="AF20" s="38"/>
      <c r="AG20" s="38"/>
      <c r="AH20" s="38"/>
      <c r="AI20" s="38"/>
      <c r="AJ20" s="38"/>
      <c r="AK20" s="38"/>
      <c r="AL20" s="38"/>
    </row>
    <row r="21" spans="8:38" ht="13.5" customHeight="1" x14ac:dyDescent="0.25">
      <c r="H21" s="20">
        <v>0.01</v>
      </c>
      <c r="I21" s="12"/>
      <c r="J21" s="7"/>
      <c r="K21" s="5" t="str">
        <f t="shared" si="0"/>
        <v/>
      </c>
      <c r="L21" s="72" t="str">
        <f t="shared" si="1"/>
        <v/>
      </c>
      <c r="M21" s="75"/>
      <c r="O21" s="44">
        <f t="shared" si="2"/>
        <v>0.01</v>
      </c>
      <c r="P21" s="36">
        <v>0</v>
      </c>
      <c r="Q21" s="36">
        <f>IF(LOOKUP($H21,Data!$T$3:$T$9,Data!U$3:U$9)="N/A",0,LOOKUP($H21,Data!$T$3:$T$9,Data!U$3:U$9)+1)</f>
        <v>0</v>
      </c>
      <c r="R21" s="36">
        <f>IF(LOOKUP($H21,Data!$T$3:$T$9,Data!V$3:V$9)="N/A",0,LOOKUP($H21,Data!$T$3:$T$9,Data!V$3:V$9)+1)</f>
        <v>4221</v>
      </c>
      <c r="S21" s="36">
        <f>IF(LOOKUP($H21,Data!$T$3:$T$9,Data!W$3:W$9)="N/A",0,LOOKUP($H21,Data!$T$3:$T$9,Data!W$3:W$9)+1)</f>
        <v>7651</v>
      </c>
      <c r="T21" s="36">
        <f>IF(LOOKUP($H21,Data!$T$3:$T$9,Data!X$3:X$9)="N/A",0,LOOKUP($H21,Data!$T$3:$T$9,Data!X$3:X$9)+1)</f>
        <v>12401</v>
      </c>
      <c r="U21" s="36">
        <f>IF(LOOKUP($H21,Data!$T$3:$T$9,Data!Y$3:Y$9)="N/A",0,LOOKUP($H21,Data!$T$3:$T$9,Data!Y$3:Y$9)+1)</f>
        <v>26701</v>
      </c>
      <c r="V21" s="36">
        <f>IF(LOOKUP($H21,Data!$T$3:$T$9,Data!Z$3:Z$9)="N/A",0,LOOKUP($H21,Data!$T$3:$T$9,Data!Z$3:Z$9)+1)</f>
        <v>48501</v>
      </c>
      <c r="W21" s="36">
        <f>IF(LOOKUP($H21,Data!$T$3:$T$9,Data!AA$3:AA$9)="N/A",0,LOOKUP($H21,Data!$T$3:$T$9,Data!AA$3:AA$9)+1)</f>
        <v>78701</v>
      </c>
      <c r="X21" s="36">
        <f>IF(LOOKUP($H21,Data!$T$3:$T$9,Data!AB$3:AB$9)="N/A",0,LOOKUP($H21,Data!$T$3:$T$9,Data!AB$3:AB$9)+1)</f>
        <v>143001</v>
      </c>
      <c r="Y21" s="41"/>
      <c r="Z21" s="16"/>
      <c r="AA21" s="18"/>
      <c r="AB21" s="18" t="s">
        <v>55</v>
      </c>
      <c r="AC21" s="24">
        <f>NUMBER_OF_SCUPPERS</f>
        <v>27</v>
      </c>
      <c r="AD21" s="18"/>
      <c r="AE21" s="29"/>
      <c r="AF21" s="38"/>
      <c r="AG21" s="38"/>
      <c r="AH21" s="38"/>
      <c r="AI21" s="38"/>
      <c r="AJ21" s="38"/>
      <c r="AK21" s="38"/>
      <c r="AL21" s="38"/>
    </row>
    <row r="22" spans="8:38" ht="13.5" customHeight="1" x14ac:dyDescent="0.25">
      <c r="H22" s="20">
        <v>0.01</v>
      </c>
      <c r="I22" s="12"/>
      <c r="J22" s="7"/>
      <c r="K22" s="5" t="str">
        <f t="shared" si="0"/>
        <v/>
      </c>
      <c r="L22" s="72" t="str">
        <f t="shared" si="1"/>
        <v/>
      </c>
      <c r="M22" s="75"/>
      <c r="O22" s="44">
        <f t="shared" si="2"/>
        <v>0.01</v>
      </c>
      <c r="P22" s="36">
        <v>0</v>
      </c>
      <c r="Q22" s="36">
        <f>IF(LOOKUP($H22,Data!$T$3:$T$9,Data!U$3:U$9)="N/A",0,LOOKUP($H22,Data!$T$3:$T$9,Data!U$3:U$9)+1)</f>
        <v>0</v>
      </c>
      <c r="R22" s="36">
        <f>IF(LOOKUP($H22,Data!$T$3:$T$9,Data!V$3:V$9)="N/A",0,LOOKUP($H22,Data!$T$3:$T$9,Data!V$3:V$9)+1)</f>
        <v>4221</v>
      </c>
      <c r="S22" s="36">
        <f>IF(LOOKUP($H22,Data!$T$3:$T$9,Data!W$3:W$9)="N/A",0,LOOKUP($H22,Data!$T$3:$T$9,Data!W$3:W$9)+1)</f>
        <v>7651</v>
      </c>
      <c r="T22" s="36">
        <f>IF(LOOKUP($H22,Data!$T$3:$T$9,Data!X$3:X$9)="N/A",0,LOOKUP($H22,Data!$T$3:$T$9,Data!X$3:X$9)+1)</f>
        <v>12401</v>
      </c>
      <c r="U22" s="36">
        <f>IF(LOOKUP($H22,Data!$T$3:$T$9,Data!Y$3:Y$9)="N/A",0,LOOKUP($H22,Data!$T$3:$T$9,Data!Y$3:Y$9)+1)</f>
        <v>26701</v>
      </c>
      <c r="V22" s="36">
        <f>IF(LOOKUP($H22,Data!$T$3:$T$9,Data!Z$3:Z$9)="N/A",0,LOOKUP($H22,Data!$T$3:$T$9,Data!Z$3:Z$9)+1)</f>
        <v>48501</v>
      </c>
      <c r="W22" s="36">
        <f>IF(LOOKUP($H22,Data!$T$3:$T$9,Data!AA$3:AA$9)="N/A",0,LOOKUP($H22,Data!$T$3:$T$9,Data!AA$3:AA$9)+1)</f>
        <v>78701</v>
      </c>
      <c r="X22" s="36">
        <f>IF(LOOKUP($H22,Data!$T$3:$T$9,Data!AB$3:AB$9)="N/A",0,LOOKUP($H22,Data!$T$3:$T$9,Data!AB$3:AB$9)+1)</f>
        <v>143001</v>
      </c>
      <c r="Y22" s="41"/>
      <c r="Z22" s="17"/>
      <c r="AA22" s="31"/>
      <c r="AB22" s="31" t="s">
        <v>56</v>
      </c>
      <c r="AC22" s="24">
        <f>SPACING</f>
        <v>30</v>
      </c>
      <c r="AD22" s="31" t="s">
        <v>43</v>
      </c>
      <c r="AE22" s="32"/>
      <c r="AF22" s="38"/>
      <c r="AG22" s="38"/>
      <c r="AH22" s="38"/>
      <c r="AI22" s="38"/>
      <c r="AJ22" s="38"/>
      <c r="AK22" s="38"/>
      <c r="AL22" s="38"/>
    </row>
    <row r="23" spans="8:38" ht="13.5" customHeight="1" x14ac:dyDescent="0.25">
      <c r="H23" s="20">
        <v>0.01</v>
      </c>
      <c r="I23" s="12"/>
      <c r="J23" s="7"/>
      <c r="K23" s="5" t="str">
        <f t="shared" si="0"/>
        <v/>
      </c>
      <c r="L23" s="72" t="str">
        <f t="shared" si="1"/>
        <v/>
      </c>
      <c r="M23" s="75"/>
      <c r="O23" s="44">
        <f t="shared" si="2"/>
        <v>0.01</v>
      </c>
      <c r="P23" s="36">
        <v>0</v>
      </c>
      <c r="Q23" s="36">
        <f>IF(LOOKUP($H23,Data!$T$3:$T$9,Data!U$3:U$9)="N/A",0,LOOKUP($H23,Data!$T$3:$T$9,Data!U$3:U$9)+1)</f>
        <v>0</v>
      </c>
      <c r="R23" s="36">
        <f>IF(LOOKUP($H23,Data!$T$3:$T$9,Data!V$3:V$9)="N/A",0,LOOKUP($H23,Data!$T$3:$T$9,Data!V$3:V$9)+1)</f>
        <v>4221</v>
      </c>
      <c r="S23" s="36">
        <f>IF(LOOKUP($H23,Data!$T$3:$T$9,Data!W$3:W$9)="N/A",0,LOOKUP($H23,Data!$T$3:$T$9,Data!W$3:W$9)+1)</f>
        <v>7651</v>
      </c>
      <c r="T23" s="36">
        <f>IF(LOOKUP($H23,Data!$T$3:$T$9,Data!X$3:X$9)="N/A",0,LOOKUP($H23,Data!$T$3:$T$9,Data!X$3:X$9)+1)</f>
        <v>12401</v>
      </c>
      <c r="U23" s="36">
        <f>IF(LOOKUP($H23,Data!$T$3:$T$9,Data!Y$3:Y$9)="N/A",0,LOOKUP($H23,Data!$T$3:$T$9,Data!Y$3:Y$9)+1)</f>
        <v>26701</v>
      </c>
      <c r="V23" s="36">
        <f>IF(LOOKUP($H23,Data!$T$3:$T$9,Data!Z$3:Z$9)="N/A",0,LOOKUP($H23,Data!$T$3:$T$9,Data!Z$3:Z$9)+1)</f>
        <v>48501</v>
      </c>
      <c r="W23" s="36">
        <f>IF(LOOKUP($H23,Data!$T$3:$T$9,Data!AA$3:AA$9)="N/A",0,LOOKUP($H23,Data!$T$3:$T$9,Data!AA$3:AA$9)+1)</f>
        <v>78701</v>
      </c>
      <c r="X23" s="36">
        <f>IF(LOOKUP($H23,Data!$T$3:$T$9,Data!AB$3:AB$9)="N/A",0,LOOKUP($H23,Data!$T$3:$T$9,Data!AB$3:AB$9)+1)</f>
        <v>143001</v>
      </c>
      <c r="Y23" s="41"/>
      <c r="AA23" s="41"/>
      <c r="AB23" s="36"/>
      <c r="AC23" s="36"/>
      <c r="AD23" s="37"/>
      <c r="AE23" s="38"/>
      <c r="AF23" s="38"/>
      <c r="AG23" s="38"/>
      <c r="AH23" s="38"/>
      <c r="AI23" s="38"/>
      <c r="AJ23" s="38"/>
      <c r="AK23" s="38"/>
      <c r="AL23" s="38"/>
    </row>
    <row r="24" spans="8:38" ht="13.5" customHeight="1" x14ac:dyDescent="0.25">
      <c r="H24" s="20">
        <v>0.01</v>
      </c>
      <c r="I24" s="12"/>
      <c r="J24" s="7"/>
      <c r="K24" s="5" t="str">
        <f t="shared" si="0"/>
        <v/>
      </c>
      <c r="L24" s="72" t="str">
        <f t="shared" si="1"/>
        <v/>
      </c>
      <c r="M24" s="75"/>
      <c r="O24" s="44">
        <f t="shared" si="2"/>
        <v>0.01</v>
      </c>
      <c r="P24" s="36">
        <v>0</v>
      </c>
      <c r="Q24" s="36">
        <f>IF(LOOKUP($H24,Data!$T$3:$T$9,Data!U$3:U$9)="N/A",0,LOOKUP($H24,Data!$T$3:$T$9,Data!U$3:U$9)+1)</f>
        <v>0</v>
      </c>
      <c r="R24" s="36">
        <f>IF(LOOKUP($H24,Data!$T$3:$T$9,Data!V$3:V$9)="N/A",0,LOOKUP($H24,Data!$T$3:$T$9,Data!V$3:V$9)+1)</f>
        <v>4221</v>
      </c>
      <c r="S24" s="36">
        <f>IF(LOOKUP($H24,Data!$T$3:$T$9,Data!W$3:W$9)="N/A",0,LOOKUP($H24,Data!$T$3:$T$9,Data!W$3:W$9)+1)</f>
        <v>7651</v>
      </c>
      <c r="T24" s="36">
        <f>IF(LOOKUP($H24,Data!$T$3:$T$9,Data!X$3:X$9)="N/A",0,LOOKUP($H24,Data!$T$3:$T$9,Data!X$3:X$9)+1)</f>
        <v>12401</v>
      </c>
      <c r="U24" s="36">
        <f>IF(LOOKUP($H24,Data!$T$3:$T$9,Data!Y$3:Y$9)="N/A",0,LOOKUP($H24,Data!$T$3:$T$9,Data!Y$3:Y$9)+1)</f>
        <v>26701</v>
      </c>
      <c r="V24" s="36">
        <f>IF(LOOKUP($H24,Data!$T$3:$T$9,Data!Z$3:Z$9)="N/A",0,LOOKUP($H24,Data!$T$3:$T$9,Data!Z$3:Z$9)+1)</f>
        <v>48501</v>
      </c>
      <c r="W24" s="36">
        <f>IF(LOOKUP($H24,Data!$T$3:$T$9,Data!AA$3:AA$9)="N/A",0,LOOKUP($H24,Data!$T$3:$T$9,Data!AA$3:AA$9)+1)</f>
        <v>78701</v>
      </c>
      <c r="X24" s="36">
        <f>IF(LOOKUP($H24,Data!$T$3:$T$9,Data!AB$3:AB$9)="N/A",0,LOOKUP($H24,Data!$T$3:$T$9,Data!AB$3:AB$9)+1)</f>
        <v>143001</v>
      </c>
      <c r="AA24" s="39"/>
      <c r="AB24" s="39"/>
      <c r="AC24" s="39"/>
      <c r="AD24" s="41"/>
      <c r="AE24" s="39"/>
      <c r="AF24" s="39"/>
      <c r="AG24" s="39"/>
      <c r="AH24" s="39"/>
      <c r="AI24" s="39"/>
      <c r="AJ24" s="39"/>
      <c r="AK24" s="39"/>
      <c r="AL24" s="39"/>
    </row>
    <row r="25" spans="8:38" ht="13.5" customHeight="1" x14ac:dyDescent="0.25">
      <c r="H25" s="20">
        <v>0.01</v>
      </c>
      <c r="I25" s="12"/>
      <c r="J25" s="7"/>
      <c r="K25" s="5" t="str">
        <f t="shared" si="0"/>
        <v/>
      </c>
      <c r="L25" s="72" t="str">
        <f t="shared" si="1"/>
        <v/>
      </c>
      <c r="M25" s="75"/>
      <c r="O25" s="44">
        <f t="shared" si="2"/>
        <v>0.01</v>
      </c>
      <c r="P25" s="36">
        <v>0</v>
      </c>
      <c r="Q25" s="36">
        <f>IF(LOOKUP($H25,Data!$T$3:$T$9,Data!U$3:U$9)="N/A",0,LOOKUP($H25,Data!$T$3:$T$9,Data!U$3:U$9)+1)</f>
        <v>0</v>
      </c>
      <c r="R25" s="36">
        <f>IF(LOOKUP($H25,Data!$T$3:$T$9,Data!V$3:V$9)="N/A",0,LOOKUP($H25,Data!$T$3:$T$9,Data!V$3:V$9)+1)</f>
        <v>4221</v>
      </c>
      <c r="S25" s="36">
        <f>IF(LOOKUP($H25,Data!$T$3:$T$9,Data!W$3:W$9)="N/A",0,LOOKUP($H25,Data!$T$3:$T$9,Data!W$3:W$9)+1)</f>
        <v>7651</v>
      </c>
      <c r="T25" s="36">
        <f>IF(LOOKUP($H25,Data!$T$3:$T$9,Data!X$3:X$9)="N/A",0,LOOKUP($H25,Data!$T$3:$T$9,Data!X$3:X$9)+1)</f>
        <v>12401</v>
      </c>
      <c r="U25" s="36">
        <f>IF(LOOKUP($H25,Data!$T$3:$T$9,Data!Y$3:Y$9)="N/A",0,LOOKUP($H25,Data!$T$3:$T$9,Data!Y$3:Y$9)+1)</f>
        <v>26701</v>
      </c>
      <c r="V25" s="36">
        <f>IF(LOOKUP($H25,Data!$T$3:$T$9,Data!Z$3:Z$9)="N/A",0,LOOKUP($H25,Data!$T$3:$T$9,Data!Z$3:Z$9)+1)</f>
        <v>48501</v>
      </c>
      <c r="W25" s="36">
        <f>IF(LOOKUP($H25,Data!$T$3:$T$9,Data!AA$3:AA$9)="N/A",0,LOOKUP($H25,Data!$T$3:$T$9,Data!AA$3:AA$9)+1)</f>
        <v>78701</v>
      </c>
      <c r="X25" s="36">
        <f>IF(LOOKUP($H25,Data!$T$3:$T$9,Data!AB$3:AB$9)="N/A",0,LOOKUP($H25,Data!$T$3:$T$9,Data!AB$3:AB$9)+1)</f>
        <v>143001</v>
      </c>
      <c r="Y25" s="39"/>
      <c r="Z25" s="39"/>
      <c r="AA25" s="39"/>
      <c r="AB25" s="39"/>
      <c r="AC25" s="39"/>
      <c r="AD25" s="41"/>
      <c r="AE25" s="40"/>
      <c r="AF25" s="40"/>
      <c r="AG25" s="40"/>
      <c r="AH25" s="40"/>
      <c r="AI25" s="40"/>
      <c r="AJ25" s="40"/>
      <c r="AK25" s="40"/>
      <c r="AL25" s="40"/>
    </row>
    <row r="26" spans="8:38" ht="13.5" customHeight="1" x14ac:dyDescent="0.25">
      <c r="H26" s="20">
        <v>0.01</v>
      </c>
      <c r="I26" s="12"/>
      <c r="J26" s="7"/>
      <c r="K26" s="5" t="str">
        <f t="shared" si="0"/>
        <v/>
      </c>
      <c r="L26" s="72" t="str">
        <f t="shared" si="1"/>
        <v/>
      </c>
      <c r="M26" s="75"/>
      <c r="O26" s="44">
        <f t="shared" si="2"/>
        <v>0.01</v>
      </c>
      <c r="P26" s="36">
        <v>0</v>
      </c>
      <c r="Q26" s="36">
        <f>IF(LOOKUP($H26,Data!$T$3:$T$9,Data!U$3:U$9)="N/A",0,LOOKUP($H26,Data!$T$3:$T$9,Data!U$3:U$9)+1)</f>
        <v>0</v>
      </c>
      <c r="R26" s="36">
        <f>IF(LOOKUP($H26,Data!$T$3:$T$9,Data!V$3:V$9)="N/A",0,LOOKUP($H26,Data!$T$3:$T$9,Data!V$3:V$9)+1)</f>
        <v>4221</v>
      </c>
      <c r="S26" s="36">
        <f>IF(LOOKUP($H26,Data!$T$3:$T$9,Data!W$3:W$9)="N/A",0,LOOKUP($H26,Data!$T$3:$T$9,Data!W$3:W$9)+1)</f>
        <v>7651</v>
      </c>
      <c r="T26" s="36">
        <f>IF(LOOKUP($H26,Data!$T$3:$T$9,Data!X$3:X$9)="N/A",0,LOOKUP($H26,Data!$T$3:$T$9,Data!X$3:X$9)+1)</f>
        <v>12401</v>
      </c>
      <c r="U26" s="36">
        <f>IF(LOOKUP($H26,Data!$T$3:$T$9,Data!Y$3:Y$9)="N/A",0,LOOKUP($H26,Data!$T$3:$T$9,Data!Y$3:Y$9)+1)</f>
        <v>26701</v>
      </c>
      <c r="V26" s="36">
        <f>IF(LOOKUP($H26,Data!$T$3:$T$9,Data!Z$3:Z$9)="N/A",0,LOOKUP($H26,Data!$T$3:$T$9,Data!Z$3:Z$9)+1)</f>
        <v>48501</v>
      </c>
      <c r="W26" s="36">
        <f>IF(LOOKUP($H26,Data!$T$3:$T$9,Data!AA$3:AA$9)="N/A",0,LOOKUP($H26,Data!$T$3:$T$9,Data!AA$3:AA$9)+1)</f>
        <v>78701</v>
      </c>
      <c r="X26" s="36">
        <f>IF(LOOKUP($H26,Data!$T$3:$T$9,Data!AB$3:AB$9)="N/A",0,LOOKUP($H26,Data!$T$3:$T$9,Data!AB$3:AB$9)+1)</f>
        <v>143001</v>
      </c>
    </row>
    <row r="27" spans="8:38" ht="13.5" customHeight="1" x14ac:dyDescent="0.25">
      <c r="H27" s="20">
        <v>0.01</v>
      </c>
      <c r="I27" s="12"/>
      <c r="J27" s="7"/>
      <c r="K27" s="5" t="str">
        <f t="shared" si="0"/>
        <v/>
      </c>
      <c r="L27" s="72" t="str">
        <f t="shared" si="1"/>
        <v/>
      </c>
      <c r="M27" s="75"/>
      <c r="O27" s="44">
        <f t="shared" si="2"/>
        <v>0.01</v>
      </c>
      <c r="P27" s="36">
        <v>0</v>
      </c>
      <c r="Q27" s="36">
        <f>IF(LOOKUP($H27,Data!$T$3:$T$9,Data!U$3:U$9)="N/A",0,LOOKUP($H27,Data!$T$3:$T$9,Data!U$3:U$9)+1)</f>
        <v>0</v>
      </c>
      <c r="R27" s="36">
        <f>IF(LOOKUP($H27,Data!$T$3:$T$9,Data!V$3:V$9)="N/A",0,LOOKUP($H27,Data!$T$3:$T$9,Data!V$3:V$9)+1)</f>
        <v>4221</v>
      </c>
      <c r="S27" s="36">
        <f>IF(LOOKUP($H27,Data!$T$3:$T$9,Data!W$3:W$9)="N/A",0,LOOKUP($H27,Data!$T$3:$T$9,Data!W$3:W$9)+1)</f>
        <v>7651</v>
      </c>
      <c r="T27" s="36">
        <f>IF(LOOKUP($H27,Data!$T$3:$T$9,Data!X$3:X$9)="N/A",0,LOOKUP($H27,Data!$T$3:$T$9,Data!X$3:X$9)+1)</f>
        <v>12401</v>
      </c>
      <c r="U27" s="36">
        <f>IF(LOOKUP($H27,Data!$T$3:$T$9,Data!Y$3:Y$9)="N/A",0,LOOKUP($H27,Data!$T$3:$T$9,Data!Y$3:Y$9)+1)</f>
        <v>26701</v>
      </c>
      <c r="V27" s="36">
        <f>IF(LOOKUP($H27,Data!$T$3:$T$9,Data!Z$3:Z$9)="N/A",0,LOOKUP($H27,Data!$T$3:$T$9,Data!Z$3:Z$9)+1)</f>
        <v>48501</v>
      </c>
      <c r="W27" s="36">
        <f>IF(LOOKUP($H27,Data!$T$3:$T$9,Data!AA$3:AA$9)="N/A",0,LOOKUP($H27,Data!$T$3:$T$9,Data!AA$3:AA$9)+1)</f>
        <v>78701</v>
      </c>
      <c r="X27" s="36">
        <f>IF(LOOKUP($H27,Data!$T$3:$T$9,Data!AB$3:AB$9)="N/A",0,LOOKUP($H27,Data!$T$3:$T$9,Data!AB$3:AB$9)+1)</f>
        <v>143001</v>
      </c>
    </row>
    <row r="28" spans="8:38" ht="13.5" customHeight="1" x14ac:dyDescent="0.25">
      <c r="H28" s="20">
        <v>0.01</v>
      </c>
      <c r="I28" s="12"/>
      <c r="J28" s="7"/>
      <c r="K28" s="5" t="str">
        <f t="shared" si="0"/>
        <v/>
      </c>
      <c r="L28" s="72" t="str">
        <f t="shared" si="1"/>
        <v/>
      </c>
      <c r="M28" s="75"/>
      <c r="O28" s="44">
        <f t="shared" si="2"/>
        <v>0.01</v>
      </c>
      <c r="P28" s="36">
        <v>0</v>
      </c>
      <c r="Q28" s="36">
        <f>IF(LOOKUP($H28,Data!$T$3:$T$9,Data!U$3:U$9)="N/A",0,LOOKUP($H28,Data!$T$3:$T$9,Data!U$3:U$9)+1)</f>
        <v>0</v>
      </c>
      <c r="R28" s="36">
        <f>IF(LOOKUP($H28,Data!$T$3:$T$9,Data!V$3:V$9)="N/A",0,LOOKUP($H28,Data!$T$3:$T$9,Data!V$3:V$9)+1)</f>
        <v>4221</v>
      </c>
      <c r="S28" s="36">
        <f>IF(LOOKUP($H28,Data!$T$3:$T$9,Data!W$3:W$9)="N/A",0,LOOKUP($H28,Data!$T$3:$T$9,Data!W$3:W$9)+1)</f>
        <v>7651</v>
      </c>
      <c r="T28" s="36">
        <f>IF(LOOKUP($H28,Data!$T$3:$T$9,Data!X$3:X$9)="N/A",0,LOOKUP($H28,Data!$T$3:$T$9,Data!X$3:X$9)+1)</f>
        <v>12401</v>
      </c>
      <c r="U28" s="36">
        <f>IF(LOOKUP($H28,Data!$T$3:$T$9,Data!Y$3:Y$9)="N/A",0,LOOKUP($H28,Data!$T$3:$T$9,Data!Y$3:Y$9)+1)</f>
        <v>26701</v>
      </c>
      <c r="V28" s="36">
        <f>IF(LOOKUP($H28,Data!$T$3:$T$9,Data!Z$3:Z$9)="N/A",0,LOOKUP($H28,Data!$T$3:$T$9,Data!Z$3:Z$9)+1)</f>
        <v>48501</v>
      </c>
      <c r="W28" s="36">
        <f>IF(LOOKUP($H28,Data!$T$3:$T$9,Data!AA$3:AA$9)="N/A",0,LOOKUP($H28,Data!$T$3:$T$9,Data!AA$3:AA$9)+1)</f>
        <v>78701</v>
      </c>
      <c r="X28" s="36">
        <f>IF(LOOKUP($H28,Data!$T$3:$T$9,Data!AB$3:AB$9)="N/A",0,LOOKUP($H28,Data!$T$3:$T$9,Data!AB$3:AB$9)+1)</f>
        <v>143001</v>
      </c>
    </row>
    <row r="29" spans="8:38" ht="13.5" customHeight="1" x14ac:dyDescent="0.25">
      <c r="H29" s="20">
        <v>0.01</v>
      </c>
      <c r="I29" s="12"/>
      <c r="J29" s="7"/>
      <c r="K29" s="5" t="str">
        <f t="shared" si="0"/>
        <v/>
      </c>
      <c r="L29" s="72" t="str">
        <f t="shared" si="1"/>
        <v/>
      </c>
      <c r="M29" s="75"/>
      <c r="O29" s="44">
        <f t="shared" si="2"/>
        <v>0.01</v>
      </c>
      <c r="P29" s="36">
        <v>0</v>
      </c>
      <c r="Q29" s="36">
        <f>IF(LOOKUP($H29,Data!$T$3:$T$9,Data!U$3:U$9)="N/A",0,LOOKUP($H29,Data!$T$3:$T$9,Data!U$3:U$9)+1)</f>
        <v>0</v>
      </c>
      <c r="R29" s="36">
        <f>IF(LOOKUP($H29,Data!$T$3:$T$9,Data!V$3:V$9)="N/A",0,LOOKUP($H29,Data!$T$3:$T$9,Data!V$3:V$9)+1)</f>
        <v>4221</v>
      </c>
      <c r="S29" s="36">
        <f>IF(LOOKUP($H29,Data!$T$3:$T$9,Data!W$3:W$9)="N/A",0,LOOKUP($H29,Data!$T$3:$T$9,Data!W$3:W$9)+1)</f>
        <v>7651</v>
      </c>
      <c r="T29" s="36">
        <f>IF(LOOKUP($H29,Data!$T$3:$T$9,Data!X$3:X$9)="N/A",0,LOOKUP($H29,Data!$T$3:$T$9,Data!X$3:X$9)+1)</f>
        <v>12401</v>
      </c>
      <c r="U29" s="36">
        <f>IF(LOOKUP($H29,Data!$T$3:$T$9,Data!Y$3:Y$9)="N/A",0,LOOKUP($H29,Data!$T$3:$T$9,Data!Y$3:Y$9)+1)</f>
        <v>26701</v>
      </c>
      <c r="V29" s="36">
        <f>IF(LOOKUP($H29,Data!$T$3:$T$9,Data!Z$3:Z$9)="N/A",0,LOOKUP($H29,Data!$T$3:$T$9,Data!Z$3:Z$9)+1)</f>
        <v>48501</v>
      </c>
      <c r="W29" s="36">
        <f>IF(LOOKUP($H29,Data!$T$3:$T$9,Data!AA$3:AA$9)="N/A",0,LOOKUP($H29,Data!$T$3:$T$9,Data!AA$3:AA$9)+1)</f>
        <v>78701</v>
      </c>
      <c r="X29" s="36">
        <f>IF(LOOKUP($H29,Data!$T$3:$T$9,Data!AB$3:AB$9)="N/A",0,LOOKUP($H29,Data!$T$3:$T$9,Data!AB$3:AB$9)+1)</f>
        <v>143001</v>
      </c>
    </row>
    <row r="30" spans="8:38" ht="13.5" customHeight="1" x14ac:dyDescent="0.25">
      <c r="H30" s="20">
        <v>0.01</v>
      </c>
      <c r="I30" s="12"/>
      <c r="J30" s="7"/>
      <c r="K30" s="5" t="str">
        <f t="shared" si="0"/>
        <v/>
      </c>
      <c r="L30" s="72" t="str">
        <f t="shared" si="1"/>
        <v/>
      </c>
      <c r="M30" s="75"/>
      <c r="O30" s="44">
        <f t="shared" si="2"/>
        <v>0.01</v>
      </c>
      <c r="P30" s="36">
        <v>0</v>
      </c>
      <c r="Q30" s="36">
        <f>IF(LOOKUP($H30,Data!$T$3:$T$9,Data!U$3:U$9)="N/A",0,LOOKUP($H30,Data!$T$3:$T$9,Data!U$3:U$9)+1)</f>
        <v>0</v>
      </c>
      <c r="R30" s="36">
        <f>IF(LOOKUP($H30,Data!$T$3:$T$9,Data!V$3:V$9)="N/A",0,LOOKUP($H30,Data!$T$3:$T$9,Data!V$3:V$9)+1)</f>
        <v>4221</v>
      </c>
      <c r="S30" s="36">
        <f>IF(LOOKUP($H30,Data!$T$3:$T$9,Data!W$3:W$9)="N/A",0,LOOKUP($H30,Data!$T$3:$T$9,Data!W$3:W$9)+1)</f>
        <v>7651</v>
      </c>
      <c r="T30" s="36">
        <f>IF(LOOKUP($H30,Data!$T$3:$T$9,Data!X$3:X$9)="N/A",0,LOOKUP($H30,Data!$T$3:$T$9,Data!X$3:X$9)+1)</f>
        <v>12401</v>
      </c>
      <c r="U30" s="36">
        <f>IF(LOOKUP($H30,Data!$T$3:$T$9,Data!Y$3:Y$9)="N/A",0,LOOKUP($H30,Data!$T$3:$T$9,Data!Y$3:Y$9)+1)</f>
        <v>26701</v>
      </c>
      <c r="V30" s="36">
        <f>IF(LOOKUP($H30,Data!$T$3:$T$9,Data!Z$3:Z$9)="N/A",0,LOOKUP($H30,Data!$T$3:$T$9,Data!Z$3:Z$9)+1)</f>
        <v>48501</v>
      </c>
      <c r="W30" s="36">
        <f>IF(LOOKUP($H30,Data!$T$3:$T$9,Data!AA$3:AA$9)="N/A",0,LOOKUP($H30,Data!$T$3:$T$9,Data!AA$3:AA$9)+1)</f>
        <v>78701</v>
      </c>
      <c r="X30" s="36">
        <f>IF(LOOKUP($H30,Data!$T$3:$T$9,Data!AB$3:AB$9)="N/A",0,LOOKUP($H30,Data!$T$3:$T$9,Data!AB$3:AB$9)+1)</f>
        <v>143001</v>
      </c>
    </row>
    <row r="31" spans="8:38" ht="13.5" customHeight="1" x14ac:dyDescent="0.25">
      <c r="H31" s="20">
        <v>0.01</v>
      </c>
      <c r="I31" s="12"/>
      <c r="J31" s="7"/>
      <c r="K31" s="5" t="str">
        <f t="shared" si="0"/>
        <v/>
      </c>
      <c r="L31" s="72" t="str">
        <f t="shared" si="1"/>
        <v/>
      </c>
      <c r="M31" s="75"/>
      <c r="O31" s="44">
        <f t="shared" si="2"/>
        <v>0.01</v>
      </c>
      <c r="P31" s="36">
        <v>0</v>
      </c>
      <c r="Q31" s="36">
        <f>IF(LOOKUP($H31,Data!$T$3:$T$9,Data!U$3:U$9)="N/A",0,LOOKUP($H31,Data!$T$3:$T$9,Data!U$3:U$9)+1)</f>
        <v>0</v>
      </c>
      <c r="R31" s="36">
        <f>IF(LOOKUP($H31,Data!$T$3:$T$9,Data!V$3:V$9)="N/A",0,LOOKUP($H31,Data!$T$3:$T$9,Data!V$3:V$9)+1)</f>
        <v>4221</v>
      </c>
      <c r="S31" s="36">
        <f>IF(LOOKUP($H31,Data!$T$3:$T$9,Data!W$3:W$9)="N/A",0,LOOKUP($H31,Data!$T$3:$T$9,Data!W$3:W$9)+1)</f>
        <v>7651</v>
      </c>
      <c r="T31" s="36">
        <f>IF(LOOKUP($H31,Data!$T$3:$T$9,Data!X$3:X$9)="N/A",0,LOOKUP($H31,Data!$T$3:$T$9,Data!X$3:X$9)+1)</f>
        <v>12401</v>
      </c>
      <c r="U31" s="36">
        <f>IF(LOOKUP($H31,Data!$T$3:$T$9,Data!Y$3:Y$9)="N/A",0,LOOKUP($H31,Data!$T$3:$T$9,Data!Y$3:Y$9)+1)</f>
        <v>26701</v>
      </c>
      <c r="V31" s="36">
        <f>IF(LOOKUP($H31,Data!$T$3:$T$9,Data!Z$3:Z$9)="N/A",0,LOOKUP($H31,Data!$T$3:$T$9,Data!Z$3:Z$9)+1)</f>
        <v>48501</v>
      </c>
      <c r="W31" s="36">
        <f>IF(LOOKUP($H31,Data!$T$3:$T$9,Data!AA$3:AA$9)="N/A",0,LOOKUP($H31,Data!$T$3:$T$9,Data!AA$3:AA$9)+1)</f>
        <v>78701</v>
      </c>
      <c r="X31" s="36">
        <f>IF(LOOKUP($H31,Data!$T$3:$T$9,Data!AB$3:AB$9)="N/A",0,LOOKUP($H31,Data!$T$3:$T$9,Data!AB$3:AB$9)+1)</f>
        <v>143001</v>
      </c>
    </row>
    <row r="32" spans="8:38" ht="13.5" customHeight="1" x14ac:dyDescent="0.25">
      <c r="H32" s="20">
        <v>0.01</v>
      </c>
      <c r="I32" s="12"/>
      <c r="J32" s="7"/>
      <c r="K32" s="5" t="str">
        <f t="shared" si="0"/>
        <v/>
      </c>
      <c r="L32" s="72" t="str">
        <f t="shared" si="1"/>
        <v/>
      </c>
      <c r="M32" s="75"/>
      <c r="O32" s="44">
        <f t="shared" si="2"/>
        <v>0.01</v>
      </c>
      <c r="P32" s="36">
        <v>0</v>
      </c>
      <c r="Q32" s="36">
        <f>IF(LOOKUP($H32,Data!$T$3:$T$9,Data!U$3:U$9)="N/A",0,LOOKUP($H32,Data!$T$3:$T$9,Data!U$3:U$9)+1)</f>
        <v>0</v>
      </c>
      <c r="R32" s="36">
        <f>IF(LOOKUP($H32,Data!$T$3:$T$9,Data!V$3:V$9)="N/A",0,LOOKUP($H32,Data!$T$3:$T$9,Data!V$3:V$9)+1)</f>
        <v>4221</v>
      </c>
      <c r="S32" s="36">
        <f>IF(LOOKUP($H32,Data!$T$3:$T$9,Data!W$3:W$9)="N/A",0,LOOKUP($H32,Data!$T$3:$T$9,Data!W$3:W$9)+1)</f>
        <v>7651</v>
      </c>
      <c r="T32" s="36">
        <f>IF(LOOKUP($H32,Data!$T$3:$T$9,Data!X$3:X$9)="N/A",0,LOOKUP($H32,Data!$T$3:$T$9,Data!X$3:X$9)+1)</f>
        <v>12401</v>
      </c>
      <c r="U32" s="36">
        <f>IF(LOOKUP($H32,Data!$T$3:$T$9,Data!Y$3:Y$9)="N/A",0,LOOKUP($H32,Data!$T$3:$T$9,Data!Y$3:Y$9)+1)</f>
        <v>26701</v>
      </c>
      <c r="V32" s="36">
        <f>IF(LOOKUP($H32,Data!$T$3:$T$9,Data!Z$3:Z$9)="N/A",0,LOOKUP($H32,Data!$T$3:$T$9,Data!Z$3:Z$9)+1)</f>
        <v>48501</v>
      </c>
      <c r="W32" s="36">
        <f>IF(LOOKUP($H32,Data!$T$3:$T$9,Data!AA$3:AA$9)="N/A",0,LOOKUP($H32,Data!$T$3:$T$9,Data!AA$3:AA$9)+1)</f>
        <v>78701</v>
      </c>
      <c r="X32" s="36">
        <f>IF(LOOKUP($H32,Data!$T$3:$T$9,Data!AB$3:AB$9)="N/A",0,LOOKUP($H32,Data!$T$3:$T$9,Data!AB$3:AB$9)+1)</f>
        <v>143001</v>
      </c>
    </row>
    <row r="33" spans="8:24" ht="13.5" customHeight="1" x14ac:dyDescent="0.25">
      <c r="H33" s="20">
        <v>0.01</v>
      </c>
      <c r="I33" s="12"/>
      <c r="J33" s="7"/>
      <c r="K33" s="5" t="str">
        <f t="shared" si="0"/>
        <v/>
      </c>
      <c r="L33" s="72" t="str">
        <f t="shared" si="1"/>
        <v/>
      </c>
      <c r="M33" s="75"/>
      <c r="O33" s="44">
        <f t="shared" si="2"/>
        <v>0.01</v>
      </c>
      <c r="P33" s="36">
        <v>0</v>
      </c>
      <c r="Q33" s="36">
        <f>IF(LOOKUP($H33,Data!$T$3:$T$9,Data!U$3:U$9)="N/A",0,LOOKUP($H33,Data!$T$3:$T$9,Data!U$3:U$9)+1)</f>
        <v>0</v>
      </c>
      <c r="R33" s="36">
        <f>IF(LOOKUP($H33,Data!$T$3:$T$9,Data!V$3:V$9)="N/A",0,LOOKUP($H33,Data!$T$3:$T$9,Data!V$3:V$9)+1)</f>
        <v>4221</v>
      </c>
      <c r="S33" s="36">
        <f>IF(LOOKUP($H33,Data!$T$3:$T$9,Data!W$3:W$9)="N/A",0,LOOKUP($H33,Data!$T$3:$T$9,Data!W$3:W$9)+1)</f>
        <v>7651</v>
      </c>
      <c r="T33" s="36">
        <f>IF(LOOKUP($H33,Data!$T$3:$T$9,Data!X$3:X$9)="N/A",0,LOOKUP($H33,Data!$T$3:$T$9,Data!X$3:X$9)+1)</f>
        <v>12401</v>
      </c>
      <c r="U33" s="36">
        <f>IF(LOOKUP($H33,Data!$T$3:$T$9,Data!Y$3:Y$9)="N/A",0,LOOKUP($H33,Data!$T$3:$T$9,Data!Y$3:Y$9)+1)</f>
        <v>26701</v>
      </c>
      <c r="V33" s="36">
        <f>IF(LOOKUP($H33,Data!$T$3:$T$9,Data!Z$3:Z$9)="N/A",0,LOOKUP($H33,Data!$T$3:$T$9,Data!Z$3:Z$9)+1)</f>
        <v>48501</v>
      </c>
      <c r="W33" s="36">
        <f>IF(LOOKUP($H33,Data!$T$3:$T$9,Data!AA$3:AA$9)="N/A",0,LOOKUP($H33,Data!$T$3:$T$9,Data!AA$3:AA$9)+1)</f>
        <v>78701</v>
      </c>
      <c r="X33" s="36">
        <f>IF(LOOKUP($H33,Data!$T$3:$T$9,Data!AB$3:AB$9)="N/A",0,LOOKUP($H33,Data!$T$3:$T$9,Data!AB$3:AB$9)+1)</f>
        <v>143001</v>
      </c>
    </row>
    <row r="34" spans="8:24" ht="13.5" customHeight="1" x14ac:dyDescent="0.25">
      <c r="H34" s="20">
        <v>0.01</v>
      </c>
      <c r="I34" s="12"/>
      <c r="J34" s="7"/>
      <c r="K34" s="5" t="str">
        <f t="shared" si="0"/>
        <v/>
      </c>
      <c r="L34" s="72" t="str">
        <f t="shared" si="1"/>
        <v/>
      </c>
      <c r="M34" s="75"/>
      <c r="O34" s="44">
        <f t="shared" si="2"/>
        <v>0.01</v>
      </c>
      <c r="P34" s="36">
        <v>0</v>
      </c>
      <c r="Q34" s="36">
        <f>IF(LOOKUP($H34,Data!$T$3:$T$9,Data!U$3:U$9)="N/A",0,LOOKUP($H34,Data!$T$3:$T$9,Data!U$3:U$9)+1)</f>
        <v>0</v>
      </c>
      <c r="R34" s="36">
        <f>IF(LOOKUP($H34,Data!$T$3:$T$9,Data!V$3:V$9)="N/A",0,LOOKUP($H34,Data!$T$3:$T$9,Data!V$3:V$9)+1)</f>
        <v>4221</v>
      </c>
      <c r="S34" s="36">
        <f>IF(LOOKUP($H34,Data!$T$3:$T$9,Data!W$3:W$9)="N/A",0,LOOKUP($H34,Data!$T$3:$T$9,Data!W$3:W$9)+1)</f>
        <v>7651</v>
      </c>
      <c r="T34" s="36">
        <f>IF(LOOKUP($H34,Data!$T$3:$T$9,Data!X$3:X$9)="N/A",0,LOOKUP($H34,Data!$T$3:$T$9,Data!X$3:X$9)+1)</f>
        <v>12401</v>
      </c>
      <c r="U34" s="36">
        <f>IF(LOOKUP($H34,Data!$T$3:$T$9,Data!Y$3:Y$9)="N/A",0,LOOKUP($H34,Data!$T$3:$T$9,Data!Y$3:Y$9)+1)</f>
        <v>26701</v>
      </c>
      <c r="V34" s="36">
        <f>IF(LOOKUP($H34,Data!$T$3:$T$9,Data!Z$3:Z$9)="N/A",0,LOOKUP($H34,Data!$T$3:$T$9,Data!Z$3:Z$9)+1)</f>
        <v>48501</v>
      </c>
      <c r="W34" s="36">
        <f>IF(LOOKUP($H34,Data!$T$3:$T$9,Data!AA$3:AA$9)="N/A",0,LOOKUP($H34,Data!$T$3:$T$9,Data!AA$3:AA$9)+1)</f>
        <v>78701</v>
      </c>
      <c r="X34" s="36">
        <f>IF(LOOKUP($H34,Data!$T$3:$T$9,Data!AB$3:AB$9)="N/A",0,LOOKUP($H34,Data!$T$3:$T$9,Data!AB$3:AB$9)+1)</f>
        <v>143001</v>
      </c>
    </row>
    <row r="35" spans="8:24" ht="13.5" customHeight="1" x14ac:dyDescent="0.25">
      <c r="H35" s="20">
        <v>0.01</v>
      </c>
      <c r="I35" s="12"/>
      <c r="J35" s="7"/>
      <c r="K35" s="5" t="str">
        <f t="shared" si="0"/>
        <v/>
      </c>
      <c r="L35" s="72" t="str">
        <f t="shared" si="1"/>
        <v/>
      </c>
      <c r="M35" s="75"/>
      <c r="O35" s="44">
        <f t="shared" si="2"/>
        <v>0.01</v>
      </c>
      <c r="P35" s="36">
        <v>0</v>
      </c>
      <c r="Q35" s="36">
        <f>IF(LOOKUP($H35,Data!$T$3:$T$9,Data!U$3:U$9)="N/A",0,LOOKUP($H35,Data!$T$3:$T$9,Data!U$3:U$9)+1)</f>
        <v>0</v>
      </c>
      <c r="R35" s="36">
        <f>IF(LOOKUP($H35,Data!$T$3:$T$9,Data!V$3:V$9)="N/A",0,LOOKUP($H35,Data!$T$3:$T$9,Data!V$3:V$9)+1)</f>
        <v>4221</v>
      </c>
      <c r="S35" s="36">
        <f>IF(LOOKUP($H35,Data!$T$3:$T$9,Data!W$3:W$9)="N/A",0,LOOKUP($H35,Data!$T$3:$T$9,Data!W$3:W$9)+1)</f>
        <v>7651</v>
      </c>
      <c r="T35" s="36">
        <f>IF(LOOKUP($H35,Data!$T$3:$T$9,Data!X$3:X$9)="N/A",0,LOOKUP($H35,Data!$T$3:$T$9,Data!X$3:X$9)+1)</f>
        <v>12401</v>
      </c>
      <c r="U35" s="36">
        <f>IF(LOOKUP($H35,Data!$T$3:$T$9,Data!Y$3:Y$9)="N/A",0,LOOKUP($H35,Data!$T$3:$T$9,Data!Y$3:Y$9)+1)</f>
        <v>26701</v>
      </c>
      <c r="V35" s="36">
        <f>IF(LOOKUP($H35,Data!$T$3:$T$9,Data!Z$3:Z$9)="N/A",0,LOOKUP($H35,Data!$T$3:$T$9,Data!Z$3:Z$9)+1)</f>
        <v>48501</v>
      </c>
      <c r="W35" s="36">
        <f>IF(LOOKUP($H35,Data!$T$3:$T$9,Data!AA$3:AA$9)="N/A",0,LOOKUP($H35,Data!$T$3:$T$9,Data!AA$3:AA$9)+1)</f>
        <v>78701</v>
      </c>
      <c r="X35" s="36">
        <f>IF(LOOKUP($H35,Data!$T$3:$T$9,Data!AB$3:AB$9)="N/A",0,LOOKUP($H35,Data!$T$3:$T$9,Data!AB$3:AB$9)+1)</f>
        <v>143001</v>
      </c>
    </row>
    <row r="36" spans="8:24" ht="13.5" customHeight="1" x14ac:dyDescent="0.25">
      <c r="H36" s="20">
        <v>0.01</v>
      </c>
      <c r="I36" s="12"/>
      <c r="J36" s="7"/>
      <c r="K36" s="5" t="str">
        <f t="shared" si="0"/>
        <v/>
      </c>
      <c r="L36" s="72" t="str">
        <f t="shared" si="1"/>
        <v/>
      </c>
      <c r="M36" s="75"/>
      <c r="O36" s="44">
        <f t="shared" si="2"/>
        <v>0.01</v>
      </c>
      <c r="P36" s="36">
        <v>0</v>
      </c>
      <c r="Q36" s="36">
        <f>IF(LOOKUP($H36,Data!$T$3:$T$9,Data!U$3:U$9)="N/A",0,LOOKUP($H36,Data!$T$3:$T$9,Data!U$3:U$9)+1)</f>
        <v>0</v>
      </c>
      <c r="R36" s="36">
        <f>IF(LOOKUP($H36,Data!$T$3:$T$9,Data!V$3:V$9)="N/A",0,LOOKUP($H36,Data!$T$3:$T$9,Data!V$3:V$9)+1)</f>
        <v>4221</v>
      </c>
      <c r="S36" s="36">
        <f>IF(LOOKUP($H36,Data!$T$3:$T$9,Data!W$3:W$9)="N/A",0,LOOKUP($H36,Data!$T$3:$T$9,Data!W$3:W$9)+1)</f>
        <v>7651</v>
      </c>
      <c r="T36" s="36">
        <f>IF(LOOKUP($H36,Data!$T$3:$T$9,Data!X$3:X$9)="N/A",0,LOOKUP($H36,Data!$T$3:$T$9,Data!X$3:X$9)+1)</f>
        <v>12401</v>
      </c>
      <c r="U36" s="36">
        <f>IF(LOOKUP($H36,Data!$T$3:$T$9,Data!Y$3:Y$9)="N/A",0,LOOKUP($H36,Data!$T$3:$T$9,Data!Y$3:Y$9)+1)</f>
        <v>26701</v>
      </c>
      <c r="V36" s="36">
        <f>IF(LOOKUP($H36,Data!$T$3:$T$9,Data!Z$3:Z$9)="N/A",0,LOOKUP($H36,Data!$T$3:$T$9,Data!Z$3:Z$9)+1)</f>
        <v>48501</v>
      </c>
      <c r="W36" s="36">
        <f>IF(LOOKUP($H36,Data!$T$3:$T$9,Data!AA$3:AA$9)="N/A",0,LOOKUP($H36,Data!$T$3:$T$9,Data!AA$3:AA$9)+1)</f>
        <v>78701</v>
      </c>
      <c r="X36" s="36">
        <f>IF(LOOKUP($H36,Data!$T$3:$T$9,Data!AB$3:AB$9)="N/A",0,LOOKUP($H36,Data!$T$3:$T$9,Data!AB$3:AB$9)+1)</f>
        <v>143001</v>
      </c>
    </row>
    <row r="37" spans="8:24" ht="13.5" customHeight="1" x14ac:dyDescent="0.25">
      <c r="H37" s="20">
        <v>0.01</v>
      </c>
      <c r="I37" s="12"/>
      <c r="J37" s="7"/>
      <c r="K37" s="5" t="str">
        <f t="shared" si="0"/>
        <v/>
      </c>
      <c r="L37" s="72" t="str">
        <f t="shared" si="1"/>
        <v/>
      </c>
      <c r="M37" s="75"/>
      <c r="O37" s="44">
        <f t="shared" si="2"/>
        <v>0.01</v>
      </c>
      <c r="P37" s="36">
        <v>0</v>
      </c>
      <c r="Q37" s="36">
        <f>IF(LOOKUP($H37,Data!$T$3:$T$9,Data!U$3:U$9)="N/A",0,LOOKUP($H37,Data!$T$3:$T$9,Data!U$3:U$9)+1)</f>
        <v>0</v>
      </c>
      <c r="R37" s="36">
        <f>IF(LOOKUP($H37,Data!$T$3:$T$9,Data!V$3:V$9)="N/A",0,LOOKUP($H37,Data!$T$3:$T$9,Data!V$3:V$9)+1)</f>
        <v>4221</v>
      </c>
      <c r="S37" s="36">
        <f>IF(LOOKUP($H37,Data!$T$3:$T$9,Data!W$3:W$9)="N/A",0,LOOKUP($H37,Data!$T$3:$T$9,Data!W$3:W$9)+1)</f>
        <v>7651</v>
      </c>
      <c r="T37" s="36">
        <f>IF(LOOKUP($H37,Data!$T$3:$T$9,Data!X$3:X$9)="N/A",0,LOOKUP($H37,Data!$T$3:$T$9,Data!X$3:X$9)+1)</f>
        <v>12401</v>
      </c>
      <c r="U37" s="36">
        <f>IF(LOOKUP($H37,Data!$T$3:$T$9,Data!Y$3:Y$9)="N/A",0,LOOKUP($H37,Data!$T$3:$T$9,Data!Y$3:Y$9)+1)</f>
        <v>26701</v>
      </c>
      <c r="V37" s="36">
        <f>IF(LOOKUP($H37,Data!$T$3:$T$9,Data!Z$3:Z$9)="N/A",0,LOOKUP($H37,Data!$T$3:$T$9,Data!Z$3:Z$9)+1)</f>
        <v>48501</v>
      </c>
      <c r="W37" s="36">
        <f>IF(LOOKUP($H37,Data!$T$3:$T$9,Data!AA$3:AA$9)="N/A",0,LOOKUP($H37,Data!$T$3:$T$9,Data!AA$3:AA$9)+1)</f>
        <v>78701</v>
      </c>
      <c r="X37" s="36">
        <f>IF(LOOKUP($H37,Data!$T$3:$T$9,Data!AB$3:AB$9)="N/A",0,LOOKUP($H37,Data!$T$3:$T$9,Data!AB$3:AB$9)+1)</f>
        <v>143001</v>
      </c>
    </row>
    <row r="38" spans="8:24" ht="13.5" customHeight="1" x14ac:dyDescent="0.25">
      <c r="H38" s="20">
        <v>0.01</v>
      </c>
      <c r="I38" s="12"/>
      <c r="J38" s="7"/>
      <c r="K38" s="5" t="str">
        <f t="shared" si="0"/>
        <v/>
      </c>
      <c r="L38" s="72" t="str">
        <f t="shared" si="1"/>
        <v/>
      </c>
      <c r="M38" s="75"/>
      <c r="O38" s="44">
        <f t="shared" si="2"/>
        <v>0.01</v>
      </c>
      <c r="P38" s="36">
        <v>0</v>
      </c>
      <c r="Q38" s="36">
        <f>IF(LOOKUP($H38,Data!$T$3:$T$9,Data!U$3:U$9)="N/A",0,LOOKUP($H38,Data!$T$3:$T$9,Data!U$3:U$9)+1)</f>
        <v>0</v>
      </c>
      <c r="R38" s="36">
        <f>IF(LOOKUP($H38,Data!$T$3:$T$9,Data!V$3:V$9)="N/A",0,LOOKUP($H38,Data!$T$3:$T$9,Data!V$3:V$9)+1)</f>
        <v>4221</v>
      </c>
      <c r="S38" s="36">
        <f>IF(LOOKUP($H38,Data!$T$3:$T$9,Data!W$3:W$9)="N/A",0,LOOKUP($H38,Data!$T$3:$T$9,Data!W$3:W$9)+1)</f>
        <v>7651</v>
      </c>
      <c r="T38" s="36">
        <f>IF(LOOKUP($H38,Data!$T$3:$T$9,Data!X$3:X$9)="N/A",0,LOOKUP($H38,Data!$T$3:$T$9,Data!X$3:X$9)+1)</f>
        <v>12401</v>
      </c>
      <c r="U38" s="36">
        <f>IF(LOOKUP($H38,Data!$T$3:$T$9,Data!Y$3:Y$9)="N/A",0,LOOKUP($H38,Data!$T$3:$T$9,Data!Y$3:Y$9)+1)</f>
        <v>26701</v>
      </c>
      <c r="V38" s="36">
        <f>IF(LOOKUP($H38,Data!$T$3:$T$9,Data!Z$3:Z$9)="N/A",0,LOOKUP($H38,Data!$T$3:$T$9,Data!Z$3:Z$9)+1)</f>
        <v>48501</v>
      </c>
      <c r="W38" s="36">
        <f>IF(LOOKUP($H38,Data!$T$3:$T$9,Data!AA$3:AA$9)="N/A",0,LOOKUP($H38,Data!$T$3:$T$9,Data!AA$3:AA$9)+1)</f>
        <v>78701</v>
      </c>
      <c r="X38" s="36">
        <f>IF(LOOKUP($H38,Data!$T$3:$T$9,Data!AB$3:AB$9)="N/A",0,LOOKUP($H38,Data!$T$3:$T$9,Data!AB$3:AB$9)+1)</f>
        <v>143001</v>
      </c>
    </row>
    <row r="39" spans="8:24" ht="13.5" customHeight="1" x14ac:dyDescent="0.25">
      <c r="H39" s="20">
        <v>0.01</v>
      </c>
      <c r="I39" s="12"/>
      <c r="J39" s="7"/>
      <c r="K39" s="5" t="str">
        <f t="shared" si="0"/>
        <v/>
      </c>
      <c r="L39" s="72" t="str">
        <f t="shared" si="1"/>
        <v/>
      </c>
      <c r="M39" s="75"/>
      <c r="O39" s="44">
        <f t="shared" si="2"/>
        <v>0.01</v>
      </c>
      <c r="P39" s="36">
        <v>0</v>
      </c>
      <c r="Q39" s="36">
        <f>IF(LOOKUP($H39,Data!$T$3:$T$9,Data!U$3:U$9)="N/A",0,LOOKUP($H39,Data!$T$3:$T$9,Data!U$3:U$9)+1)</f>
        <v>0</v>
      </c>
      <c r="R39" s="36">
        <f>IF(LOOKUP($H39,Data!$T$3:$T$9,Data!V$3:V$9)="N/A",0,LOOKUP($H39,Data!$T$3:$T$9,Data!V$3:V$9)+1)</f>
        <v>4221</v>
      </c>
      <c r="S39" s="36">
        <f>IF(LOOKUP($H39,Data!$T$3:$T$9,Data!W$3:W$9)="N/A",0,LOOKUP($H39,Data!$T$3:$T$9,Data!W$3:W$9)+1)</f>
        <v>7651</v>
      </c>
      <c r="T39" s="36">
        <f>IF(LOOKUP($H39,Data!$T$3:$T$9,Data!X$3:X$9)="N/A",0,LOOKUP($H39,Data!$T$3:$T$9,Data!X$3:X$9)+1)</f>
        <v>12401</v>
      </c>
      <c r="U39" s="36">
        <f>IF(LOOKUP($H39,Data!$T$3:$T$9,Data!Y$3:Y$9)="N/A",0,LOOKUP($H39,Data!$T$3:$T$9,Data!Y$3:Y$9)+1)</f>
        <v>26701</v>
      </c>
      <c r="V39" s="36">
        <f>IF(LOOKUP($H39,Data!$T$3:$T$9,Data!Z$3:Z$9)="N/A",0,LOOKUP($H39,Data!$T$3:$T$9,Data!Z$3:Z$9)+1)</f>
        <v>48501</v>
      </c>
      <c r="W39" s="36">
        <f>IF(LOOKUP($H39,Data!$T$3:$T$9,Data!AA$3:AA$9)="N/A",0,LOOKUP($H39,Data!$T$3:$T$9,Data!AA$3:AA$9)+1)</f>
        <v>78701</v>
      </c>
      <c r="X39" s="36">
        <f>IF(LOOKUP($H39,Data!$T$3:$T$9,Data!AB$3:AB$9)="N/A",0,LOOKUP($H39,Data!$T$3:$T$9,Data!AB$3:AB$9)+1)</f>
        <v>143001</v>
      </c>
    </row>
    <row r="40" spans="8:24" ht="13.5" customHeight="1" x14ac:dyDescent="0.25">
      <c r="H40" s="20">
        <v>0.01</v>
      </c>
      <c r="I40" s="12"/>
      <c r="J40" s="7"/>
      <c r="K40" s="5" t="str">
        <f t="shared" si="0"/>
        <v/>
      </c>
      <c r="L40" s="72" t="str">
        <f t="shared" si="1"/>
        <v/>
      </c>
      <c r="M40" s="75"/>
      <c r="O40" s="44">
        <f t="shared" si="2"/>
        <v>0.01</v>
      </c>
      <c r="P40" s="36">
        <v>0</v>
      </c>
      <c r="Q40" s="36">
        <f>IF(LOOKUP($H40,Data!$T$3:$T$9,Data!U$3:U$9)="N/A",0,LOOKUP($H40,Data!$T$3:$T$9,Data!U$3:U$9)+1)</f>
        <v>0</v>
      </c>
      <c r="R40" s="36">
        <f>IF(LOOKUP($H40,Data!$T$3:$T$9,Data!V$3:V$9)="N/A",0,LOOKUP($H40,Data!$T$3:$T$9,Data!V$3:V$9)+1)</f>
        <v>4221</v>
      </c>
      <c r="S40" s="36">
        <f>IF(LOOKUP($H40,Data!$T$3:$T$9,Data!W$3:W$9)="N/A",0,LOOKUP($H40,Data!$T$3:$T$9,Data!W$3:W$9)+1)</f>
        <v>7651</v>
      </c>
      <c r="T40" s="36">
        <f>IF(LOOKUP($H40,Data!$T$3:$T$9,Data!X$3:X$9)="N/A",0,LOOKUP($H40,Data!$T$3:$T$9,Data!X$3:X$9)+1)</f>
        <v>12401</v>
      </c>
      <c r="U40" s="36">
        <f>IF(LOOKUP($H40,Data!$T$3:$T$9,Data!Y$3:Y$9)="N/A",0,LOOKUP($H40,Data!$T$3:$T$9,Data!Y$3:Y$9)+1)</f>
        <v>26701</v>
      </c>
      <c r="V40" s="36">
        <f>IF(LOOKUP($H40,Data!$T$3:$T$9,Data!Z$3:Z$9)="N/A",0,LOOKUP($H40,Data!$T$3:$T$9,Data!Z$3:Z$9)+1)</f>
        <v>48501</v>
      </c>
      <c r="W40" s="36">
        <f>IF(LOOKUP($H40,Data!$T$3:$T$9,Data!AA$3:AA$9)="N/A",0,LOOKUP($H40,Data!$T$3:$T$9,Data!AA$3:AA$9)+1)</f>
        <v>78701</v>
      </c>
      <c r="X40" s="36">
        <f>IF(LOOKUP($H40,Data!$T$3:$T$9,Data!AB$3:AB$9)="N/A",0,LOOKUP($H40,Data!$T$3:$T$9,Data!AB$3:AB$9)+1)</f>
        <v>143001</v>
      </c>
    </row>
    <row r="41" spans="8:24" ht="13.5" customHeight="1" x14ac:dyDescent="0.25">
      <c r="H41" s="20">
        <v>0.01</v>
      </c>
      <c r="I41" s="12"/>
      <c r="J41" s="7"/>
      <c r="K41" s="5" t="str">
        <f t="shared" si="0"/>
        <v/>
      </c>
      <c r="L41" s="72" t="str">
        <f t="shared" si="1"/>
        <v/>
      </c>
      <c r="M41" s="75"/>
      <c r="O41" s="44">
        <f t="shared" si="2"/>
        <v>0.01</v>
      </c>
      <c r="P41" s="36">
        <v>0</v>
      </c>
      <c r="Q41" s="36">
        <f>IF(LOOKUP($H41,Data!$T$3:$T$9,Data!U$3:U$9)="N/A",0,LOOKUP($H41,Data!$T$3:$T$9,Data!U$3:U$9)+1)</f>
        <v>0</v>
      </c>
      <c r="R41" s="36">
        <f>IF(LOOKUP($H41,Data!$T$3:$T$9,Data!V$3:V$9)="N/A",0,LOOKUP($H41,Data!$T$3:$T$9,Data!V$3:V$9)+1)</f>
        <v>4221</v>
      </c>
      <c r="S41" s="36">
        <f>IF(LOOKUP($H41,Data!$T$3:$T$9,Data!W$3:W$9)="N/A",0,LOOKUP($H41,Data!$T$3:$T$9,Data!W$3:W$9)+1)</f>
        <v>7651</v>
      </c>
      <c r="T41" s="36">
        <f>IF(LOOKUP($H41,Data!$T$3:$T$9,Data!X$3:X$9)="N/A",0,LOOKUP($H41,Data!$T$3:$T$9,Data!X$3:X$9)+1)</f>
        <v>12401</v>
      </c>
      <c r="U41" s="36">
        <f>IF(LOOKUP($H41,Data!$T$3:$T$9,Data!Y$3:Y$9)="N/A",0,LOOKUP($H41,Data!$T$3:$T$9,Data!Y$3:Y$9)+1)</f>
        <v>26701</v>
      </c>
      <c r="V41" s="36">
        <f>IF(LOOKUP($H41,Data!$T$3:$T$9,Data!Z$3:Z$9)="N/A",0,LOOKUP($H41,Data!$T$3:$T$9,Data!Z$3:Z$9)+1)</f>
        <v>48501</v>
      </c>
      <c r="W41" s="36">
        <f>IF(LOOKUP($H41,Data!$T$3:$T$9,Data!AA$3:AA$9)="N/A",0,LOOKUP($H41,Data!$T$3:$T$9,Data!AA$3:AA$9)+1)</f>
        <v>78701</v>
      </c>
      <c r="X41" s="36">
        <f>IF(LOOKUP($H41,Data!$T$3:$T$9,Data!AB$3:AB$9)="N/A",0,LOOKUP($H41,Data!$T$3:$T$9,Data!AB$3:AB$9)+1)</f>
        <v>143001</v>
      </c>
    </row>
    <row r="42" spans="8:24" ht="13.5" customHeight="1" x14ac:dyDescent="0.25">
      <c r="H42" s="20">
        <v>0.01</v>
      </c>
      <c r="I42" s="12"/>
      <c r="J42" s="7"/>
      <c r="K42" s="5" t="str">
        <f t="shared" si="0"/>
        <v/>
      </c>
      <c r="L42" s="72" t="str">
        <f t="shared" si="1"/>
        <v/>
      </c>
      <c r="M42" s="75"/>
      <c r="O42" s="44">
        <f t="shared" si="2"/>
        <v>0.01</v>
      </c>
      <c r="P42" s="36">
        <v>0</v>
      </c>
      <c r="Q42" s="36">
        <f>IF(LOOKUP($H42,Data!$T$3:$T$9,Data!U$3:U$9)="N/A",0,LOOKUP($H42,Data!$T$3:$T$9,Data!U$3:U$9)+1)</f>
        <v>0</v>
      </c>
      <c r="R42" s="36">
        <f>IF(LOOKUP($H42,Data!$T$3:$T$9,Data!V$3:V$9)="N/A",0,LOOKUP($H42,Data!$T$3:$T$9,Data!V$3:V$9)+1)</f>
        <v>4221</v>
      </c>
      <c r="S42" s="36">
        <f>IF(LOOKUP($H42,Data!$T$3:$T$9,Data!W$3:W$9)="N/A",0,LOOKUP($H42,Data!$T$3:$T$9,Data!W$3:W$9)+1)</f>
        <v>7651</v>
      </c>
      <c r="T42" s="36">
        <f>IF(LOOKUP($H42,Data!$T$3:$T$9,Data!X$3:X$9)="N/A",0,LOOKUP($H42,Data!$T$3:$T$9,Data!X$3:X$9)+1)</f>
        <v>12401</v>
      </c>
      <c r="U42" s="36">
        <f>IF(LOOKUP($H42,Data!$T$3:$T$9,Data!Y$3:Y$9)="N/A",0,LOOKUP($H42,Data!$T$3:$T$9,Data!Y$3:Y$9)+1)</f>
        <v>26701</v>
      </c>
      <c r="V42" s="36">
        <f>IF(LOOKUP($H42,Data!$T$3:$T$9,Data!Z$3:Z$9)="N/A",0,LOOKUP($H42,Data!$T$3:$T$9,Data!Z$3:Z$9)+1)</f>
        <v>48501</v>
      </c>
      <c r="W42" s="36">
        <f>IF(LOOKUP($H42,Data!$T$3:$T$9,Data!AA$3:AA$9)="N/A",0,LOOKUP($H42,Data!$T$3:$T$9,Data!AA$3:AA$9)+1)</f>
        <v>78701</v>
      </c>
      <c r="X42" s="36">
        <f>IF(LOOKUP($H42,Data!$T$3:$T$9,Data!AB$3:AB$9)="N/A",0,LOOKUP($H42,Data!$T$3:$T$9,Data!AB$3:AB$9)+1)</f>
        <v>143001</v>
      </c>
    </row>
    <row r="43" spans="8:24" ht="13.5" customHeight="1" x14ac:dyDescent="0.25">
      <c r="H43" s="20">
        <v>0.01</v>
      </c>
      <c r="I43" s="12"/>
      <c r="J43" s="7"/>
      <c r="K43" s="5" t="str">
        <f t="shared" si="0"/>
        <v/>
      </c>
      <c r="L43" s="72" t="str">
        <f t="shared" si="1"/>
        <v/>
      </c>
      <c r="M43" s="75"/>
      <c r="O43" s="44">
        <f t="shared" si="2"/>
        <v>0.01</v>
      </c>
      <c r="P43" s="36">
        <v>0</v>
      </c>
      <c r="Q43" s="36">
        <f>IF(LOOKUP($H43,Data!$T$3:$T$9,Data!U$3:U$9)="N/A",0,LOOKUP($H43,Data!$T$3:$T$9,Data!U$3:U$9)+1)</f>
        <v>0</v>
      </c>
      <c r="R43" s="36">
        <f>IF(LOOKUP($H43,Data!$T$3:$T$9,Data!V$3:V$9)="N/A",0,LOOKUP($H43,Data!$T$3:$T$9,Data!V$3:V$9)+1)</f>
        <v>4221</v>
      </c>
      <c r="S43" s="36">
        <f>IF(LOOKUP($H43,Data!$T$3:$T$9,Data!W$3:W$9)="N/A",0,LOOKUP($H43,Data!$T$3:$T$9,Data!W$3:W$9)+1)</f>
        <v>7651</v>
      </c>
      <c r="T43" s="36">
        <f>IF(LOOKUP($H43,Data!$T$3:$T$9,Data!X$3:X$9)="N/A",0,LOOKUP($H43,Data!$T$3:$T$9,Data!X$3:X$9)+1)</f>
        <v>12401</v>
      </c>
      <c r="U43" s="36">
        <f>IF(LOOKUP($H43,Data!$T$3:$T$9,Data!Y$3:Y$9)="N/A",0,LOOKUP($H43,Data!$T$3:$T$9,Data!Y$3:Y$9)+1)</f>
        <v>26701</v>
      </c>
      <c r="V43" s="36">
        <f>IF(LOOKUP($H43,Data!$T$3:$T$9,Data!Z$3:Z$9)="N/A",0,LOOKUP($H43,Data!$T$3:$T$9,Data!Z$3:Z$9)+1)</f>
        <v>48501</v>
      </c>
      <c r="W43" s="36">
        <f>IF(LOOKUP($H43,Data!$T$3:$T$9,Data!AA$3:AA$9)="N/A",0,LOOKUP($H43,Data!$T$3:$T$9,Data!AA$3:AA$9)+1)</f>
        <v>78701</v>
      </c>
      <c r="X43" s="36">
        <f>IF(LOOKUP($H43,Data!$T$3:$T$9,Data!AB$3:AB$9)="N/A",0,LOOKUP($H43,Data!$T$3:$T$9,Data!AB$3:AB$9)+1)</f>
        <v>143001</v>
      </c>
    </row>
    <row r="44" spans="8:24" ht="13.5" customHeight="1" x14ac:dyDescent="0.25">
      <c r="H44" s="20">
        <v>0.01</v>
      </c>
      <c r="I44" s="12"/>
      <c r="J44" s="7"/>
      <c r="K44" s="5" t="str">
        <f t="shared" si="0"/>
        <v/>
      </c>
      <c r="L44" s="72" t="str">
        <f t="shared" si="1"/>
        <v/>
      </c>
      <c r="M44" s="75"/>
      <c r="O44" s="44">
        <f t="shared" si="2"/>
        <v>0.01</v>
      </c>
      <c r="P44" s="36">
        <v>0</v>
      </c>
      <c r="Q44" s="36">
        <f>IF(LOOKUP($H44,Data!$T$3:$T$9,Data!U$3:U$9)="N/A",0,LOOKUP($H44,Data!$T$3:$T$9,Data!U$3:U$9)+1)</f>
        <v>0</v>
      </c>
      <c r="R44" s="36">
        <f>IF(LOOKUP($H44,Data!$T$3:$T$9,Data!V$3:V$9)="N/A",0,LOOKUP($H44,Data!$T$3:$T$9,Data!V$3:V$9)+1)</f>
        <v>4221</v>
      </c>
      <c r="S44" s="36">
        <f>IF(LOOKUP($H44,Data!$T$3:$T$9,Data!W$3:W$9)="N/A",0,LOOKUP($H44,Data!$T$3:$T$9,Data!W$3:W$9)+1)</f>
        <v>7651</v>
      </c>
      <c r="T44" s="36">
        <f>IF(LOOKUP($H44,Data!$T$3:$T$9,Data!X$3:X$9)="N/A",0,LOOKUP($H44,Data!$T$3:$T$9,Data!X$3:X$9)+1)</f>
        <v>12401</v>
      </c>
      <c r="U44" s="36">
        <f>IF(LOOKUP($H44,Data!$T$3:$T$9,Data!Y$3:Y$9)="N/A",0,LOOKUP($H44,Data!$T$3:$T$9,Data!Y$3:Y$9)+1)</f>
        <v>26701</v>
      </c>
      <c r="V44" s="36">
        <f>IF(LOOKUP($H44,Data!$T$3:$T$9,Data!Z$3:Z$9)="N/A",0,LOOKUP($H44,Data!$T$3:$T$9,Data!Z$3:Z$9)+1)</f>
        <v>48501</v>
      </c>
      <c r="W44" s="36">
        <f>IF(LOOKUP($H44,Data!$T$3:$T$9,Data!AA$3:AA$9)="N/A",0,LOOKUP($H44,Data!$T$3:$T$9,Data!AA$3:AA$9)+1)</f>
        <v>78701</v>
      </c>
      <c r="X44" s="36">
        <f>IF(LOOKUP($H44,Data!$T$3:$T$9,Data!AB$3:AB$9)="N/A",0,LOOKUP($H44,Data!$T$3:$T$9,Data!AB$3:AB$9)+1)</f>
        <v>143001</v>
      </c>
    </row>
    <row r="45" spans="8:24" ht="13.5" customHeight="1" x14ac:dyDescent="0.25">
      <c r="H45" s="20">
        <v>0.01</v>
      </c>
      <c r="I45" s="12"/>
      <c r="J45" s="7"/>
      <c r="K45" s="5" t="str">
        <f t="shared" si="0"/>
        <v/>
      </c>
      <c r="L45" s="72" t="str">
        <f t="shared" si="1"/>
        <v/>
      </c>
      <c r="M45" s="75"/>
      <c r="O45" s="44">
        <f t="shared" si="2"/>
        <v>0.01</v>
      </c>
      <c r="P45" s="36">
        <v>0</v>
      </c>
      <c r="Q45" s="36">
        <f>IF(LOOKUP($H45,Data!$T$3:$T$9,Data!U$3:U$9)="N/A",0,LOOKUP($H45,Data!$T$3:$T$9,Data!U$3:U$9)+1)</f>
        <v>0</v>
      </c>
      <c r="R45" s="36">
        <f>IF(LOOKUP($H45,Data!$T$3:$T$9,Data!V$3:V$9)="N/A",0,LOOKUP($H45,Data!$T$3:$T$9,Data!V$3:V$9)+1)</f>
        <v>4221</v>
      </c>
      <c r="S45" s="36">
        <f>IF(LOOKUP($H45,Data!$T$3:$T$9,Data!W$3:W$9)="N/A",0,LOOKUP($H45,Data!$T$3:$T$9,Data!W$3:W$9)+1)</f>
        <v>7651</v>
      </c>
      <c r="T45" s="36">
        <f>IF(LOOKUP($H45,Data!$T$3:$T$9,Data!X$3:X$9)="N/A",0,LOOKUP($H45,Data!$T$3:$T$9,Data!X$3:X$9)+1)</f>
        <v>12401</v>
      </c>
      <c r="U45" s="36">
        <f>IF(LOOKUP($H45,Data!$T$3:$T$9,Data!Y$3:Y$9)="N/A",0,LOOKUP($H45,Data!$T$3:$T$9,Data!Y$3:Y$9)+1)</f>
        <v>26701</v>
      </c>
      <c r="V45" s="36">
        <f>IF(LOOKUP($H45,Data!$T$3:$T$9,Data!Z$3:Z$9)="N/A",0,LOOKUP($H45,Data!$T$3:$T$9,Data!Z$3:Z$9)+1)</f>
        <v>48501</v>
      </c>
      <c r="W45" s="36">
        <f>IF(LOOKUP($H45,Data!$T$3:$T$9,Data!AA$3:AA$9)="N/A",0,LOOKUP($H45,Data!$T$3:$T$9,Data!AA$3:AA$9)+1)</f>
        <v>78701</v>
      </c>
      <c r="X45" s="36">
        <f>IF(LOOKUP($H45,Data!$T$3:$T$9,Data!AB$3:AB$9)="N/A",0,LOOKUP($H45,Data!$T$3:$T$9,Data!AB$3:AB$9)+1)</f>
        <v>143001</v>
      </c>
    </row>
    <row r="46" spans="8:24" ht="13.5" customHeight="1" x14ac:dyDescent="0.25">
      <c r="H46" s="20">
        <v>0.01</v>
      </c>
      <c r="I46" s="12"/>
      <c r="J46" s="7"/>
      <c r="K46" s="5" t="str">
        <f t="shared" si="0"/>
        <v/>
      </c>
      <c r="L46" s="72" t="str">
        <f t="shared" si="1"/>
        <v/>
      </c>
      <c r="M46" s="75"/>
      <c r="O46" s="44">
        <f t="shared" si="2"/>
        <v>0.01</v>
      </c>
      <c r="P46" s="36">
        <v>0</v>
      </c>
      <c r="Q46" s="36">
        <f>IF(LOOKUP($H46,Data!$T$3:$T$9,Data!U$3:U$9)="N/A",0,LOOKUP($H46,Data!$T$3:$T$9,Data!U$3:U$9)+1)</f>
        <v>0</v>
      </c>
      <c r="R46" s="36">
        <f>IF(LOOKUP($H46,Data!$T$3:$T$9,Data!V$3:V$9)="N/A",0,LOOKUP($H46,Data!$T$3:$T$9,Data!V$3:V$9)+1)</f>
        <v>4221</v>
      </c>
      <c r="S46" s="36">
        <f>IF(LOOKUP($H46,Data!$T$3:$T$9,Data!W$3:W$9)="N/A",0,LOOKUP($H46,Data!$T$3:$T$9,Data!W$3:W$9)+1)</f>
        <v>7651</v>
      </c>
      <c r="T46" s="36">
        <f>IF(LOOKUP($H46,Data!$T$3:$T$9,Data!X$3:X$9)="N/A",0,LOOKUP($H46,Data!$T$3:$T$9,Data!X$3:X$9)+1)</f>
        <v>12401</v>
      </c>
      <c r="U46" s="36">
        <f>IF(LOOKUP($H46,Data!$T$3:$T$9,Data!Y$3:Y$9)="N/A",0,LOOKUP($H46,Data!$T$3:$T$9,Data!Y$3:Y$9)+1)</f>
        <v>26701</v>
      </c>
      <c r="V46" s="36">
        <f>IF(LOOKUP($H46,Data!$T$3:$T$9,Data!Z$3:Z$9)="N/A",0,LOOKUP($H46,Data!$T$3:$T$9,Data!Z$3:Z$9)+1)</f>
        <v>48501</v>
      </c>
      <c r="W46" s="36">
        <f>IF(LOOKUP($H46,Data!$T$3:$T$9,Data!AA$3:AA$9)="N/A",0,LOOKUP($H46,Data!$T$3:$T$9,Data!AA$3:AA$9)+1)</f>
        <v>78701</v>
      </c>
      <c r="X46" s="36">
        <f>IF(LOOKUP($H46,Data!$T$3:$T$9,Data!AB$3:AB$9)="N/A",0,LOOKUP($H46,Data!$T$3:$T$9,Data!AB$3:AB$9)+1)</f>
        <v>143001</v>
      </c>
    </row>
    <row r="47" spans="8:24" ht="13.5" customHeight="1" x14ac:dyDescent="0.25">
      <c r="H47" s="20">
        <v>0.01</v>
      </c>
      <c r="I47" s="12"/>
      <c r="J47" s="7"/>
      <c r="K47" s="5" t="str">
        <f t="shared" si="0"/>
        <v/>
      </c>
      <c r="L47" s="72" t="str">
        <f t="shared" si="1"/>
        <v/>
      </c>
      <c r="M47" s="75"/>
      <c r="O47" s="44">
        <f t="shared" si="2"/>
        <v>0.01</v>
      </c>
      <c r="P47" s="36">
        <v>0</v>
      </c>
      <c r="Q47" s="36">
        <f>IF(LOOKUP($H47,Data!$T$3:$T$9,Data!U$3:U$9)="N/A",0,LOOKUP($H47,Data!$T$3:$T$9,Data!U$3:U$9)+1)</f>
        <v>0</v>
      </c>
      <c r="R47" s="36">
        <f>IF(LOOKUP($H47,Data!$T$3:$T$9,Data!V$3:V$9)="N/A",0,LOOKUP($H47,Data!$T$3:$T$9,Data!V$3:V$9)+1)</f>
        <v>4221</v>
      </c>
      <c r="S47" s="36">
        <f>IF(LOOKUP($H47,Data!$T$3:$T$9,Data!W$3:W$9)="N/A",0,LOOKUP($H47,Data!$T$3:$T$9,Data!W$3:W$9)+1)</f>
        <v>7651</v>
      </c>
      <c r="T47" s="36">
        <f>IF(LOOKUP($H47,Data!$T$3:$T$9,Data!X$3:X$9)="N/A",0,LOOKUP($H47,Data!$T$3:$T$9,Data!X$3:X$9)+1)</f>
        <v>12401</v>
      </c>
      <c r="U47" s="36">
        <f>IF(LOOKUP($H47,Data!$T$3:$T$9,Data!Y$3:Y$9)="N/A",0,LOOKUP($H47,Data!$T$3:$T$9,Data!Y$3:Y$9)+1)</f>
        <v>26701</v>
      </c>
      <c r="V47" s="36">
        <f>IF(LOOKUP($H47,Data!$T$3:$T$9,Data!Z$3:Z$9)="N/A",0,LOOKUP($H47,Data!$T$3:$T$9,Data!Z$3:Z$9)+1)</f>
        <v>48501</v>
      </c>
      <c r="W47" s="36">
        <f>IF(LOOKUP($H47,Data!$T$3:$T$9,Data!AA$3:AA$9)="N/A",0,LOOKUP($H47,Data!$T$3:$T$9,Data!AA$3:AA$9)+1)</f>
        <v>78701</v>
      </c>
      <c r="X47" s="36">
        <f>IF(LOOKUP($H47,Data!$T$3:$T$9,Data!AB$3:AB$9)="N/A",0,LOOKUP($H47,Data!$T$3:$T$9,Data!AB$3:AB$9)+1)</f>
        <v>143001</v>
      </c>
    </row>
    <row r="48" spans="8:24" ht="13.5" customHeight="1" x14ac:dyDescent="0.25">
      <c r="H48" s="20">
        <v>0.01</v>
      </c>
      <c r="I48" s="12"/>
      <c r="J48" s="7"/>
      <c r="K48" s="5" t="str">
        <f t="shared" si="0"/>
        <v/>
      </c>
      <c r="L48" s="72" t="str">
        <f t="shared" si="1"/>
        <v/>
      </c>
      <c r="M48" s="75"/>
      <c r="O48" s="44">
        <f t="shared" si="2"/>
        <v>0.01</v>
      </c>
      <c r="P48" s="36">
        <v>0</v>
      </c>
      <c r="Q48" s="36">
        <f>IF(LOOKUP($H48,Data!$T$3:$T$9,Data!U$3:U$9)="N/A",0,LOOKUP($H48,Data!$T$3:$T$9,Data!U$3:U$9)+1)</f>
        <v>0</v>
      </c>
      <c r="R48" s="36">
        <f>IF(LOOKUP($H48,Data!$T$3:$T$9,Data!V$3:V$9)="N/A",0,LOOKUP($H48,Data!$T$3:$T$9,Data!V$3:V$9)+1)</f>
        <v>4221</v>
      </c>
      <c r="S48" s="36">
        <f>IF(LOOKUP($H48,Data!$T$3:$T$9,Data!W$3:W$9)="N/A",0,LOOKUP($H48,Data!$T$3:$T$9,Data!W$3:W$9)+1)</f>
        <v>7651</v>
      </c>
      <c r="T48" s="36">
        <f>IF(LOOKUP($H48,Data!$T$3:$T$9,Data!X$3:X$9)="N/A",0,LOOKUP($H48,Data!$T$3:$T$9,Data!X$3:X$9)+1)</f>
        <v>12401</v>
      </c>
      <c r="U48" s="36">
        <f>IF(LOOKUP($H48,Data!$T$3:$T$9,Data!Y$3:Y$9)="N/A",0,LOOKUP($H48,Data!$T$3:$T$9,Data!Y$3:Y$9)+1)</f>
        <v>26701</v>
      </c>
      <c r="V48" s="36">
        <f>IF(LOOKUP($H48,Data!$T$3:$T$9,Data!Z$3:Z$9)="N/A",0,LOOKUP($H48,Data!$T$3:$T$9,Data!Z$3:Z$9)+1)</f>
        <v>48501</v>
      </c>
      <c r="W48" s="36">
        <f>IF(LOOKUP($H48,Data!$T$3:$T$9,Data!AA$3:AA$9)="N/A",0,LOOKUP($H48,Data!$T$3:$T$9,Data!AA$3:AA$9)+1)</f>
        <v>78701</v>
      </c>
      <c r="X48" s="36">
        <f>IF(LOOKUP($H48,Data!$T$3:$T$9,Data!AB$3:AB$9)="N/A",0,LOOKUP($H48,Data!$T$3:$T$9,Data!AB$3:AB$9)+1)</f>
        <v>143001</v>
      </c>
    </row>
    <row r="49" spans="8:24" ht="13.5" customHeight="1" x14ac:dyDescent="0.25">
      <c r="H49" s="20">
        <v>0.01</v>
      </c>
      <c r="I49" s="12"/>
      <c r="J49" s="7"/>
      <c r="K49" s="5" t="str">
        <f t="shared" si="0"/>
        <v/>
      </c>
      <c r="L49" s="72" t="str">
        <f t="shared" si="1"/>
        <v/>
      </c>
      <c r="M49" s="75"/>
      <c r="O49" s="44">
        <f t="shared" si="2"/>
        <v>0.01</v>
      </c>
      <c r="P49" s="36">
        <v>0</v>
      </c>
      <c r="Q49" s="36">
        <f>IF(LOOKUP($H49,Data!$T$3:$T$9,Data!U$3:U$9)="N/A",0,LOOKUP($H49,Data!$T$3:$T$9,Data!U$3:U$9)+1)</f>
        <v>0</v>
      </c>
      <c r="R49" s="36">
        <f>IF(LOOKUP($H49,Data!$T$3:$T$9,Data!V$3:V$9)="N/A",0,LOOKUP($H49,Data!$T$3:$T$9,Data!V$3:V$9)+1)</f>
        <v>4221</v>
      </c>
      <c r="S49" s="36">
        <f>IF(LOOKUP($H49,Data!$T$3:$T$9,Data!W$3:W$9)="N/A",0,LOOKUP($H49,Data!$T$3:$T$9,Data!W$3:W$9)+1)</f>
        <v>7651</v>
      </c>
      <c r="T49" s="36">
        <f>IF(LOOKUP($H49,Data!$T$3:$T$9,Data!X$3:X$9)="N/A",0,LOOKUP($H49,Data!$T$3:$T$9,Data!X$3:X$9)+1)</f>
        <v>12401</v>
      </c>
      <c r="U49" s="36">
        <f>IF(LOOKUP($H49,Data!$T$3:$T$9,Data!Y$3:Y$9)="N/A",0,LOOKUP($H49,Data!$T$3:$T$9,Data!Y$3:Y$9)+1)</f>
        <v>26701</v>
      </c>
      <c r="V49" s="36">
        <f>IF(LOOKUP($H49,Data!$T$3:$T$9,Data!Z$3:Z$9)="N/A",0,LOOKUP($H49,Data!$T$3:$T$9,Data!Z$3:Z$9)+1)</f>
        <v>48501</v>
      </c>
      <c r="W49" s="36">
        <f>IF(LOOKUP($H49,Data!$T$3:$T$9,Data!AA$3:AA$9)="N/A",0,LOOKUP($H49,Data!$T$3:$T$9,Data!AA$3:AA$9)+1)</f>
        <v>78701</v>
      </c>
      <c r="X49" s="36">
        <f>IF(LOOKUP($H49,Data!$T$3:$T$9,Data!AB$3:AB$9)="N/A",0,LOOKUP($H49,Data!$T$3:$T$9,Data!AB$3:AB$9)+1)</f>
        <v>143001</v>
      </c>
    </row>
    <row r="50" spans="8:24" ht="13.5" customHeight="1" x14ac:dyDescent="0.25">
      <c r="H50" s="20">
        <v>0.01</v>
      </c>
      <c r="I50" s="12"/>
      <c r="J50" s="7"/>
      <c r="K50" s="5" t="str">
        <f t="shared" si="0"/>
        <v/>
      </c>
      <c r="L50" s="72" t="str">
        <f t="shared" si="1"/>
        <v/>
      </c>
      <c r="M50" s="75"/>
      <c r="O50" s="44">
        <f t="shared" si="2"/>
        <v>0.01</v>
      </c>
      <c r="P50" s="36">
        <v>0</v>
      </c>
      <c r="Q50" s="36">
        <f>IF(LOOKUP($H50,Data!$T$3:$T$9,Data!U$3:U$9)="N/A",0,LOOKUP($H50,Data!$T$3:$T$9,Data!U$3:U$9)+1)</f>
        <v>0</v>
      </c>
      <c r="R50" s="36">
        <f>IF(LOOKUP($H50,Data!$T$3:$T$9,Data!V$3:V$9)="N/A",0,LOOKUP($H50,Data!$T$3:$T$9,Data!V$3:V$9)+1)</f>
        <v>4221</v>
      </c>
      <c r="S50" s="36">
        <f>IF(LOOKUP($H50,Data!$T$3:$T$9,Data!W$3:W$9)="N/A",0,LOOKUP($H50,Data!$T$3:$T$9,Data!W$3:W$9)+1)</f>
        <v>7651</v>
      </c>
      <c r="T50" s="36">
        <f>IF(LOOKUP($H50,Data!$T$3:$T$9,Data!X$3:X$9)="N/A",0,LOOKUP($H50,Data!$T$3:$T$9,Data!X$3:X$9)+1)</f>
        <v>12401</v>
      </c>
      <c r="U50" s="36">
        <f>IF(LOOKUP($H50,Data!$T$3:$T$9,Data!Y$3:Y$9)="N/A",0,LOOKUP($H50,Data!$T$3:$T$9,Data!Y$3:Y$9)+1)</f>
        <v>26701</v>
      </c>
      <c r="V50" s="36">
        <f>IF(LOOKUP($H50,Data!$T$3:$T$9,Data!Z$3:Z$9)="N/A",0,LOOKUP($H50,Data!$T$3:$T$9,Data!Z$3:Z$9)+1)</f>
        <v>48501</v>
      </c>
      <c r="W50" s="36">
        <f>IF(LOOKUP($H50,Data!$T$3:$T$9,Data!AA$3:AA$9)="N/A",0,LOOKUP($H50,Data!$T$3:$T$9,Data!AA$3:AA$9)+1)</f>
        <v>78701</v>
      </c>
      <c r="X50" s="36">
        <f>IF(LOOKUP($H50,Data!$T$3:$T$9,Data!AB$3:AB$9)="N/A",0,LOOKUP($H50,Data!$T$3:$T$9,Data!AB$3:AB$9)+1)</f>
        <v>143001</v>
      </c>
    </row>
    <row r="51" spans="8:24" ht="13.5" customHeight="1" x14ac:dyDescent="0.25">
      <c r="H51" s="20">
        <v>0.01</v>
      </c>
      <c r="I51" s="12"/>
      <c r="J51" s="7"/>
      <c r="K51" s="5" t="str">
        <f t="shared" si="0"/>
        <v/>
      </c>
      <c r="L51" s="72" t="str">
        <f t="shared" si="1"/>
        <v/>
      </c>
      <c r="M51" s="75"/>
      <c r="O51" s="44">
        <f t="shared" si="2"/>
        <v>0.01</v>
      </c>
      <c r="P51" s="36">
        <v>0</v>
      </c>
      <c r="Q51" s="36">
        <f>IF(LOOKUP($H51,Data!$T$3:$T$9,Data!U$3:U$9)="N/A",0,LOOKUP($H51,Data!$T$3:$T$9,Data!U$3:U$9)+1)</f>
        <v>0</v>
      </c>
      <c r="R51" s="36">
        <f>IF(LOOKUP($H51,Data!$T$3:$T$9,Data!V$3:V$9)="N/A",0,LOOKUP($H51,Data!$T$3:$T$9,Data!V$3:V$9)+1)</f>
        <v>4221</v>
      </c>
      <c r="S51" s="36">
        <f>IF(LOOKUP($H51,Data!$T$3:$T$9,Data!W$3:W$9)="N/A",0,LOOKUP($H51,Data!$T$3:$T$9,Data!W$3:W$9)+1)</f>
        <v>7651</v>
      </c>
      <c r="T51" s="36">
        <f>IF(LOOKUP($H51,Data!$T$3:$T$9,Data!X$3:X$9)="N/A",0,LOOKUP($H51,Data!$T$3:$T$9,Data!X$3:X$9)+1)</f>
        <v>12401</v>
      </c>
      <c r="U51" s="36">
        <f>IF(LOOKUP($H51,Data!$T$3:$T$9,Data!Y$3:Y$9)="N/A",0,LOOKUP($H51,Data!$T$3:$T$9,Data!Y$3:Y$9)+1)</f>
        <v>26701</v>
      </c>
      <c r="V51" s="36">
        <f>IF(LOOKUP($H51,Data!$T$3:$T$9,Data!Z$3:Z$9)="N/A",0,LOOKUP($H51,Data!$T$3:$T$9,Data!Z$3:Z$9)+1)</f>
        <v>48501</v>
      </c>
      <c r="W51" s="36">
        <f>IF(LOOKUP($H51,Data!$T$3:$T$9,Data!AA$3:AA$9)="N/A",0,LOOKUP($H51,Data!$T$3:$T$9,Data!AA$3:AA$9)+1)</f>
        <v>78701</v>
      </c>
      <c r="X51" s="36">
        <f>IF(LOOKUP($H51,Data!$T$3:$T$9,Data!AB$3:AB$9)="N/A",0,LOOKUP($H51,Data!$T$3:$T$9,Data!AB$3:AB$9)+1)</f>
        <v>143001</v>
      </c>
    </row>
    <row r="52" spans="8:24" ht="13.5" customHeight="1" x14ac:dyDescent="0.25">
      <c r="H52" s="20">
        <v>0.01</v>
      </c>
      <c r="I52" s="12"/>
      <c r="J52" s="7"/>
      <c r="K52" s="5" t="str">
        <f t="shared" si="0"/>
        <v/>
      </c>
      <c r="L52" s="72" t="str">
        <f t="shared" si="1"/>
        <v/>
      </c>
      <c r="M52" s="75"/>
      <c r="O52" s="44">
        <f t="shared" si="2"/>
        <v>0.01</v>
      </c>
      <c r="P52" s="36">
        <v>0</v>
      </c>
      <c r="Q52" s="36">
        <f>IF(LOOKUP($H52,Data!$T$3:$T$9,Data!U$3:U$9)="N/A",0,LOOKUP($H52,Data!$T$3:$T$9,Data!U$3:U$9)+1)</f>
        <v>0</v>
      </c>
      <c r="R52" s="36">
        <f>IF(LOOKUP($H52,Data!$T$3:$T$9,Data!V$3:V$9)="N/A",0,LOOKUP($H52,Data!$T$3:$T$9,Data!V$3:V$9)+1)</f>
        <v>4221</v>
      </c>
      <c r="S52" s="36">
        <f>IF(LOOKUP($H52,Data!$T$3:$T$9,Data!W$3:W$9)="N/A",0,LOOKUP($H52,Data!$T$3:$T$9,Data!W$3:W$9)+1)</f>
        <v>7651</v>
      </c>
      <c r="T52" s="36">
        <f>IF(LOOKUP($H52,Data!$T$3:$T$9,Data!X$3:X$9)="N/A",0,LOOKUP($H52,Data!$T$3:$T$9,Data!X$3:X$9)+1)</f>
        <v>12401</v>
      </c>
      <c r="U52" s="36">
        <f>IF(LOOKUP($H52,Data!$T$3:$T$9,Data!Y$3:Y$9)="N/A",0,LOOKUP($H52,Data!$T$3:$T$9,Data!Y$3:Y$9)+1)</f>
        <v>26701</v>
      </c>
      <c r="V52" s="36">
        <f>IF(LOOKUP($H52,Data!$T$3:$T$9,Data!Z$3:Z$9)="N/A",0,LOOKUP($H52,Data!$T$3:$T$9,Data!Z$3:Z$9)+1)</f>
        <v>48501</v>
      </c>
      <c r="W52" s="36">
        <f>IF(LOOKUP($H52,Data!$T$3:$T$9,Data!AA$3:AA$9)="N/A",0,LOOKUP($H52,Data!$T$3:$T$9,Data!AA$3:AA$9)+1)</f>
        <v>78701</v>
      </c>
      <c r="X52" s="36">
        <f>IF(LOOKUP($H52,Data!$T$3:$T$9,Data!AB$3:AB$9)="N/A",0,LOOKUP($H52,Data!$T$3:$T$9,Data!AB$3:AB$9)+1)</f>
        <v>143001</v>
      </c>
    </row>
    <row r="53" spans="8:24" ht="13.5" customHeight="1" x14ac:dyDescent="0.25">
      <c r="H53" s="20">
        <v>0.01</v>
      </c>
      <c r="I53" s="12"/>
      <c r="J53" s="7"/>
      <c r="K53" s="5" t="str">
        <f t="shared" si="0"/>
        <v/>
      </c>
      <c r="L53" s="72" t="str">
        <f t="shared" si="1"/>
        <v/>
      </c>
      <c r="M53" s="75"/>
      <c r="O53" s="44">
        <f t="shared" si="2"/>
        <v>0.01</v>
      </c>
      <c r="P53" s="36">
        <v>0</v>
      </c>
      <c r="Q53" s="36">
        <f>IF(LOOKUP($H53,Data!$T$3:$T$9,Data!U$3:U$9)="N/A",0,LOOKUP($H53,Data!$T$3:$T$9,Data!U$3:U$9)+1)</f>
        <v>0</v>
      </c>
      <c r="R53" s="36">
        <f>IF(LOOKUP($H53,Data!$T$3:$T$9,Data!V$3:V$9)="N/A",0,LOOKUP($H53,Data!$T$3:$T$9,Data!V$3:V$9)+1)</f>
        <v>4221</v>
      </c>
      <c r="S53" s="36">
        <f>IF(LOOKUP($H53,Data!$T$3:$T$9,Data!W$3:W$9)="N/A",0,LOOKUP($H53,Data!$T$3:$T$9,Data!W$3:W$9)+1)</f>
        <v>7651</v>
      </c>
      <c r="T53" s="36">
        <f>IF(LOOKUP($H53,Data!$T$3:$T$9,Data!X$3:X$9)="N/A",0,LOOKUP($H53,Data!$T$3:$T$9,Data!X$3:X$9)+1)</f>
        <v>12401</v>
      </c>
      <c r="U53" s="36">
        <f>IF(LOOKUP($H53,Data!$T$3:$T$9,Data!Y$3:Y$9)="N/A",0,LOOKUP($H53,Data!$T$3:$T$9,Data!Y$3:Y$9)+1)</f>
        <v>26701</v>
      </c>
      <c r="V53" s="36">
        <f>IF(LOOKUP($H53,Data!$T$3:$T$9,Data!Z$3:Z$9)="N/A",0,LOOKUP($H53,Data!$T$3:$T$9,Data!Z$3:Z$9)+1)</f>
        <v>48501</v>
      </c>
      <c r="W53" s="36">
        <f>IF(LOOKUP($H53,Data!$T$3:$T$9,Data!AA$3:AA$9)="N/A",0,LOOKUP($H53,Data!$T$3:$T$9,Data!AA$3:AA$9)+1)</f>
        <v>78701</v>
      </c>
      <c r="X53" s="36">
        <f>IF(LOOKUP($H53,Data!$T$3:$T$9,Data!AB$3:AB$9)="N/A",0,LOOKUP($H53,Data!$T$3:$T$9,Data!AB$3:AB$9)+1)</f>
        <v>143001</v>
      </c>
    </row>
    <row r="54" spans="8:24" ht="13.5" customHeight="1" x14ac:dyDescent="0.25">
      <c r="H54" s="20">
        <v>0.01</v>
      </c>
      <c r="I54" s="12"/>
      <c r="J54" s="7"/>
      <c r="K54" s="5" t="str">
        <f t="shared" si="0"/>
        <v/>
      </c>
      <c r="L54" s="72" t="str">
        <f t="shared" si="1"/>
        <v/>
      </c>
      <c r="M54" s="75"/>
      <c r="O54" s="44">
        <f t="shared" si="2"/>
        <v>0.01</v>
      </c>
      <c r="P54" s="36">
        <v>0</v>
      </c>
      <c r="Q54" s="36">
        <f>IF(LOOKUP($H54,Data!$T$3:$T$9,Data!U$3:U$9)="N/A",0,LOOKUP($H54,Data!$T$3:$T$9,Data!U$3:U$9)+1)</f>
        <v>0</v>
      </c>
      <c r="R54" s="36">
        <f>IF(LOOKUP($H54,Data!$T$3:$T$9,Data!V$3:V$9)="N/A",0,LOOKUP($H54,Data!$T$3:$T$9,Data!V$3:V$9)+1)</f>
        <v>4221</v>
      </c>
      <c r="S54" s="36">
        <f>IF(LOOKUP($H54,Data!$T$3:$T$9,Data!W$3:W$9)="N/A",0,LOOKUP($H54,Data!$T$3:$T$9,Data!W$3:W$9)+1)</f>
        <v>7651</v>
      </c>
      <c r="T54" s="36">
        <f>IF(LOOKUP($H54,Data!$T$3:$T$9,Data!X$3:X$9)="N/A",0,LOOKUP($H54,Data!$T$3:$T$9,Data!X$3:X$9)+1)</f>
        <v>12401</v>
      </c>
      <c r="U54" s="36">
        <f>IF(LOOKUP($H54,Data!$T$3:$T$9,Data!Y$3:Y$9)="N/A",0,LOOKUP($H54,Data!$T$3:$T$9,Data!Y$3:Y$9)+1)</f>
        <v>26701</v>
      </c>
      <c r="V54" s="36">
        <f>IF(LOOKUP($H54,Data!$T$3:$T$9,Data!Z$3:Z$9)="N/A",0,LOOKUP($H54,Data!$T$3:$T$9,Data!Z$3:Z$9)+1)</f>
        <v>48501</v>
      </c>
      <c r="W54" s="36">
        <f>IF(LOOKUP($H54,Data!$T$3:$T$9,Data!AA$3:AA$9)="N/A",0,LOOKUP($H54,Data!$T$3:$T$9,Data!AA$3:AA$9)+1)</f>
        <v>78701</v>
      </c>
      <c r="X54" s="36">
        <f>IF(LOOKUP($H54,Data!$T$3:$T$9,Data!AB$3:AB$9)="N/A",0,LOOKUP($H54,Data!$T$3:$T$9,Data!AB$3:AB$9)+1)</f>
        <v>143001</v>
      </c>
    </row>
    <row r="55" spans="8:24" ht="13.5" customHeight="1" x14ac:dyDescent="0.25">
      <c r="H55" s="20">
        <v>0.01</v>
      </c>
      <c r="I55" s="12"/>
      <c r="J55" s="7"/>
      <c r="K55" s="5" t="str">
        <f t="shared" si="0"/>
        <v/>
      </c>
      <c r="L55" s="72" t="str">
        <f t="shared" si="1"/>
        <v/>
      </c>
      <c r="M55" s="75"/>
      <c r="O55" s="44">
        <f t="shared" si="2"/>
        <v>0.01</v>
      </c>
      <c r="P55" s="36">
        <v>0</v>
      </c>
      <c r="Q55" s="36">
        <f>IF(LOOKUP($H55,Data!$T$3:$T$9,Data!U$3:U$9)="N/A",0,LOOKUP($H55,Data!$T$3:$T$9,Data!U$3:U$9)+1)</f>
        <v>0</v>
      </c>
      <c r="R55" s="36">
        <f>IF(LOOKUP($H55,Data!$T$3:$T$9,Data!V$3:V$9)="N/A",0,LOOKUP($H55,Data!$T$3:$T$9,Data!V$3:V$9)+1)</f>
        <v>4221</v>
      </c>
      <c r="S55" s="36">
        <f>IF(LOOKUP($H55,Data!$T$3:$T$9,Data!W$3:W$9)="N/A",0,LOOKUP($H55,Data!$T$3:$T$9,Data!W$3:W$9)+1)</f>
        <v>7651</v>
      </c>
      <c r="T55" s="36">
        <f>IF(LOOKUP($H55,Data!$T$3:$T$9,Data!X$3:X$9)="N/A",0,LOOKUP($H55,Data!$T$3:$T$9,Data!X$3:X$9)+1)</f>
        <v>12401</v>
      </c>
      <c r="U55" s="36">
        <f>IF(LOOKUP($H55,Data!$T$3:$T$9,Data!Y$3:Y$9)="N/A",0,LOOKUP($H55,Data!$T$3:$T$9,Data!Y$3:Y$9)+1)</f>
        <v>26701</v>
      </c>
      <c r="V55" s="36">
        <f>IF(LOOKUP($H55,Data!$T$3:$T$9,Data!Z$3:Z$9)="N/A",0,LOOKUP($H55,Data!$T$3:$T$9,Data!Z$3:Z$9)+1)</f>
        <v>48501</v>
      </c>
      <c r="W55" s="36">
        <f>IF(LOOKUP($H55,Data!$T$3:$T$9,Data!AA$3:AA$9)="N/A",0,LOOKUP($H55,Data!$T$3:$T$9,Data!AA$3:AA$9)+1)</f>
        <v>78701</v>
      </c>
      <c r="X55" s="36">
        <f>IF(LOOKUP($H55,Data!$T$3:$T$9,Data!AB$3:AB$9)="N/A",0,LOOKUP($H55,Data!$T$3:$T$9,Data!AB$3:AB$9)+1)</f>
        <v>143001</v>
      </c>
    </row>
    <row r="56" spans="8:24" ht="13.5" customHeight="1" x14ac:dyDescent="0.25">
      <c r="H56" s="20">
        <v>0.01</v>
      </c>
      <c r="I56" s="12"/>
      <c r="J56" s="7"/>
      <c r="K56" s="5" t="str">
        <f t="shared" si="0"/>
        <v/>
      </c>
      <c r="L56" s="72" t="str">
        <f t="shared" si="1"/>
        <v/>
      </c>
      <c r="M56" s="75"/>
      <c r="O56" s="44">
        <f t="shared" si="2"/>
        <v>0.01</v>
      </c>
      <c r="P56" s="36">
        <v>0</v>
      </c>
      <c r="Q56" s="36">
        <f>IF(LOOKUP($H56,Data!$T$3:$T$9,Data!U$3:U$9)="N/A",0,LOOKUP($H56,Data!$T$3:$T$9,Data!U$3:U$9)+1)</f>
        <v>0</v>
      </c>
      <c r="R56" s="36">
        <f>IF(LOOKUP($H56,Data!$T$3:$T$9,Data!V$3:V$9)="N/A",0,LOOKUP($H56,Data!$T$3:$T$9,Data!V$3:V$9)+1)</f>
        <v>4221</v>
      </c>
      <c r="S56" s="36">
        <f>IF(LOOKUP($H56,Data!$T$3:$T$9,Data!W$3:W$9)="N/A",0,LOOKUP($H56,Data!$T$3:$T$9,Data!W$3:W$9)+1)</f>
        <v>7651</v>
      </c>
      <c r="T56" s="36">
        <f>IF(LOOKUP($H56,Data!$T$3:$T$9,Data!X$3:X$9)="N/A",0,LOOKUP($H56,Data!$T$3:$T$9,Data!X$3:X$9)+1)</f>
        <v>12401</v>
      </c>
      <c r="U56" s="36">
        <f>IF(LOOKUP($H56,Data!$T$3:$T$9,Data!Y$3:Y$9)="N/A",0,LOOKUP($H56,Data!$T$3:$T$9,Data!Y$3:Y$9)+1)</f>
        <v>26701</v>
      </c>
      <c r="V56" s="36">
        <f>IF(LOOKUP($H56,Data!$T$3:$T$9,Data!Z$3:Z$9)="N/A",0,LOOKUP($H56,Data!$T$3:$T$9,Data!Z$3:Z$9)+1)</f>
        <v>48501</v>
      </c>
      <c r="W56" s="36">
        <f>IF(LOOKUP($H56,Data!$T$3:$T$9,Data!AA$3:AA$9)="N/A",0,LOOKUP($H56,Data!$T$3:$T$9,Data!AA$3:AA$9)+1)</f>
        <v>78701</v>
      </c>
      <c r="X56" s="36">
        <f>IF(LOOKUP($H56,Data!$T$3:$T$9,Data!AB$3:AB$9)="N/A",0,LOOKUP($H56,Data!$T$3:$T$9,Data!AB$3:AB$9)+1)</f>
        <v>143001</v>
      </c>
    </row>
    <row r="57" spans="8:24" ht="13.5" customHeight="1" x14ac:dyDescent="0.25">
      <c r="H57" s="20">
        <v>0.01</v>
      </c>
      <c r="I57" s="12"/>
      <c r="J57" s="7"/>
      <c r="K57" s="5" t="str">
        <f t="shared" si="0"/>
        <v/>
      </c>
      <c r="L57" s="72" t="str">
        <f t="shared" si="1"/>
        <v/>
      </c>
      <c r="M57" s="75"/>
      <c r="O57" s="44">
        <f t="shared" si="2"/>
        <v>0.01</v>
      </c>
      <c r="P57" s="36">
        <v>0</v>
      </c>
      <c r="Q57" s="36">
        <f>IF(LOOKUP($H57,Data!$T$3:$T$9,Data!U$3:U$9)="N/A",0,LOOKUP($H57,Data!$T$3:$T$9,Data!U$3:U$9)+1)</f>
        <v>0</v>
      </c>
      <c r="R57" s="36">
        <f>IF(LOOKUP($H57,Data!$T$3:$T$9,Data!V$3:V$9)="N/A",0,LOOKUP($H57,Data!$T$3:$T$9,Data!V$3:V$9)+1)</f>
        <v>4221</v>
      </c>
      <c r="S57" s="36">
        <f>IF(LOOKUP($H57,Data!$T$3:$T$9,Data!W$3:W$9)="N/A",0,LOOKUP($H57,Data!$T$3:$T$9,Data!W$3:W$9)+1)</f>
        <v>7651</v>
      </c>
      <c r="T57" s="36">
        <f>IF(LOOKUP($H57,Data!$T$3:$T$9,Data!X$3:X$9)="N/A",0,LOOKUP($H57,Data!$T$3:$T$9,Data!X$3:X$9)+1)</f>
        <v>12401</v>
      </c>
      <c r="U57" s="36">
        <f>IF(LOOKUP($H57,Data!$T$3:$T$9,Data!Y$3:Y$9)="N/A",0,LOOKUP($H57,Data!$T$3:$T$9,Data!Y$3:Y$9)+1)</f>
        <v>26701</v>
      </c>
      <c r="V57" s="36">
        <f>IF(LOOKUP($H57,Data!$T$3:$T$9,Data!Z$3:Z$9)="N/A",0,LOOKUP($H57,Data!$T$3:$T$9,Data!Z$3:Z$9)+1)</f>
        <v>48501</v>
      </c>
      <c r="W57" s="36">
        <f>IF(LOOKUP($H57,Data!$T$3:$T$9,Data!AA$3:AA$9)="N/A",0,LOOKUP($H57,Data!$T$3:$T$9,Data!AA$3:AA$9)+1)</f>
        <v>78701</v>
      </c>
      <c r="X57" s="36">
        <f>IF(LOOKUP($H57,Data!$T$3:$T$9,Data!AB$3:AB$9)="N/A",0,LOOKUP($H57,Data!$T$3:$T$9,Data!AB$3:AB$9)+1)</f>
        <v>143001</v>
      </c>
    </row>
    <row r="58" spans="8:24" ht="13.5" customHeight="1" x14ac:dyDescent="0.25">
      <c r="H58" s="20">
        <v>0.01</v>
      </c>
      <c r="I58" s="12"/>
      <c r="J58" s="7"/>
      <c r="K58" s="5" t="str">
        <f t="shared" si="0"/>
        <v/>
      </c>
      <c r="L58" s="72" t="str">
        <f t="shared" si="1"/>
        <v/>
      </c>
      <c r="M58" s="75"/>
      <c r="O58" s="44">
        <f t="shared" si="2"/>
        <v>0.01</v>
      </c>
      <c r="P58" s="36">
        <v>0</v>
      </c>
      <c r="Q58" s="36">
        <f>IF(LOOKUP($H58,Data!$T$3:$T$9,Data!U$3:U$9)="N/A",0,LOOKUP($H58,Data!$T$3:$T$9,Data!U$3:U$9)+1)</f>
        <v>0</v>
      </c>
      <c r="R58" s="36">
        <f>IF(LOOKUP($H58,Data!$T$3:$T$9,Data!V$3:V$9)="N/A",0,LOOKUP($H58,Data!$T$3:$T$9,Data!V$3:V$9)+1)</f>
        <v>4221</v>
      </c>
      <c r="S58" s="36">
        <f>IF(LOOKUP($H58,Data!$T$3:$T$9,Data!W$3:W$9)="N/A",0,LOOKUP($H58,Data!$T$3:$T$9,Data!W$3:W$9)+1)</f>
        <v>7651</v>
      </c>
      <c r="T58" s="36">
        <f>IF(LOOKUP($H58,Data!$T$3:$T$9,Data!X$3:X$9)="N/A",0,LOOKUP($H58,Data!$T$3:$T$9,Data!X$3:X$9)+1)</f>
        <v>12401</v>
      </c>
      <c r="U58" s="36">
        <f>IF(LOOKUP($H58,Data!$T$3:$T$9,Data!Y$3:Y$9)="N/A",0,LOOKUP($H58,Data!$T$3:$T$9,Data!Y$3:Y$9)+1)</f>
        <v>26701</v>
      </c>
      <c r="V58" s="36">
        <f>IF(LOOKUP($H58,Data!$T$3:$T$9,Data!Z$3:Z$9)="N/A",0,LOOKUP($H58,Data!$T$3:$T$9,Data!Z$3:Z$9)+1)</f>
        <v>48501</v>
      </c>
      <c r="W58" s="36">
        <f>IF(LOOKUP($H58,Data!$T$3:$T$9,Data!AA$3:AA$9)="N/A",0,LOOKUP($H58,Data!$T$3:$T$9,Data!AA$3:AA$9)+1)</f>
        <v>78701</v>
      </c>
      <c r="X58" s="36">
        <f>IF(LOOKUP($H58,Data!$T$3:$T$9,Data!AB$3:AB$9)="N/A",0,LOOKUP($H58,Data!$T$3:$T$9,Data!AB$3:AB$9)+1)</f>
        <v>143001</v>
      </c>
    </row>
    <row r="59" spans="8:24" ht="13.5" customHeight="1" x14ac:dyDescent="0.25">
      <c r="H59" s="20">
        <v>0.01</v>
      </c>
      <c r="I59" s="12"/>
      <c r="J59" s="7"/>
      <c r="K59" s="5" t="str">
        <f t="shared" si="0"/>
        <v/>
      </c>
      <c r="L59" s="72" t="str">
        <f t="shared" si="1"/>
        <v/>
      </c>
      <c r="M59" s="75"/>
      <c r="O59" s="44">
        <f t="shared" si="2"/>
        <v>0.01</v>
      </c>
      <c r="P59" s="36">
        <v>0</v>
      </c>
      <c r="Q59" s="36">
        <f>IF(LOOKUP($H59,Data!$T$3:$T$9,Data!U$3:U$9)="N/A",0,LOOKUP($H59,Data!$T$3:$T$9,Data!U$3:U$9)+1)</f>
        <v>0</v>
      </c>
      <c r="R59" s="36">
        <f>IF(LOOKUP($H59,Data!$T$3:$T$9,Data!V$3:V$9)="N/A",0,LOOKUP($H59,Data!$T$3:$T$9,Data!V$3:V$9)+1)</f>
        <v>4221</v>
      </c>
      <c r="S59" s="36">
        <f>IF(LOOKUP($H59,Data!$T$3:$T$9,Data!W$3:W$9)="N/A",0,LOOKUP($H59,Data!$T$3:$T$9,Data!W$3:W$9)+1)</f>
        <v>7651</v>
      </c>
      <c r="T59" s="36">
        <f>IF(LOOKUP($H59,Data!$T$3:$T$9,Data!X$3:X$9)="N/A",0,LOOKUP($H59,Data!$T$3:$T$9,Data!X$3:X$9)+1)</f>
        <v>12401</v>
      </c>
      <c r="U59" s="36">
        <f>IF(LOOKUP($H59,Data!$T$3:$T$9,Data!Y$3:Y$9)="N/A",0,LOOKUP($H59,Data!$T$3:$T$9,Data!Y$3:Y$9)+1)</f>
        <v>26701</v>
      </c>
      <c r="V59" s="36">
        <f>IF(LOOKUP($H59,Data!$T$3:$T$9,Data!Z$3:Z$9)="N/A",0,LOOKUP($H59,Data!$T$3:$T$9,Data!Z$3:Z$9)+1)</f>
        <v>48501</v>
      </c>
      <c r="W59" s="36">
        <f>IF(LOOKUP($H59,Data!$T$3:$T$9,Data!AA$3:AA$9)="N/A",0,LOOKUP($H59,Data!$T$3:$T$9,Data!AA$3:AA$9)+1)</f>
        <v>78701</v>
      </c>
      <c r="X59" s="36">
        <f>IF(LOOKUP($H59,Data!$T$3:$T$9,Data!AB$3:AB$9)="N/A",0,LOOKUP($H59,Data!$T$3:$T$9,Data!AB$3:AB$9)+1)</f>
        <v>143001</v>
      </c>
    </row>
    <row r="60" spans="8:24" ht="13.5" customHeight="1" x14ac:dyDescent="0.25">
      <c r="H60" s="20">
        <v>0.01</v>
      </c>
      <c r="I60" s="12"/>
      <c r="J60" s="7"/>
      <c r="K60" s="5" t="str">
        <f t="shared" si="0"/>
        <v/>
      </c>
      <c r="L60" s="72" t="str">
        <f t="shared" si="1"/>
        <v/>
      </c>
      <c r="M60" s="75"/>
      <c r="O60" s="44">
        <f t="shared" si="2"/>
        <v>0.01</v>
      </c>
      <c r="P60" s="36">
        <v>0</v>
      </c>
      <c r="Q60" s="36">
        <f>IF(LOOKUP($H60,Data!$T$3:$T$9,Data!U$3:U$9)="N/A",0,LOOKUP($H60,Data!$T$3:$T$9,Data!U$3:U$9)+1)</f>
        <v>0</v>
      </c>
      <c r="R60" s="36">
        <f>IF(LOOKUP($H60,Data!$T$3:$T$9,Data!V$3:V$9)="N/A",0,LOOKUP($H60,Data!$T$3:$T$9,Data!V$3:V$9)+1)</f>
        <v>4221</v>
      </c>
      <c r="S60" s="36">
        <f>IF(LOOKUP($H60,Data!$T$3:$T$9,Data!W$3:W$9)="N/A",0,LOOKUP($H60,Data!$T$3:$T$9,Data!W$3:W$9)+1)</f>
        <v>7651</v>
      </c>
      <c r="T60" s="36">
        <f>IF(LOOKUP($H60,Data!$T$3:$T$9,Data!X$3:X$9)="N/A",0,LOOKUP($H60,Data!$T$3:$T$9,Data!X$3:X$9)+1)</f>
        <v>12401</v>
      </c>
      <c r="U60" s="36">
        <f>IF(LOOKUP($H60,Data!$T$3:$T$9,Data!Y$3:Y$9)="N/A",0,LOOKUP($H60,Data!$T$3:$T$9,Data!Y$3:Y$9)+1)</f>
        <v>26701</v>
      </c>
      <c r="V60" s="36">
        <f>IF(LOOKUP($H60,Data!$T$3:$T$9,Data!Z$3:Z$9)="N/A",0,LOOKUP($H60,Data!$T$3:$T$9,Data!Z$3:Z$9)+1)</f>
        <v>48501</v>
      </c>
      <c r="W60" s="36">
        <f>IF(LOOKUP($H60,Data!$T$3:$T$9,Data!AA$3:AA$9)="N/A",0,LOOKUP($H60,Data!$T$3:$T$9,Data!AA$3:AA$9)+1)</f>
        <v>78701</v>
      </c>
      <c r="X60" s="36">
        <f>IF(LOOKUP($H60,Data!$T$3:$T$9,Data!AB$3:AB$9)="N/A",0,LOOKUP($H60,Data!$T$3:$T$9,Data!AB$3:AB$9)+1)</f>
        <v>143001</v>
      </c>
    </row>
    <row r="61" spans="8:24" ht="13.5" customHeight="1" x14ac:dyDescent="0.25">
      <c r="H61" s="20">
        <v>0.01</v>
      </c>
      <c r="I61" s="12"/>
      <c r="J61" s="7"/>
      <c r="K61" s="5" t="str">
        <f t="shared" si="0"/>
        <v/>
      </c>
      <c r="L61" s="72" t="str">
        <f t="shared" si="1"/>
        <v/>
      </c>
      <c r="M61" s="75"/>
      <c r="O61" s="44">
        <f t="shared" si="2"/>
        <v>0.01</v>
      </c>
      <c r="P61" s="36">
        <v>0</v>
      </c>
      <c r="Q61" s="36">
        <f>IF(LOOKUP($H61,Data!$T$3:$T$9,Data!U$3:U$9)="N/A",0,LOOKUP($H61,Data!$T$3:$T$9,Data!U$3:U$9)+1)</f>
        <v>0</v>
      </c>
      <c r="R61" s="36">
        <f>IF(LOOKUP($H61,Data!$T$3:$T$9,Data!V$3:V$9)="N/A",0,LOOKUP($H61,Data!$T$3:$T$9,Data!V$3:V$9)+1)</f>
        <v>4221</v>
      </c>
      <c r="S61" s="36">
        <f>IF(LOOKUP($H61,Data!$T$3:$T$9,Data!W$3:W$9)="N/A",0,LOOKUP($H61,Data!$T$3:$T$9,Data!W$3:W$9)+1)</f>
        <v>7651</v>
      </c>
      <c r="T61" s="36">
        <f>IF(LOOKUP($H61,Data!$T$3:$T$9,Data!X$3:X$9)="N/A",0,LOOKUP($H61,Data!$T$3:$T$9,Data!X$3:X$9)+1)</f>
        <v>12401</v>
      </c>
      <c r="U61" s="36">
        <f>IF(LOOKUP($H61,Data!$T$3:$T$9,Data!Y$3:Y$9)="N/A",0,LOOKUP($H61,Data!$T$3:$T$9,Data!Y$3:Y$9)+1)</f>
        <v>26701</v>
      </c>
      <c r="V61" s="36">
        <f>IF(LOOKUP($H61,Data!$T$3:$T$9,Data!Z$3:Z$9)="N/A",0,LOOKUP($H61,Data!$T$3:$T$9,Data!Z$3:Z$9)+1)</f>
        <v>48501</v>
      </c>
      <c r="W61" s="36">
        <f>IF(LOOKUP($H61,Data!$T$3:$T$9,Data!AA$3:AA$9)="N/A",0,LOOKUP($H61,Data!$T$3:$T$9,Data!AA$3:AA$9)+1)</f>
        <v>78701</v>
      </c>
      <c r="X61" s="36">
        <f>IF(LOOKUP($H61,Data!$T$3:$T$9,Data!AB$3:AB$9)="N/A",0,LOOKUP($H61,Data!$T$3:$T$9,Data!AB$3:AB$9)+1)</f>
        <v>143001</v>
      </c>
    </row>
    <row r="62" spans="8:24" ht="13.5" customHeight="1" x14ac:dyDescent="0.25">
      <c r="H62" s="20">
        <v>0.01</v>
      </c>
      <c r="I62" s="12"/>
      <c r="J62" s="7"/>
      <c r="K62" s="5" t="str">
        <f t="shared" si="0"/>
        <v/>
      </c>
      <c r="L62" s="72" t="str">
        <f t="shared" si="1"/>
        <v/>
      </c>
      <c r="M62" s="75"/>
      <c r="O62" s="44">
        <f t="shared" si="2"/>
        <v>0.01</v>
      </c>
      <c r="P62" s="36">
        <v>0</v>
      </c>
      <c r="Q62" s="36">
        <f>IF(LOOKUP($H62,Data!$T$3:$T$9,Data!U$3:U$9)="N/A",0,LOOKUP($H62,Data!$T$3:$T$9,Data!U$3:U$9)+1)</f>
        <v>0</v>
      </c>
      <c r="R62" s="36">
        <f>IF(LOOKUP($H62,Data!$T$3:$T$9,Data!V$3:V$9)="N/A",0,LOOKUP($H62,Data!$T$3:$T$9,Data!V$3:V$9)+1)</f>
        <v>4221</v>
      </c>
      <c r="S62" s="36">
        <f>IF(LOOKUP($H62,Data!$T$3:$T$9,Data!W$3:W$9)="N/A",0,LOOKUP($H62,Data!$T$3:$T$9,Data!W$3:W$9)+1)</f>
        <v>7651</v>
      </c>
      <c r="T62" s="36">
        <f>IF(LOOKUP($H62,Data!$T$3:$T$9,Data!X$3:X$9)="N/A",0,LOOKUP($H62,Data!$T$3:$T$9,Data!X$3:X$9)+1)</f>
        <v>12401</v>
      </c>
      <c r="U62" s="36">
        <f>IF(LOOKUP($H62,Data!$T$3:$T$9,Data!Y$3:Y$9)="N/A",0,LOOKUP($H62,Data!$T$3:$T$9,Data!Y$3:Y$9)+1)</f>
        <v>26701</v>
      </c>
      <c r="V62" s="36">
        <f>IF(LOOKUP($H62,Data!$T$3:$T$9,Data!Z$3:Z$9)="N/A",0,LOOKUP($H62,Data!$T$3:$T$9,Data!Z$3:Z$9)+1)</f>
        <v>48501</v>
      </c>
      <c r="W62" s="36">
        <f>IF(LOOKUP($H62,Data!$T$3:$T$9,Data!AA$3:AA$9)="N/A",0,LOOKUP($H62,Data!$T$3:$T$9,Data!AA$3:AA$9)+1)</f>
        <v>78701</v>
      </c>
      <c r="X62" s="36">
        <f>IF(LOOKUP($H62,Data!$T$3:$T$9,Data!AB$3:AB$9)="N/A",0,LOOKUP($H62,Data!$T$3:$T$9,Data!AB$3:AB$9)+1)</f>
        <v>143001</v>
      </c>
    </row>
    <row r="63" spans="8:24" ht="13.5" customHeight="1" x14ac:dyDescent="0.25">
      <c r="H63" s="20">
        <v>0.01</v>
      </c>
      <c r="I63" s="12"/>
      <c r="J63" s="7"/>
      <c r="K63" s="5" t="str">
        <f t="shared" si="0"/>
        <v/>
      </c>
      <c r="L63" s="72" t="str">
        <f t="shared" si="1"/>
        <v/>
      </c>
      <c r="M63" s="75"/>
      <c r="O63" s="44">
        <f t="shared" si="2"/>
        <v>0.01</v>
      </c>
      <c r="P63" s="36">
        <v>0</v>
      </c>
      <c r="Q63" s="36">
        <f>IF(LOOKUP($H63,Data!$T$3:$T$9,Data!U$3:U$9)="N/A",0,LOOKUP($H63,Data!$T$3:$T$9,Data!U$3:U$9)+1)</f>
        <v>0</v>
      </c>
      <c r="R63" s="36">
        <f>IF(LOOKUP($H63,Data!$T$3:$T$9,Data!V$3:V$9)="N/A",0,LOOKUP($H63,Data!$T$3:$T$9,Data!V$3:V$9)+1)</f>
        <v>4221</v>
      </c>
      <c r="S63" s="36">
        <f>IF(LOOKUP($H63,Data!$T$3:$T$9,Data!W$3:W$9)="N/A",0,LOOKUP($H63,Data!$T$3:$T$9,Data!W$3:W$9)+1)</f>
        <v>7651</v>
      </c>
      <c r="T63" s="36">
        <f>IF(LOOKUP($H63,Data!$T$3:$T$9,Data!X$3:X$9)="N/A",0,LOOKUP($H63,Data!$T$3:$T$9,Data!X$3:X$9)+1)</f>
        <v>12401</v>
      </c>
      <c r="U63" s="36">
        <f>IF(LOOKUP($H63,Data!$T$3:$T$9,Data!Y$3:Y$9)="N/A",0,LOOKUP($H63,Data!$T$3:$T$9,Data!Y$3:Y$9)+1)</f>
        <v>26701</v>
      </c>
      <c r="V63" s="36">
        <f>IF(LOOKUP($H63,Data!$T$3:$T$9,Data!Z$3:Z$9)="N/A",0,LOOKUP($H63,Data!$T$3:$T$9,Data!Z$3:Z$9)+1)</f>
        <v>48501</v>
      </c>
      <c r="W63" s="36">
        <f>IF(LOOKUP($H63,Data!$T$3:$T$9,Data!AA$3:AA$9)="N/A",0,LOOKUP($H63,Data!$T$3:$T$9,Data!AA$3:AA$9)+1)</f>
        <v>78701</v>
      </c>
      <c r="X63" s="36">
        <f>IF(LOOKUP($H63,Data!$T$3:$T$9,Data!AB$3:AB$9)="N/A",0,LOOKUP($H63,Data!$T$3:$T$9,Data!AB$3:AB$9)+1)</f>
        <v>143001</v>
      </c>
    </row>
    <row r="64" spans="8:24" ht="13.5" customHeight="1" x14ac:dyDescent="0.25">
      <c r="H64" s="20">
        <v>0.01</v>
      </c>
      <c r="I64" s="12"/>
      <c r="J64" s="7"/>
      <c r="K64" s="5" t="str">
        <f t="shared" si="0"/>
        <v/>
      </c>
      <c r="L64" s="72" t="str">
        <f t="shared" si="1"/>
        <v/>
      </c>
      <c r="M64" s="75"/>
      <c r="O64" s="44">
        <f t="shared" si="2"/>
        <v>0.01</v>
      </c>
      <c r="P64" s="36">
        <v>0</v>
      </c>
      <c r="Q64" s="36">
        <f>IF(LOOKUP($H64,Data!$T$3:$T$9,Data!U$3:U$9)="N/A",0,LOOKUP($H64,Data!$T$3:$T$9,Data!U$3:U$9)+1)</f>
        <v>0</v>
      </c>
      <c r="R64" s="36">
        <f>IF(LOOKUP($H64,Data!$T$3:$T$9,Data!V$3:V$9)="N/A",0,LOOKUP($H64,Data!$T$3:$T$9,Data!V$3:V$9)+1)</f>
        <v>4221</v>
      </c>
      <c r="S64" s="36">
        <f>IF(LOOKUP($H64,Data!$T$3:$T$9,Data!W$3:W$9)="N/A",0,LOOKUP($H64,Data!$T$3:$T$9,Data!W$3:W$9)+1)</f>
        <v>7651</v>
      </c>
      <c r="T64" s="36">
        <f>IF(LOOKUP($H64,Data!$T$3:$T$9,Data!X$3:X$9)="N/A",0,LOOKUP($H64,Data!$T$3:$T$9,Data!X$3:X$9)+1)</f>
        <v>12401</v>
      </c>
      <c r="U64" s="36">
        <f>IF(LOOKUP($H64,Data!$T$3:$T$9,Data!Y$3:Y$9)="N/A",0,LOOKUP($H64,Data!$T$3:$T$9,Data!Y$3:Y$9)+1)</f>
        <v>26701</v>
      </c>
      <c r="V64" s="36">
        <f>IF(LOOKUP($H64,Data!$T$3:$T$9,Data!Z$3:Z$9)="N/A",0,LOOKUP($H64,Data!$T$3:$T$9,Data!Z$3:Z$9)+1)</f>
        <v>48501</v>
      </c>
      <c r="W64" s="36">
        <f>IF(LOOKUP($H64,Data!$T$3:$T$9,Data!AA$3:AA$9)="N/A",0,LOOKUP($H64,Data!$T$3:$T$9,Data!AA$3:AA$9)+1)</f>
        <v>78701</v>
      </c>
      <c r="X64" s="36">
        <f>IF(LOOKUP($H64,Data!$T$3:$T$9,Data!AB$3:AB$9)="N/A",0,LOOKUP($H64,Data!$T$3:$T$9,Data!AB$3:AB$9)+1)</f>
        <v>143001</v>
      </c>
    </row>
    <row r="65" spans="8:24" ht="13.5" customHeight="1" x14ac:dyDescent="0.25">
      <c r="H65" s="20">
        <v>0.01</v>
      </c>
      <c r="I65" s="12"/>
      <c r="J65" s="7"/>
      <c r="K65" s="5" t="str">
        <f t="shared" si="0"/>
        <v/>
      </c>
      <c r="L65" s="72" t="str">
        <f t="shared" si="1"/>
        <v/>
      </c>
      <c r="M65" s="75"/>
      <c r="O65" s="44">
        <f t="shared" si="2"/>
        <v>0.01</v>
      </c>
      <c r="P65" s="36">
        <v>0</v>
      </c>
      <c r="Q65" s="36">
        <f>IF(LOOKUP($H65,Data!$T$3:$T$9,Data!U$3:U$9)="N/A",0,LOOKUP($H65,Data!$T$3:$T$9,Data!U$3:U$9)+1)</f>
        <v>0</v>
      </c>
      <c r="R65" s="36">
        <f>IF(LOOKUP($H65,Data!$T$3:$T$9,Data!V$3:V$9)="N/A",0,LOOKUP($H65,Data!$T$3:$T$9,Data!V$3:V$9)+1)</f>
        <v>4221</v>
      </c>
      <c r="S65" s="36">
        <f>IF(LOOKUP($H65,Data!$T$3:$T$9,Data!W$3:W$9)="N/A",0,LOOKUP($H65,Data!$T$3:$T$9,Data!W$3:W$9)+1)</f>
        <v>7651</v>
      </c>
      <c r="T65" s="36">
        <f>IF(LOOKUP($H65,Data!$T$3:$T$9,Data!X$3:X$9)="N/A",0,LOOKUP($H65,Data!$T$3:$T$9,Data!X$3:X$9)+1)</f>
        <v>12401</v>
      </c>
      <c r="U65" s="36">
        <f>IF(LOOKUP($H65,Data!$T$3:$T$9,Data!Y$3:Y$9)="N/A",0,LOOKUP($H65,Data!$T$3:$T$9,Data!Y$3:Y$9)+1)</f>
        <v>26701</v>
      </c>
      <c r="V65" s="36">
        <f>IF(LOOKUP($H65,Data!$T$3:$T$9,Data!Z$3:Z$9)="N/A",0,LOOKUP($H65,Data!$T$3:$T$9,Data!Z$3:Z$9)+1)</f>
        <v>48501</v>
      </c>
      <c r="W65" s="36">
        <f>IF(LOOKUP($H65,Data!$T$3:$T$9,Data!AA$3:AA$9)="N/A",0,LOOKUP($H65,Data!$T$3:$T$9,Data!AA$3:AA$9)+1)</f>
        <v>78701</v>
      </c>
      <c r="X65" s="36">
        <f>IF(LOOKUP($H65,Data!$T$3:$T$9,Data!AB$3:AB$9)="N/A",0,LOOKUP($H65,Data!$T$3:$T$9,Data!AB$3:AB$9)+1)</f>
        <v>143001</v>
      </c>
    </row>
    <row r="66" spans="8:24" ht="13.5" customHeight="1" x14ac:dyDescent="0.25">
      <c r="H66" s="20">
        <v>0.01</v>
      </c>
      <c r="I66" s="12"/>
      <c r="J66" s="7"/>
      <c r="K66" s="5" t="str">
        <f t="shared" si="0"/>
        <v/>
      </c>
      <c r="L66" s="72" t="str">
        <f t="shared" si="1"/>
        <v/>
      </c>
      <c r="M66" s="75"/>
      <c r="O66" s="44">
        <f t="shared" si="2"/>
        <v>0.01</v>
      </c>
      <c r="P66" s="36">
        <v>0</v>
      </c>
      <c r="Q66" s="36">
        <f>IF(LOOKUP($H66,Data!$T$3:$T$9,Data!U$3:U$9)="N/A",0,LOOKUP($H66,Data!$T$3:$T$9,Data!U$3:U$9)+1)</f>
        <v>0</v>
      </c>
      <c r="R66" s="36">
        <f>IF(LOOKUP($H66,Data!$T$3:$T$9,Data!V$3:V$9)="N/A",0,LOOKUP($H66,Data!$T$3:$T$9,Data!V$3:V$9)+1)</f>
        <v>4221</v>
      </c>
      <c r="S66" s="36">
        <f>IF(LOOKUP($H66,Data!$T$3:$T$9,Data!W$3:W$9)="N/A",0,LOOKUP($H66,Data!$T$3:$T$9,Data!W$3:W$9)+1)</f>
        <v>7651</v>
      </c>
      <c r="T66" s="36">
        <f>IF(LOOKUP($H66,Data!$T$3:$T$9,Data!X$3:X$9)="N/A",0,LOOKUP($H66,Data!$T$3:$T$9,Data!X$3:X$9)+1)</f>
        <v>12401</v>
      </c>
      <c r="U66" s="36">
        <f>IF(LOOKUP($H66,Data!$T$3:$T$9,Data!Y$3:Y$9)="N/A",0,LOOKUP($H66,Data!$T$3:$T$9,Data!Y$3:Y$9)+1)</f>
        <v>26701</v>
      </c>
      <c r="V66" s="36">
        <f>IF(LOOKUP($H66,Data!$T$3:$T$9,Data!Z$3:Z$9)="N/A",0,LOOKUP($H66,Data!$T$3:$T$9,Data!Z$3:Z$9)+1)</f>
        <v>48501</v>
      </c>
      <c r="W66" s="36">
        <f>IF(LOOKUP($H66,Data!$T$3:$T$9,Data!AA$3:AA$9)="N/A",0,LOOKUP($H66,Data!$T$3:$T$9,Data!AA$3:AA$9)+1)</f>
        <v>78701</v>
      </c>
      <c r="X66" s="36">
        <f>IF(LOOKUP($H66,Data!$T$3:$T$9,Data!AB$3:AB$9)="N/A",0,LOOKUP($H66,Data!$T$3:$T$9,Data!AB$3:AB$9)+1)</f>
        <v>143001</v>
      </c>
    </row>
    <row r="67" spans="8:24" ht="13.5" customHeight="1" x14ac:dyDescent="0.25">
      <c r="H67" s="20">
        <v>0.01</v>
      </c>
      <c r="I67" s="12"/>
      <c r="J67" s="52"/>
      <c r="K67" s="5" t="str">
        <f t="shared" si="0"/>
        <v/>
      </c>
      <c r="L67" s="72" t="str">
        <f t="shared" si="1"/>
        <v/>
      </c>
      <c r="M67" s="75"/>
      <c r="O67" s="44">
        <f t="shared" si="2"/>
        <v>0.01</v>
      </c>
      <c r="P67" s="36">
        <v>0</v>
      </c>
      <c r="Q67" s="36">
        <f>IF(LOOKUP($H67,Data!$T$3:$T$9,Data!U$3:U$9)="N/A",0,LOOKUP($H67,Data!$T$3:$T$9,Data!U$3:U$9)+1)</f>
        <v>0</v>
      </c>
      <c r="R67" s="36">
        <f>IF(LOOKUP($H67,Data!$T$3:$T$9,Data!V$3:V$9)="N/A",0,LOOKUP($H67,Data!$T$3:$T$9,Data!V$3:V$9)+1)</f>
        <v>4221</v>
      </c>
      <c r="S67" s="36">
        <f>IF(LOOKUP($H67,Data!$T$3:$T$9,Data!W$3:W$9)="N/A",0,LOOKUP($H67,Data!$T$3:$T$9,Data!W$3:W$9)+1)</f>
        <v>7651</v>
      </c>
      <c r="T67" s="36">
        <f>IF(LOOKUP($H67,Data!$T$3:$T$9,Data!X$3:X$9)="N/A",0,LOOKUP($H67,Data!$T$3:$T$9,Data!X$3:X$9)+1)</f>
        <v>12401</v>
      </c>
      <c r="U67" s="36">
        <f>IF(LOOKUP($H67,Data!$T$3:$T$9,Data!Y$3:Y$9)="N/A",0,LOOKUP($H67,Data!$T$3:$T$9,Data!Y$3:Y$9)+1)</f>
        <v>26701</v>
      </c>
      <c r="V67" s="36">
        <f>IF(LOOKUP($H67,Data!$T$3:$T$9,Data!Z$3:Z$9)="N/A",0,LOOKUP($H67,Data!$T$3:$T$9,Data!Z$3:Z$9)+1)</f>
        <v>48501</v>
      </c>
      <c r="W67" s="36">
        <f>IF(LOOKUP($H67,Data!$T$3:$T$9,Data!AA$3:AA$9)="N/A",0,LOOKUP($H67,Data!$T$3:$T$9,Data!AA$3:AA$9)+1)</f>
        <v>78701</v>
      </c>
      <c r="X67" s="36">
        <f>IF(LOOKUP($H67,Data!$T$3:$T$9,Data!AB$3:AB$9)="N/A",0,LOOKUP($H67,Data!$T$3:$T$9,Data!AB$3:AB$9)+1)</f>
        <v>143001</v>
      </c>
    </row>
    <row r="68" spans="8:24" ht="13.5" customHeight="1" x14ac:dyDescent="0.25">
      <c r="H68" s="20">
        <v>0.01</v>
      </c>
      <c r="I68" s="12"/>
      <c r="J68" s="7"/>
      <c r="K68" s="5" t="str">
        <f t="shared" si="0"/>
        <v/>
      </c>
      <c r="L68" s="72" t="str">
        <f t="shared" si="1"/>
        <v/>
      </c>
      <c r="M68" s="75"/>
      <c r="O68" s="44">
        <f t="shared" ref="O68:O131" si="3">H68</f>
        <v>0.01</v>
      </c>
      <c r="P68" s="36">
        <v>0</v>
      </c>
      <c r="Q68" s="36">
        <f>IF(LOOKUP($H68,Data!$T$3:$T$9,Data!U$3:U$9)="N/A",0,LOOKUP($H68,Data!$T$3:$T$9,Data!U$3:U$9)+1)</f>
        <v>0</v>
      </c>
      <c r="R68" s="36">
        <f>IF(LOOKUP($H68,Data!$T$3:$T$9,Data!V$3:V$9)="N/A",0,LOOKUP($H68,Data!$T$3:$T$9,Data!V$3:V$9)+1)</f>
        <v>4221</v>
      </c>
      <c r="S68" s="36">
        <f>IF(LOOKUP($H68,Data!$T$3:$T$9,Data!W$3:W$9)="N/A",0,LOOKUP($H68,Data!$T$3:$T$9,Data!W$3:W$9)+1)</f>
        <v>7651</v>
      </c>
      <c r="T68" s="36">
        <f>IF(LOOKUP($H68,Data!$T$3:$T$9,Data!X$3:X$9)="N/A",0,LOOKUP($H68,Data!$T$3:$T$9,Data!X$3:X$9)+1)</f>
        <v>12401</v>
      </c>
      <c r="U68" s="36">
        <f>IF(LOOKUP($H68,Data!$T$3:$T$9,Data!Y$3:Y$9)="N/A",0,LOOKUP($H68,Data!$T$3:$T$9,Data!Y$3:Y$9)+1)</f>
        <v>26701</v>
      </c>
      <c r="V68" s="36">
        <f>IF(LOOKUP($H68,Data!$T$3:$T$9,Data!Z$3:Z$9)="N/A",0,LOOKUP($H68,Data!$T$3:$T$9,Data!Z$3:Z$9)+1)</f>
        <v>48501</v>
      </c>
      <c r="W68" s="36">
        <f>IF(LOOKUP($H68,Data!$T$3:$T$9,Data!AA$3:AA$9)="N/A",0,LOOKUP($H68,Data!$T$3:$T$9,Data!AA$3:AA$9)+1)</f>
        <v>78701</v>
      </c>
      <c r="X68" s="36">
        <f>IF(LOOKUP($H68,Data!$T$3:$T$9,Data!AB$3:AB$9)="N/A",0,LOOKUP($H68,Data!$T$3:$T$9,Data!AB$3:AB$9)+1)</f>
        <v>143001</v>
      </c>
    </row>
    <row r="69" spans="8:24" ht="13.5" customHeight="1" x14ac:dyDescent="0.25">
      <c r="H69" s="20">
        <v>0.01</v>
      </c>
      <c r="I69" s="12"/>
      <c r="J69" s="52"/>
      <c r="K69" s="5" t="str">
        <f t="shared" ref="K69:K132" si="4">IF(AND(I69="",J69=""),"",IF(AND(J69="",I69&lt;&gt;""),I69,IF(AND(I69="",J69&lt;&gt;""),J69*$E$3)))</f>
        <v/>
      </c>
      <c r="L69" s="72" t="str">
        <f t="shared" ref="L69:L132" si="5">IF(K69="","",LOOKUP($K69,$P69:$X69,$P$3:$X$3)&amp;" NPS")</f>
        <v/>
      </c>
      <c r="M69" s="75"/>
      <c r="O69" s="44">
        <f t="shared" si="3"/>
        <v>0.01</v>
      </c>
      <c r="P69" s="36">
        <v>0</v>
      </c>
      <c r="Q69" s="36">
        <f>IF(LOOKUP($H69,Data!$T$3:$T$9,Data!U$3:U$9)="N/A",0,LOOKUP($H69,Data!$T$3:$T$9,Data!U$3:U$9)+1)</f>
        <v>0</v>
      </c>
      <c r="R69" s="36">
        <f>IF(LOOKUP($H69,Data!$T$3:$T$9,Data!V$3:V$9)="N/A",0,LOOKUP($H69,Data!$T$3:$T$9,Data!V$3:V$9)+1)</f>
        <v>4221</v>
      </c>
      <c r="S69" s="36">
        <f>IF(LOOKUP($H69,Data!$T$3:$T$9,Data!W$3:W$9)="N/A",0,LOOKUP($H69,Data!$T$3:$T$9,Data!W$3:W$9)+1)</f>
        <v>7651</v>
      </c>
      <c r="T69" s="36">
        <f>IF(LOOKUP($H69,Data!$T$3:$T$9,Data!X$3:X$9)="N/A",0,LOOKUP($H69,Data!$T$3:$T$9,Data!X$3:X$9)+1)</f>
        <v>12401</v>
      </c>
      <c r="U69" s="36">
        <f>IF(LOOKUP($H69,Data!$T$3:$T$9,Data!Y$3:Y$9)="N/A",0,LOOKUP($H69,Data!$T$3:$T$9,Data!Y$3:Y$9)+1)</f>
        <v>26701</v>
      </c>
      <c r="V69" s="36">
        <f>IF(LOOKUP($H69,Data!$T$3:$T$9,Data!Z$3:Z$9)="N/A",0,LOOKUP($H69,Data!$T$3:$T$9,Data!Z$3:Z$9)+1)</f>
        <v>48501</v>
      </c>
      <c r="W69" s="36">
        <f>IF(LOOKUP($H69,Data!$T$3:$T$9,Data!AA$3:AA$9)="N/A",0,LOOKUP($H69,Data!$T$3:$T$9,Data!AA$3:AA$9)+1)</f>
        <v>78701</v>
      </c>
      <c r="X69" s="36">
        <f>IF(LOOKUP($H69,Data!$T$3:$T$9,Data!AB$3:AB$9)="N/A",0,LOOKUP($H69,Data!$T$3:$T$9,Data!AB$3:AB$9)+1)</f>
        <v>143001</v>
      </c>
    </row>
    <row r="70" spans="8:24" ht="13.5" customHeight="1" x14ac:dyDescent="0.25">
      <c r="H70" s="20">
        <v>0.01</v>
      </c>
      <c r="I70" s="12"/>
      <c r="J70" s="7"/>
      <c r="K70" s="5" t="str">
        <f t="shared" si="4"/>
        <v/>
      </c>
      <c r="L70" s="72" t="str">
        <f t="shared" si="5"/>
        <v/>
      </c>
      <c r="M70" s="75"/>
      <c r="O70" s="44">
        <f t="shared" si="3"/>
        <v>0.01</v>
      </c>
      <c r="P70" s="36">
        <v>0</v>
      </c>
      <c r="Q70" s="36">
        <f>IF(LOOKUP($H70,Data!$T$3:$T$9,Data!U$3:U$9)="N/A",0,LOOKUP($H70,Data!$T$3:$T$9,Data!U$3:U$9)+1)</f>
        <v>0</v>
      </c>
      <c r="R70" s="36">
        <f>IF(LOOKUP($H70,Data!$T$3:$T$9,Data!V$3:V$9)="N/A",0,LOOKUP($H70,Data!$T$3:$T$9,Data!V$3:V$9)+1)</f>
        <v>4221</v>
      </c>
      <c r="S70" s="36">
        <f>IF(LOOKUP($H70,Data!$T$3:$T$9,Data!W$3:W$9)="N/A",0,LOOKUP($H70,Data!$T$3:$T$9,Data!W$3:W$9)+1)</f>
        <v>7651</v>
      </c>
      <c r="T70" s="36">
        <f>IF(LOOKUP($H70,Data!$T$3:$T$9,Data!X$3:X$9)="N/A",0,LOOKUP($H70,Data!$T$3:$T$9,Data!X$3:X$9)+1)</f>
        <v>12401</v>
      </c>
      <c r="U70" s="36">
        <f>IF(LOOKUP($H70,Data!$T$3:$T$9,Data!Y$3:Y$9)="N/A",0,LOOKUP($H70,Data!$T$3:$T$9,Data!Y$3:Y$9)+1)</f>
        <v>26701</v>
      </c>
      <c r="V70" s="36">
        <f>IF(LOOKUP($H70,Data!$T$3:$T$9,Data!Z$3:Z$9)="N/A",0,LOOKUP($H70,Data!$T$3:$T$9,Data!Z$3:Z$9)+1)</f>
        <v>48501</v>
      </c>
      <c r="W70" s="36">
        <f>IF(LOOKUP($H70,Data!$T$3:$T$9,Data!AA$3:AA$9)="N/A",0,LOOKUP($H70,Data!$T$3:$T$9,Data!AA$3:AA$9)+1)</f>
        <v>78701</v>
      </c>
      <c r="X70" s="36">
        <f>IF(LOOKUP($H70,Data!$T$3:$T$9,Data!AB$3:AB$9)="N/A",0,LOOKUP($H70,Data!$T$3:$T$9,Data!AB$3:AB$9)+1)</f>
        <v>143001</v>
      </c>
    </row>
    <row r="71" spans="8:24" ht="13.5" customHeight="1" x14ac:dyDescent="0.25">
      <c r="H71" s="20">
        <v>0.01</v>
      </c>
      <c r="I71" s="12"/>
      <c r="J71" s="52"/>
      <c r="K71" s="5" t="str">
        <f t="shared" si="4"/>
        <v/>
      </c>
      <c r="L71" s="72" t="str">
        <f t="shared" si="5"/>
        <v/>
      </c>
      <c r="M71" s="75"/>
      <c r="O71" s="44">
        <f t="shared" si="3"/>
        <v>0.01</v>
      </c>
      <c r="P71" s="36">
        <v>0</v>
      </c>
      <c r="Q71" s="36">
        <f>IF(LOOKUP($H71,Data!$T$3:$T$9,Data!U$3:U$9)="N/A",0,LOOKUP($H71,Data!$T$3:$T$9,Data!U$3:U$9)+1)</f>
        <v>0</v>
      </c>
      <c r="R71" s="36">
        <f>IF(LOOKUP($H71,Data!$T$3:$T$9,Data!V$3:V$9)="N/A",0,LOOKUP($H71,Data!$T$3:$T$9,Data!V$3:V$9)+1)</f>
        <v>4221</v>
      </c>
      <c r="S71" s="36">
        <f>IF(LOOKUP($H71,Data!$T$3:$T$9,Data!W$3:W$9)="N/A",0,LOOKUP($H71,Data!$T$3:$T$9,Data!W$3:W$9)+1)</f>
        <v>7651</v>
      </c>
      <c r="T71" s="36">
        <f>IF(LOOKUP($H71,Data!$T$3:$T$9,Data!X$3:X$9)="N/A",0,LOOKUP($H71,Data!$T$3:$T$9,Data!X$3:X$9)+1)</f>
        <v>12401</v>
      </c>
      <c r="U71" s="36">
        <f>IF(LOOKUP($H71,Data!$T$3:$T$9,Data!Y$3:Y$9)="N/A",0,LOOKUP($H71,Data!$T$3:$T$9,Data!Y$3:Y$9)+1)</f>
        <v>26701</v>
      </c>
      <c r="V71" s="36">
        <f>IF(LOOKUP($H71,Data!$T$3:$T$9,Data!Z$3:Z$9)="N/A",0,LOOKUP($H71,Data!$T$3:$T$9,Data!Z$3:Z$9)+1)</f>
        <v>48501</v>
      </c>
      <c r="W71" s="36">
        <f>IF(LOOKUP($H71,Data!$T$3:$T$9,Data!AA$3:AA$9)="N/A",0,LOOKUP($H71,Data!$T$3:$T$9,Data!AA$3:AA$9)+1)</f>
        <v>78701</v>
      </c>
      <c r="X71" s="36">
        <f>IF(LOOKUP($H71,Data!$T$3:$T$9,Data!AB$3:AB$9)="N/A",0,LOOKUP($H71,Data!$T$3:$T$9,Data!AB$3:AB$9)+1)</f>
        <v>143001</v>
      </c>
    </row>
    <row r="72" spans="8:24" ht="13.5" customHeight="1" x14ac:dyDescent="0.25">
      <c r="H72" s="20">
        <v>0.01</v>
      </c>
      <c r="I72" s="12"/>
      <c r="J72" s="7"/>
      <c r="K72" s="5" t="str">
        <f t="shared" si="4"/>
        <v/>
      </c>
      <c r="L72" s="72" t="str">
        <f t="shared" si="5"/>
        <v/>
      </c>
      <c r="M72" s="75"/>
      <c r="O72" s="44">
        <f t="shared" si="3"/>
        <v>0.01</v>
      </c>
      <c r="P72" s="36">
        <v>0</v>
      </c>
      <c r="Q72" s="36">
        <f>IF(LOOKUP($H72,Data!$T$3:$T$9,Data!U$3:U$9)="N/A",0,LOOKUP($H72,Data!$T$3:$T$9,Data!U$3:U$9)+1)</f>
        <v>0</v>
      </c>
      <c r="R72" s="36">
        <f>IF(LOOKUP($H72,Data!$T$3:$T$9,Data!V$3:V$9)="N/A",0,LOOKUP($H72,Data!$T$3:$T$9,Data!V$3:V$9)+1)</f>
        <v>4221</v>
      </c>
      <c r="S72" s="36">
        <f>IF(LOOKUP($H72,Data!$T$3:$T$9,Data!W$3:W$9)="N/A",0,LOOKUP($H72,Data!$T$3:$T$9,Data!W$3:W$9)+1)</f>
        <v>7651</v>
      </c>
      <c r="T72" s="36">
        <f>IF(LOOKUP($H72,Data!$T$3:$T$9,Data!X$3:X$9)="N/A",0,LOOKUP($H72,Data!$T$3:$T$9,Data!X$3:X$9)+1)</f>
        <v>12401</v>
      </c>
      <c r="U72" s="36">
        <f>IF(LOOKUP($H72,Data!$T$3:$T$9,Data!Y$3:Y$9)="N/A",0,LOOKUP($H72,Data!$T$3:$T$9,Data!Y$3:Y$9)+1)</f>
        <v>26701</v>
      </c>
      <c r="V72" s="36">
        <f>IF(LOOKUP($H72,Data!$T$3:$T$9,Data!Z$3:Z$9)="N/A",0,LOOKUP($H72,Data!$T$3:$T$9,Data!Z$3:Z$9)+1)</f>
        <v>48501</v>
      </c>
      <c r="W72" s="36">
        <f>IF(LOOKUP($H72,Data!$T$3:$T$9,Data!AA$3:AA$9)="N/A",0,LOOKUP($H72,Data!$T$3:$T$9,Data!AA$3:AA$9)+1)</f>
        <v>78701</v>
      </c>
      <c r="X72" s="36">
        <f>IF(LOOKUP($H72,Data!$T$3:$T$9,Data!AB$3:AB$9)="N/A",0,LOOKUP($H72,Data!$T$3:$T$9,Data!AB$3:AB$9)+1)</f>
        <v>143001</v>
      </c>
    </row>
    <row r="73" spans="8:24" ht="13.5" customHeight="1" x14ac:dyDescent="0.25">
      <c r="H73" s="20">
        <v>0.01</v>
      </c>
      <c r="I73" s="12"/>
      <c r="J73" s="52"/>
      <c r="K73" s="5" t="str">
        <f t="shared" si="4"/>
        <v/>
      </c>
      <c r="L73" s="72" t="str">
        <f t="shared" si="5"/>
        <v/>
      </c>
      <c r="M73" s="75"/>
      <c r="O73" s="44">
        <f t="shared" si="3"/>
        <v>0.01</v>
      </c>
      <c r="P73" s="36">
        <v>0</v>
      </c>
      <c r="Q73" s="36">
        <f>IF(LOOKUP($H73,Data!$T$3:$T$9,Data!U$3:U$9)="N/A",0,LOOKUP($H73,Data!$T$3:$T$9,Data!U$3:U$9)+1)</f>
        <v>0</v>
      </c>
      <c r="R73" s="36">
        <f>IF(LOOKUP($H73,Data!$T$3:$T$9,Data!V$3:V$9)="N/A",0,LOOKUP($H73,Data!$T$3:$T$9,Data!V$3:V$9)+1)</f>
        <v>4221</v>
      </c>
      <c r="S73" s="36">
        <f>IF(LOOKUP($H73,Data!$T$3:$T$9,Data!W$3:W$9)="N/A",0,LOOKUP($H73,Data!$T$3:$T$9,Data!W$3:W$9)+1)</f>
        <v>7651</v>
      </c>
      <c r="T73" s="36">
        <f>IF(LOOKUP($H73,Data!$T$3:$T$9,Data!X$3:X$9)="N/A",0,LOOKUP($H73,Data!$T$3:$T$9,Data!X$3:X$9)+1)</f>
        <v>12401</v>
      </c>
      <c r="U73" s="36">
        <f>IF(LOOKUP($H73,Data!$T$3:$T$9,Data!Y$3:Y$9)="N/A",0,LOOKUP($H73,Data!$T$3:$T$9,Data!Y$3:Y$9)+1)</f>
        <v>26701</v>
      </c>
      <c r="V73" s="36">
        <f>IF(LOOKUP($H73,Data!$T$3:$T$9,Data!Z$3:Z$9)="N/A",0,LOOKUP($H73,Data!$T$3:$T$9,Data!Z$3:Z$9)+1)</f>
        <v>48501</v>
      </c>
      <c r="W73" s="36">
        <f>IF(LOOKUP($H73,Data!$T$3:$T$9,Data!AA$3:AA$9)="N/A",0,LOOKUP($H73,Data!$T$3:$T$9,Data!AA$3:AA$9)+1)</f>
        <v>78701</v>
      </c>
      <c r="X73" s="36">
        <f>IF(LOOKUP($H73,Data!$T$3:$T$9,Data!AB$3:AB$9)="N/A",0,LOOKUP($H73,Data!$T$3:$T$9,Data!AB$3:AB$9)+1)</f>
        <v>143001</v>
      </c>
    </row>
    <row r="74" spans="8:24" ht="13.5" customHeight="1" x14ac:dyDescent="0.25">
      <c r="H74" s="20">
        <v>0.01</v>
      </c>
      <c r="I74" s="12"/>
      <c r="J74" s="7"/>
      <c r="K74" s="5" t="str">
        <f t="shared" si="4"/>
        <v/>
      </c>
      <c r="L74" s="72" t="str">
        <f t="shared" si="5"/>
        <v/>
      </c>
      <c r="M74" s="75"/>
      <c r="O74" s="44">
        <f t="shared" si="3"/>
        <v>0.01</v>
      </c>
      <c r="P74" s="36">
        <v>0</v>
      </c>
      <c r="Q74" s="36">
        <f>IF(LOOKUP($H74,Data!$T$3:$T$9,Data!U$3:U$9)="N/A",0,LOOKUP($H74,Data!$T$3:$T$9,Data!U$3:U$9)+1)</f>
        <v>0</v>
      </c>
      <c r="R74" s="36">
        <f>IF(LOOKUP($H74,Data!$T$3:$T$9,Data!V$3:V$9)="N/A",0,LOOKUP($H74,Data!$T$3:$T$9,Data!V$3:V$9)+1)</f>
        <v>4221</v>
      </c>
      <c r="S74" s="36">
        <f>IF(LOOKUP($H74,Data!$T$3:$T$9,Data!W$3:W$9)="N/A",0,LOOKUP($H74,Data!$T$3:$T$9,Data!W$3:W$9)+1)</f>
        <v>7651</v>
      </c>
      <c r="T74" s="36">
        <f>IF(LOOKUP($H74,Data!$T$3:$T$9,Data!X$3:X$9)="N/A",0,LOOKUP($H74,Data!$T$3:$T$9,Data!X$3:X$9)+1)</f>
        <v>12401</v>
      </c>
      <c r="U74" s="36">
        <f>IF(LOOKUP($H74,Data!$T$3:$T$9,Data!Y$3:Y$9)="N/A",0,LOOKUP($H74,Data!$T$3:$T$9,Data!Y$3:Y$9)+1)</f>
        <v>26701</v>
      </c>
      <c r="V74" s="36">
        <f>IF(LOOKUP($H74,Data!$T$3:$T$9,Data!Z$3:Z$9)="N/A",0,LOOKUP($H74,Data!$T$3:$T$9,Data!Z$3:Z$9)+1)</f>
        <v>48501</v>
      </c>
      <c r="W74" s="36">
        <f>IF(LOOKUP($H74,Data!$T$3:$T$9,Data!AA$3:AA$9)="N/A",0,LOOKUP($H74,Data!$T$3:$T$9,Data!AA$3:AA$9)+1)</f>
        <v>78701</v>
      </c>
      <c r="X74" s="36">
        <f>IF(LOOKUP($H74,Data!$T$3:$T$9,Data!AB$3:AB$9)="N/A",0,LOOKUP($H74,Data!$T$3:$T$9,Data!AB$3:AB$9)+1)</f>
        <v>143001</v>
      </c>
    </row>
    <row r="75" spans="8:24" ht="13.5" customHeight="1" x14ac:dyDescent="0.25">
      <c r="H75" s="20">
        <v>0.01</v>
      </c>
      <c r="I75" s="12"/>
      <c r="J75" s="52"/>
      <c r="K75" s="5" t="str">
        <f t="shared" si="4"/>
        <v/>
      </c>
      <c r="L75" s="72" t="str">
        <f t="shared" si="5"/>
        <v/>
      </c>
      <c r="M75" s="75"/>
      <c r="O75" s="44">
        <f t="shared" si="3"/>
        <v>0.01</v>
      </c>
      <c r="P75" s="36">
        <v>0</v>
      </c>
      <c r="Q75" s="36">
        <f>IF(LOOKUP($H75,Data!$T$3:$T$9,Data!U$3:U$9)="N/A",0,LOOKUP($H75,Data!$T$3:$T$9,Data!U$3:U$9)+1)</f>
        <v>0</v>
      </c>
      <c r="R75" s="36">
        <f>IF(LOOKUP($H75,Data!$T$3:$T$9,Data!V$3:V$9)="N/A",0,LOOKUP($H75,Data!$T$3:$T$9,Data!V$3:V$9)+1)</f>
        <v>4221</v>
      </c>
      <c r="S75" s="36">
        <f>IF(LOOKUP($H75,Data!$T$3:$T$9,Data!W$3:W$9)="N/A",0,LOOKUP($H75,Data!$T$3:$T$9,Data!W$3:W$9)+1)</f>
        <v>7651</v>
      </c>
      <c r="T75" s="36">
        <f>IF(LOOKUP($H75,Data!$T$3:$T$9,Data!X$3:X$9)="N/A",0,LOOKUP($H75,Data!$T$3:$T$9,Data!X$3:X$9)+1)</f>
        <v>12401</v>
      </c>
      <c r="U75" s="36">
        <f>IF(LOOKUP($H75,Data!$T$3:$T$9,Data!Y$3:Y$9)="N/A",0,LOOKUP($H75,Data!$T$3:$T$9,Data!Y$3:Y$9)+1)</f>
        <v>26701</v>
      </c>
      <c r="V75" s="36">
        <f>IF(LOOKUP($H75,Data!$T$3:$T$9,Data!Z$3:Z$9)="N/A",0,LOOKUP($H75,Data!$T$3:$T$9,Data!Z$3:Z$9)+1)</f>
        <v>48501</v>
      </c>
      <c r="W75" s="36">
        <f>IF(LOOKUP($H75,Data!$T$3:$T$9,Data!AA$3:AA$9)="N/A",0,LOOKUP($H75,Data!$T$3:$T$9,Data!AA$3:AA$9)+1)</f>
        <v>78701</v>
      </c>
      <c r="X75" s="36">
        <f>IF(LOOKUP($H75,Data!$T$3:$T$9,Data!AB$3:AB$9)="N/A",0,LOOKUP($H75,Data!$T$3:$T$9,Data!AB$3:AB$9)+1)</f>
        <v>143001</v>
      </c>
    </row>
    <row r="76" spans="8:24" ht="13.5" customHeight="1" x14ac:dyDescent="0.25">
      <c r="H76" s="20">
        <v>0.01</v>
      </c>
      <c r="I76" s="12"/>
      <c r="J76" s="7"/>
      <c r="K76" s="5" t="str">
        <f t="shared" si="4"/>
        <v/>
      </c>
      <c r="L76" s="72" t="str">
        <f t="shared" si="5"/>
        <v/>
      </c>
      <c r="M76" s="75"/>
      <c r="O76" s="44">
        <f t="shared" si="3"/>
        <v>0.01</v>
      </c>
      <c r="P76" s="36">
        <v>0</v>
      </c>
      <c r="Q76" s="36">
        <f>IF(LOOKUP($H76,Data!$T$3:$T$9,Data!U$3:U$9)="N/A",0,LOOKUP($H76,Data!$T$3:$T$9,Data!U$3:U$9)+1)</f>
        <v>0</v>
      </c>
      <c r="R76" s="36">
        <f>IF(LOOKUP($H76,Data!$T$3:$T$9,Data!V$3:V$9)="N/A",0,LOOKUP($H76,Data!$T$3:$T$9,Data!V$3:V$9)+1)</f>
        <v>4221</v>
      </c>
      <c r="S76" s="36">
        <f>IF(LOOKUP($H76,Data!$T$3:$T$9,Data!W$3:W$9)="N/A",0,LOOKUP($H76,Data!$T$3:$T$9,Data!W$3:W$9)+1)</f>
        <v>7651</v>
      </c>
      <c r="T76" s="36">
        <f>IF(LOOKUP($H76,Data!$T$3:$T$9,Data!X$3:X$9)="N/A",0,LOOKUP($H76,Data!$T$3:$T$9,Data!X$3:X$9)+1)</f>
        <v>12401</v>
      </c>
      <c r="U76" s="36">
        <f>IF(LOOKUP($H76,Data!$T$3:$T$9,Data!Y$3:Y$9)="N/A",0,LOOKUP($H76,Data!$T$3:$T$9,Data!Y$3:Y$9)+1)</f>
        <v>26701</v>
      </c>
      <c r="V76" s="36">
        <f>IF(LOOKUP($H76,Data!$T$3:$T$9,Data!Z$3:Z$9)="N/A",0,LOOKUP($H76,Data!$T$3:$T$9,Data!Z$3:Z$9)+1)</f>
        <v>48501</v>
      </c>
      <c r="W76" s="36">
        <f>IF(LOOKUP($H76,Data!$T$3:$T$9,Data!AA$3:AA$9)="N/A",0,LOOKUP($H76,Data!$T$3:$T$9,Data!AA$3:AA$9)+1)</f>
        <v>78701</v>
      </c>
      <c r="X76" s="36">
        <f>IF(LOOKUP($H76,Data!$T$3:$T$9,Data!AB$3:AB$9)="N/A",0,LOOKUP($H76,Data!$T$3:$T$9,Data!AB$3:AB$9)+1)</f>
        <v>143001</v>
      </c>
    </row>
    <row r="77" spans="8:24" ht="13.5" customHeight="1" x14ac:dyDescent="0.25">
      <c r="H77" s="20">
        <v>0.01</v>
      </c>
      <c r="I77" s="12"/>
      <c r="J77" s="52"/>
      <c r="K77" s="5" t="str">
        <f t="shared" si="4"/>
        <v/>
      </c>
      <c r="L77" s="72" t="str">
        <f t="shared" si="5"/>
        <v/>
      </c>
      <c r="M77" s="75"/>
      <c r="O77" s="44">
        <f t="shared" si="3"/>
        <v>0.01</v>
      </c>
      <c r="P77" s="36">
        <v>0</v>
      </c>
      <c r="Q77" s="36">
        <f>IF(LOOKUP($H77,Data!$T$3:$T$9,Data!U$3:U$9)="N/A",0,LOOKUP($H77,Data!$T$3:$T$9,Data!U$3:U$9)+1)</f>
        <v>0</v>
      </c>
      <c r="R77" s="36">
        <f>IF(LOOKUP($H77,Data!$T$3:$T$9,Data!V$3:V$9)="N/A",0,LOOKUP($H77,Data!$T$3:$T$9,Data!V$3:V$9)+1)</f>
        <v>4221</v>
      </c>
      <c r="S77" s="36">
        <f>IF(LOOKUP($H77,Data!$T$3:$T$9,Data!W$3:W$9)="N/A",0,LOOKUP($H77,Data!$T$3:$T$9,Data!W$3:W$9)+1)</f>
        <v>7651</v>
      </c>
      <c r="T77" s="36">
        <f>IF(LOOKUP($H77,Data!$T$3:$T$9,Data!X$3:X$9)="N/A",0,LOOKUP($H77,Data!$T$3:$T$9,Data!X$3:X$9)+1)</f>
        <v>12401</v>
      </c>
      <c r="U77" s="36">
        <f>IF(LOOKUP($H77,Data!$T$3:$T$9,Data!Y$3:Y$9)="N/A",0,LOOKUP($H77,Data!$T$3:$T$9,Data!Y$3:Y$9)+1)</f>
        <v>26701</v>
      </c>
      <c r="V77" s="36">
        <f>IF(LOOKUP($H77,Data!$T$3:$T$9,Data!Z$3:Z$9)="N/A",0,LOOKUP($H77,Data!$T$3:$T$9,Data!Z$3:Z$9)+1)</f>
        <v>48501</v>
      </c>
      <c r="W77" s="36">
        <f>IF(LOOKUP($H77,Data!$T$3:$T$9,Data!AA$3:AA$9)="N/A",0,LOOKUP($H77,Data!$T$3:$T$9,Data!AA$3:AA$9)+1)</f>
        <v>78701</v>
      </c>
      <c r="X77" s="36">
        <f>IF(LOOKUP($H77,Data!$T$3:$T$9,Data!AB$3:AB$9)="N/A",0,LOOKUP($H77,Data!$T$3:$T$9,Data!AB$3:AB$9)+1)</f>
        <v>143001</v>
      </c>
    </row>
    <row r="78" spans="8:24" ht="13.5" customHeight="1" x14ac:dyDescent="0.25">
      <c r="H78" s="20">
        <v>0.01</v>
      </c>
      <c r="I78" s="12"/>
      <c r="J78" s="7"/>
      <c r="K78" s="5" t="str">
        <f t="shared" si="4"/>
        <v/>
      </c>
      <c r="L78" s="72" t="str">
        <f t="shared" si="5"/>
        <v/>
      </c>
      <c r="M78" s="75"/>
      <c r="O78" s="44">
        <f t="shared" si="3"/>
        <v>0.01</v>
      </c>
      <c r="P78" s="36">
        <v>0</v>
      </c>
      <c r="Q78" s="36">
        <f>IF(LOOKUP($H78,Data!$T$3:$T$9,Data!U$3:U$9)="N/A",0,LOOKUP($H78,Data!$T$3:$T$9,Data!U$3:U$9)+1)</f>
        <v>0</v>
      </c>
      <c r="R78" s="36">
        <f>IF(LOOKUP($H78,Data!$T$3:$T$9,Data!V$3:V$9)="N/A",0,LOOKUP($H78,Data!$T$3:$T$9,Data!V$3:V$9)+1)</f>
        <v>4221</v>
      </c>
      <c r="S78" s="36">
        <f>IF(LOOKUP($H78,Data!$T$3:$T$9,Data!W$3:W$9)="N/A",0,LOOKUP($H78,Data!$T$3:$T$9,Data!W$3:W$9)+1)</f>
        <v>7651</v>
      </c>
      <c r="T78" s="36">
        <f>IF(LOOKUP($H78,Data!$T$3:$T$9,Data!X$3:X$9)="N/A",0,LOOKUP($H78,Data!$T$3:$T$9,Data!X$3:X$9)+1)</f>
        <v>12401</v>
      </c>
      <c r="U78" s="36">
        <f>IF(LOOKUP($H78,Data!$T$3:$T$9,Data!Y$3:Y$9)="N/A",0,LOOKUP($H78,Data!$T$3:$T$9,Data!Y$3:Y$9)+1)</f>
        <v>26701</v>
      </c>
      <c r="V78" s="36">
        <f>IF(LOOKUP($H78,Data!$T$3:$T$9,Data!Z$3:Z$9)="N/A",0,LOOKUP($H78,Data!$T$3:$T$9,Data!Z$3:Z$9)+1)</f>
        <v>48501</v>
      </c>
      <c r="W78" s="36">
        <f>IF(LOOKUP($H78,Data!$T$3:$T$9,Data!AA$3:AA$9)="N/A",0,LOOKUP($H78,Data!$T$3:$T$9,Data!AA$3:AA$9)+1)</f>
        <v>78701</v>
      </c>
      <c r="X78" s="36">
        <f>IF(LOOKUP($H78,Data!$T$3:$T$9,Data!AB$3:AB$9)="N/A",0,LOOKUP($H78,Data!$T$3:$T$9,Data!AB$3:AB$9)+1)</f>
        <v>143001</v>
      </c>
    </row>
    <row r="79" spans="8:24" ht="13.5" customHeight="1" x14ac:dyDescent="0.25">
      <c r="H79" s="20">
        <v>0.01</v>
      </c>
      <c r="I79" s="12"/>
      <c r="J79" s="52"/>
      <c r="K79" s="5" t="str">
        <f t="shared" si="4"/>
        <v/>
      </c>
      <c r="L79" s="72" t="str">
        <f t="shared" si="5"/>
        <v/>
      </c>
      <c r="M79" s="75"/>
      <c r="O79" s="44">
        <f t="shared" si="3"/>
        <v>0.01</v>
      </c>
      <c r="P79" s="36">
        <v>0</v>
      </c>
      <c r="Q79" s="36">
        <f>IF(LOOKUP($H79,Data!$T$3:$T$9,Data!U$3:U$9)="N/A",0,LOOKUP($H79,Data!$T$3:$T$9,Data!U$3:U$9)+1)</f>
        <v>0</v>
      </c>
      <c r="R79" s="36">
        <f>IF(LOOKUP($H79,Data!$T$3:$T$9,Data!V$3:V$9)="N/A",0,LOOKUP($H79,Data!$T$3:$T$9,Data!V$3:V$9)+1)</f>
        <v>4221</v>
      </c>
      <c r="S79" s="36">
        <f>IF(LOOKUP($H79,Data!$T$3:$T$9,Data!W$3:W$9)="N/A",0,LOOKUP($H79,Data!$T$3:$T$9,Data!W$3:W$9)+1)</f>
        <v>7651</v>
      </c>
      <c r="T79" s="36">
        <f>IF(LOOKUP($H79,Data!$T$3:$T$9,Data!X$3:X$9)="N/A",0,LOOKUP($H79,Data!$T$3:$T$9,Data!X$3:X$9)+1)</f>
        <v>12401</v>
      </c>
      <c r="U79" s="36">
        <f>IF(LOOKUP($H79,Data!$T$3:$T$9,Data!Y$3:Y$9)="N/A",0,LOOKUP($H79,Data!$T$3:$T$9,Data!Y$3:Y$9)+1)</f>
        <v>26701</v>
      </c>
      <c r="V79" s="36">
        <f>IF(LOOKUP($H79,Data!$T$3:$T$9,Data!Z$3:Z$9)="N/A",0,LOOKUP($H79,Data!$T$3:$T$9,Data!Z$3:Z$9)+1)</f>
        <v>48501</v>
      </c>
      <c r="W79" s="36">
        <f>IF(LOOKUP($H79,Data!$T$3:$T$9,Data!AA$3:AA$9)="N/A",0,LOOKUP($H79,Data!$T$3:$T$9,Data!AA$3:AA$9)+1)</f>
        <v>78701</v>
      </c>
      <c r="X79" s="36">
        <f>IF(LOOKUP($H79,Data!$T$3:$T$9,Data!AB$3:AB$9)="N/A",0,LOOKUP($H79,Data!$T$3:$T$9,Data!AB$3:AB$9)+1)</f>
        <v>143001</v>
      </c>
    </row>
    <row r="80" spans="8:24" ht="13.5" customHeight="1" x14ac:dyDescent="0.25">
      <c r="H80" s="20">
        <v>0.01</v>
      </c>
      <c r="I80" s="12"/>
      <c r="J80" s="7"/>
      <c r="K80" s="5" t="str">
        <f t="shared" si="4"/>
        <v/>
      </c>
      <c r="L80" s="72" t="str">
        <f t="shared" si="5"/>
        <v/>
      </c>
      <c r="M80" s="75"/>
      <c r="O80" s="44">
        <f t="shared" si="3"/>
        <v>0.01</v>
      </c>
      <c r="P80" s="36">
        <v>0</v>
      </c>
      <c r="Q80" s="36">
        <f>IF(LOOKUP($H80,Data!$T$3:$T$9,Data!U$3:U$9)="N/A",0,LOOKUP($H80,Data!$T$3:$T$9,Data!U$3:U$9)+1)</f>
        <v>0</v>
      </c>
      <c r="R80" s="36">
        <f>IF(LOOKUP($H80,Data!$T$3:$T$9,Data!V$3:V$9)="N/A",0,LOOKUP($H80,Data!$T$3:$T$9,Data!V$3:V$9)+1)</f>
        <v>4221</v>
      </c>
      <c r="S80" s="36">
        <f>IF(LOOKUP($H80,Data!$T$3:$T$9,Data!W$3:W$9)="N/A",0,LOOKUP($H80,Data!$T$3:$T$9,Data!W$3:W$9)+1)</f>
        <v>7651</v>
      </c>
      <c r="T80" s="36">
        <f>IF(LOOKUP($H80,Data!$T$3:$T$9,Data!X$3:X$9)="N/A",0,LOOKUP($H80,Data!$T$3:$T$9,Data!X$3:X$9)+1)</f>
        <v>12401</v>
      </c>
      <c r="U80" s="36">
        <f>IF(LOOKUP($H80,Data!$T$3:$T$9,Data!Y$3:Y$9)="N/A",0,LOOKUP($H80,Data!$T$3:$T$9,Data!Y$3:Y$9)+1)</f>
        <v>26701</v>
      </c>
      <c r="V80" s="36">
        <f>IF(LOOKUP($H80,Data!$T$3:$T$9,Data!Z$3:Z$9)="N/A",0,LOOKUP($H80,Data!$T$3:$T$9,Data!Z$3:Z$9)+1)</f>
        <v>48501</v>
      </c>
      <c r="W80" s="36">
        <f>IF(LOOKUP($H80,Data!$T$3:$T$9,Data!AA$3:AA$9)="N/A",0,LOOKUP($H80,Data!$T$3:$T$9,Data!AA$3:AA$9)+1)</f>
        <v>78701</v>
      </c>
      <c r="X80" s="36">
        <f>IF(LOOKUP($H80,Data!$T$3:$T$9,Data!AB$3:AB$9)="N/A",0,LOOKUP($H80,Data!$T$3:$T$9,Data!AB$3:AB$9)+1)</f>
        <v>143001</v>
      </c>
    </row>
    <row r="81" spans="8:24" ht="13.5" customHeight="1" x14ac:dyDescent="0.25">
      <c r="H81" s="20">
        <v>0.01</v>
      </c>
      <c r="I81" s="12"/>
      <c r="J81" s="52"/>
      <c r="K81" s="5" t="str">
        <f t="shared" si="4"/>
        <v/>
      </c>
      <c r="L81" s="72" t="str">
        <f t="shared" si="5"/>
        <v/>
      </c>
      <c r="M81" s="75"/>
      <c r="O81" s="44">
        <f t="shared" si="3"/>
        <v>0.01</v>
      </c>
      <c r="P81" s="36">
        <v>0</v>
      </c>
      <c r="Q81" s="36">
        <f>IF(LOOKUP($H81,Data!$T$3:$T$9,Data!U$3:U$9)="N/A",0,LOOKUP($H81,Data!$T$3:$T$9,Data!U$3:U$9)+1)</f>
        <v>0</v>
      </c>
      <c r="R81" s="36">
        <f>IF(LOOKUP($H81,Data!$T$3:$T$9,Data!V$3:V$9)="N/A",0,LOOKUP($H81,Data!$T$3:$T$9,Data!V$3:V$9)+1)</f>
        <v>4221</v>
      </c>
      <c r="S81" s="36">
        <f>IF(LOOKUP($H81,Data!$T$3:$T$9,Data!W$3:W$9)="N/A",0,LOOKUP($H81,Data!$T$3:$T$9,Data!W$3:W$9)+1)</f>
        <v>7651</v>
      </c>
      <c r="T81" s="36">
        <f>IF(LOOKUP($H81,Data!$T$3:$T$9,Data!X$3:X$9)="N/A",0,LOOKUP($H81,Data!$T$3:$T$9,Data!X$3:X$9)+1)</f>
        <v>12401</v>
      </c>
      <c r="U81" s="36">
        <f>IF(LOOKUP($H81,Data!$T$3:$T$9,Data!Y$3:Y$9)="N/A",0,LOOKUP($H81,Data!$T$3:$T$9,Data!Y$3:Y$9)+1)</f>
        <v>26701</v>
      </c>
      <c r="V81" s="36">
        <f>IF(LOOKUP($H81,Data!$T$3:$T$9,Data!Z$3:Z$9)="N/A",0,LOOKUP($H81,Data!$T$3:$T$9,Data!Z$3:Z$9)+1)</f>
        <v>48501</v>
      </c>
      <c r="W81" s="36">
        <f>IF(LOOKUP($H81,Data!$T$3:$T$9,Data!AA$3:AA$9)="N/A",0,LOOKUP($H81,Data!$T$3:$T$9,Data!AA$3:AA$9)+1)</f>
        <v>78701</v>
      </c>
      <c r="X81" s="36">
        <f>IF(LOOKUP($H81,Data!$T$3:$T$9,Data!AB$3:AB$9)="N/A",0,LOOKUP($H81,Data!$T$3:$T$9,Data!AB$3:AB$9)+1)</f>
        <v>143001</v>
      </c>
    </row>
    <row r="82" spans="8:24" ht="13.5" customHeight="1" x14ac:dyDescent="0.25">
      <c r="H82" s="20">
        <v>0.01</v>
      </c>
      <c r="I82" s="12"/>
      <c r="J82" s="7"/>
      <c r="K82" s="5" t="str">
        <f t="shared" si="4"/>
        <v/>
      </c>
      <c r="L82" s="72" t="str">
        <f t="shared" si="5"/>
        <v/>
      </c>
      <c r="M82" s="75"/>
      <c r="O82" s="44">
        <f t="shared" si="3"/>
        <v>0.01</v>
      </c>
      <c r="P82" s="36">
        <v>0</v>
      </c>
      <c r="Q82" s="36">
        <f>IF(LOOKUP($H82,Data!$T$3:$T$9,Data!U$3:U$9)="N/A",0,LOOKUP($H82,Data!$T$3:$T$9,Data!U$3:U$9)+1)</f>
        <v>0</v>
      </c>
      <c r="R82" s="36">
        <f>IF(LOOKUP($H82,Data!$T$3:$T$9,Data!V$3:V$9)="N/A",0,LOOKUP($H82,Data!$T$3:$T$9,Data!V$3:V$9)+1)</f>
        <v>4221</v>
      </c>
      <c r="S82" s="36">
        <f>IF(LOOKUP($H82,Data!$T$3:$T$9,Data!W$3:W$9)="N/A",0,LOOKUP($H82,Data!$T$3:$T$9,Data!W$3:W$9)+1)</f>
        <v>7651</v>
      </c>
      <c r="T82" s="36">
        <f>IF(LOOKUP($H82,Data!$T$3:$T$9,Data!X$3:X$9)="N/A",0,LOOKUP($H82,Data!$T$3:$T$9,Data!X$3:X$9)+1)</f>
        <v>12401</v>
      </c>
      <c r="U82" s="36">
        <f>IF(LOOKUP($H82,Data!$T$3:$T$9,Data!Y$3:Y$9)="N/A",0,LOOKUP($H82,Data!$T$3:$T$9,Data!Y$3:Y$9)+1)</f>
        <v>26701</v>
      </c>
      <c r="V82" s="36">
        <f>IF(LOOKUP($H82,Data!$T$3:$T$9,Data!Z$3:Z$9)="N/A",0,LOOKUP($H82,Data!$T$3:$T$9,Data!Z$3:Z$9)+1)</f>
        <v>48501</v>
      </c>
      <c r="W82" s="36">
        <f>IF(LOOKUP($H82,Data!$T$3:$T$9,Data!AA$3:AA$9)="N/A",0,LOOKUP($H82,Data!$T$3:$T$9,Data!AA$3:AA$9)+1)</f>
        <v>78701</v>
      </c>
      <c r="X82" s="36">
        <f>IF(LOOKUP($H82,Data!$T$3:$T$9,Data!AB$3:AB$9)="N/A",0,LOOKUP($H82,Data!$T$3:$T$9,Data!AB$3:AB$9)+1)</f>
        <v>143001</v>
      </c>
    </row>
    <row r="83" spans="8:24" ht="13.5" customHeight="1" x14ac:dyDescent="0.25">
      <c r="H83" s="20">
        <v>0.01</v>
      </c>
      <c r="I83" s="12"/>
      <c r="J83" s="52"/>
      <c r="K83" s="5" t="str">
        <f t="shared" si="4"/>
        <v/>
      </c>
      <c r="L83" s="72" t="str">
        <f t="shared" si="5"/>
        <v/>
      </c>
      <c r="M83" s="75"/>
      <c r="O83" s="44">
        <f t="shared" si="3"/>
        <v>0.01</v>
      </c>
      <c r="P83" s="36">
        <v>0</v>
      </c>
      <c r="Q83" s="36">
        <f>IF(LOOKUP($H83,Data!$T$3:$T$9,Data!U$3:U$9)="N/A",0,LOOKUP($H83,Data!$T$3:$T$9,Data!U$3:U$9)+1)</f>
        <v>0</v>
      </c>
      <c r="R83" s="36">
        <f>IF(LOOKUP($H83,Data!$T$3:$T$9,Data!V$3:V$9)="N/A",0,LOOKUP($H83,Data!$T$3:$T$9,Data!V$3:V$9)+1)</f>
        <v>4221</v>
      </c>
      <c r="S83" s="36">
        <f>IF(LOOKUP($H83,Data!$T$3:$T$9,Data!W$3:W$9)="N/A",0,LOOKUP($H83,Data!$T$3:$T$9,Data!W$3:W$9)+1)</f>
        <v>7651</v>
      </c>
      <c r="T83" s="36">
        <f>IF(LOOKUP($H83,Data!$T$3:$T$9,Data!X$3:X$9)="N/A",0,LOOKUP($H83,Data!$T$3:$T$9,Data!X$3:X$9)+1)</f>
        <v>12401</v>
      </c>
      <c r="U83" s="36">
        <f>IF(LOOKUP($H83,Data!$T$3:$T$9,Data!Y$3:Y$9)="N/A",0,LOOKUP($H83,Data!$T$3:$T$9,Data!Y$3:Y$9)+1)</f>
        <v>26701</v>
      </c>
      <c r="V83" s="36">
        <f>IF(LOOKUP($H83,Data!$T$3:$T$9,Data!Z$3:Z$9)="N/A",0,LOOKUP($H83,Data!$T$3:$T$9,Data!Z$3:Z$9)+1)</f>
        <v>48501</v>
      </c>
      <c r="W83" s="36">
        <f>IF(LOOKUP($H83,Data!$T$3:$T$9,Data!AA$3:AA$9)="N/A",0,LOOKUP($H83,Data!$T$3:$T$9,Data!AA$3:AA$9)+1)</f>
        <v>78701</v>
      </c>
      <c r="X83" s="36">
        <f>IF(LOOKUP($H83,Data!$T$3:$T$9,Data!AB$3:AB$9)="N/A",0,LOOKUP($H83,Data!$T$3:$T$9,Data!AB$3:AB$9)+1)</f>
        <v>143001</v>
      </c>
    </row>
    <row r="84" spans="8:24" ht="13.5" customHeight="1" x14ac:dyDescent="0.25">
      <c r="H84" s="20">
        <v>0.01</v>
      </c>
      <c r="I84" s="12"/>
      <c r="J84" s="7"/>
      <c r="K84" s="5" t="str">
        <f t="shared" si="4"/>
        <v/>
      </c>
      <c r="L84" s="72" t="str">
        <f t="shared" si="5"/>
        <v/>
      </c>
      <c r="M84" s="75"/>
      <c r="O84" s="44">
        <f t="shared" si="3"/>
        <v>0.01</v>
      </c>
      <c r="P84" s="36">
        <v>0</v>
      </c>
      <c r="Q84" s="36">
        <f>IF(LOOKUP($H84,Data!$T$3:$T$9,Data!U$3:U$9)="N/A",0,LOOKUP($H84,Data!$T$3:$T$9,Data!U$3:U$9)+1)</f>
        <v>0</v>
      </c>
      <c r="R84" s="36">
        <f>IF(LOOKUP($H84,Data!$T$3:$T$9,Data!V$3:V$9)="N/A",0,LOOKUP($H84,Data!$T$3:$T$9,Data!V$3:V$9)+1)</f>
        <v>4221</v>
      </c>
      <c r="S84" s="36">
        <f>IF(LOOKUP($H84,Data!$T$3:$T$9,Data!W$3:W$9)="N/A",0,LOOKUP($H84,Data!$T$3:$T$9,Data!W$3:W$9)+1)</f>
        <v>7651</v>
      </c>
      <c r="T84" s="36">
        <f>IF(LOOKUP($H84,Data!$T$3:$T$9,Data!X$3:X$9)="N/A",0,LOOKUP($H84,Data!$T$3:$T$9,Data!X$3:X$9)+1)</f>
        <v>12401</v>
      </c>
      <c r="U84" s="36">
        <f>IF(LOOKUP($H84,Data!$T$3:$T$9,Data!Y$3:Y$9)="N/A",0,LOOKUP($H84,Data!$T$3:$T$9,Data!Y$3:Y$9)+1)</f>
        <v>26701</v>
      </c>
      <c r="V84" s="36">
        <f>IF(LOOKUP($H84,Data!$T$3:$T$9,Data!Z$3:Z$9)="N/A",0,LOOKUP($H84,Data!$T$3:$T$9,Data!Z$3:Z$9)+1)</f>
        <v>48501</v>
      </c>
      <c r="W84" s="36">
        <f>IF(LOOKUP($H84,Data!$T$3:$T$9,Data!AA$3:AA$9)="N/A",0,LOOKUP($H84,Data!$T$3:$T$9,Data!AA$3:AA$9)+1)</f>
        <v>78701</v>
      </c>
      <c r="X84" s="36">
        <f>IF(LOOKUP($H84,Data!$T$3:$T$9,Data!AB$3:AB$9)="N/A",0,LOOKUP($H84,Data!$T$3:$T$9,Data!AB$3:AB$9)+1)</f>
        <v>143001</v>
      </c>
    </row>
    <row r="85" spans="8:24" ht="13.5" customHeight="1" x14ac:dyDescent="0.25">
      <c r="H85" s="20">
        <v>0.01</v>
      </c>
      <c r="I85" s="12"/>
      <c r="J85" s="52"/>
      <c r="K85" s="5" t="str">
        <f t="shared" si="4"/>
        <v/>
      </c>
      <c r="L85" s="72" t="str">
        <f t="shared" si="5"/>
        <v/>
      </c>
      <c r="M85" s="75"/>
      <c r="O85" s="44">
        <f t="shared" si="3"/>
        <v>0.01</v>
      </c>
      <c r="P85" s="36">
        <v>0</v>
      </c>
      <c r="Q85" s="36">
        <f>IF(LOOKUP($H85,Data!$T$3:$T$9,Data!U$3:U$9)="N/A",0,LOOKUP($H85,Data!$T$3:$T$9,Data!U$3:U$9)+1)</f>
        <v>0</v>
      </c>
      <c r="R85" s="36">
        <f>IF(LOOKUP($H85,Data!$T$3:$T$9,Data!V$3:V$9)="N/A",0,LOOKUP($H85,Data!$T$3:$T$9,Data!V$3:V$9)+1)</f>
        <v>4221</v>
      </c>
      <c r="S85" s="36">
        <f>IF(LOOKUP($H85,Data!$T$3:$T$9,Data!W$3:W$9)="N/A",0,LOOKUP($H85,Data!$T$3:$T$9,Data!W$3:W$9)+1)</f>
        <v>7651</v>
      </c>
      <c r="T85" s="36">
        <f>IF(LOOKUP($H85,Data!$T$3:$T$9,Data!X$3:X$9)="N/A",0,LOOKUP($H85,Data!$T$3:$T$9,Data!X$3:X$9)+1)</f>
        <v>12401</v>
      </c>
      <c r="U85" s="36">
        <f>IF(LOOKUP($H85,Data!$T$3:$T$9,Data!Y$3:Y$9)="N/A",0,LOOKUP($H85,Data!$T$3:$T$9,Data!Y$3:Y$9)+1)</f>
        <v>26701</v>
      </c>
      <c r="V85" s="36">
        <f>IF(LOOKUP($H85,Data!$T$3:$T$9,Data!Z$3:Z$9)="N/A",0,LOOKUP($H85,Data!$T$3:$T$9,Data!Z$3:Z$9)+1)</f>
        <v>48501</v>
      </c>
      <c r="W85" s="36">
        <f>IF(LOOKUP($H85,Data!$T$3:$T$9,Data!AA$3:AA$9)="N/A",0,LOOKUP($H85,Data!$T$3:$T$9,Data!AA$3:AA$9)+1)</f>
        <v>78701</v>
      </c>
      <c r="X85" s="36">
        <f>IF(LOOKUP($H85,Data!$T$3:$T$9,Data!AB$3:AB$9)="N/A",0,LOOKUP($H85,Data!$T$3:$T$9,Data!AB$3:AB$9)+1)</f>
        <v>143001</v>
      </c>
    </row>
    <row r="86" spans="8:24" ht="13.5" customHeight="1" x14ac:dyDescent="0.25">
      <c r="H86" s="20">
        <v>0.01</v>
      </c>
      <c r="I86" s="12"/>
      <c r="J86" s="7"/>
      <c r="K86" s="5" t="str">
        <f t="shared" si="4"/>
        <v/>
      </c>
      <c r="L86" s="72" t="str">
        <f t="shared" si="5"/>
        <v/>
      </c>
      <c r="M86" s="75"/>
      <c r="O86" s="44">
        <f t="shared" si="3"/>
        <v>0.01</v>
      </c>
      <c r="P86" s="36">
        <v>0</v>
      </c>
      <c r="Q86" s="36">
        <f>IF(LOOKUP($H86,Data!$T$3:$T$9,Data!U$3:U$9)="N/A",0,LOOKUP($H86,Data!$T$3:$T$9,Data!U$3:U$9)+1)</f>
        <v>0</v>
      </c>
      <c r="R86" s="36">
        <f>IF(LOOKUP($H86,Data!$T$3:$T$9,Data!V$3:V$9)="N/A",0,LOOKUP($H86,Data!$T$3:$T$9,Data!V$3:V$9)+1)</f>
        <v>4221</v>
      </c>
      <c r="S86" s="36">
        <f>IF(LOOKUP($H86,Data!$T$3:$T$9,Data!W$3:W$9)="N/A",0,LOOKUP($H86,Data!$T$3:$T$9,Data!W$3:W$9)+1)</f>
        <v>7651</v>
      </c>
      <c r="T86" s="36">
        <f>IF(LOOKUP($H86,Data!$T$3:$T$9,Data!X$3:X$9)="N/A",0,LOOKUP($H86,Data!$T$3:$T$9,Data!X$3:X$9)+1)</f>
        <v>12401</v>
      </c>
      <c r="U86" s="36">
        <f>IF(LOOKUP($H86,Data!$T$3:$T$9,Data!Y$3:Y$9)="N/A",0,LOOKUP($H86,Data!$T$3:$T$9,Data!Y$3:Y$9)+1)</f>
        <v>26701</v>
      </c>
      <c r="V86" s="36">
        <f>IF(LOOKUP($H86,Data!$T$3:$T$9,Data!Z$3:Z$9)="N/A",0,LOOKUP($H86,Data!$T$3:$T$9,Data!Z$3:Z$9)+1)</f>
        <v>48501</v>
      </c>
      <c r="W86" s="36">
        <f>IF(LOOKUP($H86,Data!$T$3:$T$9,Data!AA$3:AA$9)="N/A",0,LOOKUP($H86,Data!$T$3:$T$9,Data!AA$3:AA$9)+1)</f>
        <v>78701</v>
      </c>
      <c r="X86" s="36">
        <f>IF(LOOKUP($H86,Data!$T$3:$T$9,Data!AB$3:AB$9)="N/A",0,LOOKUP($H86,Data!$T$3:$T$9,Data!AB$3:AB$9)+1)</f>
        <v>143001</v>
      </c>
    </row>
    <row r="87" spans="8:24" ht="13.5" customHeight="1" x14ac:dyDescent="0.25">
      <c r="H87" s="20">
        <v>0.01</v>
      </c>
      <c r="I87" s="12"/>
      <c r="J87" s="52"/>
      <c r="K87" s="5" t="str">
        <f t="shared" si="4"/>
        <v/>
      </c>
      <c r="L87" s="72" t="str">
        <f t="shared" si="5"/>
        <v/>
      </c>
      <c r="M87" s="75"/>
      <c r="O87" s="44">
        <f t="shared" si="3"/>
        <v>0.01</v>
      </c>
      <c r="P87" s="36">
        <v>0</v>
      </c>
      <c r="Q87" s="36">
        <f>IF(LOOKUP($H87,Data!$T$3:$T$9,Data!U$3:U$9)="N/A",0,LOOKUP($H87,Data!$T$3:$T$9,Data!U$3:U$9)+1)</f>
        <v>0</v>
      </c>
      <c r="R87" s="36">
        <f>IF(LOOKUP($H87,Data!$T$3:$T$9,Data!V$3:V$9)="N/A",0,LOOKUP($H87,Data!$T$3:$T$9,Data!V$3:V$9)+1)</f>
        <v>4221</v>
      </c>
      <c r="S87" s="36">
        <f>IF(LOOKUP($H87,Data!$T$3:$T$9,Data!W$3:W$9)="N/A",0,LOOKUP($H87,Data!$T$3:$T$9,Data!W$3:W$9)+1)</f>
        <v>7651</v>
      </c>
      <c r="T87" s="36">
        <f>IF(LOOKUP($H87,Data!$T$3:$T$9,Data!X$3:X$9)="N/A",0,LOOKUP($H87,Data!$T$3:$T$9,Data!X$3:X$9)+1)</f>
        <v>12401</v>
      </c>
      <c r="U87" s="36">
        <f>IF(LOOKUP($H87,Data!$T$3:$T$9,Data!Y$3:Y$9)="N/A",0,LOOKUP($H87,Data!$T$3:$T$9,Data!Y$3:Y$9)+1)</f>
        <v>26701</v>
      </c>
      <c r="V87" s="36">
        <f>IF(LOOKUP($H87,Data!$T$3:$T$9,Data!Z$3:Z$9)="N/A",0,LOOKUP($H87,Data!$T$3:$T$9,Data!Z$3:Z$9)+1)</f>
        <v>48501</v>
      </c>
      <c r="W87" s="36">
        <f>IF(LOOKUP($H87,Data!$T$3:$T$9,Data!AA$3:AA$9)="N/A",0,LOOKUP($H87,Data!$T$3:$T$9,Data!AA$3:AA$9)+1)</f>
        <v>78701</v>
      </c>
      <c r="X87" s="36">
        <f>IF(LOOKUP($H87,Data!$T$3:$T$9,Data!AB$3:AB$9)="N/A",0,LOOKUP($H87,Data!$T$3:$T$9,Data!AB$3:AB$9)+1)</f>
        <v>143001</v>
      </c>
    </row>
    <row r="88" spans="8:24" ht="13.5" customHeight="1" x14ac:dyDescent="0.25">
      <c r="H88" s="20">
        <v>0.01</v>
      </c>
      <c r="I88" s="12"/>
      <c r="J88" s="7"/>
      <c r="K88" s="5" t="str">
        <f t="shared" si="4"/>
        <v/>
      </c>
      <c r="L88" s="72" t="str">
        <f t="shared" si="5"/>
        <v/>
      </c>
      <c r="M88" s="75"/>
      <c r="O88" s="44">
        <f t="shared" si="3"/>
        <v>0.01</v>
      </c>
      <c r="P88" s="36">
        <v>0</v>
      </c>
      <c r="Q88" s="36">
        <f>IF(LOOKUP($H88,Data!$T$3:$T$9,Data!U$3:U$9)="N/A",0,LOOKUP($H88,Data!$T$3:$T$9,Data!U$3:U$9)+1)</f>
        <v>0</v>
      </c>
      <c r="R88" s="36">
        <f>IF(LOOKUP($H88,Data!$T$3:$T$9,Data!V$3:V$9)="N/A",0,LOOKUP($H88,Data!$T$3:$T$9,Data!V$3:V$9)+1)</f>
        <v>4221</v>
      </c>
      <c r="S88" s="36">
        <f>IF(LOOKUP($H88,Data!$T$3:$T$9,Data!W$3:W$9)="N/A",0,LOOKUP($H88,Data!$T$3:$T$9,Data!W$3:W$9)+1)</f>
        <v>7651</v>
      </c>
      <c r="T88" s="36">
        <f>IF(LOOKUP($H88,Data!$T$3:$T$9,Data!X$3:X$9)="N/A",0,LOOKUP($H88,Data!$T$3:$T$9,Data!X$3:X$9)+1)</f>
        <v>12401</v>
      </c>
      <c r="U88" s="36">
        <f>IF(LOOKUP($H88,Data!$T$3:$T$9,Data!Y$3:Y$9)="N/A",0,LOOKUP($H88,Data!$T$3:$T$9,Data!Y$3:Y$9)+1)</f>
        <v>26701</v>
      </c>
      <c r="V88" s="36">
        <f>IF(LOOKUP($H88,Data!$T$3:$T$9,Data!Z$3:Z$9)="N/A",0,LOOKUP($H88,Data!$T$3:$T$9,Data!Z$3:Z$9)+1)</f>
        <v>48501</v>
      </c>
      <c r="W88" s="36">
        <f>IF(LOOKUP($H88,Data!$T$3:$T$9,Data!AA$3:AA$9)="N/A",0,LOOKUP($H88,Data!$T$3:$T$9,Data!AA$3:AA$9)+1)</f>
        <v>78701</v>
      </c>
      <c r="X88" s="36">
        <f>IF(LOOKUP($H88,Data!$T$3:$T$9,Data!AB$3:AB$9)="N/A",0,LOOKUP($H88,Data!$T$3:$T$9,Data!AB$3:AB$9)+1)</f>
        <v>143001</v>
      </c>
    </row>
    <row r="89" spans="8:24" ht="13.5" customHeight="1" x14ac:dyDescent="0.25">
      <c r="H89" s="20">
        <v>0.01</v>
      </c>
      <c r="I89" s="12"/>
      <c r="J89" s="52"/>
      <c r="K89" s="5" t="str">
        <f t="shared" si="4"/>
        <v/>
      </c>
      <c r="L89" s="72" t="str">
        <f t="shared" si="5"/>
        <v/>
      </c>
      <c r="M89" s="75"/>
      <c r="O89" s="44">
        <f t="shared" si="3"/>
        <v>0.01</v>
      </c>
      <c r="P89" s="36">
        <v>0</v>
      </c>
      <c r="Q89" s="36">
        <f>IF(LOOKUP($H89,Data!$T$3:$T$9,Data!U$3:U$9)="N/A",0,LOOKUP($H89,Data!$T$3:$T$9,Data!U$3:U$9)+1)</f>
        <v>0</v>
      </c>
      <c r="R89" s="36">
        <f>IF(LOOKUP($H89,Data!$T$3:$T$9,Data!V$3:V$9)="N/A",0,LOOKUP($H89,Data!$T$3:$T$9,Data!V$3:V$9)+1)</f>
        <v>4221</v>
      </c>
      <c r="S89" s="36">
        <f>IF(LOOKUP($H89,Data!$T$3:$T$9,Data!W$3:W$9)="N/A",0,LOOKUP($H89,Data!$T$3:$T$9,Data!W$3:W$9)+1)</f>
        <v>7651</v>
      </c>
      <c r="T89" s="36">
        <f>IF(LOOKUP($H89,Data!$T$3:$T$9,Data!X$3:X$9)="N/A",0,LOOKUP($H89,Data!$T$3:$T$9,Data!X$3:X$9)+1)</f>
        <v>12401</v>
      </c>
      <c r="U89" s="36">
        <f>IF(LOOKUP($H89,Data!$T$3:$T$9,Data!Y$3:Y$9)="N/A",0,LOOKUP($H89,Data!$T$3:$T$9,Data!Y$3:Y$9)+1)</f>
        <v>26701</v>
      </c>
      <c r="V89" s="36">
        <f>IF(LOOKUP($H89,Data!$T$3:$T$9,Data!Z$3:Z$9)="N/A",0,LOOKUP($H89,Data!$T$3:$T$9,Data!Z$3:Z$9)+1)</f>
        <v>48501</v>
      </c>
      <c r="W89" s="36">
        <f>IF(LOOKUP($H89,Data!$T$3:$T$9,Data!AA$3:AA$9)="N/A",0,LOOKUP($H89,Data!$T$3:$T$9,Data!AA$3:AA$9)+1)</f>
        <v>78701</v>
      </c>
      <c r="X89" s="36">
        <f>IF(LOOKUP($H89,Data!$T$3:$T$9,Data!AB$3:AB$9)="N/A",0,LOOKUP($H89,Data!$T$3:$T$9,Data!AB$3:AB$9)+1)</f>
        <v>143001</v>
      </c>
    </row>
    <row r="90" spans="8:24" ht="13.5" customHeight="1" x14ac:dyDescent="0.25">
      <c r="H90" s="20">
        <v>0.01</v>
      </c>
      <c r="I90" s="12"/>
      <c r="J90" s="7"/>
      <c r="K90" s="5" t="str">
        <f t="shared" si="4"/>
        <v/>
      </c>
      <c r="L90" s="72" t="str">
        <f t="shared" si="5"/>
        <v/>
      </c>
      <c r="M90" s="75"/>
      <c r="O90" s="44">
        <f t="shared" si="3"/>
        <v>0.01</v>
      </c>
      <c r="P90" s="36">
        <v>0</v>
      </c>
      <c r="Q90" s="36">
        <f>IF(LOOKUP($H90,Data!$T$3:$T$9,Data!U$3:U$9)="N/A",0,LOOKUP($H90,Data!$T$3:$T$9,Data!U$3:U$9)+1)</f>
        <v>0</v>
      </c>
      <c r="R90" s="36">
        <f>IF(LOOKUP($H90,Data!$T$3:$T$9,Data!V$3:V$9)="N/A",0,LOOKUP($H90,Data!$T$3:$T$9,Data!V$3:V$9)+1)</f>
        <v>4221</v>
      </c>
      <c r="S90" s="36">
        <f>IF(LOOKUP($H90,Data!$T$3:$T$9,Data!W$3:W$9)="N/A",0,LOOKUP($H90,Data!$T$3:$T$9,Data!W$3:W$9)+1)</f>
        <v>7651</v>
      </c>
      <c r="T90" s="36">
        <f>IF(LOOKUP($H90,Data!$T$3:$T$9,Data!X$3:X$9)="N/A",0,LOOKUP($H90,Data!$T$3:$T$9,Data!X$3:X$9)+1)</f>
        <v>12401</v>
      </c>
      <c r="U90" s="36">
        <f>IF(LOOKUP($H90,Data!$T$3:$T$9,Data!Y$3:Y$9)="N/A",0,LOOKUP($H90,Data!$T$3:$T$9,Data!Y$3:Y$9)+1)</f>
        <v>26701</v>
      </c>
      <c r="V90" s="36">
        <f>IF(LOOKUP($H90,Data!$T$3:$T$9,Data!Z$3:Z$9)="N/A",0,LOOKUP($H90,Data!$T$3:$T$9,Data!Z$3:Z$9)+1)</f>
        <v>48501</v>
      </c>
      <c r="W90" s="36">
        <f>IF(LOOKUP($H90,Data!$T$3:$T$9,Data!AA$3:AA$9)="N/A",0,LOOKUP($H90,Data!$T$3:$T$9,Data!AA$3:AA$9)+1)</f>
        <v>78701</v>
      </c>
      <c r="X90" s="36">
        <f>IF(LOOKUP($H90,Data!$T$3:$T$9,Data!AB$3:AB$9)="N/A",0,LOOKUP($H90,Data!$T$3:$T$9,Data!AB$3:AB$9)+1)</f>
        <v>143001</v>
      </c>
    </row>
    <row r="91" spans="8:24" ht="13.5" customHeight="1" x14ac:dyDescent="0.25">
      <c r="H91" s="20">
        <v>0.01</v>
      </c>
      <c r="I91" s="12"/>
      <c r="J91" s="52"/>
      <c r="K91" s="5" t="str">
        <f t="shared" si="4"/>
        <v/>
      </c>
      <c r="L91" s="72" t="str">
        <f t="shared" si="5"/>
        <v/>
      </c>
      <c r="M91" s="75"/>
      <c r="O91" s="44">
        <f t="shared" si="3"/>
        <v>0.01</v>
      </c>
      <c r="P91" s="36">
        <v>0</v>
      </c>
      <c r="Q91" s="36">
        <f>IF(LOOKUP($H91,Data!$T$3:$T$9,Data!U$3:U$9)="N/A",0,LOOKUP($H91,Data!$T$3:$T$9,Data!U$3:U$9)+1)</f>
        <v>0</v>
      </c>
      <c r="R91" s="36">
        <f>IF(LOOKUP($H91,Data!$T$3:$T$9,Data!V$3:V$9)="N/A",0,LOOKUP($H91,Data!$T$3:$T$9,Data!V$3:V$9)+1)</f>
        <v>4221</v>
      </c>
      <c r="S91" s="36">
        <f>IF(LOOKUP($H91,Data!$T$3:$T$9,Data!W$3:W$9)="N/A",0,LOOKUP($H91,Data!$T$3:$T$9,Data!W$3:W$9)+1)</f>
        <v>7651</v>
      </c>
      <c r="T91" s="36">
        <f>IF(LOOKUP($H91,Data!$T$3:$T$9,Data!X$3:X$9)="N/A",0,LOOKUP($H91,Data!$T$3:$T$9,Data!X$3:X$9)+1)</f>
        <v>12401</v>
      </c>
      <c r="U91" s="36">
        <f>IF(LOOKUP($H91,Data!$T$3:$T$9,Data!Y$3:Y$9)="N/A",0,LOOKUP($H91,Data!$T$3:$T$9,Data!Y$3:Y$9)+1)</f>
        <v>26701</v>
      </c>
      <c r="V91" s="36">
        <f>IF(LOOKUP($H91,Data!$T$3:$T$9,Data!Z$3:Z$9)="N/A",0,LOOKUP($H91,Data!$T$3:$T$9,Data!Z$3:Z$9)+1)</f>
        <v>48501</v>
      </c>
      <c r="W91" s="36">
        <f>IF(LOOKUP($H91,Data!$T$3:$T$9,Data!AA$3:AA$9)="N/A",0,LOOKUP($H91,Data!$T$3:$T$9,Data!AA$3:AA$9)+1)</f>
        <v>78701</v>
      </c>
      <c r="X91" s="36">
        <f>IF(LOOKUP($H91,Data!$T$3:$T$9,Data!AB$3:AB$9)="N/A",0,LOOKUP($H91,Data!$T$3:$T$9,Data!AB$3:AB$9)+1)</f>
        <v>143001</v>
      </c>
    </row>
    <row r="92" spans="8:24" ht="13.5" customHeight="1" x14ac:dyDescent="0.25">
      <c r="H92" s="20">
        <v>0.01</v>
      </c>
      <c r="I92" s="12"/>
      <c r="J92" s="7"/>
      <c r="K92" s="5" t="str">
        <f t="shared" si="4"/>
        <v/>
      </c>
      <c r="L92" s="72" t="str">
        <f t="shared" si="5"/>
        <v/>
      </c>
      <c r="M92" s="75"/>
      <c r="O92" s="44">
        <f t="shared" si="3"/>
        <v>0.01</v>
      </c>
      <c r="P92" s="36">
        <v>0</v>
      </c>
      <c r="Q92" s="36">
        <f>IF(LOOKUP($H92,Data!$T$3:$T$9,Data!U$3:U$9)="N/A",0,LOOKUP($H92,Data!$T$3:$T$9,Data!U$3:U$9)+1)</f>
        <v>0</v>
      </c>
      <c r="R92" s="36">
        <f>IF(LOOKUP($H92,Data!$T$3:$T$9,Data!V$3:V$9)="N/A",0,LOOKUP($H92,Data!$T$3:$T$9,Data!V$3:V$9)+1)</f>
        <v>4221</v>
      </c>
      <c r="S92" s="36">
        <f>IF(LOOKUP($H92,Data!$T$3:$T$9,Data!W$3:W$9)="N/A",0,LOOKUP($H92,Data!$T$3:$T$9,Data!W$3:W$9)+1)</f>
        <v>7651</v>
      </c>
      <c r="T92" s="36">
        <f>IF(LOOKUP($H92,Data!$T$3:$T$9,Data!X$3:X$9)="N/A",0,LOOKUP($H92,Data!$T$3:$T$9,Data!X$3:X$9)+1)</f>
        <v>12401</v>
      </c>
      <c r="U92" s="36">
        <f>IF(LOOKUP($H92,Data!$T$3:$T$9,Data!Y$3:Y$9)="N/A",0,LOOKUP($H92,Data!$T$3:$T$9,Data!Y$3:Y$9)+1)</f>
        <v>26701</v>
      </c>
      <c r="V92" s="36">
        <f>IF(LOOKUP($H92,Data!$T$3:$T$9,Data!Z$3:Z$9)="N/A",0,LOOKUP($H92,Data!$T$3:$T$9,Data!Z$3:Z$9)+1)</f>
        <v>48501</v>
      </c>
      <c r="W92" s="36">
        <f>IF(LOOKUP($H92,Data!$T$3:$T$9,Data!AA$3:AA$9)="N/A",0,LOOKUP($H92,Data!$T$3:$T$9,Data!AA$3:AA$9)+1)</f>
        <v>78701</v>
      </c>
      <c r="X92" s="36">
        <f>IF(LOOKUP($H92,Data!$T$3:$T$9,Data!AB$3:AB$9)="N/A",0,LOOKUP($H92,Data!$T$3:$T$9,Data!AB$3:AB$9)+1)</f>
        <v>143001</v>
      </c>
    </row>
    <row r="93" spans="8:24" ht="13.5" customHeight="1" x14ac:dyDescent="0.25">
      <c r="H93" s="20">
        <v>0.01</v>
      </c>
      <c r="I93" s="12"/>
      <c r="J93" s="52"/>
      <c r="K93" s="5" t="str">
        <f t="shared" si="4"/>
        <v/>
      </c>
      <c r="L93" s="72" t="str">
        <f t="shared" si="5"/>
        <v/>
      </c>
      <c r="M93" s="75"/>
      <c r="O93" s="44">
        <f t="shared" si="3"/>
        <v>0.01</v>
      </c>
      <c r="P93" s="36">
        <v>0</v>
      </c>
      <c r="Q93" s="36">
        <f>IF(LOOKUP($H93,Data!$T$3:$T$9,Data!U$3:U$9)="N/A",0,LOOKUP($H93,Data!$T$3:$T$9,Data!U$3:U$9)+1)</f>
        <v>0</v>
      </c>
      <c r="R93" s="36">
        <f>IF(LOOKUP($H93,Data!$T$3:$T$9,Data!V$3:V$9)="N/A",0,LOOKUP($H93,Data!$T$3:$T$9,Data!V$3:V$9)+1)</f>
        <v>4221</v>
      </c>
      <c r="S93" s="36">
        <f>IF(LOOKUP($H93,Data!$T$3:$T$9,Data!W$3:W$9)="N/A",0,LOOKUP($H93,Data!$T$3:$T$9,Data!W$3:W$9)+1)</f>
        <v>7651</v>
      </c>
      <c r="T93" s="36">
        <f>IF(LOOKUP($H93,Data!$T$3:$T$9,Data!X$3:X$9)="N/A",0,LOOKUP($H93,Data!$T$3:$T$9,Data!X$3:X$9)+1)</f>
        <v>12401</v>
      </c>
      <c r="U93" s="36">
        <f>IF(LOOKUP($H93,Data!$T$3:$T$9,Data!Y$3:Y$9)="N/A",0,LOOKUP($H93,Data!$T$3:$T$9,Data!Y$3:Y$9)+1)</f>
        <v>26701</v>
      </c>
      <c r="V93" s="36">
        <f>IF(LOOKUP($H93,Data!$T$3:$T$9,Data!Z$3:Z$9)="N/A",0,LOOKUP($H93,Data!$T$3:$T$9,Data!Z$3:Z$9)+1)</f>
        <v>48501</v>
      </c>
      <c r="W93" s="36">
        <f>IF(LOOKUP($H93,Data!$T$3:$T$9,Data!AA$3:AA$9)="N/A",0,LOOKUP($H93,Data!$T$3:$T$9,Data!AA$3:AA$9)+1)</f>
        <v>78701</v>
      </c>
      <c r="X93" s="36">
        <f>IF(LOOKUP($H93,Data!$T$3:$T$9,Data!AB$3:AB$9)="N/A",0,LOOKUP($H93,Data!$T$3:$T$9,Data!AB$3:AB$9)+1)</f>
        <v>143001</v>
      </c>
    </row>
    <row r="94" spans="8:24" ht="13.5" customHeight="1" x14ac:dyDescent="0.25">
      <c r="H94" s="20">
        <v>0.01</v>
      </c>
      <c r="I94" s="12"/>
      <c r="J94" s="7"/>
      <c r="K94" s="5" t="str">
        <f t="shared" si="4"/>
        <v/>
      </c>
      <c r="L94" s="72" t="str">
        <f t="shared" si="5"/>
        <v/>
      </c>
      <c r="M94" s="75"/>
      <c r="O94" s="44">
        <f t="shared" si="3"/>
        <v>0.01</v>
      </c>
      <c r="P94" s="36">
        <v>0</v>
      </c>
      <c r="Q94" s="36">
        <f>IF(LOOKUP($H94,Data!$T$3:$T$9,Data!U$3:U$9)="N/A",0,LOOKUP($H94,Data!$T$3:$T$9,Data!U$3:U$9)+1)</f>
        <v>0</v>
      </c>
      <c r="R94" s="36">
        <f>IF(LOOKUP($H94,Data!$T$3:$T$9,Data!V$3:V$9)="N/A",0,LOOKUP($H94,Data!$T$3:$T$9,Data!V$3:V$9)+1)</f>
        <v>4221</v>
      </c>
      <c r="S94" s="36">
        <f>IF(LOOKUP($H94,Data!$T$3:$T$9,Data!W$3:W$9)="N/A",0,LOOKUP($H94,Data!$T$3:$T$9,Data!W$3:W$9)+1)</f>
        <v>7651</v>
      </c>
      <c r="T94" s="36">
        <f>IF(LOOKUP($H94,Data!$T$3:$T$9,Data!X$3:X$9)="N/A",0,LOOKUP($H94,Data!$T$3:$T$9,Data!X$3:X$9)+1)</f>
        <v>12401</v>
      </c>
      <c r="U94" s="36">
        <f>IF(LOOKUP($H94,Data!$T$3:$T$9,Data!Y$3:Y$9)="N/A",0,LOOKUP($H94,Data!$T$3:$T$9,Data!Y$3:Y$9)+1)</f>
        <v>26701</v>
      </c>
      <c r="V94" s="36">
        <f>IF(LOOKUP($H94,Data!$T$3:$T$9,Data!Z$3:Z$9)="N/A",0,LOOKUP($H94,Data!$T$3:$T$9,Data!Z$3:Z$9)+1)</f>
        <v>48501</v>
      </c>
      <c r="W94" s="36">
        <f>IF(LOOKUP($H94,Data!$T$3:$T$9,Data!AA$3:AA$9)="N/A",0,LOOKUP($H94,Data!$T$3:$T$9,Data!AA$3:AA$9)+1)</f>
        <v>78701</v>
      </c>
      <c r="X94" s="36">
        <f>IF(LOOKUP($H94,Data!$T$3:$T$9,Data!AB$3:AB$9)="N/A",0,LOOKUP($H94,Data!$T$3:$T$9,Data!AB$3:AB$9)+1)</f>
        <v>143001</v>
      </c>
    </row>
    <row r="95" spans="8:24" ht="13.5" customHeight="1" x14ac:dyDescent="0.25">
      <c r="H95" s="20">
        <v>0.01</v>
      </c>
      <c r="I95" s="12"/>
      <c r="J95" s="52"/>
      <c r="K95" s="5" t="str">
        <f t="shared" si="4"/>
        <v/>
      </c>
      <c r="L95" s="72" t="str">
        <f t="shared" si="5"/>
        <v/>
      </c>
      <c r="M95" s="75"/>
      <c r="O95" s="44">
        <f t="shared" si="3"/>
        <v>0.01</v>
      </c>
      <c r="P95" s="36">
        <v>0</v>
      </c>
      <c r="Q95" s="36">
        <f>IF(LOOKUP($H95,Data!$T$3:$T$9,Data!U$3:U$9)="N/A",0,LOOKUP($H95,Data!$T$3:$T$9,Data!U$3:U$9)+1)</f>
        <v>0</v>
      </c>
      <c r="R95" s="36">
        <f>IF(LOOKUP($H95,Data!$T$3:$T$9,Data!V$3:V$9)="N/A",0,LOOKUP($H95,Data!$T$3:$T$9,Data!V$3:V$9)+1)</f>
        <v>4221</v>
      </c>
      <c r="S95" s="36">
        <f>IF(LOOKUP($H95,Data!$T$3:$T$9,Data!W$3:W$9)="N/A",0,LOOKUP($H95,Data!$T$3:$T$9,Data!W$3:W$9)+1)</f>
        <v>7651</v>
      </c>
      <c r="T95" s="36">
        <f>IF(LOOKUP($H95,Data!$T$3:$T$9,Data!X$3:X$9)="N/A",0,LOOKUP($H95,Data!$T$3:$T$9,Data!X$3:X$9)+1)</f>
        <v>12401</v>
      </c>
      <c r="U95" s="36">
        <f>IF(LOOKUP($H95,Data!$T$3:$T$9,Data!Y$3:Y$9)="N/A",0,LOOKUP($H95,Data!$T$3:$T$9,Data!Y$3:Y$9)+1)</f>
        <v>26701</v>
      </c>
      <c r="V95" s="36">
        <f>IF(LOOKUP($H95,Data!$T$3:$T$9,Data!Z$3:Z$9)="N/A",0,LOOKUP($H95,Data!$T$3:$T$9,Data!Z$3:Z$9)+1)</f>
        <v>48501</v>
      </c>
      <c r="W95" s="36">
        <f>IF(LOOKUP($H95,Data!$T$3:$T$9,Data!AA$3:AA$9)="N/A",0,LOOKUP($H95,Data!$T$3:$T$9,Data!AA$3:AA$9)+1)</f>
        <v>78701</v>
      </c>
      <c r="X95" s="36">
        <f>IF(LOOKUP($H95,Data!$T$3:$T$9,Data!AB$3:AB$9)="N/A",0,LOOKUP($H95,Data!$T$3:$T$9,Data!AB$3:AB$9)+1)</f>
        <v>143001</v>
      </c>
    </row>
    <row r="96" spans="8:24" ht="13.5" customHeight="1" x14ac:dyDescent="0.25">
      <c r="H96" s="20">
        <v>0.01</v>
      </c>
      <c r="I96" s="12"/>
      <c r="J96" s="7"/>
      <c r="K96" s="5" t="str">
        <f t="shared" si="4"/>
        <v/>
      </c>
      <c r="L96" s="72" t="str">
        <f t="shared" si="5"/>
        <v/>
      </c>
      <c r="M96" s="75"/>
      <c r="O96" s="44">
        <f t="shared" si="3"/>
        <v>0.01</v>
      </c>
      <c r="P96" s="36">
        <v>0</v>
      </c>
      <c r="Q96" s="36">
        <f>IF(LOOKUP($H96,Data!$T$3:$T$9,Data!U$3:U$9)="N/A",0,LOOKUP($H96,Data!$T$3:$T$9,Data!U$3:U$9)+1)</f>
        <v>0</v>
      </c>
      <c r="R96" s="36">
        <f>IF(LOOKUP($H96,Data!$T$3:$T$9,Data!V$3:V$9)="N/A",0,LOOKUP($H96,Data!$T$3:$T$9,Data!V$3:V$9)+1)</f>
        <v>4221</v>
      </c>
      <c r="S96" s="36">
        <f>IF(LOOKUP($H96,Data!$T$3:$T$9,Data!W$3:W$9)="N/A",0,LOOKUP($H96,Data!$T$3:$T$9,Data!W$3:W$9)+1)</f>
        <v>7651</v>
      </c>
      <c r="T96" s="36">
        <f>IF(LOOKUP($H96,Data!$T$3:$T$9,Data!X$3:X$9)="N/A",0,LOOKUP($H96,Data!$T$3:$T$9,Data!X$3:X$9)+1)</f>
        <v>12401</v>
      </c>
      <c r="U96" s="36">
        <f>IF(LOOKUP($H96,Data!$T$3:$T$9,Data!Y$3:Y$9)="N/A",0,LOOKUP($H96,Data!$T$3:$T$9,Data!Y$3:Y$9)+1)</f>
        <v>26701</v>
      </c>
      <c r="V96" s="36">
        <f>IF(LOOKUP($H96,Data!$T$3:$T$9,Data!Z$3:Z$9)="N/A",0,LOOKUP($H96,Data!$T$3:$T$9,Data!Z$3:Z$9)+1)</f>
        <v>48501</v>
      </c>
      <c r="W96" s="36">
        <f>IF(LOOKUP($H96,Data!$T$3:$T$9,Data!AA$3:AA$9)="N/A",0,LOOKUP($H96,Data!$T$3:$T$9,Data!AA$3:AA$9)+1)</f>
        <v>78701</v>
      </c>
      <c r="X96" s="36">
        <f>IF(LOOKUP($H96,Data!$T$3:$T$9,Data!AB$3:AB$9)="N/A",0,LOOKUP($H96,Data!$T$3:$T$9,Data!AB$3:AB$9)+1)</f>
        <v>143001</v>
      </c>
    </row>
    <row r="97" spans="8:24" ht="13.5" customHeight="1" x14ac:dyDescent="0.25">
      <c r="H97" s="20">
        <v>0.01</v>
      </c>
      <c r="I97" s="12"/>
      <c r="J97" s="52"/>
      <c r="K97" s="5" t="str">
        <f t="shared" si="4"/>
        <v/>
      </c>
      <c r="L97" s="72" t="str">
        <f t="shared" si="5"/>
        <v/>
      </c>
      <c r="M97" s="75"/>
      <c r="O97" s="44">
        <f t="shared" si="3"/>
        <v>0.01</v>
      </c>
      <c r="P97" s="36">
        <v>0</v>
      </c>
      <c r="Q97" s="36">
        <f>IF(LOOKUP($H97,Data!$T$3:$T$9,Data!U$3:U$9)="N/A",0,LOOKUP($H97,Data!$T$3:$T$9,Data!U$3:U$9)+1)</f>
        <v>0</v>
      </c>
      <c r="R97" s="36">
        <f>IF(LOOKUP($H97,Data!$T$3:$T$9,Data!V$3:V$9)="N/A",0,LOOKUP($H97,Data!$T$3:$T$9,Data!V$3:V$9)+1)</f>
        <v>4221</v>
      </c>
      <c r="S97" s="36">
        <f>IF(LOOKUP($H97,Data!$T$3:$T$9,Data!W$3:W$9)="N/A",0,LOOKUP($H97,Data!$T$3:$T$9,Data!W$3:W$9)+1)</f>
        <v>7651</v>
      </c>
      <c r="T97" s="36">
        <f>IF(LOOKUP($H97,Data!$T$3:$T$9,Data!X$3:X$9)="N/A",0,LOOKUP($H97,Data!$T$3:$T$9,Data!X$3:X$9)+1)</f>
        <v>12401</v>
      </c>
      <c r="U97" s="36">
        <f>IF(LOOKUP($H97,Data!$T$3:$T$9,Data!Y$3:Y$9)="N/A",0,LOOKUP($H97,Data!$T$3:$T$9,Data!Y$3:Y$9)+1)</f>
        <v>26701</v>
      </c>
      <c r="V97" s="36">
        <f>IF(LOOKUP($H97,Data!$T$3:$T$9,Data!Z$3:Z$9)="N/A",0,LOOKUP($H97,Data!$T$3:$T$9,Data!Z$3:Z$9)+1)</f>
        <v>48501</v>
      </c>
      <c r="W97" s="36">
        <f>IF(LOOKUP($H97,Data!$T$3:$T$9,Data!AA$3:AA$9)="N/A",0,LOOKUP($H97,Data!$T$3:$T$9,Data!AA$3:AA$9)+1)</f>
        <v>78701</v>
      </c>
      <c r="X97" s="36">
        <f>IF(LOOKUP($H97,Data!$T$3:$T$9,Data!AB$3:AB$9)="N/A",0,LOOKUP($H97,Data!$T$3:$T$9,Data!AB$3:AB$9)+1)</f>
        <v>143001</v>
      </c>
    </row>
    <row r="98" spans="8:24" ht="13.5" customHeight="1" x14ac:dyDescent="0.25">
      <c r="H98" s="20">
        <v>0.01</v>
      </c>
      <c r="I98" s="12"/>
      <c r="J98" s="7"/>
      <c r="K98" s="5" t="str">
        <f t="shared" si="4"/>
        <v/>
      </c>
      <c r="L98" s="72" t="str">
        <f t="shared" si="5"/>
        <v/>
      </c>
      <c r="M98" s="75"/>
      <c r="O98" s="44">
        <f t="shared" si="3"/>
        <v>0.01</v>
      </c>
      <c r="P98" s="36">
        <v>0</v>
      </c>
      <c r="Q98" s="36">
        <f>IF(LOOKUP($H98,Data!$T$3:$T$9,Data!U$3:U$9)="N/A",0,LOOKUP($H98,Data!$T$3:$T$9,Data!U$3:U$9)+1)</f>
        <v>0</v>
      </c>
      <c r="R98" s="36">
        <f>IF(LOOKUP($H98,Data!$T$3:$T$9,Data!V$3:V$9)="N/A",0,LOOKUP($H98,Data!$T$3:$T$9,Data!V$3:V$9)+1)</f>
        <v>4221</v>
      </c>
      <c r="S98" s="36">
        <f>IF(LOOKUP($H98,Data!$T$3:$T$9,Data!W$3:W$9)="N/A",0,LOOKUP($H98,Data!$T$3:$T$9,Data!W$3:W$9)+1)</f>
        <v>7651</v>
      </c>
      <c r="T98" s="36">
        <f>IF(LOOKUP($H98,Data!$T$3:$T$9,Data!X$3:X$9)="N/A",0,LOOKUP($H98,Data!$T$3:$T$9,Data!X$3:X$9)+1)</f>
        <v>12401</v>
      </c>
      <c r="U98" s="36">
        <f>IF(LOOKUP($H98,Data!$T$3:$T$9,Data!Y$3:Y$9)="N/A",0,LOOKUP($H98,Data!$T$3:$T$9,Data!Y$3:Y$9)+1)</f>
        <v>26701</v>
      </c>
      <c r="V98" s="36">
        <f>IF(LOOKUP($H98,Data!$T$3:$T$9,Data!Z$3:Z$9)="N/A",0,LOOKUP($H98,Data!$T$3:$T$9,Data!Z$3:Z$9)+1)</f>
        <v>48501</v>
      </c>
      <c r="W98" s="36">
        <f>IF(LOOKUP($H98,Data!$T$3:$T$9,Data!AA$3:AA$9)="N/A",0,LOOKUP($H98,Data!$T$3:$T$9,Data!AA$3:AA$9)+1)</f>
        <v>78701</v>
      </c>
      <c r="X98" s="36">
        <f>IF(LOOKUP($H98,Data!$T$3:$T$9,Data!AB$3:AB$9)="N/A",0,LOOKUP($H98,Data!$T$3:$T$9,Data!AB$3:AB$9)+1)</f>
        <v>143001</v>
      </c>
    </row>
    <row r="99" spans="8:24" ht="13.5" customHeight="1" x14ac:dyDescent="0.25">
      <c r="H99" s="20">
        <v>0.01</v>
      </c>
      <c r="I99" s="12"/>
      <c r="J99" s="52"/>
      <c r="K99" s="5" t="str">
        <f t="shared" si="4"/>
        <v/>
      </c>
      <c r="L99" s="72" t="str">
        <f t="shared" si="5"/>
        <v/>
      </c>
      <c r="M99" s="75"/>
      <c r="O99" s="44">
        <f t="shared" si="3"/>
        <v>0.01</v>
      </c>
      <c r="P99" s="36">
        <v>0</v>
      </c>
      <c r="Q99" s="36">
        <f>IF(LOOKUP($H99,Data!$T$3:$T$9,Data!U$3:U$9)="N/A",0,LOOKUP($H99,Data!$T$3:$T$9,Data!U$3:U$9)+1)</f>
        <v>0</v>
      </c>
      <c r="R99" s="36">
        <f>IF(LOOKUP($H99,Data!$T$3:$T$9,Data!V$3:V$9)="N/A",0,LOOKUP($H99,Data!$T$3:$T$9,Data!V$3:V$9)+1)</f>
        <v>4221</v>
      </c>
      <c r="S99" s="36">
        <f>IF(LOOKUP($H99,Data!$T$3:$T$9,Data!W$3:W$9)="N/A",0,LOOKUP($H99,Data!$T$3:$T$9,Data!W$3:W$9)+1)</f>
        <v>7651</v>
      </c>
      <c r="T99" s="36">
        <f>IF(LOOKUP($H99,Data!$T$3:$T$9,Data!X$3:X$9)="N/A",0,LOOKUP($H99,Data!$T$3:$T$9,Data!X$3:X$9)+1)</f>
        <v>12401</v>
      </c>
      <c r="U99" s="36">
        <f>IF(LOOKUP($H99,Data!$T$3:$T$9,Data!Y$3:Y$9)="N/A",0,LOOKUP($H99,Data!$T$3:$T$9,Data!Y$3:Y$9)+1)</f>
        <v>26701</v>
      </c>
      <c r="V99" s="36">
        <f>IF(LOOKUP($H99,Data!$T$3:$T$9,Data!Z$3:Z$9)="N/A",0,LOOKUP($H99,Data!$T$3:$T$9,Data!Z$3:Z$9)+1)</f>
        <v>48501</v>
      </c>
      <c r="W99" s="36">
        <f>IF(LOOKUP($H99,Data!$T$3:$T$9,Data!AA$3:AA$9)="N/A",0,LOOKUP($H99,Data!$T$3:$T$9,Data!AA$3:AA$9)+1)</f>
        <v>78701</v>
      </c>
      <c r="X99" s="36">
        <f>IF(LOOKUP($H99,Data!$T$3:$T$9,Data!AB$3:AB$9)="N/A",0,LOOKUP($H99,Data!$T$3:$T$9,Data!AB$3:AB$9)+1)</f>
        <v>143001</v>
      </c>
    </row>
    <row r="100" spans="8:24" ht="13.5" customHeight="1" x14ac:dyDescent="0.25">
      <c r="H100" s="20">
        <v>0.01</v>
      </c>
      <c r="I100" s="12"/>
      <c r="J100" s="7"/>
      <c r="K100" s="5" t="str">
        <f t="shared" si="4"/>
        <v/>
      </c>
      <c r="L100" s="72" t="str">
        <f t="shared" si="5"/>
        <v/>
      </c>
      <c r="M100" s="75"/>
      <c r="O100" s="44">
        <f t="shared" si="3"/>
        <v>0.01</v>
      </c>
      <c r="P100" s="36">
        <v>0</v>
      </c>
      <c r="Q100" s="36">
        <f>IF(LOOKUP($H100,Data!$T$3:$T$9,Data!U$3:U$9)="N/A",0,LOOKUP($H100,Data!$T$3:$T$9,Data!U$3:U$9)+1)</f>
        <v>0</v>
      </c>
      <c r="R100" s="36">
        <f>IF(LOOKUP($H100,Data!$T$3:$T$9,Data!V$3:V$9)="N/A",0,LOOKUP($H100,Data!$T$3:$T$9,Data!V$3:V$9)+1)</f>
        <v>4221</v>
      </c>
      <c r="S100" s="36">
        <f>IF(LOOKUP($H100,Data!$T$3:$T$9,Data!W$3:W$9)="N/A",0,LOOKUP($H100,Data!$T$3:$T$9,Data!W$3:W$9)+1)</f>
        <v>7651</v>
      </c>
      <c r="T100" s="36">
        <f>IF(LOOKUP($H100,Data!$T$3:$T$9,Data!X$3:X$9)="N/A",0,LOOKUP($H100,Data!$T$3:$T$9,Data!X$3:X$9)+1)</f>
        <v>12401</v>
      </c>
      <c r="U100" s="36">
        <f>IF(LOOKUP($H100,Data!$T$3:$T$9,Data!Y$3:Y$9)="N/A",0,LOOKUP($H100,Data!$T$3:$T$9,Data!Y$3:Y$9)+1)</f>
        <v>26701</v>
      </c>
      <c r="V100" s="36">
        <f>IF(LOOKUP($H100,Data!$T$3:$T$9,Data!Z$3:Z$9)="N/A",0,LOOKUP($H100,Data!$T$3:$T$9,Data!Z$3:Z$9)+1)</f>
        <v>48501</v>
      </c>
      <c r="W100" s="36">
        <f>IF(LOOKUP($H100,Data!$T$3:$T$9,Data!AA$3:AA$9)="N/A",0,LOOKUP($H100,Data!$T$3:$T$9,Data!AA$3:AA$9)+1)</f>
        <v>78701</v>
      </c>
      <c r="X100" s="36">
        <f>IF(LOOKUP($H100,Data!$T$3:$T$9,Data!AB$3:AB$9)="N/A",0,LOOKUP($H100,Data!$T$3:$T$9,Data!AB$3:AB$9)+1)</f>
        <v>143001</v>
      </c>
    </row>
    <row r="101" spans="8:24" ht="13.5" customHeight="1" x14ac:dyDescent="0.25">
      <c r="H101" s="20">
        <v>0.01</v>
      </c>
      <c r="I101" s="12"/>
      <c r="J101" s="52"/>
      <c r="K101" s="5" t="str">
        <f t="shared" si="4"/>
        <v/>
      </c>
      <c r="L101" s="72" t="str">
        <f t="shared" si="5"/>
        <v/>
      </c>
      <c r="M101" s="75"/>
      <c r="O101" s="44">
        <f t="shared" si="3"/>
        <v>0.01</v>
      </c>
      <c r="P101" s="36">
        <v>0</v>
      </c>
      <c r="Q101" s="36">
        <f>IF(LOOKUP($H101,Data!$T$3:$T$9,Data!U$3:U$9)="N/A",0,LOOKUP($H101,Data!$T$3:$T$9,Data!U$3:U$9)+1)</f>
        <v>0</v>
      </c>
      <c r="R101" s="36">
        <f>IF(LOOKUP($H101,Data!$T$3:$T$9,Data!V$3:V$9)="N/A",0,LOOKUP($H101,Data!$T$3:$T$9,Data!V$3:V$9)+1)</f>
        <v>4221</v>
      </c>
      <c r="S101" s="36">
        <f>IF(LOOKUP($H101,Data!$T$3:$T$9,Data!W$3:W$9)="N/A",0,LOOKUP($H101,Data!$T$3:$T$9,Data!W$3:W$9)+1)</f>
        <v>7651</v>
      </c>
      <c r="T101" s="36">
        <f>IF(LOOKUP($H101,Data!$T$3:$T$9,Data!X$3:X$9)="N/A",0,LOOKUP($H101,Data!$T$3:$T$9,Data!X$3:X$9)+1)</f>
        <v>12401</v>
      </c>
      <c r="U101" s="36">
        <f>IF(LOOKUP($H101,Data!$T$3:$T$9,Data!Y$3:Y$9)="N/A",0,LOOKUP($H101,Data!$T$3:$T$9,Data!Y$3:Y$9)+1)</f>
        <v>26701</v>
      </c>
      <c r="V101" s="36">
        <f>IF(LOOKUP($H101,Data!$T$3:$T$9,Data!Z$3:Z$9)="N/A",0,LOOKUP($H101,Data!$T$3:$T$9,Data!Z$3:Z$9)+1)</f>
        <v>48501</v>
      </c>
      <c r="W101" s="36">
        <f>IF(LOOKUP($H101,Data!$T$3:$T$9,Data!AA$3:AA$9)="N/A",0,LOOKUP($H101,Data!$T$3:$T$9,Data!AA$3:AA$9)+1)</f>
        <v>78701</v>
      </c>
      <c r="X101" s="36">
        <f>IF(LOOKUP($H101,Data!$T$3:$T$9,Data!AB$3:AB$9)="N/A",0,LOOKUP($H101,Data!$T$3:$T$9,Data!AB$3:AB$9)+1)</f>
        <v>143001</v>
      </c>
    </row>
    <row r="102" spans="8:24" ht="13.5" customHeight="1" x14ac:dyDescent="0.25">
      <c r="H102" s="20">
        <v>0.01</v>
      </c>
      <c r="I102" s="12"/>
      <c r="J102" s="7"/>
      <c r="K102" s="5" t="str">
        <f t="shared" si="4"/>
        <v/>
      </c>
      <c r="L102" s="72" t="str">
        <f t="shared" si="5"/>
        <v/>
      </c>
      <c r="M102" s="75"/>
      <c r="O102" s="44">
        <f t="shared" si="3"/>
        <v>0.01</v>
      </c>
      <c r="P102" s="36">
        <v>0</v>
      </c>
      <c r="Q102" s="36">
        <f>IF(LOOKUP($H102,Data!$T$3:$T$9,Data!U$3:U$9)="N/A",0,LOOKUP($H102,Data!$T$3:$T$9,Data!U$3:U$9)+1)</f>
        <v>0</v>
      </c>
      <c r="R102" s="36">
        <f>IF(LOOKUP($H102,Data!$T$3:$T$9,Data!V$3:V$9)="N/A",0,LOOKUP($H102,Data!$T$3:$T$9,Data!V$3:V$9)+1)</f>
        <v>4221</v>
      </c>
      <c r="S102" s="36">
        <f>IF(LOOKUP($H102,Data!$T$3:$T$9,Data!W$3:W$9)="N/A",0,LOOKUP($H102,Data!$T$3:$T$9,Data!W$3:W$9)+1)</f>
        <v>7651</v>
      </c>
      <c r="T102" s="36">
        <f>IF(LOOKUP($H102,Data!$T$3:$T$9,Data!X$3:X$9)="N/A",0,LOOKUP($H102,Data!$T$3:$T$9,Data!X$3:X$9)+1)</f>
        <v>12401</v>
      </c>
      <c r="U102" s="36">
        <f>IF(LOOKUP($H102,Data!$T$3:$T$9,Data!Y$3:Y$9)="N/A",0,LOOKUP($H102,Data!$T$3:$T$9,Data!Y$3:Y$9)+1)</f>
        <v>26701</v>
      </c>
      <c r="V102" s="36">
        <f>IF(LOOKUP($H102,Data!$T$3:$T$9,Data!Z$3:Z$9)="N/A",0,LOOKUP($H102,Data!$T$3:$T$9,Data!Z$3:Z$9)+1)</f>
        <v>48501</v>
      </c>
      <c r="W102" s="36">
        <f>IF(LOOKUP($H102,Data!$T$3:$T$9,Data!AA$3:AA$9)="N/A",0,LOOKUP($H102,Data!$T$3:$T$9,Data!AA$3:AA$9)+1)</f>
        <v>78701</v>
      </c>
      <c r="X102" s="36">
        <f>IF(LOOKUP($H102,Data!$T$3:$T$9,Data!AB$3:AB$9)="N/A",0,LOOKUP($H102,Data!$T$3:$T$9,Data!AB$3:AB$9)+1)</f>
        <v>143001</v>
      </c>
    </row>
    <row r="103" spans="8:24" ht="13.5" customHeight="1" x14ac:dyDescent="0.25">
      <c r="H103" s="20">
        <v>0.01</v>
      </c>
      <c r="I103" s="12"/>
      <c r="J103" s="52"/>
      <c r="K103" s="5" t="str">
        <f t="shared" si="4"/>
        <v/>
      </c>
      <c r="L103" s="72" t="str">
        <f t="shared" si="5"/>
        <v/>
      </c>
      <c r="M103" s="75"/>
      <c r="O103" s="44">
        <f t="shared" si="3"/>
        <v>0.01</v>
      </c>
      <c r="P103" s="36">
        <v>0</v>
      </c>
      <c r="Q103" s="36">
        <f>IF(LOOKUP($H103,Data!$T$3:$T$9,Data!U$3:U$9)="N/A",0,LOOKUP($H103,Data!$T$3:$T$9,Data!U$3:U$9)+1)</f>
        <v>0</v>
      </c>
      <c r="R103" s="36">
        <f>IF(LOOKUP($H103,Data!$T$3:$T$9,Data!V$3:V$9)="N/A",0,LOOKUP($H103,Data!$T$3:$T$9,Data!V$3:V$9)+1)</f>
        <v>4221</v>
      </c>
      <c r="S103" s="36">
        <f>IF(LOOKUP($H103,Data!$T$3:$T$9,Data!W$3:W$9)="N/A",0,LOOKUP($H103,Data!$T$3:$T$9,Data!W$3:W$9)+1)</f>
        <v>7651</v>
      </c>
      <c r="T103" s="36">
        <f>IF(LOOKUP($H103,Data!$T$3:$T$9,Data!X$3:X$9)="N/A",0,LOOKUP($H103,Data!$T$3:$T$9,Data!X$3:X$9)+1)</f>
        <v>12401</v>
      </c>
      <c r="U103" s="36">
        <f>IF(LOOKUP($H103,Data!$T$3:$T$9,Data!Y$3:Y$9)="N/A",0,LOOKUP($H103,Data!$T$3:$T$9,Data!Y$3:Y$9)+1)</f>
        <v>26701</v>
      </c>
      <c r="V103" s="36">
        <f>IF(LOOKUP($H103,Data!$T$3:$T$9,Data!Z$3:Z$9)="N/A",0,LOOKUP($H103,Data!$T$3:$T$9,Data!Z$3:Z$9)+1)</f>
        <v>48501</v>
      </c>
      <c r="W103" s="36">
        <f>IF(LOOKUP($H103,Data!$T$3:$T$9,Data!AA$3:AA$9)="N/A",0,LOOKUP($H103,Data!$T$3:$T$9,Data!AA$3:AA$9)+1)</f>
        <v>78701</v>
      </c>
      <c r="X103" s="36">
        <f>IF(LOOKUP($H103,Data!$T$3:$T$9,Data!AB$3:AB$9)="N/A",0,LOOKUP($H103,Data!$T$3:$T$9,Data!AB$3:AB$9)+1)</f>
        <v>143001</v>
      </c>
    </row>
    <row r="104" spans="8:24" ht="13.5" customHeight="1" x14ac:dyDescent="0.25">
      <c r="H104" s="20">
        <v>0.01</v>
      </c>
      <c r="I104" s="12"/>
      <c r="J104" s="7"/>
      <c r="K104" s="5" t="str">
        <f t="shared" si="4"/>
        <v/>
      </c>
      <c r="L104" s="72" t="str">
        <f t="shared" si="5"/>
        <v/>
      </c>
      <c r="M104" s="75"/>
      <c r="O104" s="44">
        <f t="shared" si="3"/>
        <v>0.01</v>
      </c>
      <c r="P104" s="36">
        <v>0</v>
      </c>
      <c r="Q104" s="36">
        <f>IF(LOOKUP($H104,Data!$T$3:$T$9,Data!U$3:U$9)="N/A",0,LOOKUP($H104,Data!$T$3:$T$9,Data!U$3:U$9)+1)</f>
        <v>0</v>
      </c>
      <c r="R104" s="36">
        <f>IF(LOOKUP($H104,Data!$T$3:$T$9,Data!V$3:V$9)="N/A",0,LOOKUP($H104,Data!$T$3:$T$9,Data!V$3:V$9)+1)</f>
        <v>4221</v>
      </c>
      <c r="S104" s="36">
        <f>IF(LOOKUP($H104,Data!$T$3:$T$9,Data!W$3:W$9)="N/A",0,LOOKUP($H104,Data!$T$3:$T$9,Data!W$3:W$9)+1)</f>
        <v>7651</v>
      </c>
      <c r="T104" s="36">
        <f>IF(LOOKUP($H104,Data!$T$3:$T$9,Data!X$3:X$9)="N/A",0,LOOKUP($H104,Data!$T$3:$T$9,Data!X$3:X$9)+1)</f>
        <v>12401</v>
      </c>
      <c r="U104" s="36">
        <f>IF(LOOKUP($H104,Data!$T$3:$T$9,Data!Y$3:Y$9)="N/A",0,LOOKUP($H104,Data!$T$3:$T$9,Data!Y$3:Y$9)+1)</f>
        <v>26701</v>
      </c>
      <c r="V104" s="36">
        <f>IF(LOOKUP($H104,Data!$T$3:$T$9,Data!Z$3:Z$9)="N/A",0,LOOKUP($H104,Data!$T$3:$T$9,Data!Z$3:Z$9)+1)</f>
        <v>48501</v>
      </c>
      <c r="W104" s="36">
        <f>IF(LOOKUP($H104,Data!$T$3:$T$9,Data!AA$3:AA$9)="N/A",0,LOOKUP($H104,Data!$T$3:$T$9,Data!AA$3:AA$9)+1)</f>
        <v>78701</v>
      </c>
      <c r="X104" s="36">
        <f>IF(LOOKUP($H104,Data!$T$3:$T$9,Data!AB$3:AB$9)="N/A",0,LOOKUP($H104,Data!$T$3:$T$9,Data!AB$3:AB$9)+1)</f>
        <v>143001</v>
      </c>
    </row>
    <row r="105" spans="8:24" ht="13.5" customHeight="1" x14ac:dyDescent="0.25">
      <c r="H105" s="20">
        <v>0.01</v>
      </c>
      <c r="I105" s="12"/>
      <c r="J105" s="52"/>
      <c r="K105" s="5" t="str">
        <f t="shared" si="4"/>
        <v/>
      </c>
      <c r="L105" s="72" t="str">
        <f t="shared" si="5"/>
        <v/>
      </c>
      <c r="M105" s="75"/>
      <c r="O105" s="44">
        <f t="shared" si="3"/>
        <v>0.01</v>
      </c>
      <c r="P105" s="36">
        <v>0</v>
      </c>
      <c r="Q105" s="36">
        <f>IF(LOOKUP($H105,Data!$T$3:$T$9,Data!U$3:U$9)="N/A",0,LOOKUP($H105,Data!$T$3:$T$9,Data!U$3:U$9)+1)</f>
        <v>0</v>
      </c>
      <c r="R105" s="36">
        <f>IF(LOOKUP($H105,Data!$T$3:$T$9,Data!V$3:V$9)="N/A",0,LOOKUP($H105,Data!$T$3:$T$9,Data!V$3:V$9)+1)</f>
        <v>4221</v>
      </c>
      <c r="S105" s="36">
        <f>IF(LOOKUP($H105,Data!$T$3:$T$9,Data!W$3:W$9)="N/A",0,LOOKUP($H105,Data!$T$3:$T$9,Data!W$3:W$9)+1)</f>
        <v>7651</v>
      </c>
      <c r="T105" s="36">
        <f>IF(LOOKUP($H105,Data!$T$3:$T$9,Data!X$3:X$9)="N/A",0,LOOKUP($H105,Data!$T$3:$T$9,Data!X$3:X$9)+1)</f>
        <v>12401</v>
      </c>
      <c r="U105" s="36">
        <f>IF(LOOKUP($H105,Data!$T$3:$T$9,Data!Y$3:Y$9)="N/A",0,LOOKUP($H105,Data!$T$3:$T$9,Data!Y$3:Y$9)+1)</f>
        <v>26701</v>
      </c>
      <c r="V105" s="36">
        <f>IF(LOOKUP($H105,Data!$T$3:$T$9,Data!Z$3:Z$9)="N/A",0,LOOKUP($H105,Data!$T$3:$T$9,Data!Z$3:Z$9)+1)</f>
        <v>48501</v>
      </c>
      <c r="W105" s="36">
        <f>IF(LOOKUP($H105,Data!$T$3:$T$9,Data!AA$3:AA$9)="N/A",0,LOOKUP($H105,Data!$T$3:$T$9,Data!AA$3:AA$9)+1)</f>
        <v>78701</v>
      </c>
      <c r="X105" s="36">
        <f>IF(LOOKUP($H105,Data!$T$3:$T$9,Data!AB$3:AB$9)="N/A",0,LOOKUP($H105,Data!$T$3:$T$9,Data!AB$3:AB$9)+1)</f>
        <v>143001</v>
      </c>
    </row>
    <row r="106" spans="8:24" ht="13.5" customHeight="1" x14ac:dyDescent="0.25">
      <c r="H106" s="20">
        <v>0.01</v>
      </c>
      <c r="I106" s="12"/>
      <c r="J106" s="7"/>
      <c r="K106" s="5" t="str">
        <f t="shared" si="4"/>
        <v/>
      </c>
      <c r="L106" s="72" t="str">
        <f t="shared" si="5"/>
        <v/>
      </c>
      <c r="M106" s="75"/>
      <c r="O106" s="44">
        <f t="shared" si="3"/>
        <v>0.01</v>
      </c>
      <c r="P106" s="36">
        <v>0</v>
      </c>
      <c r="Q106" s="36">
        <f>IF(LOOKUP($H106,Data!$T$3:$T$9,Data!U$3:U$9)="N/A",0,LOOKUP($H106,Data!$T$3:$T$9,Data!U$3:U$9)+1)</f>
        <v>0</v>
      </c>
      <c r="R106" s="36">
        <f>IF(LOOKUP($H106,Data!$T$3:$T$9,Data!V$3:V$9)="N/A",0,LOOKUP($H106,Data!$T$3:$T$9,Data!V$3:V$9)+1)</f>
        <v>4221</v>
      </c>
      <c r="S106" s="36">
        <f>IF(LOOKUP($H106,Data!$T$3:$T$9,Data!W$3:W$9)="N/A",0,LOOKUP($H106,Data!$T$3:$T$9,Data!W$3:W$9)+1)</f>
        <v>7651</v>
      </c>
      <c r="T106" s="36">
        <f>IF(LOOKUP($H106,Data!$T$3:$T$9,Data!X$3:X$9)="N/A",0,LOOKUP($H106,Data!$T$3:$T$9,Data!X$3:X$9)+1)</f>
        <v>12401</v>
      </c>
      <c r="U106" s="36">
        <f>IF(LOOKUP($H106,Data!$T$3:$T$9,Data!Y$3:Y$9)="N/A",0,LOOKUP($H106,Data!$T$3:$T$9,Data!Y$3:Y$9)+1)</f>
        <v>26701</v>
      </c>
      <c r="V106" s="36">
        <f>IF(LOOKUP($H106,Data!$T$3:$T$9,Data!Z$3:Z$9)="N/A",0,LOOKUP($H106,Data!$T$3:$T$9,Data!Z$3:Z$9)+1)</f>
        <v>48501</v>
      </c>
      <c r="W106" s="36">
        <f>IF(LOOKUP($H106,Data!$T$3:$T$9,Data!AA$3:AA$9)="N/A",0,LOOKUP($H106,Data!$T$3:$T$9,Data!AA$3:AA$9)+1)</f>
        <v>78701</v>
      </c>
      <c r="X106" s="36">
        <f>IF(LOOKUP($H106,Data!$T$3:$T$9,Data!AB$3:AB$9)="N/A",0,LOOKUP($H106,Data!$T$3:$T$9,Data!AB$3:AB$9)+1)</f>
        <v>143001</v>
      </c>
    </row>
    <row r="107" spans="8:24" ht="13.5" customHeight="1" x14ac:dyDescent="0.25">
      <c r="H107" s="20">
        <v>0.01</v>
      </c>
      <c r="I107" s="12"/>
      <c r="J107" s="52"/>
      <c r="K107" s="5" t="str">
        <f t="shared" si="4"/>
        <v/>
      </c>
      <c r="L107" s="72" t="str">
        <f t="shared" si="5"/>
        <v/>
      </c>
      <c r="M107" s="75"/>
      <c r="O107" s="44">
        <f t="shared" si="3"/>
        <v>0.01</v>
      </c>
      <c r="P107" s="36">
        <v>0</v>
      </c>
      <c r="Q107" s="36">
        <f>IF(LOOKUP($H107,Data!$T$3:$T$9,Data!U$3:U$9)="N/A",0,LOOKUP($H107,Data!$T$3:$T$9,Data!U$3:U$9)+1)</f>
        <v>0</v>
      </c>
      <c r="R107" s="36">
        <f>IF(LOOKUP($H107,Data!$T$3:$T$9,Data!V$3:V$9)="N/A",0,LOOKUP($H107,Data!$T$3:$T$9,Data!V$3:V$9)+1)</f>
        <v>4221</v>
      </c>
      <c r="S107" s="36">
        <f>IF(LOOKUP($H107,Data!$T$3:$T$9,Data!W$3:W$9)="N/A",0,LOOKUP($H107,Data!$T$3:$T$9,Data!W$3:W$9)+1)</f>
        <v>7651</v>
      </c>
      <c r="T107" s="36">
        <f>IF(LOOKUP($H107,Data!$T$3:$T$9,Data!X$3:X$9)="N/A",0,LOOKUP($H107,Data!$T$3:$T$9,Data!X$3:X$9)+1)</f>
        <v>12401</v>
      </c>
      <c r="U107" s="36">
        <f>IF(LOOKUP($H107,Data!$T$3:$T$9,Data!Y$3:Y$9)="N/A",0,LOOKUP($H107,Data!$T$3:$T$9,Data!Y$3:Y$9)+1)</f>
        <v>26701</v>
      </c>
      <c r="V107" s="36">
        <f>IF(LOOKUP($H107,Data!$T$3:$T$9,Data!Z$3:Z$9)="N/A",0,LOOKUP($H107,Data!$T$3:$T$9,Data!Z$3:Z$9)+1)</f>
        <v>48501</v>
      </c>
      <c r="W107" s="36">
        <f>IF(LOOKUP($H107,Data!$T$3:$T$9,Data!AA$3:AA$9)="N/A",0,LOOKUP($H107,Data!$T$3:$T$9,Data!AA$3:AA$9)+1)</f>
        <v>78701</v>
      </c>
      <c r="X107" s="36">
        <f>IF(LOOKUP($H107,Data!$T$3:$T$9,Data!AB$3:AB$9)="N/A",0,LOOKUP($H107,Data!$T$3:$T$9,Data!AB$3:AB$9)+1)</f>
        <v>143001</v>
      </c>
    </row>
    <row r="108" spans="8:24" ht="13.5" customHeight="1" x14ac:dyDescent="0.25">
      <c r="H108" s="20">
        <v>0.01</v>
      </c>
      <c r="I108" s="12"/>
      <c r="J108" s="7"/>
      <c r="K108" s="5" t="str">
        <f t="shared" si="4"/>
        <v/>
      </c>
      <c r="L108" s="72" t="str">
        <f t="shared" si="5"/>
        <v/>
      </c>
      <c r="M108" s="75"/>
      <c r="O108" s="44">
        <f t="shared" si="3"/>
        <v>0.01</v>
      </c>
      <c r="P108" s="36">
        <v>0</v>
      </c>
      <c r="Q108" s="36">
        <f>IF(LOOKUP($H108,Data!$T$3:$T$9,Data!U$3:U$9)="N/A",0,LOOKUP($H108,Data!$T$3:$T$9,Data!U$3:U$9)+1)</f>
        <v>0</v>
      </c>
      <c r="R108" s="36">
        <f>IF(LOOKUP($H108,Data!$T$3:$T$9,Data!V$3:V$9)="N/A",0,LOOKUP($H108,Data!$T$3:$T$9,Data!V$3:V$9)+1)</f>
        <v>4221</v>
      </c>
      <c r="S108" s="36">
        <f>IF(LOOKUP($H108,Data!$T$3:$T$9,Data!W$3:W$9)="N/A",0,LOOKUP($H108,Data!$T$3:$T$9,Data!W$3:W$9)+1)</f>
        <v>7651</v>
      </c>
      <c r="T108" s="36">
        <f>IF(LOOKUP($H108,Data!$T$3:$T$9,Data!X$3:X$9)="N/A",0,LOOKUP($H108,Data!$T$3:$T$9,Data!X$3:X$9)+1)</f>
        <v>12401</v>
      </c>
      <c r="U108" s="36">
        <f>IF(LOOKUP($H108,Data!$T$3:$T$9,Data!Y$3:Y$9)="N/A",0,LOOKUP($H108,Data!$T$3:$T$9,Data!Y$3:Y$9)+1)</f>
        <v>26701</v>
      </c>
      <c r="V108" s="36">
        <f>IF(LOOKUP($H108,Data!$T$3:$T$9,Data!Z$3:Z$9)="N/A",0,LOOKUP($H108,Data!$T$3:$T$9,Data!Z$3:Z$9)+1)</f>
        <v>48501</v>
      </c>
      <c r="W108" s="36">
        <f>IF(LOOKUP($H108,Data!$T$3:$T$9,Data!AA$3:AA$9)="N/A",0,LOOKUP($H108,Data!$T$3:$T$9,Data!AA$3:AA$9)+1)</f>
        <v>78701</v>
      </c>
      <c r="X108" s="36">
        <f>IF(LOOKUP($H108,Data!$T$3:$T$9,Data!AB$3:AB$9)="N/A",0,LOOKUP($H108,Data!$T$3:$T$9,Data!AB$3:AB$9)+1)</f>
        <v>143001</v>
      </c>
    </row>
    <row r="109" spans="8:24" ht="13.5" customHeight="1" x14ac:dyDescent="0.25">
      <c r="H109" s="20">
        <v>0.01</v>
      </c>
      <c r="I109" s="12"/>
      <c r="J109" s="52"/>
      <c r="K109" s="5" t="str">
        <f t="shared" si="4"/>
        <v/>
      </c>
      <c r="L109" s="72" t="str">
        <f t="shared" si="5"/>
        <v/>
      </c>
      <c r="M109" s="75"/>
      <c r="O109" s="44">
        <f t="shared" si="3"/>
        <v>0.01</v>
      </c>
      <c r="P109" s="36">
        <v>0</v>
      </c>
      <c r="Q109" s="36">
        <f>IF(LOOKUP($H109,Data!$T$3:$T$9,Data!U$3:U$9)="N/A",0,LOOKUP($H109,Data!$T$3:$T$9,Data!U$3:U$9)+1)</f>
        <v>0</v>
      </c>
      <c r="R109" s="36">
        <f>IF(LOOKUP($H109,Data!$T$3:$T$9,Data!V$3:V$9)="N/A",0,LOOKUP($H109,Data!$T$3:$T$9,Data!V$3:V$9)+1)</f>
        <v>4221</v>
      </c>
      <c r="S109" s="36">
        <f>IF(LOOKUP($H109,Data!$T$3:$T$9,Data!W$3:W$9)="N/A",0,LOOKUP($H109,Data!$T$3:$T$9,Data!W$3:W$9)+1)</f>
        <v>7651</v>
      </c>
      <c r="T109" s="36">
        <f>IF(LOOKUP($H109,Data!$T$3:$T$9,Data!X$3:X$9)="N/A",0,LOOKUP($H109,Data!$T$3:$T$9,Data!X$3:X$9)+1)</f>
        <v>12401</v>
      </c>
      <c r="U109" s="36">
        <f>IF(LOOKUP($H109,Data!$T$3:$T$9,Data!Y$3:Y$9)="N/A",0,LOOKUP($H109,Data!$T$3:$T$9,Data!Y$3:Y$9)+1)</f>
        <v>26701</v>
      </c>
      <c r="V109" s="36">
        <f>IF(LOOKUP($H109,Data!$T$3:$T$9,Data!Z$3:Z$9)="N/A",0,LOOKUP($H109,Data!$T$3:$T$9,Data!Z$3:Z$9)+1)</f>
        <v>48501</v>
      </c>
      <c r="W109" s="36">
        <f>IF(LOOKUP($H109,Data!$T$3:$T$9,Data!AA$3:AA$9)="N/A",0,LOOKUP($H109,Data!$T$3:$T$9,Data!AA$3:AA$9)+1)</f>
        <v>78701</v>
      </c>
      <c r="X109" s="36">
        <f>IF(LOOKUP($H109,Data!$T$3:$T$9,Data!AB$3:AB$9)="N/A",0,LOOKUP($H109,Data!$T$3:$T$9,Data!AB$3:AB$9)+1)</f>
        <v>143001</v>
      </c>
    </row>
    <row r="110" spans="8:24" ht="13.5" customHeight="1" x14ac:dyDescent="0.25">
      <c r="H110" s="20">
        <v>0.01</v>
      </c>
      <c r="I110" s="12"/>
      <c r="J110" s="7"/>
      <c r="K110" s="5" t="str">
        <f t="shared" si="4"/>
        <v/>
      </c>
      <c r="L110" s="72" t="str">
        <f t="shared" si="5"/>
        <v/>
      </c>
      <c r="M110" s="75"/>
      <c r="O110" s="44">
        <f t="shared" si="3"/>
        <v>0.01</v>
      </c>
      <c r="P110" s="36">
        <v>0</v>
      </c>
      <c r="Q110" s="36">
        <f>IF(LOOKUP($H110,Data!$T$3:$T$9,Data!U$3:U$9)="N/A",0,LOOKUP($H110,Data!$T$3:$T$9,Data!U$3:U$9)+1)</f>
        <v>0</v>
      </c>
      <c r="R110" s="36">
        <f>IF(LOOKUP($H110,Data!$T$3:$T$9,Data!V$3:V$9)="N/A",0,LOOKUP($H110,Data!$T$3:$T$9,Data!V$3:V$9)+1)</f>
        <v>4221</v>
      </c>
      <c r="S110" s="36">
        <f>IF(LOOKUP($H110,Data!$T$3:$T$9,Data!W$3:W$9)="N/A",0,LOOKUP($H110,Data!$T$3:$T$9,Data!W$3:W$9)+1)</f>
        <v>7651</v>
      </c>
      <c r="T110" s="36">
        <f>IF(LOOKUP($H110,Data!$T$3:$T$9,Data!X$3:X$9)="N/A",0,LOOKUP($H110,Data!$T$3:$T$9,Data!X$3:X$9)+1)</f>
        <v>12401</v>
      </c>
      <c r="U110" s="36">
        <f>IF(LOOKUP($H110,Data!$T$3:$T$9,Data!Y$3:Y$9)="N/A",0,LOOKUP($H110,Data!$T$3:$T$9,Data!Y$3:Y$9)+1)</f>
        <v>26701</v>
      </c>
      <c r="V110" s="36">
        <f>IF(LOOKUP($H110,Data!$T$3:$T$9,Data!Z$3:Z$9)="N/A",0,LOOKUP($H110,Data!$T$3:$T$9,Data!Z$3:Z$9)+1)</f>
        <v>48501</v>
      </c>
      <c r="W110" s="36">
        <f>IF(LOOKUP($H110,Data!$T$3:$T$9,Data!AA$3:AA$9)="N/A",0,LOOKUP($H110,Data!$T$3:$T$9,Data!AA$3:AA$9)+1)</f>
        <v>78701</v>
      </c>
      <c r="X110" s="36">
        <f>IF(LOOKUP($H110,Data!$T$3:$T$9,Data!AB$3:AB$9)="N/A",0,LOOKUP($H110,Data!$T$3:$T$9,Data!AB$3:AB$9)+1)</f>
        <v>143001</v>
      </c>
    </row>
    <row r="111" spans="8:24" ht="13.5" customHeight="1" x14ac:dyDescent="0.25">
      <c r="H111" s="20">
        <v>0.01</v>
      </c>
      <c r="I111" s="12"/>
      <c r="J111" s="52"/>
      <c r="K111" s="5" t="str">
        <f t="shared" si="4"/>
        <v/>
      </c>
      <c r="L111" s="72" t="str">
        <f t="shared" si="5"/>
        <v/>
      </c>
      <c r="M111" s="75"/>
      <c r="O111" s="44">
        <f t="shared" si="3"/>
        <v>0.01</v>
      </c>
      <c r="P111" s="36">
        <v>0</v>
      </c>
      <c r="Q111" s="36">
        <f>IF(LOOKUP($H111,Data!$T$3:$T$9,Data!U$3:U$9)="N/A",0,LOOKUP($H111,Data!$T$3:$T$9,Data!U$3:U$9)+1)</f>
        <v>0</v>
      </c>
      <c r="R111" s="36">
        <f>IF(LOOKUP($H111,Data!$T$3:$T$9,Data!V$3:V$9)="N/A",0,LOOKUP($H111,Data!$T$3:$T$9,Data!V$3:V$9)+1)</f>
        <v>4221</v>
      </c>
      <c r="S111" s="36">
        <f>IF(LOOKUP($H111,Data!$T$3:$T$9,Data!W$3:W$9)="N/A",0,LOOKUP($H111,Data!$T$3:$T$9,Data!W$3:W$9)+1)</f>
        <v>7651</v>
      </c>
      <c r="T111" s="36">
        <f>IF(LOOKUP($H111,Data!$T$3:$T$9,Data!X$3:X$9)="N/A",0,LOOKUP($H111,Data!$T$3:$T$9,Data!X$3:X$9)+1)</f>
        <v>12401</v>
      </c>
      <c r="U111" s="36">
        <f>IF(LOOKUP($H111,Data!$T$3:$T$9,Data!Y$3:Y$9)="N/A",0,LOOKUP($H111,Data!$T$3:$T$9,Data!Y$3:Y$9)+1)</f>
        <v>26701</v>
      </c>
      <c r="V111" s="36">
        <f>IF(LOOKUP($H111,Data!$T$3:$T$9,Data!Z$3:Z$9)="N/A",0,LOOKUP($H111,Data!$T$3:$T$9,Data!Z$3:Z$9)+1)</f>
        <v>48501</v>
      </c>
      <c r="W111" s="36">
        <f>IF(LOOKUP($H111,Data!$T$3:$T$9,Data!AA$3:AA$9)="N/A",0,LOOKUP($H111,Data!$T$3:$T$9,Data!AA$3:AA$9)+1)</f>
        <v>78701</v>
      </c>
      <c r="X111" s="36">
        <f>IF(LOOKUP($H111,Data!$T$3:$T$9,Data!AB$3:AB$9)="N/A",0,LOOKUP($H111,Data!$T$3:$T$9,Data!AB$3:AB$9)+1)</f>
        <v>143001</v>
      </c>
    </row>
    <row r="112" spans="8:24" ht="13.5" customHeight="1" x14ac:dyDescent="0.25">
      <c r="H112" s="20">
        <v>0.01</v>
      </c>
      <c r="I112" s="12"/>
      <c r="J112" s="7"/>
      <c r="K112" s="5" t="str">
        <f t="shared" si="4"/>
        <v/>
      </c>
      <c r="L112" s="72" t="str">
        <f t="shared" si="5"/>
        <v/>
      </c>
      <c r="M112" s="75"/>
      <c r="O112" s="44">
        <f t="shared" si="3"/>
        <v>0.01</v>
      </c>
      <c r="P112" s="36">
        <v>0</v>
      </c>
      <c r="Q112" s="36">
        <f>IF(LOOKUP($H112,Data!$T$3:$T$9,Data!U$3:U$9)="N/A",0,LOOKUP($H112,Data!$T$3:$T$9,Data!U$3:U$9)+1)</f>
        <v>0</v>
      </c>
      <c r="R112" s="36">
        <f>IF(LOOKUP($H112,Data!$T$3:$T$9,Data!V$3:V$9)="N/A",0,LOOKUP($H112,Data!$T$3:$T$9,Data!V$3:V$9)+1)</f>
        <v>4221</v>
      </c>
      <c r="S112" s="36">
        <f>IF(LOOKUP($H112,Data!$T$3:$T$9,Data!W$3:W$9)="N/A",0,LOOKUP($H112,Data!$T$3:$T$9,Data!W$3:W$9)+1)</f>
        <v>7651</v>
      </c>
      <c r="T112" s="36">
        <f>IF(LOOKUP($H112,Data!$T$3:$T$9,Data!X$3:X$9)="N/A",0,LOOKUP($H112,Data!$T$3:$T$9,Data!X$3:X$9)+1)</f>
        <v>12401</v>
      </c>
      <c r="U112" s="36">
        <f>IF(LOOKUP($H112,Data!$T$3:$T$9,Data!Y$3:Y$9)="N/A",0,LOOKUP($H112,Data!$T$3:$T$9,Data!Y$3:Y$9)+1)</f>
        <v>26701</v>
      </c>
      <c r="V112" s="36">
        <f>IF(LOOKUP($H112,Data!$T$3:$T$9,Data!Z$3:Z$9)="N/A",0,LOOKUP($H112,Data!$T$3:$T$9,Data!Z$3:Z$9)+1)</f>
        <v>48501</v>
      </c>
      <c r="W112" s="36">
        <f>IF(LOOKUP($H112,Data!$T$3:$T$9,Data!AA$3:AA$9)="N/A",0,LOOKUP($H112,Data!$T$3:$T$9,Data!AA$3:AA$9)+1)</f>
        <v>78701</v>
      </c>
      <c r="X112" s="36">
        <f>IF(LOOKUP($H112,Data!$T$3:$T$9,Data!AB$3:AB$9)="N/A",0,LOOKUP($H112,Data!$T$3:$T$9,Data!AB$3:AB$9)+1)</f>
        <v>143001</v>
      </c>
    </row>
    <row r="113" spans="8:24" ht="13.5" customHeight="1" x14ac:dyDescent="0.25">
      <c r="H113" s="20">
        <v>0.01</v>
      </c>
      <c r="I113" s="12"/>
      <c r="J113" s="52"/>
      <c r="K113" s="5" t="str">
        <f t="shared" si="4"/>
        <v/>
      </c>
      <c r="L113" s="72" t="str">
        <f t="shared" si="5"/>
        <v/>
      </c>
      <c r="M113" s="75"/>
      <c r="O113" s="44">
        <f t="shared" si="3"/>
        <v>0.01</v>
      </c>
      <c r="P113" s="36">
        <v>0</v>
      </c>
      <c r="Q113" s="36">
        <f>IF(LOOKUP($H113,Data!$T$3:$T$9,Data!U$3:U$9)="N/A",0,LOOKUP($H113,Data!$T$3:$T$9,Data!U$3:U$9)+1)</f>
        <v>0</v>
      </c>
      <c r="R113" s="36">
        <f>IF(LOOKUP($H113,Data!$T$3:$T$9,Data!V$3:V$9)="N/A",0,LOOKUP($H113,Data!$T$3:$T$9,Data!V$3:V$9)+1)</f>
        <v>4221</v>
      </c>
      <c r="S113" s="36">
        <f>IF(LOOKUP($H113,Data!$T$3:$T$9,Data!W$3:W$9)="N/A",0,LOOKUP($H113,Data!$T$3:$T$9,Data!W$3:W$9)+1)</f>
        <v>7651</v>
      </c>
      <c r="T113" s="36">
        <f>IF(LOOKUP($H113,Data!$T$3:$T$9,Data!X$3:X$9)="N/A",0,LOOKUP($H113,Data!$T$3:$T$9,Data!X$3:X$9)+1)</f>
        <v>12401</v>
      </c>
      <c r="U113" s="36">
        <f>IF(LOOKUP($H113,Data!$T$3:$T$9,Data!Y$3:Y$9)="N/A",0,LOOKUP($H113,Data!$T$3:$T$9,Data!Y$3:Y$9)+1)</f>
        <v>26701</v>
      </c>
      <c r="V113" s="36">
        <f>IF(LOOKUP($H113,Data!$T$3:$T$9,Data!Z$3:Z$9)="N/A",0,LOOKUP($H113,Data!$T$3:$T$9,Data!Z$3:Z$9)+1)</f>
        <v>48501</v>
      </c>
      <c r="W113" s="36">
        <f>IF(LOOKUP($H113,Data!$T$3:$T$9,Data!AA$3:AA$9)="N/A",0,LOOKUP($H113,Data!$T$3:$T$9,Data!AA$3:AA$9)+1)</f>
        <v>78701</v>
      </c>
      <c r="X113" s="36">
        <f>IF(LOOKUP($H113,Data!$T$3:$T$9,Data!AB$3:AB$9)="N/A",0,LOOKUP($H113,Data!$T$3:$T$9,Data!AB$3:AB$9)+1)</f>
        <v>143001</v>
      </c>
    </row>
    <row r="114" spans="8:24" ht="13.5" customHeight="1" x14ac:dyDescent="0.25">
      <c r="H114" s="20">
        <v>0.01</v>
      </c>
      <c r="I114" s="12"/>
      <c r="J114" s="7"/>
      <c r="K114" s="5" t="str">
        <f t="shared" si="4"/>
        <v/>
      </c>
      <c r="L114" s="72" t="str">
        <f t="shared" si="5"/>
        <v/>
      </c>
      <c r="M114" s="75"/>
      <c r="O114" s="44">
        <f t="shared" si="3"/>
        <v>0.01</v>
      </c>
      <c r="P114" s="36">
        <v>0</v>
      </c>
      <c r="Q114" s="36">
        <f>IF(LOOKUP($H114,Data!$T$3:$T$9,Data!U$3:U$9)="N/A",0,LOOKUP($H114,Data!$T$3:$T$9,Data!U$3:U$9)+1)</f>
        <v>0</v>
      </c>
      <c r="R114" s="36">
        <f>IF(LOOKUP($H114,Data!$T$3:$T$9,Data!V$3:V$9)="N/A",0,LOOKUP($H114,Data!$T$3:$T$9,Data!V$3:V$9)+1)</f>
        <v>4221</v>
      </c>
      <c r="S114" s="36">
        <f>IF(LOOKUP($H114,Data!$T$3:$T$9,Data!W$3:W$9)="N/A",0,LOOKUP($H114,Data!$T$3:$T$9,Data!W$3:W$9)+1)</f>
        <v>7651</v>
      </c>
      <c r="T114" s="36">
        <f>IF(LOOKUP($H114,Data!$T$3:$T$9,Data!X$3:X$9)="N/A",0,LOOKUP($H114,Data!$T$3:$T$9,Data!X$3:X$9)+1)</f>
        <v>12401</v>
      </c>
      <c r="U114" s="36">
        <f>IF(LOOKUP($H114,Data!$T$3:$T$9,Data!Y$3:Y$9)="N/A",0,LOOKUP($H114,Data!$T$3:$T$9,Data!Y$3:Y$9)+1)</f>
        <v>26701</v>
      </c>
      <c r="V114" s="36">
        <f>IF(LOOKUP($H114,Data!$T$3:$T$9,Data!Z$3:Z$9)="N/A",0,LOOKUP($H114,Data!$T$3:$T$9,Data!Z$3:Z$9)+1)</f>
        <v>48501</v>
      </c>
      <c r="W114" s="36">
        <f>IF(LOOKUP($H114,Data!$T$3:$T$9,Data!AA$3:AA$9)="N/A",0,LOOKUP($H114,Data!$T$3:$T$9,Data!AA$3:AA$9)+1)</f>
        <v>78701</v>
      </c>
      <c r="X114" s="36">
        <f>IF(LOOKUP($H114,Data!$T$3:$T$9,Data!AB$3:AB$9)="N/A",0,LOOKUP($H114,Data!$T$3:$T$9,Data!AB$3:AB$9)+1)</f>
        <v>143001</v>
      </c>
    </row>
    <row r="115" spans="8:24" ht="13.5" customHeight="1" x14ac:dyDescent="0.25">
      <c r="H115" s="20">
        <v>0.01</v>
      </c>
      <c r="I115" s="12"/>
      <c r="J115" s="52"/>
      <c r="K115" s="5" t="str">
        <f t="shared" si="4"/>
        <v/>
      </c>
      <c r="L115" s="72" t="str">
        <f t="shared" si="5"/>
        <v/>
      </c>
      <c r="M115" s="75"/>
      <c r="O115" s="44">
        <f t="shared" si="3"/>
        <v>0.01</v>
      </c>
      <c r="P115" s="36">
        <v>0</v>
      </c>
      <c r="Q115" s="36">
        <f>IF(LOOKUP($H115,Data!$T$3:$T$9,Data!U$3:U$9)="N/A",0,LOOKUP($H115,Data!$T$3:$T$9,Data!U$3:U$9)+1)</f>
        <v>0</v>
      </c>
      <c r="R115" s="36">
        <f>IF(LOOKUP($H115,Data!$T$3:$T$9,Data!V$3:V$9)="N/A",0,LOOKUP($H115,Data!$T$3:$T$9,Data!V$3:V$9)+1)</f>
        <v>4221</v>
      </c>
      <c r="S115" s="36">
        <f>IF(LOOKUP($H115,Data!$T$3:$T$9,Data!W$3:W$9)="N/A",0,LOOKUP($H115,Data!$T$3:$T$9,Data!W$3:W$9)+1)</f>
        <v>7651</v>
      </c>
      <c r="T115" s="36">
        <f>IF(LOOKUP($H115,Data!$T$3:$T$9,Data!X$3:X$9)="N/A",0,LOOKUP($H115,Data!$T$3:$T$9,Data!X$3:X$9)+1)</f>
        <v>12401</v>
      </c>
      <c r="U115" s="36">
        <f>IF(LOOKUP($H115,Data!$T$3:$T$9,Data!Y$3:Y$9)="N/A",0,LOOKUP($H115,Data!$T$3:$T$9,Data!Y$3:Y$9)+1)</f>
        <v>26701</v>
      </c>
      <c r="V115" s="36">
        <f>IF(LOOKUP($H115,Data!$T$3:$T$9,Data!Z$3:Z$9)="N/A",0,LOOKUP($H115,Data!$T$3:$T$9,Data!Z$3:Z$9)+1)</f>
        <v>48501</v>
      </c>
      <c r="W115" s="36">
        <f>IF(LOOKUP($H115,Data!$T$3:$T$9,Data!AA$3:AA$9)="N/A",0,LOOKUP($H115,Data!$T$3:$T$9,Data!AA$3:AA$9)+1)</f>
        <v>78701</v>
      </c>
      <c r="X115" s="36">
        <f>IF(LOOKUP($H115,Data!$T$3:$T$9,Data!AB$3:AB$9)="N/A",0,LOOKUP($H115,Data!$T$3:$T$9,Data!AB$3:AB$9)+1)</f>
        <v>143001</v>
      </c>
    </row>
    <row r="116" spans="8:24" ht="13.5" customHeight="1" x14ac:dyDescent="0.25">
      <c r="H116" s="20">
        <v>0.01</v>
      </c>
      <c r="I116" s="12"/>
      <c r="J116" s="7"/>
      <c r="K116" s="5" t="str">
        <f t="shared" si="4"/>
        <v/>
      </c>
      <c r="L116" s="72" t="str">
        <f t="shared" si="5"/>
        <v/>
      </c>
      <c r="M116" s="75"/>
      <c r="O116" s="44">
        <f t="shared" si="3"/>
        <v>0.01</v>
      </c>
      <c r="P116" s="36">
        <v>0</v>
      </c>
      <c r="Q116" s="36">
        <f>IF(LOOKUP($H116,Data!$T$3:$T$9,Data!U$3:U$9)="N/A",0,LOOKUP($H116,Data!$T$3:$T$9,Data!U$3:U$9)+1)</f>
        <v>0</v>
      </c>
      <c r="R116" s="36">
        <f>IF(LOOKUP($H116,Data!$T$3:$T$9,Data!V$3:V$9)="N/A",0,LOOKUP($H116,Data!$T$3:$T$9,Data!V$3:V$9)+1)</f>
        <v>4221</v>
      </c>
      <c r="S116" s="36">
        <f>IF(LOOKUP($H116,Data!$T$3:$T$9,Data!W$3:W$9)="N/A",0,LOOKUP($H116,Data!$T$3:$T$9,Data!W$3:W$9)+1)</f>
        <v>7651</v>
      </c>
      <c r="T116" s="36">
        <f>IF(LOOKUP($H116,Data!$T$3:$T$9,Data!X$3:X$9)="N/A",0,LOOKUP($H116,Data!$T$3:$T$9,Data!X$3:X$9)+1)</f>
        <v>12401</v>
      </c>
      <c r="U116" s="36">
        <f>IF(LOOKUP($H116,Data!$T$3:$T$9,Data!Y$3:Y$9)="N/A",0,LOOKUP($H116,Data!$T$3:$T$9,Data!Y$3:Y$9)+1)</f>
        <v>26701</v>
      </c>
      <c r="V116" s="36">
        <f>IF(LOOKUP($H116,Data!$T$3:$T$9,Data!Z$3:Z$9)="N/A",0,LOOKUP($H116,Data!$T$3:$T$9,Data!Z$3:Z$9)+1)</f>
        <v>48501</v>
      </c>
      <c r="W116" s="36">
        <f>IF(LOOKUP($H116,Data!$T$3:$T$9,Data!AA$3:AA$9)="N/A",0,LOOKUP($H116,Data!$T$3:$T$9,Data!AA$3:AA$9)+1)</f>
        <v>78701</v>
      </c>
      <c r="X116" s="36">
        <f>IF(LOOKUP($H116,Data!$T$3:$T$9,Data!AB$3:AB$9)="N/A",0,LOOKUP($H116,Data!$T$3:$T$9,Data!AB$3:AB$9)+1)</f>
        <v>143001</v>
      </c>
    </row>
    <row r="117" spans="8:24" ht="13.5" customHeight="1" x14ac:dyDescent="0.25">
      <c r="H117" s="20">
        <v>0.01</v>
      </c>
      <c r="I117" s="12"/>
      <c r="J117" s="52"/>
      <c r="K117" s="5" t="str">
        <f t="shared" si="4"/>
        <v/>
      </c>
      <c r="L117" s="72" t="str">
        <f t="shared" si="5"/>
        <v/>
      </c>
      <c r="M117" s="75"/>
      <c r="O117" s="44">
        <f t="shared" si="3"/>
        <v>0.01</v>
      </c>
      <c r="P117" s="36">
        <v>0</v>
      </c>
      <c r="Q117" s="36">
        <f>IF(LOOKUP($H117,Data!$T$3:$T$9,Data!U$3:U$9)="N/A",0,LOOKUP($H117,Data!$T$3:$T$9,Data!U$3:U$9)+1)</f>
        <v>0</v>
      </c>
      <c r="R117" s="36">
        <f>IF(LOOKUP($H117,Data!$T$3:$T$9,Data!V$3:V$9)="N/A",0,LOOKUP($H117,Data!$T$3:$T$9,Data!V$3:V$9)+1)</f>
        <v>4221</v>
      </c>
      <c r="S117" s="36">
        <f>IF(LOOKUP($H117,Data!$T$3:$T$9,Data!W$3:W$9)="N/A",0,LOOKUP($H117,Data!$T$3:$T$9,Data!W$3:W$9)+1)</f>
        <v>7651</v>
      </c>
      <c r="T117" s="36">
        <f>IF(LOOKUP($H117,Data!$T$3:$T$9,Data!X$3:X$9)="N/A",0,LOOKUP($H117,Data!$T$3:$T$9,Data!X$3:X$9)+1)</f>
        <v>12401</v>
      </c>
      <c r="U117" s="36">
        <f>IF(LOOKUP($H117,Data!$T$3:$T$9,Data!Y$3:Y$9)="N/A",0,LOOKUP($H117,Data!$T$3:$T$9,Data!Y$3:Y$9)+1)</f>
        <v>26701</v>
      </c>
      <c r="V117" s="36">
        <f>IF(LOOKUP($H117,Data!$T$3:$T$9,Data!Z$3:Z$9)="N/A",0,LOOKUP($H117,Data!$T$3:$T$9,Data!Z$3:Z$9)+1)</f>
        <v>48501</v>
      </c>
      <c r="W117" s="36">
        <f>IF(LOOKUP($H117,Data!$T$3:$T$9,Data!AA$3:AA$9)="N/A",0,LOOKUP($H117,Data!$T$3:$T$9,Data!AA$3:AA$9)+1)</f>
        <v>78701</v>
      </c>
      <c r="X117" s="36">
        <f>IF(LOOKUP($H117,Data!$T$3:$T$9,Data!AB$3:AB$9)="N/A",0,LOOKUP($H117,Data!$T$3:$T$9,Data!AB$3:AB$9)+1)</f>
        <v>143001</v>
      </c>
    </row>
    <row r="118" spans="8:24" ht="13.5" customHeight="1" x14ac:dyDescent="0.25">
      <c r="H118" s="20">
        <v>0.01</v>
      </c>
      <c r="I118" s="12"/>
      <c r="J118" s="7"/>
      <c r="K118" s="5" t="str">
        <f t="shared" si="4"/>
        <v/>
      </c>
      <c r="L118" s="72" t="str">
        <f t="shared" si="5"/>
        <v/>
      </c>
      <c r="M118" s="75"/>
      <c r="O118" s="44">
        <f t="shared" si="3"/>
        <v>0.01</v>
      </c>
      <c r="P118" s="36">
        <v>0</v>
      </c>
      <c r="Q118" s="36">
        <f>IF(LOOKUP($H118,Data!$T$3:$T$9,Data!U$3:U$9)="N/A",0,LOOKUP($H118,Data!$T$3:$T$9,Data!U$3:U$9)+1)</f>
        <v>0</v>
      </c>
      <c r="R118" s="36">
        <f>IF(LOOKUP($H118,Data!$T$3:$T$9,Data!V$3:V$9)="N/A",0,LOOKUP($H118,Data!$T$3:$T$9,Data!V$3:V$9)+1)</f>
        <v>4221</v>
      </c>
      <c r="S118" s="36">
        <f>IF(LOOKUP($H118,Data!$T$3:$T$9,Data!W$3:W$9)="N/A",0,LOOKUP($H118,Data!$T$3:$T$9,Data!W$3:W$9)+1)</f>
        <v>7651</v>
      </c>
      <c r="T118" s="36">
        <f>IF(LOOKUP($H118,Data!$T$3:$T$9,Data!X$3:X$9)="N/A",0,LOOKUP($H118,Data!$T$3:$T$9,Data!X$3:X$9)+1)</f>
        <v>12401</v>
      </c>
      <c r="U118" s="36">
        <f>IF(LOOKUP($H118,Data!$T$3:$T$9,Data!Y$3:Y$9)="N/A",0,LOOKUP($H118,Data!$T$3:$T$9,Data!Y$3:Y$9)+1)</f>
        <v>26701</v>
      </c>
      <c r="V118" s="36">
        <f>IF(LOOKUP($H118,Data!$T$3:$T$9,Data!Z$3:Z$9)="N/A",0,LOOKUP($H118,Data!$T$3:$T$9,Data!Z$3:Z$9)+1)</f>
        <v>48501</v>
      </c>
      <c r="W118" s="36">
        <f>IF(LOOKUP($H118,Data!$T$3:$T$9,Data!AA$3:AA$9)="N/A",0,LOOKUP($H118,Data!$T$3:$T$9,Data!AA$3:AA$9)+1)</f>
        <v>78701</v>
      </c>
      <c r="X118" s="36">
        <f>IF(LOOKUP($H118,Data!$T$3:$T$9,Data!AB$3:AB$9)="N/A",0,LOOKUP($H118,Data!$T$3:$T$9,Data!AB$3:AB$9)+1)</f>
        <v>143001</v>
      </c>
    </row>
    <row r="119" spans="8:24" ht="13.5" customHeight="1" x14ac:dyDescent="0.25">
      <c r="H119" s="20">
        <v>0.01</v>
      </c>
      <c r="I119" s="12"/>
      <c r="J119" s="52"/>
      <c r="K119" s="5" t="str">
        <f t="shared" si="4"/>
        <v/>
      </c>
      <c r="L119" s="72" t="str">
        <f t="shared" si="5"/>
        <v/>
      </c>
      <c r="M119" s="75"/>
      <c r="O119" s="44">
        <f t="shared" si="3"/>
        <v>0.01</v>
      </c>
      <c r="P119" s="36">
        <v>0</v>
      </c>
      <c r="Q119" s="36">
        <f>IF(LOOKUP($H119,Data!$T$3:$T$9,Data!U$3:U$9)="N/A",0,LOOKUP($H119,Data!$T$3:$T$9,Data!U$3:U$9)+1)</f>
        <v>0</v>
      </c>
      <c r="R119" s="36">
        <f>IF(LOOKUP($H119,Data!$T$3:$T$9,Data!V$3:V$9)="N/A",0,LOOKUP($H119,Data!$T$3:$T$9,Data!V$3:V$9)+1)</f>
        <v>4221</v>
      </c>
      <c r="S119" s="36">
        <f>IF(LOOKUP($H119,Data!$T$3:$T$9,Data!W$3:W$9)="N/A",0,LOOKUP($H119,Data!$T$3:$T$9,Data!W$3:W$9)+1)</f>
        <v>7651</v>
      </c>
      <c r="T119" s="36">
        <f>IF(LOOKUP($H119,Data!$T$3:$T$9,Data!X$3:X$9)="N/A",0,LOOKUP($H119,Data!$T$3:$T$9,Data!X$3:X$9)+1)</f>
        <v>12401</v>
      </c>
      <c r="U119" s="36">
        <f>IF(LOOKUP($H119,Data!$T$3:$T$9,Data!Y$3:Y$9)="N/A",0,LOOKUP($H119,Data!$T$3:$T$9,Data!Y$3:Y$9)+1)</f>
        <v>26701</v>
      </c>
      <c r="V119" s="36">
        <f>IF(LOOKUP($H119,Data!$T$3:$T$9,Data!Z$3:Z$9)="N/A",0,LOOKUP($H119,Data!$T$3:$T$9,Data!Z$3:Z$9)+1)</f>
        <v>48501</v>
      </c>
      <c r="W119" s="36">
        <f>IF(LOOKUP($H119,Data!$T$3:$T$9,Data!AA$3:AA$9)="N/A",0,LOOKUP($H119,Data!$T$3:$T$9,Data!AA$3:AA$9)+1)</f>
        <v>78701</v>
      </c>
      <c r="X119" s="36">
        <f>IF(LOOKUP($H119,Data!$T$3:$T$9,Data!AB$3:AB$9)="N/A",0,LOOKUP($H119,Data!$T$3:$T$9,Data!AB$3:AB$9)+1)</f>
        <v>143001</v>
      </c>
    </row>
    <row r="120" spans="8:24" ht="13.5" customHeight="1" x14ac:dyDescent="0.25">
      <c r="H120" s="20">
        <v>0.01</v>
      </c>
      <c r="I120" s="12"/>
      <c r="J120" s="7"/>
      <c r="K120" s="5" t="str">
        <f t="shared" si="4"/>
        <v/>
      </c>
      <c r="L120" s="72" t="str">
        <f t="shared" si="5"/>
        <v/>
      </c>
      <c r="M120" s="75"/>
      <c r="O120" s="44">
        <f t="shared" si="3"/>
        <v>0.01</v>
      </c>
      <c r="P120" s="36">
        <v>0</v>
      </c>
      <c r="Q120" s="36">
        <f>IF(LOOKUP($H120,Data!$T$3:$T$9,Data!U$3:U$9)="N/A",0,LOOKUP($H120,Data!$T$3:$T$9,Data!U$3:U$9)+1)</f>
        <v>0</v>
      </c>
      <c r="R120" s="36">
        <f>IF(LOOKUP($H120,Data!$T$3:$T$9,Data!V$3:V$9)="N/A",0,LOOKUP($H120,Data!$T$3:$T$9,Data!V$3:V$9)+1)</f>
        <v>4221</v>
      </c>
      <c r="S120" s="36">
        <f>IF(LOOKUP($H120,Data!$T$3:$T$9,Data!W$3:W$9)="N/A",0,LOOKUP($H120,Data!$T$3:$T$9,Data!W$3:W$9)+1)</f>
        <v>7651</v>
      </c>
      <c r="T120" s="36">
        <f>IF(LOOKUP($H120,Data!$T$3:$T$9,Data!X$3:X$9)="N/A",0,LOOKUP($H120,Data!$T$3:$T$9,Data!X$3:X$9)+1)</f>
        <v>12401</v>
      </c>
      <c r="U120" s="36">
        <f>IF(LOOKUP($H120,Data!$T$3:$T$9,Data!Y$3:Y$9)="N/A",0,LOOKUP($H120,Data!$T$3:$T$9,Data!Y$3:Y$9)+1)</f>
        <v>26701</v>
      </c>
      <c r="V120" s="36">
        <f>IF(LOOKUP($H120,Data!$T$3:$T$9,Data!Z$3:Z$9)="N/A",0,LOOKUP($H120,Data!$T$3:$T$9,Data!Z$3:Z$9)+1)</f>
        <v>48501</v>
      </c>
      <c r="W120" s="36">
        <f>IF(LOOKUP($H120,Data!$T$3:$T$9,Data!AA$3:AA$9)="N/A",0,LOOKUP($H120,Data!$T$3:$T$9,Data!AA$3:AA$9)+1)</f>
        <v>78701</v>
      </c>
      <c r="X120" s="36">
        <f>IF(LOOKUP($H120,Data!$T$3:$T$9,Data!AB$3:AB$9)="N/A",0,LOOKUP($H120,Data!$T$3:$T$9,Data!AB$3:AB$9)+1)</f>
        <v>143001</v>
      </c>
    </row>
    <row r="121" spans="8:24" ht="13.5" customHeight="1" x14ac:dyDescent="0.25">
      <c r="H121" s="20">
        <v>0.01</v>
      </c>
      <c r="I121" s="12"/>
      <c r="J121" s="52"/>
      <c r="K121" s="5" t="str">
        <f t="shared" si="4"/>
        <v/>
      </c>
      <c r="L121" s="72" t="str">
        <f t="shared" si="5"/>
        <v/>
      </c>
      <c r="M121" s="75"/>
      <c r="O121" s="44">
        <f t="shared" si="3"/>
        <v>0.01</v>
      </c>
      <c r="P121" s="36">
        <v>0</v>
      </c>
      <c r="Q121" s="36">
        <f>IF(LOOKUP($H121,Data!$T$3:$T$9,Data!U$3:U$9)="N/A",0,LOOKUP($H121,Data!$T$3:$T$9,Data!U$3:U$9)+1)</f>
        <v>0</v>
      </c>
      <c r="R121" s="36">
        <f>IF(LOOKUP($H121,Data!$T$3:$T$9,Data!V$3:V$9)="N/A",0,LOOKUP($H121,Data!$T$3:$T$9,Data!V$3:V$9)+1)</f>
        <v>4221</v>
      </c>
      <c r="S121" s="36">
        <f>IF(LOOKUP($H121,Data!$T$3:$T$9,Data!W$3:W$9)="N/A",0,LOOKUP($H121,Data!$T$3:$T$9,Data!W$3:W$9)+1)</f>
        <v>7651</v>
      </c>
      <c r="T121" s="36">
        <f>IF(LOOKUP($H121,Data!$T$3:$T$9,Data!X$3:X$9)="N/A",0,LOOKUP($H121,Data!$T$3:$T$9,Data!X$3:X$9)+1)</f>
        <v>12401</v>
      </c>
      <c r="U121" s="36">
        <f>IF(LOOKUP($H121,Data!$T$3:$T$9,Data!Y$3:Y$9)="N/A",0,LOOKUP($H121,Data!$T$3:$T$9,Data!Y$3:Y$9)+1)</f>
        <v>26701</v>
      </c>
      <c r="V121" s="36">
        <f>IF(LOOKUP($H121,Data!$T$3:$T$9,Data!Z$3:Z$9)="N/A",0,LOOKUP($H121,Data!$T$3:$T$9,Data!Z$3:Z$9)+1)</f>
        <v>48501</v>
      </c>
      <c r="W121" s="36">
        <f>IF(LOOKUP($H121,Data!$T$3:$T$9,Data!AA$3:AA$9)="N/A",0,LOOKUP($H121,Data!$T$3:$T$9,Data!AA$3:AA$9)+1)</f>
        <v>78701</v>
      </c>
      <c r="X121" s="36">
        <f>IF(LOOKUP($H121,Data!$T$3:$T$9,Data!AB$3:AB$9)="N/A",0,LOOKUP($H121,Data!$T$3:$T$9,Data!AB$3:AB$9)+1)</f>
        <v>143001</v>
      </c>
    </row>
    <row r="122" spans="8:24" ht="13.5" customHeight="1" x14ac:dyDescent="0.25">
      <c r="H122" s="20">
        <v>0.01</v>
      </c>
      <c r="I122" s="12"/>
      <c r="J122" s="7"/>
      <c r="K122" s="5" t="str">
        <f t="shared" si="4"/>
        <v/>
      </c>
      <c r="L122" s="72" t="str">
        <f t="shared" si="5"/>
        <v/>
      </c>
      <c r="M122" s="75"/>
      <c r="O122" s="44">
        <f t="shared" si="3"/>
        <v>0.01</v>
      </c>
      <c r="P122" s="36">
        <v>0</v>
      </c>
      <c r="Q122" s="36">
        <f>IF(LOOKUP($H122,Data!$T$3:$T$9,Data!U$3:U$9)="N/A",0,LOOKUP($H122,Data!$T$3:$T$9,Data!U$3:U$9)+1)</f>
        <v>0</v>
      </c>
      <c r="R122" s="36">
        <f>IF(LOOKUP($H122,Data!$T$3:$T$9,Data!V$3:V$9)="N/A",0,LOOKUP($H122,Data!$T$3:$T$9,Data!V$3:V$9)+1)</f>
        <v>4221</v>
      </c>
      <c r="S122" s="36">
        <f>IF(LOOKUP($H122,Data!$T$3:$T$9,Data!W$3:W$9)="N/A",0,LOOKUP($H122,Data!$T$3:$T$9,Data!W$3:W$9)+1)</f>
        <v>7651</v>
      </c>
      <c r="T122" s="36">
        <f>IF(LOOKUP($H122,Data!$T$3:$T$9,Data!X$3:X$9)="N/A",0,LOOKUP($H122,Data!$T$3:$T$9,Data!X$3:X$9)+1)</f>
        <v>12401</v>
      </c>
      <c r="U122" s="36">
        <f>IF(LOOKUP($H122,Data!$T$3:$T$9,Data!Y$3:Y$9)="N/A",0,LOOKUP($H122,Data!$T$3:$T$9,Data!Y$3:Y$9)+1)</f>
        <v>26701</v>
      </c>
      <c r="V122" s="36">
        <f>IF(LOOKUP($H122,Data!$T$3:$T$9,Data!Z$3:Z$9)="N/A",0,LOOKUP($H122,Data!$T$3:$T$9,Data!Z$3:Z$9)+1)</f>
        <v>48501</v>
      </c>
      <c r="W122" s="36">
        <f>IF(LOOKUP($H122,Data!$T$3:$T$9,Data!AA$3:AA$9)="N/A",0,LOOKUP($H122,Data!$T$3:$T$9,Data!AA$3:AA$9)+1)</f>
        <v>78701</v>
      </c>
      <c r="X122" s="36">
        <f>IF(LOOKUP($H122,Data!$T$3:$T$9,Data!AB$3:AB$9)="N/A",0,LOOKUP($H122,Data!$T$3:$T$9,Data!AB$3:AB$9)+1)</f>
        <v>143001</v>
      </c>
    </row>
    <row r="123" spans="8:24" ht="13.5" customHeight="1" x14ac:dyDescent="0.25">
      <c r="H123" s="20">
        <v>0.01</v>
      </c>
      <c r="I123" s="12"/>
      <c r="J123" s="52"/>
      <c r="K123" s="5" t="str">
        <f t="shared" si="4"/>
        <v/>
      </c>
      <c r="L123" s="72" t="str">
        <f t="shared" si="5"/>
        <v/>
      </c>
      <c r="M123" s="75"/>
      <c r="O123" s="44">
        <f t="shared" si="3"/>
        <v>0.01</v>
      </c>
      <c r="P123" s="36">
        <v>0</v>
      </c>
      <c r="Q123" s="36">
        <f>IF(LOOKUP($H123,Data!$T$3:$T$9,Data!U$3:U$9)="N/A",0,LOOKUP($H123,Data!$T$3:$T$9,Data!U$3:U$9)+1)</f>
        <v>0</v>
      </c>
      <c r="R123" s="36">
        <f>IF(LOOKUP($H123,Data!$T$3:$T$9,Data!V$3:V$9)="N/A",0,LOOKUP($H123,Data!$T$3:$T$9,Data!V$3:V$9)+1)</f>
        <v>4221</v>
      </c>
      <c r="S123" s="36">
        <f>IF(LOOKUP($H123,Data!$T$3:$T$9,Data!W$3:W$9)="N/A",0,LOOKUP($H123,Data!$T$3:$T$9,Data!W$3:W$9)+1)</f>
        <v>7651</v>
      </c>
      <c r="T123" s="36">
        <f>IF(LOOKUP($H123,Data!$T$3:$T$9,Data!X$3:X$9)="N/A",0,LOOKUP($H123,Data!$T$3:$T$9,Data!X$3:X$9)+1)</f>
        <v>12401</v>
      </c>
      <c r="U123" s="36">
        <f>IF(LOOKUP($H123,Data!$T$3:$T$9,Data!Y$3:Y$9)="N/A",0,LOOKUP($H123,Data!$T$3:$T$9,Data!Y$3:Y$9)+1)</f>
        <v>26701</v>
      </c>
      <c r="V123" s="36">
        <f>IF(LOOKUP($H123,Data!$T$3:$T$9,Data!Z$3:Z$9)="N/A",0,LOOKUP($H123,Data!$T$3:$T$9,Data!Z$3:Z$9)+1)</f>
        <v>48501</v>
      </c>
      <c r="W123" s="36">
        <f>IF(LOOKUP($H123,Data!$T$3:$T$9,Data!AA$3:AA$9)="N/A",0,LOOKUP($H123,Data!$T$3:$T$9,Data!AA$3:AA$9)+1)</f>
        <v>78701</v>
      </c>
      <c r="X123" s="36">
        <f>IF(LOOKUP($H123,Data!$T$3:$T$9,Data!AB$3:AB$9)="N/A",0,LOOKUP($H123,Data!$T$3:$T$9,Data!AB$3:AB$9)+1)</f>
        <v>143001</v>
      </c>
    </row>
    <row r="124" spans="8:24" ht="13.5" customHeight="1" x14ac:dyDescent="0.25">
      <c r="H124" s="20">
        <v>0.01</v>
      </c>
      <c r="I124" s="12"/>
      <c r="J124" s="7"/>
      <c r="K124" s="5" t="str">
        <f t="shared" si="4"/>
        <v/>
      </c>
      <c r="L124" s="72" t="str">
        <f t="shared" si="5"/>
        <v/>
      </c>
      <c r="M124" s="75"/>
      <c r="O124" s="44">
        <f t="shared" si="3"/>
        <v>0.01</v>
      </c>
      <c r="P124" s="36">
        <v>0</v>
      </c>
      <c r="Q124" s="36">
        <f>IF(LOOKUP($H124,Data!$T$3:$T$9,Data!U$3:U$9)="N/A",0,LOOKUP($H124,Data!$T$3:$T$9,Data!U$3:U$9)+1)</f>
        <v>0</v>
      </c>
      <c r="R124" s="36">
        <f>IF(LOOKUP($H124,Data!$T$3:$T$9,Data!V$3:V$9)="N/A",0,LOOKUP($H124,Data!$T$3:$T$9,Data!V$3:V$9)+1)</f>
        <v>4221</v>
      </c>
      <c r="S124" s="36">
        <f>IF(LOOKUP($H124,Data!$T$3:$T$9,Data!W$3:W$9)="N/A",0,LOOKUP($H124,Data!$T$3:$T$9,Data!W$3:W$9)+1)</f>
        <v>7651</v>
      </c>
      <c r="T124" s="36">
        <f>IF(LOOKUP($H124,Data!$T$3:$T$9,Data!X$3:X$9)="N/A",0,LOOKUP($H124,Data!$T$3:$T$9,Data!X$3:X$9)+1)</f>
        <v>12401</v>
      </c>
      <c r="U124" s="36">
        <f>IF(LOOKUP($H124,Data!$T$3:$T$9,Data!Y$3:Y$9)="N/A",0,LOOKUP($H124,Data!$T$3:$T$9,Data!Y$3:Y$9)+1)</f>
        <v>26701</v>
      </c>
      <c r="V124" s="36">
        <f>IF(LOOKUP($H124,Data!$T$3:$T$9,Data!Z$3:Z$9)="N/A",0,LOOKUP($H124,Data!$T$3:$T$9,Data!Z$3:Z$9)+1)</f>
        <v>48501</v>
      </c>
      <c r="W124" s="36">
        <f>IF(LOOKUP($H124,Data!$T$3:$T$9,Data!AA$3:AA$9)="N/A",0,LOOKUP($H124,Data!$T$3:$T$9,Data!AA$3:AA$9)+1)</f>
        <v>78701</v>
      </c>
      <c r="X124" s="36">
        <f>IF(LOOKUP($H124,Data!$T$3:$T$9,Data!AB$3:AB$9)="N/A",0,LOOKUP($H124,Data!$T$3:$T$9,Data!AB$3:AB$9)+1)</f>
        <v>143001</v>
      </c>
    </row>
    <row r="125" spans="8:24" ht="13.5" customHeight="1" x14ac:dyDescent="0.25">
      <c r="H125" s="20">
        <v>0.01</v>
      </c>
      <c r="I125" s="12"/>
      <c r="J125" s="52"/>
      <c r="K125" s="5" t="str">
        <f t="shared" si="4"/>
        <v/>
      </c>
      <c r="L125" s="72" t="str">
        <f t="shared" si="5"/>
        <v/>
      </c>
      <c r="M125" s="75"/>
      <c r="O125" s="44">
        <f t="shared" si="3"/>
        <v>0.01</v>
      </c>
      <c r="P125" s="36">
        <v>0</v>
      </c>
      <c r="Q125" s="36">
        <f>IF(LOOKUP($H125,Data!$T$3:$T$9,Data!U$3:U$9)="N/A",0,LOOKUP($H125,Data!$T$3:$T$9,Data!U$3:U$9)+1)</f>
        <v>0</v>
      </c>
      <c r="R125" s="36">
        <f>IF(LOOKUP($H125,Data!$T$3:$T$9,Data!V$3:V$9)="N/A",0,LOOKUP($H125,Data!$T$3:$T$9,Data!V$3:V$9)+1)</f>
        <v>4221</v>
      </c>
      <c r="S125" s="36">
        <f>IF(LOOKUP($H125,Data!$T$3:$T$9,Data!W$3:W$9)="N/A",0,LOOKUP($H125,Data!$T$3:$T$9,Data!W$3:W$9)+1)</f>
        <v>7651</v>
      </c>
      <c r="T125" s="36">
        <f>IF(LOOKUP($H125,Data!$T$3:$T$9,Data!X$3:X$9)="N/A",0,LOOKUP($H125,Data!$T$3:$T$9,Data!X$3:X$9)+1)</f>
        <v>12401</v>
      </c>
      <c r="U125" s="36">
        <f>IF(LOOKUP($H125,Data!$T$3:$T$9,Data!Y$3:Y$9)="N/A",0,LOOKUP($H125,Data!$T$3:$T$9,Data!Y$3:Y$9)+1)</f>
        <v>26701</v>
      </c>
      <c r="V125" s="36">
        <f>IF(LOOKUP($H125,Data!$T$3:$T$9,Data!Z$3:Z$9)="N/A",0,LOOKUP($H125,Data!$T$3:$T$9,Data!Z$3:Z$9)+1)</f>
        <v>48501</v>
      </c>
      <c r="W125" s="36">
        <f>IF(LOOKUP($H125,Data!$T$3:$T$9,Data!AA$3:AA$9)="N/A",0,LOOKUP($H125,Data!$T$3:$T$9,Data!AA$3:AA$9)+1)</f>
        <v>78701</v>
      </c>
      <c r="X125" s="36">
        <f>IF(LOOKUP($H125,Data!$T$3:$T$9,Data!AB$3:AB$9)="N/A",0,LOOKUP($H125,Data!$T$3:$T$9,Data!AB$3:AB$9)+1)</f>
        <v>143001</v>
      </c>
    </row>
    <row r="126" spans="8:24" ht="13.5" customHeight="1" x14ac:dyDescent="0.25">
      <c r="H126" s="20">
        <v>0.01</v>
      </c>
      <c r="I126" s="12"/>
      <c r="J126" s="7"/>
      <c r="K126" s="5" t="str">
        <f t="shared" si="4"/>
        <v/>
      </c>
      <c r="L126" s="72" t="str">
        <f t="shared" si="5"/>
        <v/>
      </c>
      <c r="M126" s="75"/>
      <c r="O126" s="44">
        <f t="shared" si="3"/>
        <v>0.01</v>
      </c>
      <c r="P126" s="36">
        <v>0</v>
      </c>
      <c r="Q126" s="36">
        <f>IF(LOOKUP($H126,Data!$T$3:$T$9,Data!U$3:U$9)="N/A",0,LOOKUP($H126,Data!$T$3:$T$9,Data!U$3:U$9)+1)</f>
        <v>0</v>
      </c>
      <c r="R126" s="36">
        <f>IF(LOOKUP($H126,Data!$T$3:$T$9,Data!V$3:V$9)="N/A",0,LOOKUP($H126,Data!$T$3:$T$9,Data!V$3:V$9)+1)</f>
        <v>4221</v>
      </c>
      <c r="S126" s="36">
        <f>IF(LOOKUP($H126,Data!$T$3:$T$9,Data!W$3:W$9)="N/A",0,LOOKUP($H126,Data!$T$3:$T$9,Data!W$3:W$9)+1)</f>
        <v>7651</v>
      </c>
      <c r="T126" s="36">
        <f>IF(LOOKUP($H126,Data!$T$3:$T$9,Data!X$3:X$9)="N/A",0,LOOKUP($H126,Data!$T$3:$T$9,Data!X$3:X$9)+1)</f>
        <v>12401</v>
      </c>
      <c r="U126" s="36">
        <f>IF(LOOKUP($H126,Data!$T$3:$T$9,Data!Y$3:Y$9)="N/A",0,LOOKUP($H126,Data!$T$3:$T$9,Data!Y$3:Y$9)+1)</f>
        <v>26701</v>
      </c>
      <c r="V126" s="36">
        <f>IF(LOOKUP($H126,Data!$T$3:$T$9,Data!Z$3:Z$9)="N/A",0,LOOKUP($H126,Data!$T$3:$T$9,Data!Z$3:Z$9)+1)</f>
        <v>48501</v>
      </c>
      <c r="W126" s="36">
        <f>IF(LOOKUP($H126,Data!$T$3:$T$9,Data!AA$3:AA$9)="N/A",0,LOOKUP($H126,Data!$T$3:$T$9,Data!AA$3:AA$9)+1)</f>
        <v>78701</v>
      </c>
      <c r="X126" s="36">
        <f>IF(LOOKUP($H126,Data!$T$3:$T$9,Data!AB$3:AB$9)="N/A",0,LOOKUP($H126,Data!$T$3:$T$9,Data!AB$3:AB$9)+1)</f>
        <v>143001</v>
      </c>
    </row>
    <row r="127" spans="8:24" ht="13.5" customHeight="1" x14ac:dyDescent="0.25">
      <c r="H127" s="20">
        <v>0.01</v>
      </c>
      <c r="I127" s="12"/>
      <c r="J127" s="52"/>
      <c r="K127" s="5" t="str">
        <f t="shared" si="4"/>
        <v/>
      </c>
      <c r="L127" s="72" t="str">
        <f t="shared" si="5"/>
        <v/>
      </c>
      <c r="M127" s="75"/>
      <c r="O127" s="44">
        <f t="shared" si="3"/>
        <v>0.01</v>
      </c>
      <c r="P127" s="36">
        <v>0</v>
      </c>
      <c r="Q127" s="36">
        <f>IF(LOOKUP($H127,Data!$T$3:$T$9,Data!U$3:U$9)="N/A",0,LOOKUP($H127,Data!$T$3:$T$9,Data!U$3:U$9)+1)</f>
        <v>0</v>
      </c>
      <c r="R127" s="36">
        <f>IF(LOOKUP($H127,Data!$T$3:$T$9,Data!V$3:V$9)="N/A",0,LOOKUP($H127,Data!$T$3:$T$9,Data!V$3:V$9)+1)</f>
        <v>4221</v>
      </c>
      <c r="S127" s="36">
        <f>IF(LOOKUP($H127,Data!$T$3:$T$9,Data!W$3:W$9)="N/A",0,LOOKUP($H127,Data!$T$3:$T$9,Data!W$3:W$9)+1)</f>
        <v>7651</v>
      </c>
      <c r="T127" s="36">
        <f>IF(LOOKUP($H127,Data!$T$3:$T$9,Data!X$3:X$9)="N/A",0,LOOKUP($H127,Data!$T$3:$T$9,Data!X$3:X$9)+1)</f>
        <v>12401</v>
      </c>
      <c r="U127" s="36">
        <f>IF(LOOKUP($H127,Data!$T$3:$T$9,Data!Y$3:Y$9)="N/A",0,LOOKUP($H127,Data!$T$3:$T$9,Data!Y$3:Y$9)+1)</f>
        <v>26701</v>
      </c>
      <c r="V127" s="36">
        <f>IF(LOOKUP($H127,Data!$T$3:$T$9,Data!Z$3:Z$9)="N/A",0,LOOKUP($H127,Data!$T$3:$T$9,Data!Z$3:Z$9)+1)</f>
        <v>48501</v>
      </c>
      <c r="W127" s="36">
        <f>IF(LOOKUP($H127,Data!$T$3:$T$9,Data!AA$3:AA$9)="N/A",0,LOOKUP($H127,Data!$T$3:$T$9,Data!AA$3:AA$9)+1)</f>
        <v>78701</v>
      </c>
      <c r="X127" s="36">
        <f>IF(LOOKUP($H127,Data!$T$3:$T$9,Data!AB$3:AB$9)="N/A",0,LOOKUP($H127,Data!$T$3:$T$9,Data!AB$3:AB$9)+1)</f>
        <v>143001</v>
      </c>
    </row>
    <row r="128" spans="8:24" ht="13.5" customHeight="1" x14ac:dyDescent="0.25">
      <c r="H128" s="20">
        <v>0.01</v>
      </c>
      <c r="I128" s="12"/>
      <c r="J128" s="7"/>
      <c r="K128" s="5" t="str">
        <f t="shared" si="4"/>
        <v/>
      </c>
      <c r="L128" s="72" t="str">
        <f t="shared" si="5"/>
        <v/>
      </c>
      <c r="M128" s="75"/>
      <c r="O128" s="44">
        <f t="shared" si="3"/>
        <v>0.01</v>
      </c>
      <c r="P128" s="36">
        <v>0</v>
      </c>
      <c r="Q128" s="36">
        <f>IF(LOOKUP($H128,Data!$T$3:$T$9,Data!U$3:U$9)="N/A",0,LOOKUP($H128,Data!$T$3:$T$9,Data!U$3:U$9)+1)</f>
        <v>0</v>
      </c>
      <c r="R128" s="36">
        <f>IF(LOOKUP($H128,Data!$T$3:$T$9,Data!V$3:V$9)="N/A",0,LOOKUP($H128,Data!$T$3:$T$9,Data!V$3:V$9)+1)</f>
        <v>4221</v>
      </c>
      <c r="S128" s="36">
        <f>IF(LOOKUP($H128,Data!$T$3:$T$9,Data!W$3:W$9)="N/A",0,LOOKUP($H128,Data!$T$3:$T$9,Data!W$3:W$9)+1)</f>
        <v>7651</v>
      </c>
      <c r="T128" s="36">
        <f>IF(LOOKUP($H128,Data!$T$3:$T$9,Data!X$3:X$9)="N/A",0,LOOKUP($H128,Data!$T$3:$T$9,Data!X$3:X$9)+1)</f>
        <v>12401</v>
      </c>
      <c r="U128" s="36">
        <f>IF(LOOKUP($H128,Data!$T$3:$T$9,Data!Y$3:Y$9)="N/A",0,LOOKUP($H128,Data!$T$3:$T$9,Data!Y$3:Y$9)+1)</f>
        <v>26701</v>
      </c>
      <c r="V128" s="36">
        <f>IF(LOOKUP($H128,Data!$T$3:$T$9,Data!Z$3:Z$9)="N/A",0,LOOKUP($H128,Data!$T$3:$T$9,Data!Z$3:Z$9)+1)</f>
        <v>48501</v>
      </c>
      <c r="W128" s="36">
        <f>IF(LOOKUP($H128,Data!$T$3:$T$9,Data!AA$3:AA$9)="N/A",0,LOOKUP($H128,Data!$T$3:$T$9,Data!AA$3:AA$9)+1)</f>
        <v>78701</v>
      </c>
      <c r="X128" s="36">
        <f>IF(LOOKUP($H128,Data!$T$3:$T$9,Data!AB$3:AB$9)="N/A",0,LOOKUP($H128,Data!$T$3:$T$9,Data!AB$3:AB$9)+1)</f>
        <v>143001</v>
      </c>
    </row>
    <row r="129" spans="8:24" ht="13.5" customHeight="1" x14ac:dyDescent="0.25">
      <c r="H129" s="20">
        <v>0.01</v>
      </c>
      <c r="I129" s="12"/>
      <c r="J129" s="52"/>
      <c r="K129" s="5" t="str">
        <f t="shared" si="4"/>
        <v/>
      </c>
      <c r="L129" s="72" t="str">
        <f t="shared" si="5"/>
        <v/>
      </c>
      <c r="M129" s="75"/>
      <c r="O129" s="44">
        <f t="shared" si="3"/>
        <v>0.01</v>
      </c>
      <c r="P129" s="36">
        <v>0</v>
      </c>
      <c r="Q129" s="36">
        <f>IF(LOOKUP($H129,Data!$T$3:$T$9,Data!U$3:U$9)="N/A",0,LOOKUP($H129,Data!$T$3:$T$9,Data!U$3:U$9)+1)</f>
        <v>0</v>
      </c>
      <c r="R129" s="36">
        <f>IF(LOOKUP($H129,Data!$T$3:$T$9,Data!V$3:V$9)="N/A",0,LOOKUP($H129,Data!$T$3:$T$9,Data!V$3:V$9)+1)</f>
        <v>4221</v>
      </c>
      <c r="S129" s="36">
        <f>IF(LOOKUP($H129,Data!$T$3:$T$9,Data!W$3:W$9)="N/A",0,LOOKUP($H129,Data!$T$3:$T$9,Data!W$3:W$9)+1)</f>
        <v>7651</v>
      </c>
      <c r="T129" s="36">
        <f>IF(LOOKUP($H129,Data!$T$3:$T$9,Data!X$3:X$9)="N/A",0,LOOKUP($H129,Data!$T$3:$T$9,Data!X$3:X$9)+1)</f>
        <v>12401</v>
      </c>
      <c r="U129" s="36">
        <f>IF(LOOKUP($H129,Data!$T$3:$T$9,Data!Y$3:Y$9)="N/A",0,LOOKUP($H129,Data!$T$3:$T$9,Data!Y$3:Y$9)+1)</f>
        <v>26701</v>
      </c>
      <c r="V129" s="36">
        <f>IF(LOOKUP($H129,Data!$T$3:$T$9,Data!Z$3:Z$9)="N/A",0,LOOKUP($H129,Data!$T$3:$T$9,Data!Z$3:Z$9)+1)</f>
        <v>48501</v>
      </c>
      <c r="W129" s="36">
        <f>IF(LOOKUP($H129,Data!$T$3:$T$9,Data!AA$3:AA$9)="N/A",0,LOOKUP($H129,Data!$T$3:$T$9,Data!AA$3:AA$9)+1)</f>
        <v>78701</v>
      </c>
      <c r="X129" s="36">
        <f>IF(LOOKUP($H129,Data!$T$3:$T$9,Data!AB$3:AB$9)="N/A",0,LOOKUP($H129,Data!$T$3:$T$9,Data!AB$3:AB$9)+1)</f>
        <v>143001</v>
      </c>
    </row>
    <row r="130" spans="8:24" ht="13.5" customHeight="1" x14ac:dyDescent="0.25">
      <c r="H130" s="20">
        <v>0.01</v>
      </c>
      <c r="I130" s="12"/>
      <c r="J130" s="7"/>
      <c r="K130" s="5" t="str">
        <f t="shared" si="4"/>
        <v/>
      </c>
      <c r="L130" s="72" t="str">
        <f t="shared" si="5"/>
        <v/>
      </c>
      <c r="M130" s="75"/>
      <c r="O130" s="44">
        <f t="shared" si="3"/>
        <v>0.01</v>
      </c>
      <c r="P130" s="36">
        <v>0</v>
      </c>
      <c r="Q130" s="36">
        <f>IF(LOOKUP($H130,Data!$T$3:$T$9,Data!U$3:U$9)="N/A",0,LOOKUP($H130,Data!$T$3:$T$9,Data!U$3:U$9)+1)</f>
        <v>0</v>
      </c>
      <c r="R130" s="36">
        <f>IF(LOOKUP($H130,Data!$T$3:$T$9,Data!V$3:V$9)="N/A",0,LOOKUP($H130,Data!$T$3:$T$9,Data!V$3:V$9)+1)</f>
        <v>4221</v>
      </c>
      <c r="S130" s="36">
        <f>IF(LOOKUP($H130,Data!$T$3:$T$9,Data!W$3:W$9)="N/A",0,LOOKUP($H130,Data!$T$3:$T$9,Data!W$3:W$9)+1)</f>
        <v>7651</v>
      </c>
      <c r="T130" s="36">
        <f>IF(LOOKUP($H130,Data!$T$3:$T$9,Data!X$3:X$9)="N/A",0,LOOKUP($H130,Data!$T$3:$T$9,Data!X$3:X$9)+1)</f>
        <v>12401</v>
      </c>
      <c r="U130" s="36">
        <f>IF(LOOKUP($H130,Data!$T$3:$T$9,Data!Y$3:Y$9)="N/A",0,LOOKUP($H130,Data!$T$3:$T$9,Data!Y$3:Y$9)+1)</f>
        <v>26701</v>
      </c>
      <c r="V130" s="36">
        <f>IF(LOOKUP($H130,Data!$T$3:$T$9,Data!Z$3:Z$9)="N/A",0,LOOKUP($H130,Data!$T$3:$T$9,Data!Z$3:Z$9)+1)</f>
        <v>48501</v>
      </c>
      <c r="W130" s="36">
        <f>IF(LOOKUP($H130,Data!$T$3:$T$9,Data!AA$3:AA$9)="N/A",0,LOOKUP($H130,Data!$T$3:$T$9,Data!AA$3:AA$9)+1)</f>
        <v>78701</v>
      </c>
      <c r="X130" s="36">
        <f>IF(LOOKUP($H130,Data!$T$3:$T$9,Data!AB$3:AB$9)="N/A",0,LOOKUP($H130,Data!$T$3:$T$9,Data!AB$3:AB$9)+1)</f>
        <v>143001</v>
      </c>
    </row>
    <row r="131" spans="8:24" ht="13.5" customHeight="1" x14ac:dyDescent="0.25">
      <c r="H131" s="20">
        <v>0.01</v>
      </c>
      <c r="I131" s="12"/>
      <c r="J131" s="52"/>
      <c r="K131" s="5" t="str">
        <f t="shared" si="4"/>
        <v/>
      </c>
      <c r="L131" s="72" t="str">
        <f t="shared" si="5"/>
        <v/>
      </c>
      <c r="M131" s="75"/>
      <c r="O131" s="44">
        <f t="shared" si="3"/>
        <v>0.01</v>
      </c>
      <c r="P131" s="36">
        <v>0</v>
      </c>
      <c r="Q131" s="36">
        <f>IF(LOOKUP($H131,Data!$T$3:$T$9,Data!U$3:U$9)="N/A",0,LOOKUP($H131,Data!$T$3:$T$9,Data!U$3:U$9)+1)</f>
        <v>0</v>
      </c>
      <c r="R131" s="36">
        <f>IF(LOOKUP($H131,Data!$T$3:$T$9,Data!V$3:V$9)="N/A",0,LOOKUP($H131,Data!$T$3:$T$9,Data!V$3:V$9)+1)</f>
        <v>4221</v>
      </c>
      <c r="S131" s="36">
        <f>IF(LOOKUP($H131,Data!$T$3:$T$9,Data!W$3:W$9)="N/A",0,LOOKUP($H131,Data!$T$3:$T$9,Data!W$3:W$9)+1)</f>
        <v>7651</v>
      </c>
      <c r="T131" s="36">
        <f>IF(LOOKUP($H131,Data!$T$3:$T$9,Data!X$3:X$9)="N/A",0,LOOKUP($H131,Data!$T$3:$T$9,Data!X$3:X$9)+1)</f>
        <v>12401</v>
      </c>
      <c r="U131" s="36">
        <f>IF(LOOKUP($H131,Data!$T$3:$T$9,Data!Y$3:Y$9)="N/A",0,LOOKUP($H131,Data!$T$3:$T$9,Data!Y$3:Y$9)+1)</f>
        <v>26701</v>
      </c>
      <c r="V131" s="36">
        <f>IF(LOOKUP($H131,Data!$T$3:$T$9,Data!Z$3:Z$9)="N/A",0,LOOKUP($H131,Data!$T$3:$T$9,Data!Z$3:Z$9)+1)</f>
        <v>48501</v>
      </c>
      <c r="W131" s="36">
        <f>IF(LOOKUP($H131,Data!$T$3:$T$9,Data!AA$3:AA$9)="N/A",0,LOOKUP($H131,Data!$T$3:$T$9,Data!AA$3:AA$9)+1)</f>
        <v>78701</v>
      </c>
      <c r="X131" s="36">
        <f>IF(LOOKUP($H131,Data!$T$3:$T$9,Data!AB$3:AB$9)="N/A",0,LOOKUP($H131,Data!$T$3:$T$9,Data!AB$3:AB$9)+1)</f>
        <v>143001</v>
      </c>
    </row>
    <row r="132" spans="8:24" ht="13.5" customHeight="1" x14ac:dyDescent="0.25">
      <c r="H132" s="20">
        <v>0.01</v>
      </c>
      <c r="I132" s="12"/>
      <c r="J132" s="7"/>
      <c r="K132" s="5" t="str">
        <f t="shared" si="4"/>
        <v/>
      </c>
      <c r="L132" s="72" t="str">
        <f t="shared" si="5"/>
        <v/>
      </c>
      <c r="M132" s="75"/>
      <c r="O132" s="44">
        <f t="shared" ref="O132:O149" si="6">H132</f>
        <v>0.01</v>
      </c>
      <c r="P132" s="36">
        <v>0</v>
      </c>
      <c r="Q132" s="36">
        <f>IF(LOOKUP($H132,Data!$T$3:$T$9,Data!U$3:U$9)="N/A",0,LOOKUP($H132,Data!$T$3:$T$9,Data!U$3:U$9)+1)</f>
        <v>0</v>
      </c>
      <c r="R132" s="36">
        <f>IF(LOOKUP($H132,Data!$T$3:$T$9,Data!V$3:V$9)="N/A",0,LOOKUP($H132,Data!$T$3:$T$9,Data!V$3:V$9)+1)</f>
        <v>4221</v>
      </c>
      <c r="S132" s="36">
        <f>IF(LOOKUP($H132,Data!$T$3:$T$9,Data!W$3:W$9)="N/A",0,LOOKUP($H132,Data!$T$3:$T$9,Data!W$3:W$9)+1)</f>
        <v>7651</v>
      </c>
      <c r="T132" s="36">
        <f>IF(LOOKUP($H132,Data!$T$3:$T$9,Data!X$3:X$9)="N/A",0,LOOKUP($H132,Data!$T$3:$T$9,Data!X$3:X$9)+1)</f>
        <v>12401</v>
      </c>
      <c r="U132" s="36">
        <f>IF(LOOKUP($H132,Data!$T$3:$T$9,Data!Y$3:Y$9)="N/A",0,LOOKUP($H132,Data!$T$3:$T$9,Data!Y$3:Y$9)+1)</f>
        <v>26701</v>
      </c>
      <c r="V132" s="36">
        <f>IF(LOOKUP($H132,Data!$T$3:$T$9,Data!Z$3:Z$9)="N/A",0,LOOKUP($H132,Data!$T$3:$T$9,Data!Z$3:Z$9)+1)</f>
        <v>48501</v>
      </c>
      <c r="W132" s="36">
        <f>IF(LOOKUP($H132,Data!$T$3:$T$9,Data!AA$3:AA$9)="N/A",0,LOOKUP($H132,Data!$T$3:$T$9,Data!AA$3:AA$9)+1)</f>
        <v>78701</v>
      </c>
      <c r="X132" s="36">
        <f>IF(LOOKUP($H132,Data!$T$3:$T$9,Data!AB$3:AB$9)="N/A",0,LOOKUP($H132,Data!$T$3:$T$9,Data!AB$3:AB$9)+1)</f>
        <v>143001</v>
      </c>
    </row>
    <row r="133" spans="8:24" ht="13.5" customHeight="1" x14ac:dyDescent="0.25">
      <c r="H133" s="20">
        <v>0.01</v>
      </c>
      <c r="I133" s="12"/>
      <c r="J133" s="52"/>
      <c r="K133" s="5" t="str">
        <f t="shared" ref="K133:K149" si="7">IF(AND(I133="",J133=""),"",IF(AND(J133="",I133&lt;&gt;""),I133,IF(AND(I133="",J133&lt;&gt;""),J133*$E$3)))</f>
        <v/>
      </c>
      <c r="L133" s="72" t="str">
        <f t="shared" ref="L133:L149" si="8">IF(K133="","",LOOKUP($K133,$P133:$X133,$P$3:$X$3)&amp;" NPS")</f>
        <v/>
      </c>
      <c r="M133" s="75"/>
      <c r="O133" s="44">
        <f t="shared" si="6"/>
        <v>0.01</v>
      </c>
      <c r="P133" s="36">
        <v>0</v>
      </c>
      <c r="Q133" s="36">
        <f>IF(LOOKUP($H133,Data!$T$3:$T$9,Data!U$3:U$9)="N/A",0,LOOKUP($H133,Data!$T$3:$T$9,Data!U$3:U$9)+1)</f>
        <v>0</v>
      </c>
      <c r="R133" s="36">
        <f>IF(LOOKUP($H133,Data!$T$3:$T$9,Data!V$3:V$9)="N/A",0,LOOKUP($H133,Data!$T$3:$T$9,Data!V$3:V$9)+1)</f>
        <v>4221</v>
      </c>
      <c r="S133" s="36">
        <f>IF(LOOKUP($H133,Data!$T$3:$T$9,Data!W$3:W$9)="N/A",0,LOOKUP($H133,Data!$T$3:$T$9,Data!W$3:W$9)+1)</f>
        <v>7651</v>
      </c>
      <c r="T133" s="36">
        <f>IF(LOOKUP($H133,Data!$T$3:$T$9,Data!X$3:X$9)="N/A",0,LOOKUP($H133,Data!$T$3:$T$9,Data!X$3:X$9)+1)</f>
        <v>12401</v>
      </c>
      <c r="U133" s="36">
        <f>IF(LOOKUP($H133,Data!$T$3:$T$9,Data!Y$3:Y$9)="N/A",0,LOOKUP($H133,Data!$T$3:$T$9,Data!Y$3:Y$9)+1)</f>
        <v>26701</v>
      </c>
      <c r="V133" s="36">
        <f>IF(LOOKUP($H133,Data!$T$3:$T$9,Data!Z$3:Z$9)="N/A",0,LOOKUP($H133,Data!$T$3:$T$9,Data!Z$3:Z$9)+1)</f>
        <v>48501</v>
      </c>
      <c r="W133" s="36">
        <f>IF(LOOKUP($H133,Data!$T$3:$T$9,Data!AA$3:AA$9)="N/A",0,LOOKUP($H133,Data!$T$3:$T$9,Data!AA$3:AA$9)+1)</f>
        <v>78701</v>
      </c>
      <c r="X133" s="36">
        <f>IF(LOOKUP($H133,Data!$T$3:$T$9,Data!AB$3:AB$9)="N/A",0,LOOKUP($H133,Data!$T$3:$T$9,Data!AB$3:AB$9)+1)</f>
        <v>143001</v>
      </c>
    </row>
    <row r="134" spans="8:24" ht="13.5" customHeight="1" x14ac:dyDescent="0.25">
      <c r="H134" s="20">
        <v>0.01</v>
      </c>
      <c r="I134" s="12"/>
      <c r="J134" s="7"/>
      <c r="K134" s="5" t="str">
        <f t="shared" si="7"/>
        <v/>
      </c>
      <c r="L134" s="72" t="str">
        <f t="shared" si="8"/>
        <v/>
      </c>
      <c r="M134" s="75"/>
      <c r="O134" s="44">
        <f t="shared" si="6"/>
        <v>0.01</v>
      </c>
      <c r="P134" s="36">
        <v>0</v>
      </c>
      <c r="Q134" s="36">
        <f>IF(LOOKUP($H134,Data!$T$3:$T$9,Data!U$3:U$9)="N/A",0,LOOKUP($H134,Data!$T$3:$T$9,Data!U$3:U$9)+1)</f>
        <v>0</v>
      </c>
      <c r="R134" s="36">
        <f>IF(LOOKUP($H134,Data!$T$3:$T$9,Data!V$3:V$9)="N/A",0,LOOKUP($H134,Data!$T$3:$T$9,Data!V$3:V$9)+1)</f>
        <v>4221</v>
      </c>
      <c r="S134" s="36">
        <f>IF(LOOKUP($H134,Data!$T$3:$T$9,Data!W$3:W$9)="N/A",0,LOOKUP($H134,Data!$T$3:$T$9,Data!W$3:W$9)+1)</f>
        <v>7651</v>
      </c>
      <c r="T134" s="36">
        <f>IF(LOOKUP($H134,Data!$T$3:$T$9,Data!X$3:X$9)="N/A",0,LOOKUP($H134,Data!$T$3:$T$9,Data!X$3:X$9)+1)</f>
        <v>12401</v>
      </c>
      <c r="U134" s="36">
        <f>IF(LOOKUP($H134,Data!$T$3:$T$9,Data!Y$3:Y$9)="N/A",0,LOOKUP($H134,Data!$T$3:$T$9,Data!Y$3:Y$9)+1)</f>
        <v>26701</v>
      </c>
      <c r="V134" s="36">
        <f>IF(LOOKUP($H134,Data!$T$3:$T$9,Data!Z$3:Z$9)="N/A",0,LOOKUP($H134,Data!$T$3:$T$9,Data!Z$3:Z$9)+1)</f>
        <v>48501</v>
      </c>
      <c r="W134" s="36">
        <f>IF(LOOKUP($H134,Data!$T$3:$T$9,Data!AA$3:AA$9)="N/A",0,LOOKUP($H134,Data!$T$3:$T$9,Data!AA$3:AA$9)+1)</f>
        <v>78701</v>
      </c>
      <c r="X134" s="36">
        <f>IF(LOOKUP($H134,Data!$T$3:$T$9,Data!AB$3:AB$9)="N/A",0,LOOKUP($H134,Data!$T$3:$T$9,Data!AB$3:AB$9)+1)</f>
        <v>143001</v>
      </c>
    </row>
    <row r="135" spans="8:24" ht="13.5" customHeight="1" x14ac:dyDescent="0.25">
      <c r="H135" s="20">
        <v>0.01</v>
      </c>
      <c r="I135" s="12"/>
      <c r="J135" s="52"/>
      <c r="K135" s="5" t="str">
        <f t="shared" si="7"/>
        <v/>
      </c>
      <c r="L135" s="72" t="str">
        <f t="shared" si="8"/>
        <v/>
      </c>
      <c r="M135" s="75"/>
      <c r="O135" s="44">
        <f t="shared" si="6"/>
        <v>0.01</v>
      </c>
      <c r="P135" s="36">
        <v>0</v>
      </c>
      <c r="Q135" s="36">
        <f>IF(LOOKUP($H135,Data!$T$3:$T$9,Data!U$3:U$9)="N/A",0,LOOKUP($H135,Data!$T$3:$T$9,Data!U$3:U$9)+1)</f>
        <v>0</v>
      </c>
      <c r="R135" s="36">
        <f>IF(LOOKUP($H135,Data!$T$3:$T$9,Data!V$3:V$9)="N/A",0,LOOKUP($H135,Data!$T$3:$T$9,Data!V$3:V$9)+1)</f>
        <v>4221</v>
      </c>
      <c r="S135" s="36">
        <f>IF(LOOKUP($H135,Data!$T$3:$T$9,Data!W$3:W$9)="N/A",0,LOOKUP($H135,Data!$T$3:$T$9,Data!W$3:W$9)+1)</f>
        <v>7651</v>
      </c>
      <c r="T135" s="36">
        <f>IF(LOOKUP($H135,Data!$T$3:$T$9,Data!X$3:X$9)="N/A",0,LOOKUP($H135,Data!$T$3:$T$9,Data!X$3:X$9)+1)</f>
        <v>12401</v>
      </c>
      <c r="U135" s="36">
        <f>IF(LOOKUP($H135,Data!$T$3:$T$9,Data!Y$3:Y$9)="N/A",0,LOOKUP($H135,Data!$T$3:$T$9,Data!Y$3:Y$9)+1)</f>
        <v>26701</v>
      </c>
      <c r="V135" s="36">
        <f>IF(LOOKUP($H135,Data!$T$3:$T$9,Data!Z$3:Z$9)="N/A",0,LOOKUP($H135,Data!$T$3:$T$9,Data!Z$3:Z$9)+1)</f>
        <v>48501</v>
      </c>
      <c r="W135" s="36">
        <f>IF(LOOKUP($H135,Data!$T$3:$T$9,Data!AA$3:AA$9)="N/A",0,LOOKUP($H135,Data!$T$3:$T$9,Data!AA$3:AA$9)+1)</f>
        <v>78701</v>
      </c>
      <c r="X135" s="36">
        <f>IF(LOOKUP($H135,Data!$T$3:$T$9,Data!AB$3:AB$9)="N/A",0,LOOKUP($H135,Data!$T$3:$T$9,Data!AB$3:AB$9)+1)</f>
        <v>143001</v>
      </c>
    </row>
    <row r="136" spans="8:24" ht="13.5" customHeight="1" x14ac:dyDescent="0.25">
      <c r="H136" s="20">
        <v>0.01</v>
      </c>
      <c r="I136" s="12"/>
      <c r="J136" s="7"/>
      <c r="K136" s="5" t="str">
        <f t="shared" si="7"/>
        <v/>
      </c>
      <c r="L136" s="72" t="str">
        <f t="shared" si="8"/>
        <v/>
      </c>
      <c r="M136" s="75"/>
      <c r="O136" s="44">
        <f t="shared" si="6"/>
        <v>0.01</v>
      </c>
      <c r="P136" s="36">
        <v>0</v>
      </c>
      <c r="Q136" s="36">
        <f>IF(LOOKUP($H136,Data!$T$3:$T$9,Data!U$3:U$9)="N/A",0,LOOKUP($H136,Data!$T$3:$T$9,Data!U$3:U$9)+1)</f>
        <v>0</v>
      </c>
      <c r="R136" s="36">
        <f>IF(LOOKUP($H136,Data!$T$3:$T$9,Data!V$3:V$9)="N/A",0,LOOKUP($H136,Data!$T$3:$T$9,Data!V$3:V$9)+1)</f>
        <v>4221</v>
      </c>
      <c r="S136" s="36">
        <f>IF(LOOKUP($H136,Data!$T$3:$T$9,Data!W$3:W$9)="N/A",0,LOOKUP($H136,Data!$T$3:$T$9,Data!W$3:W$9)+1)</f>
        <v>7651</v>
      </c>
      <c r="T136" s="36">
        <f>IF(LOOKUP($H136,Data!$T$3:$T$9,Data!X$3:X$9)="N/A",0,LOOKUP($H136,Data!$T$3:$T$9,Data!X$3:X$9)+1)</f>
        <v>12401</v>
      </c>
      <c r="U136" s="36">
        <f>IF(LOOKUP($H136,Data!$T$3:$T$9,Data!Y$3:Y$9)="N/A",0,LOOKUP($H136,Data!$T$3:$T$9,Data!Y$3:Y$9)+1)</f>
        <v>26701</v>
      </c>
      <c r="V136" s="36">
        <f>IF(LOOKUP($H136,Data!$T$3:$T$9,Data!Z$3:Z$9)="N/A",0,LOOKUP($H136,Data!$T$3:$T$9,Data!Z$3:Z$9)+1)</f>
        <v>48501</v>
      </c>
      <c r="W136" s="36">
        <f>IF(LOOKUP($H136,Data!$T$3:$T$9,Data!AA$3:AA$9)="N/A",0,LOOKUP($H136,Data!$T$3:$T$9,Data!AA$3:AA$9)+1)</f>
        <v>78701</v>
      </c>
      <c r="X136" s="36">
        <f>IF(LOOKUP($H136,Data!$T$3:$T$9,Data!AB$3:AB$9)="N/A",0,LOOKUP($H136,Data!$T$3:$T$9,Data!AB$3:AB$9)+1)</f>
        <v>143001</v>
      </c>
    </row>
    <row r="137" spans="8:24" ht="13.5" customHeight="1" x14ac:dyDescent="0.25">
      <c r="H137" s="20">
        <v>0.01</v>
      </c>
      <c r="I137" s="12"/>
      <c r="J137" s="52"/>
      <c r="K137" s="5" t="str">
        <f t="shared" si="7"/>
        <v/>
      </c>
      <c r="L137" s="72" t="str">
        <f t="shared" si="8"/>
        <v/>
      </c>
      <c r="M137" s="75"/>
      <c r="O137" s="44">
        <f t="shared" si="6"/>
        <v>0.01</v>
      </c>
      <c r="P137" s="36">
        <v>0</v>
      </c>
      <c r="Q137" s="36">
        <f>IF(LOOKUP($H137,Data!$T$3:$T$9,Data!U$3:U$9)="N/A",0,LOOKUP($H137,Data!$T$3:$T$9,Data!U$3:U$9)+1)</f>
        <v>0</v>
      </c>
      <c r="R137" s="36">
        <f>IF(LOOKUP($H137,Data!$T$3:$T$9,Data!V$3:V$9)="N/A",0,LOOKUP($H137,Data!$T$3:$T$9,Data!V$3:V$9)+1)</f>
        <v>4221</v>
      </c>
      <c r="S137" s="36">
        <f>IF(LOOKUP($H137,Data!$T$3:$T$9,Data!W$3:W$9)="N/A",0,LOOKUP($H137,Data!$T$3:$T$9,Data!W$3:W$9)+1)</f>
        <v>7651</v>
      </c>
      <c r="T137" s="36">
        <f>IF(LOOKUP($H137,Data!$T$3:$T$9,Data!X$3:X$9)="N/A",0,LOOKUP($H137,Data!$T$3:$T$9,Data!X$3:X$9)+1)</f>
        <v>12401</v>
      </c>
      <c r="U137" s="36">
        <f>IF(LOOKUP($H137,Data!$T$3:$T$9,Data!Y$3:Y$9)="N/A",0,LOOKUP($H137,Data!$T$3:$T$9,Data!Y$3:Y$9)+1)</f>
        <v>26701</v>
      </c>
      <c r="V137" s="36">
        <f>IF(LOOKUP($H137,Data!$T$3:$T$9,Data!Z$3:Z$9)="N/A",0,LOOKUP($H137,Data!$T$3:$T$9,Data!Z$3:Z$9)+1)</f>
        <v>48501</v>
      </c>
      <c r="W137" s="36">
        <f>IF(LOOKUP($H137,Data!$T$3:$T$9,Data!AA$3:AA$9)="N/A",0,LOOKUP($H137,Data!$T$3:$T$9,Data!AA$3:AA$9)+1)</f>
        <v>78701</v>
      </c>
      <c r="X137" s="36">
        <f>IF(LOOKUP($H137,Data!$T$3:$T$9,Data!AB$3:AB$9)="N/A",0,LOOKUP($H137,Data!$T$3:$T$9,Data!AB$3:AB$9)+1)</f>
        <v>143001</v>
      </c>
    </row>
    <row r="138" spans="8:24" ht="13.5" customHeight="1" x14ac:dyDescent="0.25">
      <c r="H138" s="20">
        <v>0.01</v>
      </c>
      <c r="I138" s="12"/>
      <c r="J138" s="7"/>
      <c r="K138" s="5" t="str">
        <f t="shared" si="7"/>
        <v/>
      </c>
      <c r="L138" s="72" t="str">
        <f t="shared" si="8"/>
        <v/>
      </c>
      <c r="M138" s="75"/>
      <c r="O138" s="44">
        <f t="shared" si="6"/>
        <v>0.01</v>
      </c>
      <c r="P138" s="36">
        <v>0</v>
      </c>
      <c r="Q138" s="36">
        <f>IF(LOOKUP($H138,Data!$T$3:$T$9,Data!U$3:U$9)="N/A",0,LOOKUP($H138,Data!$T$3:$T$9,Data!U$3:U$9)+1)</f>
        <v>0</v>
      </c>
      <c r="R138" s="36">
        <f>IF(LOOKUP($H138,Data!$T$3:$T$9,Data!V$3:V$9)="N/A",0,LOOKUP($H138,Data!$T$3:$T$9,Data!V$3:V$9)+1)</f>
        <v>4221</v>
      </c>
      <c r="S138" s="36">
        <f>IF(LOOKUP($H138,Data!$T$3:$T$9,Data!W$3:W$9)="N/A",0,LOOKUP($H138,Data!$T$3:$T$9,Data!W$3:W$9)+1)</f>
        <v>7651</v>
      </c>
      <c r="T138" s="36">
        <f>IF(LOOKUP($H138,Data!$T$3:$T$9,Data!X$3:X$9)="N/A",0,LOOKUP($H138,Data!$T$3:$T$9,Data!X$3:X$9)+1)</f>
        <v>12401</v>
      </c>
      <c r="U138" s="36">
        <f>IF(LOOKUP($H138,Data!$T$3:$T$9,Data!Y$3:Y$9)="N/A",0,LOOKUP($H138,Data!$T$3:$T$9,Data!Y$3:Y$9)+1)</f>
        <v>26701</v>
      </c>
      <c r="V138" s="36">
        <f>IF(LOOKUP($H138,Data!$T$3:$T$9,Data!Z$3:Z$9)="N/A",0,LOOKUP($H138,Data!$T$3:$T$9,Data!Z$3:Z$9)+1)</f>
        <v>48501</v>
      </c>
      <c r="W138" s="36">
        <f>IF(LOOKUP($H138,Data!$T$3:$T$9,Data!AA$3:AA$9)="N/A",0,LOOKUP($H138,Data!$T$3:$T$9,Data!AA$3:AA$9)+1)</f>
        <v>78701</v>
      </c>
      <c r="X138" s="36">
        <f>IF(LOOKUP($H138,Data!$T$3:$T$9,Data!AB$3:AB$9)="N/A",0,LOOKUP($H138,Data!$T$3:$T$9,Data!AB$3:AB$9)+1)</f>
        <v>143001</v>
      </c>
    </row>
    <row r="139" spans="8:24" ht="13.5" customHeight="1" x14ac:dyDescent="0.25">
      <c r="H139" s="20">
        <v>0.01</v>
      </c>
      <c r="I139" s="12"/>
      <c r="J139" s="52"/>
      <c r="K139" s="5" t="str">
        <f t="shared" si="7"/>
        <v/>
      </c>
      <c r="L139" s="72" t="str">
        <f t="shared" si="8"/>
        <v/>
      </c>
      <c r="M139" s="75"/>
      <c r="O139" s="44">
        <f t="shared" si="6"/>
        <v>0.01</v>
      </c>
      <c r="P139" s="36">
        <v>0</v>
      </c>
      <c r="Q139" s="36">
        <f>IF(LOOKUP($H139,Data!$T$3:$T$9,Data!U$3:U$9)="N/A",0,LOOKUP($H139,Data!$T$3:$T$9,Data!U$3:U$9)+1)</f>
        <v>0</v>
      </c>
      <c r="R139" s="36">
        <f>IF(LOOKUP($H139,Data!$T$3:$T$9,Data!V$3:V$9)="N/A",0,LOOKUP($H139,Data!$T$3:$T$9,Data!V$3:V$9)+1)</f>
        <v>4221</v>
      </c>
      <c r="S139" s="36">
        <f>IF(LOOKUP($H139,Data!$T$3:$T$9,Data!W$3:W$9)="N/A",0,LOOKUP($H139,Data!$T$3:$T$9,Data!W$3:W$9)+1)</f>
        <v>7651</v>
      </c>
      <c r="T139" s="36">
        <f>IF(LOOKUP($H139,Data!$T$3:$T$9,Data!X$3:X$9)="N/A",0,LOOKUP($H139,Data!$T$3:$T$9,Data!X$3:X$9)+1)</f>
        <v>12401</v>
      </c>
      <c r="U139" s="36">
        <f>IF(LOOKUP($H139,Data!$T$3:$T$9,Data!Y$3:Y$9)="N/A",0,LOOKUP($H139,Data!$T$3:$T$9,Data!Y$3:Y$9)+1)</f>
        <v>26701</v>
      </c>
      <c r="V139" s="36">
        <f>IF(LOOKUP($H139,Data!$T$3:$T$9,Data!Z$3:Z$9)="N/A",0,LOOKUP($H139,Data!$T$3:$T$9,Data!Z$3:Z$9)+1)</f>
        <v>48501</v>
      </c>
      <c r="W139" s="36">
        <f>IF(LOOKUP($H139,Data!$T$3:$T$9,Data!AA$3:AA$9)="N/A",0,LOOKUP($H139,Data!$T$3:$T$9,Data!AA$3:AA$9)+1)</f>
        <v>78701</v>
      </c>
      <c r="X139" s="36">
        <f>IF(LOOKUP($H139,Data!$T$3:$T$9,Data!AB$3:AB$9)="N/A",0,LOOKUP($H139,Data!$T$3:$T$9,Data!AB$3:AB$9)+1)</f>
        <v>143001</v>
      </c>
    </row>
    <row r="140" spans="8:24" ht="13.5" customHeight="1" x14ac:dyDescent="0.25">
      <c r="H140" s="20">
        <v>0.01</v>
      </c>
      <c r="I140" s="12"/>
      <c r="J140" s="7"/>
      <c r="K140" s="5" t="str">
        <f t="shared" si="7"/>
        <v/>
      </c>
      <c r="L140" s="72" t="str">
        <f t="shared" si="8"/>
        <v/>
      </c>
      <c r="M140" s="75"/>
      <c r="O140" s="44">
        <f t="shared" si="6"/>
        <v>0.01</v>
      </c>
      <c r="P140" s="36">
        <v>0</v>
      </c>
      <c r="Q140" s="36">
        <f>IF(LOOKUP($H140,Data!$T$3:$T$9,Data!U$3:U$9)="N/A",0,LOOKUP($H140,Data!$T$3:$T$9,Data!U$3:U$9)+1)</f>
        <v>0</v>
      </c>
      <c r="R140" s="36">
        <f>IF(LOOKUP($H140,Data!$T$3:$T$9,Data!V$3:V$9)="N/A",0,LOOKUP($H140,Data!$T$3:$T$9,Data!V$3:V$9)+1)</f>
        <v>4221</v>
      </c>
      <c r="S140" s="36">
        <f>IF(LOOKUP($H140,Data!$T$3:$T$9,Data!W$3:W$9)="N/A",0,LOOKUP($H140,Data!$T$3:$T$9,Data!W$3:W$9)+1)</f>
        <v>7651</v>
      </c>
      <c r="T140" s="36">
        <f>IF(LOOKUP($H140,Data!$T$3:$T$9,Data!X$3:X$9)="N/A",0,LOOKUP($H140,Data!$T$3:$T$9,Data!X$3:X$9)+1)</f>
        <v>12401</v>
      </c>
      <c r="U140" s="36">
        <f>IF(LOOKUP($H140,Data!$T$3:$T$9,Data!Y$3:Y$9)="N/A",0,LOOKUP($H140,Data!$T$3:$T$9,Data!Y$3:Y$9)+1)</f>
        <v>26701</v>
      </c>
      <c r="V140" s="36">
        <f>IF(LOOKUP($H140,Data!$T$3:$T$9,Data!Z$3:Z$9)="N/A",0,LOOKUP($H140,Data!$T$3:$T$9,Data!Z$3:Z$9)+1)</f>
        <v>48501</v>
      </c>
      <c r="W140" s="36">
        <f>IF(LOOKUP($H140,Data!$T$3:$T$9,Data!AA$3:AA$9)="N/A",0,LOOKUP($H140,Data!$T$3:$T$9,Data!AA$3:AA$9)+1)</f>
        <v>78701</v>
      </c>
      <c r="X140" s="36">
        <f>IF(LOOKUP($H140,Data!$T$3:$T$9,Data!AB$3:AB$9)="N/A",0,LOOKUP($H140,Data!$T$3:$T$9,Data!AB$3:AB$9)+1)</f>
        <v>143001</v>
      </c>
    </row>
    <row r="141" spans="8:24" ht="13.5" customHeight="1" x14ac:dyDescent="0.25">
      <c r="H141" s="20">
        <v>0.01</v>
      </c>
      <c r="I141" s="12"/>
      <c r="J141" s="52"/>
      <c r="K141" s="5" t="str">
        <f t="shared" si="7"/>
        <v/>
      </c>
      <c r="L141" s="72" t="str">
        <f t="shared" si="8"/>
        <v/>
      </c>
      <c r="M141" s="75"/>
      <c r="O141" s="44">
        <f t="shared" si="6"/>
        <v>0.01</v>
      </c>
      <c r="P141" s="36">
        <v>0</v>
      </c>
      <c r="Q141" s="36">
        <f>IF(LOOKUP($H141,Data!$T$3:$T$9,Data!U$3:U$9)="N/A",0,LOOKUP($H141,Data!$T$3:$T$9,Data!U$3:U$9)+1)</f>
        <v>0</v>
      </c>
      <c r="R141" s="36">
        <f>IF(LOOKUP($H141,Data!$T$3:$T$9,Data!V$3:V$9)="N/A",0,LOOKUP($H141,Data!$T$3:$T$9,Data!V$3:V$9)+1)</f>
        <v>4221</v>
      </c>
      <c r="S141" s="36">
        <f>IF(LOOKUP($H141,Data!$T$3:$T$9,Data!W$3:W$9)="N/A",0,LOOKUP($H141,Data!$T$3:$T$9,Data!W$3:W$9)+1)</f>
        <v>7651</v>
      </c>
      <c r="T141" s="36">
        <f>IF(LOOKUP($H141,Data!$T$3:$T$9,Data!X$3:X$9)="N/A",0,LOOKUP($H141,Data!$T$3:$T$9,Data!X$3:X$9)+1)</f>
        <v>12401</v>
      </c>
      <c r="U141" s="36">
        <f>IF(LOOKUP($H141,Data!$T$3:$T$9,Data!Y$3:Y$9)="N/A",0,LOOKUP($H141,Data!$T$3:$T$9,Data!Y$3:Y$9)+1)</f>
        <v>26701</v>
      </c>
      <c r="V141" s="36">
        <f>IF(LOOKUP($H141,Data!$T$3:$T$9,Data!Z$3:Z$9)="N/A",0,LOOKUP($H141,Data!$T$3:$T$9,Data!Z$3:Z$9)+1)</f>
        <v>48501</v>
      </c>
      <c r="W141" s="36">
        <f>IF(LOOKUP($H141,Data!$T$3:$T$9,Data!AA$3:AA$9)="N/A",0,LOOKUP($H141,Data!$T$3:$T$9,Data!AA$3:AA$9)+1)</f>
        <v>78701</v>
      </c>
      <c r="X141" s="36">
        <f>IF(LOOKUP($H141,Data!$T$3:$T$9,Data!AB$3:AB$9)="N/A",0,LOOKUP($H141,Data!$T$3:$T$9,Data!AB$3:AB$9)+1)</f>
        <v>143001</v>
      </c>
    </row>
    <row r="142" spans="8:24" ht="13.5" customHeight="1" x14ac:dyDescent="0.25">
      <c r="H142" s="20">
        <v>0.01</v>
      </c>
      <c r="I142" s="12"/>
      <c r="J142" s="7"/>
      <c r="K142" s="5" t="str">
        <f t="shared" si="7"/>
        <v/>
      </c>
      <c r="L142" s="72" t="str">
        <f t="shared" si="8"/>
        <v/>
      </c>
      <c r="M142" s="75"/>
      <c r="O142" s="44">
        <f t="shared" si="6"/>
        <v>0.01</v>
      </c>
      <c r="P142" s="36">
        <v>0</v>
      </c>
      <c r="Q142" s="36">
        <f>IF(LOOKUP($H142,Data!$T$3:$T$9,Data!U$3:U$9)="N/A",0,LOOKUP($H142,Data!$T$3:$T$9,Data!U$3:U$9)+1)</f>
        <v>0</v>
      </c>
      <c r="R142" s="36">
        <f>IF(LOOKUP($H142,Data!$T$3:$T$9,Data!V$3:V$9)="N/A",0,LOOKUP($H142,Data!$T$3:$T$9,Data!V$3:V$9)+1)</f>
        <v>4221</v>
      </c>
      <c r="S142" s="36">
        <f>IF(LOOKUP($H142,Data!$T$3:$T$9,Data!W$3:W$9)="N/A",0,LOOKUP($H142,Data!$T$3:$T$9,Data!W$3:W$9)+1)</f>
        <v>7651</v>
      </c>
      <c r="T142" s="36">
        <f>IF(LOOKUP($H142,Data!$T$3:$T$9,Data!X$3:X$9)="N/A",0,LOOKUP($H142,Data!$T$3:$T$9,Data!X$3:X$9)+1)</f>
        <v>12401</v>
      </c>
      <c r="U142" s="36">
        <f>IF(LOOKUP($H142,Data!$T$3:$T$9,Data!Y$3:Y$9)="N/A",0,LOOKUP($H142,Data!$T$3:$T$9,Data!Y$3:Y$9)+1)</f>
        <v>26701</v>
      </c>
      <c r="V142" s="36">
        <f>IF(LOOKUP($H142,Data!$T$3:$T$9,Data!Z$3:Z$9)="N/A",0,LOOKUP($H142,Data!$T$3:$T$9,Data!Z$3:Z$9)+1)</f>
        <v>48501</v>
      </c>
      <c r="W142" s="36">
        <f>IF(LOOKUP($H142,Data!$T$3:$T$9,Data!AA$3:AA$9)="N/A",0,LOOKUP($H142,Data!$T$3:$T$9,Data!AA$3:AA$9)+1)</f>
        <v>78701</v>
      </c>
      <c r="X142" s="36">
        <f>IF(LOOKUP($H142,Data!$T$3:$T$9,Data!AB$3:AB$9)="N/A",0,LOOKUP($H142,Data!$T$3:$T$9,Data!AB$3:AB$9)+1)</f>
        <v>143001</v>
      </c>
    </row>
    <row r="143" spans="8:24" ht="13.5" customHeight="1" x14ac:dyDescent="0.25">
      <c r="H143" s="20">
        <v>0.01</v>
      </c>
      <c r="I143" s="12"/>
      <c r="J143" s="52"/>
      <c r="K143" s="5" t="str">
        <f t="shared" si="7"/>
        <v/>
      </c>
      <c r="L143" s="72" t="str">
        <f t="shared" si="8"/>
        <v/>
      </c>
      <c r="M143" s="75"/>
      <c r="O143" s="44">
        <f t="shared" si="6"/>
        <v>0.01</v>
      </c>
      <c r="P143" s="36">
        <v>0</v>
      </c>
      <c r="Q143" s="36">
        <f>IF(LOOKUP($H143,Data!$T$3:$T$9,Data!U$3:U$9)="N/A",0,LOOKUP($H143,Data!$T$3:$T$9,Data!U$3:U$9)+1)</f>
        <v>0</v>
      </c>
      <c r="R143" s="36">
        <f>IF(LOOKUP($H143,Data!$T$3:$T$9,Data!V$3:V$9)="N/A",0,LOOKUP($H143,Data!$T$3:$T$9,Data!V$3:V$9)+1)</f>
        <v>4221</v>
      </c>
      <c r="S143" s="36">
        <f>IF(LOOKUP($H143,Data!$T$3:$T$9,Data!W$3:W$9)="N/A",0,LOOKUP($H143,Data!$T$3:$T$9,Data!W$3:W$9)+1)</f>
        <v>7651</v>
      </c>
      <c r="T143" s="36">
        <f>IF(LOOKUP($H143,Data!$T$3:$T$9,Data!X$3:X$9)="N/A",0,LOOKUP($H143,Data!$T$3:$T$9,Data!X$3:X$9)+1)</f>
        <v>12401</v>
      </c>
      <c r="U143" s="36">
        <f>IF(LOOKUP($H143,Data!$T$3:$T$9,Data!Y$3:Y$9)="N/A",0,LOOKUP($H143,Data!$T$3:$T$9,Data!Y$3:Y$9)+1)</f>
        <v>26701</v>
      </c>
      <c r="V143" s="36">
        <f>IF(LOOKUP($H143,Data!$T$3:$T$9,Data!Z$3:Z$9)="N/A",0,LOOKUP($H143,Data!$T$3:$T$9,Data!Z$3:Z$9)+1)</f>
        <v>48501</v>
      </c>
      <c r="W143" s="36">
        <f>IF(LOOKUP($H143,Data!$T$3:$T$9,Data!AA$3:AA$9)="N/A",0,LOOKUP($H143,Data!$T$3:$T$9,Data!AA$3:AA$9)+1)</f>
        <v>78701</v>
      </c>
      <c r="X143" s="36">
        <f>IF(LOOKUP($H143,Data!$T$3:$T$9,Data!AB$3:AB$9)="N/A",0,LOOKUP($H143,Data!$T$3:$T$9,Data!AB$3:AB$9)+1)</f>
        <v>143001</v>
      </c>
    </row>
    <row r="144" spans="8:24" ht="13.5" customHeight="1" x14ac:dyDescent="0.25">
      <c r="H144" s="20">
        <v>0.01</v>
      </c>
      <c r="I144" s="12"/>
      <c r="J144" s="7"/>
      <c r="K144" s="5" t="str">
        <f t="shared" si="7"/>
        <v/>
      </c>
      <c r="L144" s="72" t="str">
        <f t="shared" si="8"/>
        <v/>
      </c>
      <c r="M144" s="75"/>
      <c r="O144" s="44">
        <f t="shared" si="6"/>
        <v>0.01</v>
      </c>
      <c r="P144" s="36">
        <v>0</v>
      </c>
      <c r="Q144" s="36">
        <f>IF(LOOKUP($H144,Data!$T$3:$T$9,Data!U$3:U$9)="N/A",0,LOOKUP($H144,Data!$T$3:$T$9,Data!U$3:U$9)+1)</f>
        <v>0</v>
      </c>
      <c r="R144" s="36">
        <f>IF(LOOKUP($H144,Data!$T$3:$T$9,Data!V$3:V$9)="N/A",0,LOOKUP($H144,Data!$T$3:$T$9,Data!V$3:V$9)+1)</f>
        <v>4221</v>
      </c>
      <c r="S144" s="36">
        <f>IF(LOOKUP($H144,Data!$T$3:$T$9,Data!W$3:W$9)="N/A",0,LOOKUP($H144,Data!$T$3:$T$9,Data!W$3:W$9)+1)</f>
        <v>7651</v>
      </c>
      <c r="T144" s="36">
        <f>IF(LOOKUP($H144,Data!$T$3:$T$9,Data!X$3:X$9)="N/A",0,LOOKUP($H144,Data!$T$3:$T$9,Data!X$3:X$9)+1)</f>
        <v>12401</v>
      </c>
      <c r="U144" s="36">
        <f>IF(LOOKUP($H144,Data!$T$3:$T$9,Data!Y$3:Y$9)="N/A",0,LOOKUP($H144,Data!$T$3:$T$9,Data!Y$3:Y$9)+1)</f>
        <v>26701</v>
      </c>
      <c r="V144" s="36">
        <f>IF(LOOKUP($H144,Data!$T$3:$T$9,Data!Z$3:Z$9)="N/A",0,LOOKUP($H144,Data!$T$3:$T$9,Data!Z$3:Z$9)+1)</f>
        <v>48501</v>
      </c>
      <c r="W144" s="36">
        <f>IF(LOOKUP($H144,Data!$T$3:$T$9,Data!AA$3:AA$9)="N/A",0,LOOKUP($H144,Data!$T$3:$T$9,Data!AA$3:AA$9)+1)</f>
        <v>78701</v>
      </c>
      <c r="X144" s="36">
        <f>IF(LOOKUP($H144,Data!$T$3:$T$9,Data!AB$3:AB$9)="N/A",0,LOOKUP($H144,Data!$T$3:$T$9,Data!AB$3:AB$9)+1)</f>
        <v>143001</v>
      </c>
    </row>
    <row r="145" spans="8:24" ht="13.5" customHeight="1" x14ac:dyDescent="0.25">
      <c r="H145" s="20">
        <v>0.01</v>
      </c>
      <c r="I145" s="12"/>
      <c r="J145" s="52"/>
      <c r="K145" s="5" t="str">
        <f t="shared" si="7"/>
        <v/>
      </c>
      <c r="L145" s="72" t="str">
        <f t="shared" si="8"/>
        <v/>
      </c>
      <c r="M145" s="75"/>
      <c r="O145" s="44">
        <f t="shared" si="6"/>
        <v>0.01</v>
      </c>
      <c r="P145" s="36">
        <v>0</v>
      </c>
      <c r="Q145" s="36">
        <f>IF(LOOKUP($H145,Data!$T$3:$T$9,Data!U$3:U$9)="N/A",0,LOOKUP($H145,Data!$T$3:$T$9,Data!U$3:U$9)+1)</f>
        <v>0</v>
      </c>
      <c r="R145" s="36">
        <f>IF(LOOKUP($H145,Data!$T$3:$T$9,Data!V$3:V$9)="N/A",0,LOOKUP($H145,Data!$T$3:$T$9,Data!V$3:V$9)+1)</f>
        <v>4221</v>
      </c>
      <c r="S145" s="36">
        <f>IF(LOOKUP($H145,Data!$T$3:$T$9,Data!W$3:W$9)="N/A",0,LOOKUP($H145,Data!$T$3:$T$9,Data!W$3:W$9)+1)</f>
        <v>7651</v>
      </c>
      <c r="T145" s="36">
        <f>IF(LOOKUP($H145,Data!$T$3:$T$9,Data!X$3:X$9)="N/A",0,LOOKUP($H145,Data!$T$3:$T$9,Data!X$3:X$9)+1)</f>
        <v>12401</v>
      </c>
      <c r="U145" s="36">
        <f>IF(LOOKUP($H145,Data!$T$3:$T$9,Data!Y$3:Y$9)="N/A",0,LOOKUP($H145,Data!$T$3:$T$9,Data!Y$3:Y$9)+1)</f>
        <v>26701</v>
      </c>
      <c r="V145" s="36">
        <f>IF(LOOKUP($H145,Data!$T$3:$T$9,Data!Z$3:Z$9)="N/A",0,LOOKUP($H145,Data!$T$3:$T$9,Data!Z$3:Z$9)+1)</f>
        <v>48501</v>
      </c>
      <c r="W145" s="36">
        <f>IF(LOOKUP($H145,Data!$T$3:$T$9,Data!AA$3:AA$9)="N/A",0,LOOKUP($H145,Data!$T$3:$T$9,Data!AA$3:AA$9)+1)</f>
        <v>78701</v>
      </c>
      <c r="X145" s="36">
        <f>IF(LOOKUP($H145,Data!$T$3:$T$9,Data!AB$3:AB$9)="N/A",0,LOOKUP($H145,Data!$T$3:$T$9,Data!AB$3:AB$9)+1)</f>
        <v>143001</v>
      </c>
    </row>
    <row r="146" spans="8:24" ht="13.5" customHeight="1" x14ac:dyDescent="0.25">
      <c r="H146" s="20">
        <v>0.01</v>
      </c>
      <c r="I146" s="12"/>
      <c r="J146" s="7"/>
      <c r="K146" s="5" t="str">
        <f t="shared" si="7"/>
        <v/>
      </c>
      <c r="L146" s="72" t="str">
        <f t="shared" si="8"/>
        <v/>
      </c>
      <c r="M146" s="75"/>
      <c r="O146" s="44">
        <f t="shared" si="6"/>
        <v>0.01</v>
      </c>
      <c r="P146" s="36">
        <v>0</v>
      </c>
      <c r="Q146" s="36">
        <f>IF(LOOKUP($H146,Data!$T$3:$T$9,Data!U$3:U$9)="N/A",0,LOOKUP($H146,Data!$T$3:$T$9,Data!U$3:U$9)+1)</f>
        <v>0</v>
      </c>
      <c r="R146" s="36">
        <f>IF(LOOKUP($H146,Data!$T$3:$T$9,Data!V$3:V$9)="N/A",0,LOOKUP($H146,Data!$T$3:$T$9,Data!V$3:V$9)+1)</f>
        <v>4221</v>
      </c>
      <c r="S146" s="36">
        <f>IF(LOOKUP($H146,Data!$T$3:$T$9,Data!W$3:W$9)="N/A",0,LOOKUP($H146,Data!$T$3:$T$9,Data!W$3:W$9)+1)</f>
        <v>7651</v>
      </c>
      <c r="T146" s="36">
        <f>IF(LOOKUP($H146,Data!$T$3:$T$9,Data!X$3:X$9)="N/A",0,LOOKUP($H146,Data!$T$3:$T$9,Data!X$3:X$9)+1)</f>
        <v>12401</v>
      </c>
      <c r="U146" s="36">
        <f>IF(LOOKUP($H146,Data!$T$3:$T$9,Data!Y$3:Y$9)="N/A",0,LOOKUP($H146,Data!$T$3:$T$9,Data!Y$3:Y$9)+1)</f>
        <v>26701</v>
      </c>
      <c r="V146" s="36">
        <f>IF(LOOKUP($H146,Data!$T$3:$T$9,Data!Z$3:Z$9)="N/A",0,LOOKUP($H146,Data!$T$3:$T$9,Data!Z$3:Z$9)+1)</f>
        <v>48501</v>
      </c>
      <c r="W146" s="36">
        <f>IF(LOOKUP($H146,Data!$T$3:$T$9,Data!AA$3:AA$9)="N/A",0,LOOKUP($H146,Data!$T$3:$T$9,Data!AA$3:AA$9)+1)</f>
        <v>78701</v>
      </c>
      <c r="X146" s="36">
        <f>IF(LOOKUP($H146,Data!$T$3:$T$9,Data!AB$3:AB$9)="N/A",0,LOOKUP($H146,Data!$T$3:$T$9,Data!AB$3:AB$9)+1)</f>
        <v>143001</v>
      </c>
    </row>
    <row r="147" spans="8:24" ht="13.5" customHeight="1" x14ac:dyDescent="0.25">
      <c r="H147" s="20">
        <v>0.01</v>
      </c>
      <c r="I147" s="12"/>
      <c r="J147" s="52"/>
      <c r="K147" s="5" t="str">
        <f t="shared" si="7"/>
        <v/>
      </c>
      <c r="L147" s="72" t="str">
        <f t="shared" si="8"/>
        <v/>
      </c>
      <c r="M147" s="75"/>
      <c r="O147" s="44">
        <f t="shared" si="6"/>
        <v>0.01</v>
      </c>
      <c r="P147" s="36">
        <v>0</v>
      </c>
      <c r="Q147" s="36">
        <f>IF(LOOKUP($H147,Data!$T$3:$T$9,Data!U$3:U$9)="N/A",0,LOOKUP($H147,Data!$T$3:$T$9,Data!U$3:U$9)+1)</f>
        <v>0</v>
      </c>
      <c r="R147" s="36">
        <f>IF(LOOKUP($H147,Data!$T$3:$T$9,Data!V$3:V$9)="N/A",0,LOOKUP($H147,Data!$T$3:$T$9,Data!V$3:V$9)+1)</f>
        <v>4221</v>
      </c>
      <c r="S147" s="36">
        <f>IF(LOOKUP($H147,Data!$T$3:$T$9,Data!W$3:W$9)="N/A",0,LOOKUP($H147,Data!$T$3:$T$9,Data!W$3:W$9)+1)</f>
        <v>7651</v>
      </c>
      <c r="T147" s="36">
        <f>IF(LOOKUP($H147,Data!$T$3:$T$9,Data!X$3:X$9)="N/A",0,LOOKUP($H147,Data!$T$3:$T$9,Data!X$3:X$9)+1)</f>
        <v>12401</v>
      </c>
      <c r="U147" s="36">
        <f>IF(LOOKUP($H147,Data!$T$3:$T$9,Data!Y$3:Y$9)="N/A",0,LOOKUP($H147,Data!$T$3:$T$9,Data!Y$3:Y$9)+1)</f>
        <v>26701</v>
      </c>
      <c r="V147" s="36">
        <f>IF(LOOKUP($H147,Data!$T$3:$T$9,Data!Z$3:Z$9)="N/A",0,LOOKUP($H147,Data!$T$3:$T$9,Data!Z$3:Z$9)+1)</f>
        <v>48501</v>
      </c>
      <c r="W147" s="36">
        <f>IF(LOOKUP($H147,Data!$T$3:$T$9,Data!AA$3:AA$9)="N/A",0,LOOKUP($H147,Data!$T$3:$T$9,Data!AA$3:AA$9)+1)</f>
        <v>78701</v>
      </c>
      <c r="X147" s="36">
        <f>IF(LOOKUP($H147,Data!$T$3:$T$9,Data!AB$3:AB$9)="N/A",0,LOOKUP($H147,Data!$T$3:$T$9,Data!AB$3:AB$9)+1)</f>
        <v>143001</v>
      </c>
    </row>
    <row r="148" spans="8:24" ht="13.5" customHeight="1" x14ac:dyDescent="0.25">
      <c r="H148" s="20">
        <v>0.01</v>
      </c>
      <c r="I148" s="12"/>
      <c r="J148" s="7"/>
      <c r="K148" s="5" t="str">
        <f t="shared" si="7"/>
        <v/>
      </c>
      <c r="L148" s="72" t="str">
        <f t="shared" si="8"/>
        <v/>
      </c>
      <c r="M148" s="75"/>
      <c r="O148" s="44">
        <f t="shared" si="6"/>
        <v>0.01</v>
      </c>
      <c r="P148" s="36">
        <v>0</v>
      </c>
      <c r="Q148" s="36">
        <f>IF(LOOKUP($H148,Data!$T$3:$T$9,Data!U$3:U$9)="N/A",0,LOOKUP($H148,Data!$T$3:$T$9,Data!U$3:U$9)+1)</f>
        <v>0</v>
      </c>
      <c r="R148" s="36">
        <f>IF(LOOKUP($H148,Data!$T$3:$T$9,Data!V$3:V$9)="N/A",0,LOOKUP($H148,Data!$T$3:$T$9,Data!V$3:V$9)+1)</f>
        <v>4221</v>
      </c>
      <c r="S148" s="36">
        <f>IF(LOOKUP($H148,Data!$T$3:$T$9,Data!W$3:W$9)="N/A",0,LOOKUP($H148,Data!$T$3:$T$9,Data!W$3:W$9)+1)</f>
        <v>7651</v>
      </c>
      <c r="T148" s="36">
        <f>IF(LOOKUP($H148,Data!$T$3:$T$9,Data!X$3:X$9)="N/A",0,LOOKUP($H148,Data!$T$3:$T$9,Data!X$3:X$9)+1)</f>
        <v>12401</v>
      </c>
      <c r="U148" s="36">
        <f>IF(LOOKUP($H148,Data!$T$3:$T$9,Data!Y$3:Y$9)="N/A",0,LOOKUP($H148,Data!$T$3:$T$9,Data!Y$3:Y$9)+1)</f>
        <v>26701</v>
      </c>
      <c r="V148" s="36">
        <f>IF(LOOKUP($H148,Data!$T$3:$T$9,Data!Z$3:Z$9)="N/A",0,LOOKUP($H148,Data!$T$3:$T$9,Data!Z$3:Z$9)+1)</f>
        <v>48501</v>
      </c>
      <c r="W148" s="36">
        <f>IF(LOOKUP($H148,Data!$T$3:$T$9,Data!AA$3:AA$9)="N/A",0,LOOKUP($H148,Data!$T$3:$T$9,Data!AA$3:AA$9)+1)</f>
        <v>78701</v>
      </c>
      <c r="X148" s="36">
        <f>IF(LOOKUP($H148,Data!$T$3:$T$9,Data!AB$3:AB$9)="N/A",0,LOOKUP($H148,Data!$T$3:$T$9,Data!AB$3:AB$9)+1)</f>
        <v>143001</v>
      </c>
    </row>
    <row r="149" spans="8:24" ht="13.5" customHeight="1" x14ac:dyDescent="0.25">
      <c r="H149" s="20">
        <v>0.01</v>
      </c>
      <c r="I149" s="12"/>
      <c r="J149" s="52"/>
      <c r="K149" s="5" t="str">
        <f t="shared" si="7"/>
        <v/>
      </c>
      <c r="L149" s="72" t="str">
        <f t="shared" si="8"/>
        <v/>
      </c>
      <c r="M149" s="75"/>
      <c r="O149" s="44">
        <f t="shared" si="6"/>
        <v>0.01</v>
      </c>
      <c r="P149" s="36">
        <v>0</v>
      </c>
      <c r="Q149" s="36">
        <f>IF(LOOKUP($H149,Data!$T$3:$T$9,Data!U$3:U$9)="N/A",0,LOOKUP($H149,Data!$T$3:$T$9,Data!U$3:U$9)+1)</f>
        <v>0</v>
      </c>
      <c r="R149" s="36">
        <f>IF(LOOKUP($H149,Data!$T$3:$T$9,Data!V$3:V$9)="N/A",0,LOOKUP($H149,Data!$T$3:$T$9,Data!V$3:V$9)+1)</f>
        <v>4221</v>
      </c>
      <c r="S149" s="36">
        <f>IF(LOOKUP($H149,Data!$T$3:$T$9,Data!W$3:W$9)="N/A",0,LOOKUP($H149,Data!$T$3:$T$9,Data!W$3:W$9)+1)</f>
        <v>7651</v>
      </c>
      <c r="T149" s="36">
        <f>IF(LOOKUP($H149,Data!$T$3:$T$9,Data!X$3:X$9)="N/A",0,LOOKUP($H149,Data!$T$3:$T$9,Data!X$3:X$9)+1)</f>
        <v>12401</v>
      </c>
      <c r="U149" s="36">
        <f>IF(LOOKUP($H149,Data!$T$3:$T$9,Data!Y$3:Y$9)="N/A",0,LOOKUP($H149,Data!$T$3:$T$9,Data!Y$3:Y$9)+1)</f>
        <v>26701</v>
      </c>
      <c r="V149" s="36">
        <f>IF(LOOKUP($H149,Data!$T$3:$T$9,Data!Z$3:Z$9)="N/A",0,LOOKUP($H149,Data!$T$3:$T$9,Data!Z$3:Z$9)+1)</f>
        <v>48501</v>
      </c>
      <c r="W149" s="36">
        <f>IF(LOOKUP($H149,Data!$T$3:$T$9,Data!AA$3:AA$9)="N/A",0,LOOKUP($H149,Data!$T$3:$T$9,Data!AA$3:AA$9)+1)</f>
        <v>78701</v>
      </c>
      <c r="X149" s="36">
        <f>IF(LOOKUP($H149,Data!$T$3:$T$9,Data!AB$3:AB$9)="N/A",0,LOOKUP($H149,Data!$T$3:$T$9,Data!AB$3:AB$9)+1)</f>
        <v>143001</v>
      </c>
    </row>
  </sheetData>
  <mergeCells count="7">
    <mergeCell ref="AB7:AD8"/>
    <mergeCell ref="B8:D8"/>
    <mergeCell ref="B2:D2"/>
    <mergeCell ref="B3:D3"/>
    <mergeCell ref="B4:D4"/>
    <mergeCell ref="B6:D6"/>
    <mergeCell ref="B7:D7"/>
  </mergeCells>
  <dataValidations count="4">
    <dataValidation type="custom" allowBlank="1" showInputMessage="1" showErrorMessage="1" sqref="E2" xr:uid="{2AEBFDA4-B2DB-4775-9403-D805C607998D}">
      <formula1>"if(C4=""Yes"",C2&lt;900,"</formula1>
    </dataValidation>
    <dataValidation type="custom" allowBlank="1" showInputMessage="1" showErrorMessage="1" errorTitle="Spacing Error" error="By code, the maximum distance between scuppers is 30m." sqref="AC5" xr:uid="{0351C82D-3CFF-47AA-A33A-E4033CE55091}">
      <formula1>AC5&lt;=30</formula1>
    </dataValidation>
    <dataValidation type="custom" allowBlank="1" showInputMessage="1" showErrorMessage="1" errorTitle="Code Error" error="By code, the maximum value for head of water handled by scuppers is 6in." sqref="AC12" xr:uid="{F98570B1-1D11-40D0-B3E7-F23082857AB8}">
      <formula1>AC12&lt;=6</formula1>
    </dataValidation>
    <dataValidation type="custom" errorStyle="warning" allowBlank="1" showInputMessage="1" showErrorMessage="1" errorTitle="meh" error="It is recommended that the ratio between the length of the scupper and the maximum head of water stay 4:1 or greater." sqref="AC13" xr:uid="{9A3696F5-1789-426E-A5F0-B9E5181CBD7D}">
      <formula1>AC13&gt;=(AC12*4)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27CD2A-F999-4350-8061-C3F5ABA8E156}">
          <x14:formula1>
            <xm:f>Data!$A$1:$A$2</xm:f>
          </x14:formula1>
          <xm:sqref>E4</xm:sqref>
        </x14:dataValidation>
        <x14:dataValidation type="list" allowBlank="1" showInputMessage="1" showErrorMessage="1" xr:uid="{2846B28F-5AA9-40EE-9DF5-C04AF0915518}">
          <x14:formula1>
            <xm:f>Data!$E$6:$K$6</xm:f>
          </x14:formula1>
          <xm:sqref>H4:H149 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CF5C-13C7-4D40-BD1E-E3AC9D5B2849}">
  <dimension ref="A1:AB14"/>
  <sheetViews>
    <sheetView topLeftCell="B1" workbookViewId="0">
      <selection activeCell="AE12" sqref="AE12"/>
    </sheetView>
  </sheetViews>
  <sheetFormatPr defaultRowHeight="15" x14ac:dyDescent="0.25"/>
  <cols>
    <col min="15" max="15" width="0" hidden="1" customWidth="1"/>
    <col min="16" max="16" width="11.28515625" hidden="1" customWidth="1"/>
    <col min="17" max="28" width="0" hidden="1" customWidth="1"/>
  </cols>
  <sheetData>
    <row r="1" spans="1:28" x14ac:dyDescent="0.25">
      <c r="A1" t="s">
        <v>20</v>
      </c>
      <c r="C1" s="71" t="s">
        <v>12</v>
      </c>
      <c r="D1" s="71"/>
      <c r="E1" s="71"/>
      <c r="F1" s="71"/>
      <c r="G1" s="71"/>
      <c r="H1" s="71"/>
      <c r="I1" s="71"/>
      <c r="J1" s="71"/>
      <c r="K1" s="71"/>
      <c r="L1" s="63" t="s">
        <v>23</v>
      </c>
      <c r="M1" s="63"/>
      <c r="O1" s="68" t="s">
        <v>12</v>
      </c>
      <c r="P1" s="68" t="s">
        <v>13</v>
      </c>
      <c r="Q1" s="42" t="s">
        <v>0</v>
      </c>
      <c r="R1" s="69"/>
      <c r="S1" s="69"/>
      <c r="T1" s="69"/>
      <c r="U1" s="42">
        <v>1</v>
      </c>
      <c r="V1" s="42">
        <v>2</v>
      </c>
      <c r="W1" s="42">
        <v>3</v>
      </c>
      <c r="X1" s="42">
        <v>4</v>
      </c>
      <c r="Y1" s="42">
        <v>5</v>
      </c>
      <c r="Z1" s="42">
        <v>6</v>
      </c>
      <c r="AA1" s="42">
        <v>7</v>
      </c>
      <c r="AB1" s="42">
        <v>8</v>
      </c>
    </row>
    <row r="2" spans="1:28" x14ac:dyDescent="0.25">
      <c r="A2" t="s">
        <v>21</v>
      </c>
      <c r="C2" s="71" t="s">
        <v>13</v>
      </c>
      <c r="D2" s="71"/>
      <c r="E2" s="71"/>
      <c r="F2" s="71"/>
      <c r="G2" s="71"/>
      <c r="H2" s="71"/>
      <c r="I2" s="71"/>
      <c r="J2" s="71"/>
      <c r="K2" s="71"/>
      <c r="L2" s="63"/>
      <c r="M2" s="63"/>
      <c r="O2" s="68"/>
      <c r="P2" s="68"/>
      <c r="Q2" s="42" t="s">
        <v>1</v>
      </c>
      <c r="R2" s="69" t="s">
        <v>9</v>
      </c>
      <c r="S2" s="69"/>
      <c r="T2" s="69"/>
      <c r="U2" s="42">
        <v>3</v>
      </c>
      <c r="V2" s="42">
        <v>4</v>
      </c>
      <c r="W2" s="42">
        <v>5</v>
      </c>
      <c r="X2" s="42">
        <v>6</v>
      </c>
      <c r="Y2" s="42">
        <v>8</v>
      </c>
      <c r="Z2" s="42">
        <v>10</v>
      </c>
      <c r="AA2" s="42">
        <v>12</v>
      </c>
      <c r="AB2" s="42">
        <v>15</v>
      </c>
    </row>
    <row r="3" spans="1:28" x14ac:dyDescent="0.25">
      <c r="C3" s="42" t="s">
        <v>0</v>
      </c>
      <c r="D3" s="42" t="s">
        <v>1</v>
      </c>
      <c r="E3" s="42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2" t="s">
        <v>8</v>
      </c>
      <c r="L3" s="63"/>
      <c r="M3" s="63"/>
      <c r="O3" s="68"/>
      <c r="P3" s="68"/>
      <c r="Q3" s="42" t="s">
        <v>2</v>
      </c>
      <c r="R3" s="70" t="s">
        <v>10</v>
      </c>
      <c r="S3" s="65" t="s">
        <v>11</v>
      </c>
      <c r="T3" s="43">
        <v>2.5000000000000001E-3</v>
      </c>
      <c r="U3" s="42" t="s">
        <v>18</v>
      </c>
      <c r="V3" s="42" t="s">
        <v>18</v>
      </c>
      <c r="W3" s="42" t="s">
        <v>18</v>
      </c>
      <c r="X3" s="42" t="s">
        <v>18</v>
      </c>
      <c r="Y3" s="42" t="s">
        <v>18</v>
      </c>
      <c r="Z3" s="42" t="s">
        <v>18</v>
      </c>
      <c r="AA3" s="47">
        <v>37400</v>
      </c>
      <c r="AB3" s="47">
        <v>71400</v>
      </c>
    </row>
    <row r="4" spans="1:28" x14ac:dyDescent="0.25">
      <c r="C4" s="69"/>
      <c r="D4" s="69" t="s">
        <v>9</v>
      </c>
      <c r="E4" s="70" t="s">
        <v>10</v>
      </c>
      <c r="F4" s="70"/>
      <c r="G4" s="70"/>
      <c r="H4" s="70"/>
      <c r="I4" s="70"/>
      <c r="J4" s="70"/>
      <c r="K4" s="70"/>
      <c r="L4" s="64" t="s">
        <v>22</v>
      </c>
      <c r="M4" s="64"/>
      <c r="O4" s="68"/>
      <c r="P4" s="68"/>
      <c r="Q4" s="42" t="s">
        <v>3</v>
      </c>
      <c r="R4" s="70"/>
      <c r="S4" s="66"/>
      <c r="T4" s="44">
        <v>5.0000000000000001E-3</v>
      </c>
      <c r="U4" s="42" t="s">
        <v>18</v>
      </c>
      <c r="V4" s="42" t="s">
        <v>18</v>
      </c>
      <c r="W4" s="42" t="s">
        <v>18</v>
      </c>
      <c r="X4" s="42" t="s">
        <v>18</v>
      </c>
      <c r="Y4" s="47">
        <v>18900</v>
      </c>
      <c r="Z4" s="47">
        <v>34300</v>
      </c>
      <c r="AA4" s="47">
        <v>55900</v>
      </c>
      <c r="AB4" s="47">
        <v>101000</v>
      </c>
    </row>
    <row r="5" spans="1:28" x14ac:dyDescent="0.25">
      <c r="C5" s="69"/>
      <c r="D5" s="69"/>
      <c r="E5" s="42" t="s">
        <v>11</v>
      </c>
      <c r="F5" s="42"/>
      <c r="G5" s="42"/>
      <c r="H5" s="42"/>
      <c r="I5" s="42"/>
      <c r="J5" s="42"/>
      <c r="K5" s="42"/>
      <c r="L5" s="64"/>
      <c r="M5" s="64"/>
      <c r="O5" s="68"/>
      <c r="P5" s="68"/>
      <c r="Q5" s="42" t="s">
        <v>4</v>
      </c>
      <c r="R5" s="70"/>
      <c r="S5" s="66"/>
      <c r="T5" s="43">
        <v>7.4999999999999997E-3</v>
      </c>
      <c r="U5" s="42" t="s">
        <v>18</v>
      </c>
      <c r="V5" s="42" t="s">
        <v>18</v>
      </c>
      <c r="W5" s="47">
        <v>6760</v>
      </c>
      <c r="X5" s="47">
        <v>10700</v>
      </c>
      <c r="Y5" s="47">
        <v>23200</v>
      </c>
      <c r="Z5" s="47">
        <v>41900</v>
      </c>
      <c r="AA5" s="47">
        <v>68300</v>
      </c>
      <c r="AB5" s="47">
        <v>124000</v>
      </c>
    </row>
    <row r="6" spans="1:28" x14ac:dyDescent="0.25">
      <c r="C6" s="69"/>
      <c r="D6" s="69"/>
      <c r="E6" s="43">
        <v>2.5000000000000001E-3</v>
      </c>
      <c r="F6" s="44">
        <v>5.0000000000000001E-3</v>
      </c>
      <c r="G6" s="43">
        <v>7.4999999999999997E-3</v>
      </c>
      <c r="H6" s="45">
        <v>0.01</v>
      </c>
      <c r="I6" s="44">
        <v>1.4999999999999999E-2</v>
      </c>
      <c r="J6" s="45">
        <v>0.02</v>
      </c>
      <c r="K6" s="45">
        <v>0.04</v>
      </c>
      <c r="L6" s="46">
        <f>'Storm Pipulator'!H4</f>
        <v>0.01</v>
      </c>
      <c r="M6" s="46" t="s">
        <v>24</v>
      </c>
      <c r="O6" s="68"/>
      <c r="P6" s="68"/>
      <c r="Q6" s="42" t="s">
        <v>5</v>
      </c>
      <c r="R6" s="70"/>
      <c r="S6" s="66"/>
      <c r="T6" s="45">
        <v>0.01</v>
      </c>
      <c r="U6" s="42" t="s">
        <v>18</v>
      </c>
      <c r="V6" s="47">
        <v>4220</v>
      </c>
      <c r="W6" s="47">
        <v>7650</v>
      </c>
      <c r="X6" s="47">
        <v>12400</v>
      </c>
      <c r="Y6" s="47">
        <v>26700</v>
      </c>
      <c r="Z6" s="47">
        <v>48500</v>
      </c>
      <c r="AA6" s="47">
        <v>78700</v>
      </c>
      <c r="AB6" s="47">
        <v>143000</v>
      </c>
    </row>
    <row r="7" spans="1:28" x14ac:dyDescent="0.25">
      <c r="C7" s="42">
        <v>1</v>
      </c>
      <c r="D7" s="42">
        <v>3</v>
      </c>
      <c r="E7" s="42" t="s">
        <v>18</v>
      </c>
      <c r="F7" s="42" t="s">
        <v>18</v>
      </c>
      <c r="G7" s="42" t="s">
        <v>18</v>
      </c>
      <c r="H7" s="42" t="s">
        <v>18</v>
      </c>
      <c r="I7" s="42" t="s">
        <v>18</v>
      </c>
      <c r="J7" s="47">
        <v>2770</v>
      </c>
      <c r="K7" s="47">
        <v>3910</v>
      </c>
      <c r="L7" s="48" t="str">
        <f>LOOKUP('Storm Pipulator'!$H$4,$E$6:$K$6,E7:K7)</f>
        <v>N/A</v>
      </c>
      <c r="M7" s="49" t="str">
        <f t="shared" ref="M7:M14" si="0">IF(L7="N/A","N/A",IF(L6="N/A",0,L6+1))</f>
        <v>N/A</v>
      </c>
      <c r="O7" s="68"/>
      <c r="P7" s="68"/>
      <c r="Q7" s="42" t="s">
        <v>6</v>
      </c>
      <c r="R7" s="70"/>
      <c r="S7" s="66"/>
      <c r="T7" s="44">
        <v>1.4999999999999999E-2</v>
      </c>
      <c r="U7" s="42" t="s">
        <v>18</v>
      </c>
      <c r="V7" s="47">
        <v>5160</v>
      </c>
      <c r="W7" s="47">
        <v>9350</v>
      </c>
      <c r="X7" s="47">
        <v>15200</v>
      </c>
      <c r="Y7" s="47">
        <v>32800</v>
      </c>
      <c r="Z7" s="47">
        <v>59400</v>
      </c>
      <c r="AA7" s="47">
        <v>96500</v>
      </c>
      <c r="AB7" s="47">
        <v>175000</v>
      </c>
    </row>
    <row r="8" spans="1:28" x14ac:dyDescent="0.25">
      <c r="C8" s="42">
        <v>2</v>
      </c>
      <c r="D8" s="42">
        <v>4</v>
      </c>
      <c r="E8" s="42" t="s">
        <v>18</v>
      </c>
      <c r="F8" s="42" t="s">
        <v>18</v>
      </c>
      <c r="G8" s="42" t="s">
        <v>18</v>
      </c>
      <c r="H8" s="47">
        <v>4220</v>
      </c>
      <c r="I8" s="47">
        <v>5160</v>
      </c>
      <c r="J8" s="47">
        <v>5970</v>
      </c>
      <c r="K8" s="47">
        <v>8430</v>
      </c>
      <c r="L8" s="48">
        <f>LOOKUP('Storm Pipulator'!$H$4,$E$6:$K$6,E8:K8)</f>
        <v>4220</v>
      </c>
      <c r="M8" s="49">
        <f t="shared" si="0"/>
        <v>0</v>
      </c>
      <c r="O8" s="68"/>
      <c r="P8" s="68"/>
      <c r="Q8" s="42" t="s">
        <v>7</v>
      </c>
      <c r="R8" s="70"/>
      <c r="S8" s="66"/>
      <c r="T8" s="45">
        <v>0.02</v>
      </c>
      <c r="U8" s="47">
        <v>2770</v>
      </c>
      <c r="V8" s="47">
        <v>5970</v>
      </c>
      <c r="W8" s="47">
        <v>10800</v>
      </c>
      <c r="X8" s="47">
        <v>17600</v>
      </c>
      <c r="Y8" s="47">
        <v>37800</v>
      </c>
      <c r="Z8" s="47">
        <v>68600</v>
      </c>
      <c r="AA8" s="47">
        <v>112000</v>
      </c>
      <c r="AB8" s="47">
        <v>202000</v>
      </c>
    </row>
    <row r="9" spans="1:28" x14ac:dyDescent="0.25">
      <c r="C9" s="42">
        <v>3</v>
      </c>
      <c r="D9" s="42">
        <v>5</v>
      </c>
      <c r="E9" s="42" t="s">
        <v>18</v>
      </c>
      <c r="F9" s="42" t="s">
        <v>18</v>
      </c>
      <c r="G9" s="47">
        <v>6760</v>
      </c>
      <c r="H9" s="47">
        <v>7650</v>
      </c>
      <c r="I9" s="47">
        <v>9350</v>
      </c>
      <c r="J9" s="47">
        <v>10800</v>
      </c>
      <c r="K9" s="47">
        <v>15300</v>
      </c>
      <c r="L9" s="48">
        <f>LOOKUP('Storm Pipulator'!$H$4,$E$6:$K$6,E9:K9)</f>
        <v>7650</v>
      </c>
      <c r="M9" s="49">
        <f t="shared" si="0"/>
        <v>4221</v>
      </c>
      <c r="O9" s="68"/>
      <c r="P9" s="68"/>
      <c r="Q9" s="42" t="s">
        <v>8</v>
      </c>
      <c r="R9" s="70"/>
      <c r="S9" s="67"/>
      <c r="T9" s="45">
        <v>0.04</v>
      </c>
      <c r="U9" s="47">
        <v>3910</v>
      </c>
      <c r="V9" s="47">
        <v>8430</v>
      </c>
      <c r="W9" s="47">
        <v>15300</v>
      </c>
      <c r="X9" s="47">
        <v>24900</v>
      </c>
      <c r="Y9" s="47">
        <v>53600</v>
      </c>
      <c r="Z9" s="47">
        <v>97000</v>
      </c>
      <c r="AA9" s="47">
        <v>158000</v>
      </c>
      <c r="AB9" s="47">
        <v>287000</v>
      </c>
    </row>
    <row r="10" spans="1:28" x14ac:dyDescent="0.25">
      <c r="C10" s="42">
        <v>4</v>
      </c>
      <c r="D10" s="42">
        <v>6</v>
      </c>
      <c r="E10" s="42" t="s">
        <v>18</v>
      </c>
      <c r="F10" s="42" t="s">
        <v>18</v>
      </c>
      <c r="G10" s="47">
        <v>10700</v>
      </c>
      <c r="H10" s="47">
        <v>12400</v>
      </c>
      <c r="I10" s="47">
        <v>15200</v>
      </c>
      <c r="J10" s="47">
        <v>17600</v>
      </c>
      <c r="K10" s="47">
        <v>24900</v>
      </c>
      <c r="L10" s="48">
        <f>LOOKUP('Storm Pipulator'!$H$4,$E$6:$K$6,E10:K10)</f>
        <v>12400</v>
      </c>
      <c r="M10" s="49">
        <f t="shared" si="0"/>
        <v>7651</v>
      </c>
      <c r="O10" s="63" t="s">
        <v>23</v>
      </c>
      <c r="P10" s="63"/>
      <c r="Q10" s="63"/>
      <c r="R10" s="64" t="s">
        <v>22</v>
      </c>
      <c r="S10" s="64"/>
      <c r="T10" s="46">
        <f>'Storm Pipulator'!R5</f>
        <v>4221</v>
      </c>
      <c r="U10" s="48" t="str">
        <f>LOOKUP('Storm Pipulator'!$H$4,$T$3:$T$9,U3:U9)</f>
        <v>N/A</v>
      </c>
      <c r="V10" s="48">
        <f>LOOKUP('Storm Pipulator'!$H$4,$T$3:$T$9,V3:V9)</f>
        <v>4220</v>
      </c>
      <c r="W10" s="48">
        <f>LOOKUP('Storm Pipulator'!$H$4,$T$3:$T$9,W3:W9)</f>
        <v>7650</v>
      </c>
      <c r="X10" s="48">
        <f>LOOKUP('Storm Pipulator'!$H$4,$T$3:$T$9,X3:X9)</f>
        <v>12400</v>
      </c>
      <c r="Y10" s="48">
        <f>LOOKUP('Storm Pipulator'!$H$4,$T$3:$T$9,Y3:Y9)</f>
        <v>26700</v>
      </c>
      <c r="Z10" s="48">
        <f>LOOKUP('Storm Pipulator'!$H$4,$T$3:$T$9,Z3:Z9)</f>
        <v>48500</v>
      </c>
      <c r="AA10" s="48">
        <f>LOOKUP('Storm Pipulator'!$H$4,$T$3:$T$9,AA3:AA9)</f>
        <v>78700</v>
      </c>
      <c r="AB10" s="48">
        <f>LOOKUP('Storm Pipulator'!$H$4,$T$3:$T$9,AB3:AB9)</f>
        <v>143000</v>
      </c>
    </row>
    <row r="11" spans="1:28" x14ac:dyDescent="0.25">
      <c r="C11" s="42">
        <v>5</v>
      </c>
      <c r="D11" s="42">
        <v>8</v>
      </c>
      <c r="E11" s="42" t="s">
        <v>18</v>
      </c>
      <c r="F11" s="47">
        <v>18900</v>
      </c>
      <c r="G11" s="47">
        <v>23200</v>
      </c>
      <c r="H11" s="47">
        <v>26700</v>
      </c>
      <c r="I11" s="47">
        <v>32800</v>
      </c>
      <c r="J11" s="47">
        <v>37800</v>
      </c>
      <c r="K11" s="47">
        <v>53600</v>
      </c>
      <c r="L11" s="48">
        <f>LOOKUP('Storm Pipulator'!$H$4,$E$6:$K$6,E11:K11)</f>
        <v>26700</v>
      </c>
      <c r="M11" s="49">
        <f t="shared" si="0"/>
        <v>12401</v>
      </c>
      <c r="O11" s="63"/>
      <c r="P11" s="63"/>
      <c r="Q11" s="63"/>
      <c r="R11" s="64"/>
      <c r="S11" s="64"/>
      <c r="T11" s="46" t="s">
        <v>24</v>
      </c>
      <c r="U11" s="49" t="str">
        <f t="shared" ref="U11:AB11" si="1">IF(U10="N/A","N/A",IF(T10="N/A",0,T10+1))</f>
        <v>N/A</v>
      </c>
      <c r="V11" s="49">
        <f t="shared" si="1"/>
        <v>0</v>
      </c>
      <c r="W11" s="49">
        <f t="shared" si="1"/>
        <v>4221</v>
      </c>
      <c r="X11" s="49">
        <f t="shared" si="1"/>
        <v>7651</v>
      </c>
      <c r="Y11" s="49">
        <f t="shared" si="1"/>
        <v>12401</v>
      </c>
      <c r="Z11" s="49">
        <f t="shared" si="1"/>
        <v>26701</v>
      </c>
      <c r="AA11" s="49">
        <f t="shared" si="1"/>
        <v>48501</v>
      </c>
      <c r="AB11" s="49">
        <f t="shared" si="1"/>
        <v>78701</v>
      </c>
    </row>
    <row r="12" spans="1:28" x14ac:dyDescent="0.25">
      <c r="C12" s="42">
        <v>6</v>
      </c>
      <c r="D12" s="42">
        <v>10</v>
      </c>
      <c r="E12" s="42" t="s">
        <v>18</v>
      </c>
      <c r="F12" s="47">
        <v>34300</v>
      </c>
      <c r="G12" s="47">
        <v>41900</v>
      </c>
      <c r="H12" s="47">
        <v>48500</v>
      </c>
      <c r="I12" s="47">
        <v>59400</v>
      </c>
      <c r="J12" s="47">
        <v>68600</v>
      </c>
      <c r="K12" s="47">
        <v>97000</v>
      </c>
      <c r="L12" s="48">
        <f>LOOKUP('Storm Pipulator'!$H$4,$E$6:$K$6,E12:K12)</f>
        <v>48500</v>
      </c>
      <c r="M12" s="49">
        <f t="shared" si="0"/>
        <v>26701</v>
      </c>
    </row>
    <row r="13" spans="1:28" x14ac:dyDescent="0.25">
      <c r="C13" s="42">
        <v>7</v>
      </c>
      <c r="D13" s="42">
        <v>12</v>
      </c>
      <c r="E13" s="47">
        <v>37400</v>
      </c>
      <c r="F13" s="47">
        <v>55900</v>
      </c>
      <c r="G13" s="47">
        <v>68300</v>
      </c>
      <c r="H13" s="47">
        <v>78700</v>
      </c>
      <c r="I13" s="47">
        <v>96500</v>
      </c>
      <c r="J13" s="47">
        <v>112000</v>
      </c>
      <c r="K13" s="47">
        <v>158000</v>
      </c>
      <c r="L13" s="48">
        <f>LOOKUP('Storm Pipulator'!$H$4,$E$6:$K$6,E13:K13)</f>
        <v>78700</v>
      </c>
      <c r="M13" s="49">
        <f t="shared" si="0"/>
        <v>48501</v>
      </c>
    </row>
    <row r="14" spans="1:28" x14ac:dyDescent="0.25">
      <c r="C14" s="42">
        <v>8</v>
      </c>
      <c r="D14" s="42">
        <v>15</v>
      </c>
      <c r="E14" s="47">
        <v>71400</v>
      </c>
      <c r="F14" s="47">
        <v>101000</v>
      </c>
      <c r="G14" s="47">
        <v>124000</v>
      </c>
      <c r="H14" s="47">
        <v>143000</v>
      </c>
      <c r="I14" s="47">
        <v>175000</v>
      </c>
      <c r="J14" s="47">
        <v>202000</v>
      </c>
      <c r="K14" s="47">
        <v>287000</v>
      </c>
      <c r="L14" s="48">
        <f>LOOKUP('Storm Pipulator'!$H$4,$E$6:$K$6,E14:K14)</f>
        <v>143000</v>
      </c>
      <c r="M14" s="49">
        <f t="shared" si="0"/>
        <v>78701</v>
      </c>
    </row>
  </sheetData>
  <mergeCells count="15">
    <mergeCell ref="L1:M3"/>
    <mergeCell ref="L4:M5"/>
    <mergeCell ref="C2:K2"/>
    <mergeCell ref="C1:K1"/>
    <mergeCell ref="E4:K4"/>
    <mergeCell ref="D4:D6"/>
    <mergeCell ref="C4:C6"/>
    <mergeCell ref="O10:Q11"/>
    <mergeCell ref="R10:S11"/>
    <mergeCell ref="S3:S9"/>
    <mergeCell ref="O1:O9"/>
    <mergeCell ref="P1:P9"/>
    <mergeCell ref="R1:T1"/>
    <mergeCell ref="R2:T2"/>
    <mergeCell ref="R3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Storm Pipulator</vt:lpstr>
      <vt:lpstr>Data</vt:lpstr>
      <vt:lpstr>HEAD</vt:lpstr>
      <vt:lpstr>HEIGHT</vt:lpstr>
      <vt:lpstr>LENGTH</vt:lpstr>
      <vt:lpstr>NUMBER_OF_SCUPPERS</vt:lpstr>
      <vt:lpstr>PERIMETER</vt:lpstr>
      <vt:lpstr>RAINFALL</vt:lpstr>
      <vt:lpstr>REQUIRED_FLOW</vt:lpstr>
      <vt:lpstr>ROOF_AREA</vt:lpstr>
      <vt:lpstr>SPACING</vt:lpstr>
      <vt:lpstr>TOTAL_LENGTH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Porter</dc:creator>
  <cp:lastModifiedBy>Alexandre Porter</cp:lastModifiedBy>
  <dcterms:created xsi:type="dcterms:W3CDTF">2015-06-05T18:17:20Z</dcterms:created>
  <dcterms:modified xsi:type="dcterms:W3CDTF">2021-12-14T19:04:54Z</dcterms:modified>
</cp:coreProperties>
</file>