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Example" sheetId="2" r:id="rId5"/>
    <sheet state="visible" name="ReadMe" sheetId="3" r:id="rId6"/>
    <sheet state="hidden" name="Frames" sheetId="4" r:id="rId7"/>
    <sheet state="hidden" name="Improvements" sheetId="5" r:id="rId8"/>
  </sheets>
  <definedNames/>
  <calcPr/>
</workbook>
</file>

<file path=xl/sharedStrings.xml><?xml version="1.0" encoding="utf-8"?>
<sst xmlns="http://schemas.openxmlformats.org/spreadsheetml/2006/main" count="652" uniqueCount="307">
  <si>
    <t>Ship Name</t>
  </si>
  <si>
    <t>Frame</t>
  </si>
  <si>
    <t>Caravel</t>
  </si>
  <si>
    <t>Improvement</t>
  </si>
  <si>
    <t>Defense</t>
  </si>
  <si>
    <t>Level</t>
  </si>
  <si>
    <t>Space</t>
  </si>
  <si>
    <t>Frame Cost</t>
  </si>
  <si>
    <t>Improve Cost</t>
  </si>
  <si>
    <t>Total Cost</t>
  </si>
  <si>
    <t>Size</t>
  </si>
  <si>
    <t>Max Speed (ft)</t>
  </si>
  <si>
    <t>Speed (ft)</t>
  </si>
  <si>
    <t>Pilot Prof.</t>
  </si>
  <si>
    <t>Trained</t>
  </si>
  <si>
    <t>Max HP</t>
  </si>
  <si>
    <t>Size Modifier</t>
  </si>
  <si>
    <t>Max Day Speed</t>
  </si>
  <si>
    <t>Day Speed</t>
  </si>
  <si>
    <t>Piloting Check</t>
  </si>
  <si>
    <t>Current HP</t>
  </si>
  <si>
    <t>Decks</t>
  </si>
  <si>
    <t>Defenses</t>
  </si>
  <si>
    <t>Collision DC</t>
  </si>
  <si>
    <t>Max Pilots</t>
  </si>
  <si>
    <t>Max Crew</t>
  </si>
  <si>
    <t>Max Passenger</t>
  </si>
  <si>
    <t>Armor Class</t>
  </si>
  <si>
    <t>Collision</t>
  </si>
  <si>
    <t>Pilot</t>
  </si>
  <si>
    <t>Crew</t>
  </si>
  <si>
    <t>Passenger</t>
  </si>
  <si>
    <t>Hardness</t>
  </si>
  <si>
    <t>Fort Save</t>
  </si>
  <si>
    <t>Cargo</t>
  </si>
  <si>
    <t>quantity</t>
  </si>
  <si>
    <t>bulk</t>
  </si>
  <si>
    <t>Rations</t>
  </si>
  <si>
    <t>Weeks Left</t>
  </si>
  <si>
    <t>Ammunition</t>
  </si>
  <si>
    <t>Anchor</t>
  </si>
  <si>
    <t>Poor</t>
  </si>
  <si>
    <t>Ballista Bolts</t>
  </si>
  <si>
    <t>Boarding Plank</t>
  </si>
  <si>
    <t>Standard</t>
  </si>
  <si>
    <t>Total Weeks</t>
  </si>
  <si>
    <t>L. Ballista</t>
  </si>
  <si>
    <t>Fuel</t>
  </si>
  <si>
    <t>Good</t>
  </si>
  <si>
    <t>Ballista</t>
  </si>
  <si>
    <t>Grapple Line Set</t>
  </si>
  <si>
    <t>Siege Engines</t>
  </si>
  <si>
    <t>To Hit</t>
  </si>
  <si>
    <t>H. Ballista</t>
  </si>
  <si>
    <t>Masts</t>
  </si>
  <si>
    <t>Bow</t>
  </si>
  <si>
    <t>In Use</t>
  </si>
  <si>
    <t>Bombard Stone Spheres</t>
  </si>
  <si>
    <t>Oars</t>
  </si>
  <si>
    <t>Port</t>
  </si>
  <si>
    <t>Bombard</t>
  </si>
  <si>
    <t>Plunder</t>
  </si>
  <si>
    <t>Starboard</t>
  </si>
  <si>
    <t>H. Bombard</t>
  </si>
  <si>
    <t>Raw Materials</t>
  </si>
  <si>
    <t>Stern</t>
  </si>
  <si>
    <t>Cannon Shots</t>
  </si>
  <si>
    <t>Rope (feet)</t>
  </si>
  <si>
    <t>Ram</t>
  </si>
  <si>
    <t>None</t>
  </si>
  <si>
    <t>L. Cannon</t>
  </si>
  <si>
    <t>Sails</t>
  </si>
  <si>
    <t>Hit Points</t>
  </si>
  <si>
    <t>FIre Bomb</t>
  </si>
  <si>
    <t>Ship's Boat</t>
  </si>
  <si>
    <t>Engine</t>
  </si>
  <si>
    <t>Range</t>
  </si>
  <si>
    <t>Chain</t>
  </si>
  <si>
    <t>Misc. 1</t>
  </si>
  <si>
    <t>Damage</t>
  </si>
  <si>
    <t>Recharge</t>
  </si>
  <si>
    <t>Grapnel</t>
  </si>
  <si>
    <t>Misc. 2</t>
  </si>
  <si>
    <t>Placement</t>
  </si>
  <si>
    <t>Cannon</t>
  </si>
  <si>
    <t>Misc. 3</t>
  </si>
  <si>
    <t>Traits</t>
  </si>
  <si>
    <t>Misc. 4</t>
  </si>
  <si>
    <t>Ammo</t>
  </si>
  <si>
    <t>Quantity</t>
  </si>
  <si>
    <t>Misc. 5</t>
  </si>
  <si>
    <t>Capacity</t>
  </si>
  <si>
    <t>Catapult Stones</t>
  </si>
  <si>
    <t>Reputation</t>
  </si>
  <si>
    <t>Disrepute</t>
  </si>
  <si>
    <t>Infamy</t>
  </si>
  <si>
    <t>L. Catapult</t>
  </si>
  <si>
    <t>Officers</t>
  </si>
  <si>
    <t>name</t>
  </si>
  <si>
    <t>rank</t>
  </si>
  <si>
    <t>Boatswain</t>
  </si>
  <si>
    <t>Captain</t>
  </si>
  <si>
    <t>Catapult</t>
  </si>
  <si>
    <t>Cook</t>
  </si>
  <si>
    <t>First Mate</t>
  </si>
  <si>
    <t>Master Gunner</t>
  </si>
  <si>
    <t>Musician</t>
  </si>
  <si>
    <t>Firedrake Fire Barrels</t>
  </si>
  <si>
    <t>Navigator</t>
  </si>
  <si>
    <t>L. Firedrake</t>
  </si>
  <si>
    <t>Quartermaster</t>
  </si>
  <si>
    <t>Firedrake</t>
  </si>
  <si>
    <t>Sailing Master</t>
  </si>
  <si>
    <t>Mortar Rounds</t>
  </si>
  <si>
    <t>Shipwright</t>
  </si>
  <si>
    <t>Mortar</t>
  </si>
  <si>
    <t>Surgeon</t>
  </si>
  <si>
    <t>Airship?</t>
  </si>
  <si>
    <t>No</t>
  </si>
  <si>
    <t>Notes &amp; Misc.</t>
  </si>
  <si>
    <t>Swift Wind</t>
  </si>
  <si>
    <t>Schooner</t>
  </si>
  <si>
    <t>Mobility</t>
  </si>
  <si>
    <t>Wooden Figurehead</t>
  </si>
  <si>
    <t>Light Ballista</t>
  </si>
  <si>
    <t>Light Catapult</t>
  </si>
  <si>
    <t>Barnabus</t>
  </si>
  <si>
    <t>Fishguts</t>
  </si>
  <si>
    <t>Mr Plugg</t>
  </si>
  <si>
    <t>Any cells that have a grey background should not be changed as it may break a formula</t>
  </si>
  <si>
    <r>
      <rPr>
        <rFont val="Arial"/>
        <color theme="1"/>
      </rPr>
      <t xml:space="preserve">The vehicle spreadsheet </t>
    </r>
    <r>
      <rPr>
        <rFont val="Arial"/>
        <i/>
        <color theme="1"/>
      </rPr>
      <t>should</t>
    </r>
    <r>
      <rPr>
        <rFont val="Arial"/>
        <color theme="1"/>
      </rPr>
      <t xml:space="preserve"> be able to automatically adjust it's Speed and DCs for the vehicle based on the number of passengers and remaining hit points</t>
    </r>
  </si>
  <si>
    <t>The spreadsheet is updated to coincide with the rules for Naval Combat 1.3</t>
  </si>
  <si>
    <t>If there are any problems, please let me know</t>
  </si>
  <si>
    <t>https://www.reddit.com/user/varansl</t>
  </si>
  <si>
    <t>or on discord VaranSL#5189</t>
  </si>
  <si>
    <t>Width-Ft</t>
  </si>
  <si>
    <t>Category</t>
  </si>
  <si>
    <t>Passengers</t>
  </si>
  <si>
    <t>Bulk</t>
  </si>
  <si>
    <t>Castle</t>
  </si>
  <si>
    <t>AC</t>
  </si>
  <si>
    <t>Material</t>
  </si>
  <si>
    <t>Fort Bonus</t>
  </si>
  <si>
    <t>Proficiency</t>
  </si>
  <si>
    <t>BaseHP</t>
  </si>
  <si>
    <t>Weapons</t>
  </si>
  <si>
    <t>BowWeapon</t>
  </si>
  <si>
    <t>PortWeapon</t>
  </si>
  <si>
    <t>StarboardWeapon</t>
  </si>
  <si>
    <t>SternWeapon</t>
  </si>
  <si>
    <t>Alchemical</t>
  </si>
  <si>
    <t>Speed</t>
  </si>
  <si>
    <t>Draft</t>
  </si>
  <si>
    <t>GP</t>
  </si>
  <si>
    <t>Huge</t>
  </si>
  <si>
    <t>N</t>
  </si>
  <si>
    <t>Untrained</t>
  </si>
  <si>
    <t>Shallow</t>
  </si>
  <si>
    <t>6d8</t>
  </si>
  <si>
    <t>60 feet long, 17 feet wide, 10 feet high</t>
  </si>
  <si>
    <t>Top Deck (TD), Cargo Deck (CD)</t>
  </si>
  <si>
    <t>Corvette</t>
  </si>
  <si>
    <t>Gargantuan</t>
  </si>
  <si>
    <t>Reinforced</t>
  </si>
  <si>
    <t>Expert</t>
  </si>
  <si>
    <t>6d10</t>
  </si>
  <si>
    <t>98 feet long, 22 feet wide, 10 feet high</t>
  </si>
  <si>
    <t>Fluyt</t>
  </si>
  <si>
    <t>Y</t>
  </si>
  <si>
    <t>80 feet long, 20 feet wide, 20 feet high</t>
  </si>
  <si>
    <t>Top Deck (TD), Cargo Deck (CD), Stern Castle (SC)</t>
  </si>
  <si>
    <t>Frigate</t>
  </si>
  <si>
    <t>Mid</t>
  </si>
  <si>
    <t>8d10</t>
  </si>
  <si>
    <t>131 feet long, 40 feet wide, 30 feet high</t>
  </si>
  <si>
    <t>Galleon</t>
  </si>
  <si>
    <t>Wooden</t>
  </si>
  <si>
    <t>Deep</t>
  </si>
  <si>
    <t>160 feet long, 45 feet wide, 40 feet high</t>
  </si>
  <si>
    <t>Top Deck (TD), Gun/Ballista Deck (GBD), Cargo Deck (CD)</t>
  </si>
  <si>
    <t>Galley</t>
  </si>
  <si>
    <t>7d10</t>
  </si>
  <si>
    <t>130 feet long, 20 feet wide, 25 feet high</t>
  </si>
  <si>
    <t>Ironhull</t>
  </si>
  <si>
    <t>Iron</t>
  </si>
  <si>
    <t>160 feet long, 40 feet wide, 20 feet high</t>
  </si>
  <si>
    <t>Gun/Ballista Deck (GBD)</t>
  </si>
  <si>
    <t>Junk</t>
  </si>
  <si>
    <t>110 feet long, 30 feet wide, 15 feet high</t>
  </si>
  <si>
    <t>Keelboat</t>
  </si>
  <si>
    <t>60 feet long, 20 feet wide, 15 feet high</t>
  </si>
  <si>
    <t>Top Deck (TD), Stern Castle (SC)</t>
  </si>
  <si>
    <t>Longship</t>
  </si>
  <si>
    <t>Large</t>
  </si>
  <si>
    <t>5d6</t>
  </si>
  <si>
    <t>75 feet long, 15 feet wide, 3 feet high</t>
  </si>
  <si>
    <t>Top Deck (TD)</t>
  </si>
  <si>
    <t>Rowboat</t>
  </si>
  <si>
    <t>Medium</t>
  </si>
  <si>
    <t>ThinSlats</t>
  </si>
  <si>
    <t>2d4</t>
  </si>
  <si>
    <t>10 feet long, 5 feet wide, 3 feet high</t>
  </si>
  <si>
    <t>5d10</t>
  </si>
  <si>
    <t>120 feet long, 30 feet wide, 10 feet high</t>
  </si>
  <si>
    <t>Sloop</t>
  </si>
  <si>
    <t>75 feet long, 20 feet wide, 10 feet high</t>
  </si>
  <si>
    <t>Warship</t>
  </si>
  <si>
    <t>160 feet long, 50 feet wide, 40 feet high</t>
  </si>
  <si>
    <t>Top Deck (TD), Gun/Ballista Deck (GBD), Cargo Deck (CD, 2), Stern Castle (SC)</t>
  </si>
  <si>
    <t>Shipsinker Crab</t>
  </si>
  <si>
    <t>Any</t>
  </si>
  <si>
    <t>Whaleship</t>
  </si>
  <si>
    <t>Master</t>
  </si>
  <si>
    <t>Top Deck (TD), Gun/Ballista Deck (GBD), Cargo Deck (CD, 2); Stern Castle (SC)</t>
  </si>
  <si>
    <t>Cost-gp</t>
  </si>
  <si>
    <t>RunningCost</t>
  </si>
  <si>
    <t>HardnessBonus</t>
  </si>
  <si>
    <t>HP</t>
  </si>
  <si>
    <t>RunningHP</t>
  </si>
  <si>
    <t>Siege Engine</t>
  </si>
  <si>
    <t>Defense1</t>
  </si>
  <si>
    <t>Defense2</t>
  </si>
  <si>
    <t>Defense3</t>
  </si>
  <si>
    <t>Defense4</t>
  </si>
  <si>
    <t>Defense5</t>
  </si>
  <si>
    <t>Defense6</t>
  </si>
  <si>
    <t>Defense7</t>
  </si>
  <si>
    <t>Defense8</t>
  </si>
  <si>
    <t>Defense9</t>
  </si>
  <si>
    <t>Defense10</t>
  </si>
  <si>
    <t>Defense11</t>
  </si>
  <si>
    <t>Defense12</t>
  </si>
  <si>
    <t>Defense13</t>
  </si>
  <si>
    <t>Defense14</t>
  </si>
  <si>
    <t>Defense15</t>
  </si>
  <si>
    <t>Defense16</t>
  </si>
  <si>
    <t>Defense17</t>
  </si>
  <si>
    <t>Defense18</t>
  </si>
  <si>
    <t>Defense19</t>
  </si>
  <si>
    <t>Defense20</t>
  </si>
  <si>
    <t>Mobility1</t>
  </si>
  <si>
    <t>Mobility2</t>
  </si>
  <si>
    <t>Mobility3</t>
  </si>
  <si>
    <t>Mobility4</t>
  </si>
  <si>
    <t>Mobility5</t>
  </si>
  <si>
    <t>Mobility6</t>
  </si>
  <si>
    <t>Mobility7</t>
  </si>
  <si>
    <t>Mobility8</t>
  </si>
  <si>
    <t>Mobility9</t>
  </si>
  <si>
    <t>Mobility10</t>
  </si>
  <si>
    <t>Mobility11</t>
  </si>
  <si>
    <t>Mobility12</t>
  </si>
  <si>
    <t>Mobility13</t>
  </si>
  <si>
    <t>Mobility14</t>
  </si>
  <si>
    <t>Mobility15</t>
  </si>
  <si>
    <t>Mobility16</t>
  </si>
  <si>
    <t>Mobility17</t>
  </si>
  <si>
    <t>Mobility18</t>
  </si>
  <si>
    <t>Mobility19</t>
  </si>
  <si>
    <t>Mobility20</t>
  </si>
  <si>
    <t>Offense1</t>
  </si>
  <si>
    <t>Offense2</t>
  </si>
  <si>
    <t>Offense3</t>
  </si>
  <si>
    <t>Offense4</t>
  </si>
  <si>
    <t>Offense5</t>
  </si>
  <si>
    <t>Offense6</t>
  </si>
  <si>
    <t>Offense7</t>
  </si>
  <si>
    <t>Offense8</t>
  </si>
  <si>
    <t>Offense9</t>
  </si>
  <si>
    <t>Offense10</t>
  </si>
  <si>
    <t>Offense11</t>
  </si>
  <si>
    <t>Offense12</t>
  </si>
  <si>
    <t>Offense13</t>
  </si>
  <si>
    <t>Offense14</t>
  </si>
  <si>
    <t>Offense15</t>
  </si>
  <si>
    <t>Offense16</t>
  </si>
  <si>
    <t>Offense17</t>
  </si>
  <si>
    <t>Offense18</t>
  </si>
  <si>
    <t>Offense19</t>
  </si>
  <si>
    <t>Offense20</t>
  </si>
  <si>
    <t>Reinforced Beams</t>
  </si>
  <si>
    <t>Ironshod</t>
  </si>
  <si>
    <t>4d12 P</t>
  </si>
  <si>
    <t>Volley 30 ft.</t>
  </si>
  <si>
    <t>Heavy Ballista</t>
  </si>
  <si>
    <t>7d12 P</t>
  </si>
  <si>
    <t>2d10 P</t>
  </si>
  <si>
    <t>4d10 B</t>
  </si>
  <si>
    <t>Burst, volley 30 ft.</t>
  </si>
  <si>
    <t>Heavy Bombard</t>
  </si>
  <si>
    <t>7d10 B</t>
  </si>
  <si>
    <t>Burst, volley 60 ft.</t>
  </si>
  <si>
    <t>6d12 B</t>
  </si>
  <si>
    <t>Light Cannon</t>
  </si>
  <si>
    <t>5d10 B</t>
  </si>
  <si>
    <t>Burst, minimum 30 ft., volley 60 ft.</t>
  </si>
  <si>
    <t>4d6 B</t>
  </si>
  <si>
    <t>8d6 Fire</t>
  </si>
  <si>
    <t>Varies</t>
  </si>
  <si>
    <t>30-foot cone, 60-foot line</t>
  </si>
  <si>
    <t>Light Firedrake</t>
  </si>
  <si>
    <t>5d6 Fire</t>
  </si>
  <si>
    <t>15-foot cone, 30-foot line</t>
  </si>
  <si>
    <t>Arcless, burst, minimum 30 ft., volley 60 ft.</t>
  </si>
  <si>
    <t>Balloon</t>
  </si>
  <si>
    <t>Enchantment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</si>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</sst>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i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  <font>
      <color theme="1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6">
    <border/>
    <border>
      <top style="thick">
        <color rgb="FF000000"/>
      </top>
    </border>
    <border>
      <left style="thin">
        <color rgb="FF000000"/>
      </left>
      <top style="thick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top style="thick">
        <color rgb="FF000000"/>
      </top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2" fontId="4" numFmtId="0" xfId="0" applyFont="1"/>
    <xf borderId="0" fillId="2" fontId="4" numFmtId="0" xfId="0" applyAlignment="1" applyFont="1">
      <alignment horizontal="left"/>
    </xf>
    <xf borderId="1" fillId="2" fontId="3" numFmtId="0" xfId="0" applyAlignment="1" applyBorder="1" applyFont="1">
      <alignment horizontal="right" readingOrder="0"/>
    </xf>
    <xf borderId="1" fillId="2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/>
    </xf>
    <xf borderId="1" fillId="0" fontId="4" numFmtId="0" xfId="0" applyBorder="1" applyFont="1"/>
    <xf borderId="1" fillId="2" fontId="4" numFmtId="0" xfId="0" applyBorder="1" applyFont="1"/>
    <xf borderId="1" fillId="0" fontId="5" numFmtId="0" xfId="0" applyBorder="1" applyFont="1"/>
    <xf borderId="2" fillId="2" fontId="1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right" readingOrder="0"/>
    </xf>
    <xf borderId="3" fillId="2" fontId="4" numFmtId="0" xfId="0" applyAlignment="1" applyBorder="1" applyFont="1">
      <alignment horizontal="left" readingOrder="0"/>
    </xf>
    <xf borderId="3" fillId="2" fontId="4" numFmtId="0" xfId="0" applyAlignment="1" applyBorder="1" applyFont="1">
      <alignment horizontal="left"/>
    </xf>
    <xf borderId="4" fillId="2" fontId="3" numFmtId="0" xfId="0" applyAlignment="1" applyBorder="1" applyFont="1">
      <alignment horizontal="right" readingOrder="0"/>
    </xf>
    <xf borderId="3" fillId="0" fontId="4" numFmtId="0" xfId="0" applyBorder="1" applyFont="1"/>
    <xf borderId="5" fillId="2" fontId="3" numFmtId="0" xfId="0" applyAlignment="1" applyBorder="1" applyFont="1">
      <alignment horizontal="right" readingOrder="0"/>
    </xf>
    <xf borderId="6" fillId="2" fontId="4" numFmtId="0" xfId="0" applyAlignment="1" applyBorder="1" applyFont="1">
      <alignment horizontal="left"/>
    </xf>
    <xf borderId="0" fillId="2" fontId="4" numFmtId="0" xfId="0" applyAlignment="1" applyFont="1">
      <alignment horizontal="left" readingOrder="0"/>
    </xf>
    <xf borderId="7" fillId="2" fontId="1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readingOrder="0"/>
    </xf>
    <xf borderId="9" fillId="2" fontId="3" numFmtId="0" xfId="0" applyAlignment="1" applyBorder="1" applyFont="1">
      <alignment readingOrder="0"/>
    </xf>
    <xf borderId="7" fillId="2" fontId="1" numFmtId="0" xfId="0" applyAlignment="1" applyBorder="1" applyFont="1">
      <alignment horizontal="right" readingOrder="0"/>
    </xf>
    <xf borderId="10" fillId="2" fontId="3" numFmtId="0" xfId="0" applyAlignment="1" applyBorder="1" applyFont="1">
      <alignment readingOrder="0"/>
    </xf>
    <xf borderId="8" fillId="2" fontId="4" numFmtId="0" xfId="0" applyBorder="1" applyFont="1"/>
    <xf borderId="8" fillId="0" fontId="5" numFmtId="0" xfId="0" applyBorder="1" applyFont="1"/>
    <xf borderId="11" fillId="2" fontId="3" numFmtId="0" xfId="0" applyAlignment="1" applyBorder="1" applyFont="1">
      <alignment horizontal="right" readingOrder="0"/>
    </xf>
    <xf borderId="0" fillId="0" fontId="4" numFmtId="0" xfId="0" applyAlignment="1" applyFont="1">
      <alignment horizontal="center" readingOrder="0"/>
    </xf>
    <xf borderId="12" fillId="2" fontId="4" numFmtId="0" xfId="0" applyAlignment="1" applyBorder="1" applyFont="1">
      <alignment horizontal="left"/>
    </xf>
    <xf borderId="4" fillId="2" fontId="4" numFmtId="0" xfId="0" applyAlignment="1" applyBorder="1" applyFont="1">
      <alignment horizontal="left"/>
    </xf>
    <xf borderId="13" fillId="2" fontId="3" numFmtId="0" xfId="0" applyAlignment="1" applyBorder="1" applyFont="1">
      <alignment horizontal="center" readingOrder="0"/>
    </xf>
    <xf borderId="0" fillId="2" fontId="6" numFmtId="0" xfId="0" applyAlignment="1" applyFont="1">
      <alignment horizontal="center" readingOrder="0"/>
    </xf>
    <xf borderId="13" fillId="0" fontId="5" numFmtId="0" xfId="0" applyBorder="1" applyFont="1"/>
    <xf borderId="13" fillId="2" fontId="4" numFmtId="0" xfId="0" applyAlignment="1" applyBorder="1" applyFont="1">
      <alignment horizontal="center"/>
    </xf>
    <xf borderId="14" fillId="2" fontId="1" numFmtId="0" xfId="0" applyAlignment="1" applyBorder="1" applyFont="1">
      <alignment horizontal="center" readingOrder="0"/>
    </xf>
    <xf borderId="15" fillId="2" fontId="3" numFmtId="0" xfId="0" applyAlignment="1" applyBorder="1" applyFont="1">
      <alignment horizontal="right" readingOrder="0"/>
    </xf>
    <xf borderId="16" fillId="2" fontId="4" numFmtId="0" xfId="0" applyAlignment="1" applyBorder="1" applyFont="1">
      <alignment horizontal="left"/>
    </xf>
    <xf borderId="13" fillId="2" fontId="4" numFmtId="0" xfId="0" applyAlignment="1" applyBorder="1" applyFont="1">
      <alignment readingOrder="0"/>
    </xf>
    <xf borderId="17" fillId="2" fontId="3" numFmtId="0" xfId="0" applyAlignment="1" applyBorder="1" applyFont="1">
      <alignment horizontal="right" readingOrder="0"/>
    </xf>
    <xf borderId="6" fillId="2" fontId="4" numFmtId="0" xfId="0" applyBorder="1" applyFont="1"/>
    <xf borderId="11" fillId="2" fontId="6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8" fillId="2" fontId="4" numFmtId="0" xfId="0" applyBorder="1" applyFont="1"/>
    <xf borderId="6" fillId="2" fontId="3" numFmtId="0" xfId="0" applyAlignment="1" applyBorder="1" applyFont="1">
      <alignment horizontal="right" readingOrder="0"/>
    </xf>
    <xf borderId="6" fillId="0" fontId="4" numFmtId="0" xfId="0" applyBorder="1" applyFont="1"/>
    <xf borderId="11" fillId="2" fontId="6" numFmtId="0" xfId="0" applyAlignment="1" applyBorder="1" applyFont="1">
      <alignment horizontal="right" readingOrder="0"/>
    </xf>
    <xf borderId="4" fillId="3" fontId="4" numFmtId="0" xfId="0" applyAlignment="1" applyBorder="1" applyFill="1" applyFont="1">
      <alignment horizontal="left" readingOrder="0"/>
    </xf>
    <xf borderId="12" fillId="3" fontId="4" numFmtId="0" xfId="0" applyAlignment="1" applyBorder="1" applyFont="1">
      <alignment horizontal="left" readingOrder="0"/>
    </xf>
    <xf borderId="19" fillId="2" fontId="3" numFmtId="0" xfId="0" applyAlignment="1" applyBorder="1" applyFont="1">
      <alignment horizontal="right" readingOrder="0"/>
    </xf>
    <xf borderId="20" fillId="0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left" readingOrder="0"/>
    </xf>
    <xf borderId="0" fillId="2" fontId="4" numFmtId="0" xfId="0" applyAlignment="1" applyFont="1">
      <alignment horizontal="center"/>
    </xf>
    <xf borderId="21" fillId="0" fontId="4" numFmtId="0" xfId="0" applyAlignment="1" applyBorder="1" applyFont="1">
      <alignment horizontal="left" readingOrder="0"/>
    </xf>
    <xf borderId="21" fillId="2" fontId="4" numFmtId="0" xfId="0" applyAlignment="1" applyBorder="1" applyFont="1">
      <alignment horizontal="left"/>
    </xf>
    <xf borderId="20" fillId="0" fontId="4" numFmtId="0" xfId="0" applyBorder="1" applyFont="1"/>
    <xf borderId="22" fillId="3" fontId="4" numFmtId="0" xfId="0" applyAlignment="1" applyBorder="1" applyFont="1">
      <alignment horizontal="left" readingOrder="0"/>
    </xf>
    <xf borderId="23" fillId="2" fontId="4" numFmtId="0" xfId="0" applyAlignment="1" applyBorder="1" applyFont="1">
      <alignment readingOrder="0"/>
    </xf>
    <xf borderId="24" fillId="4" fontId="4" numFmtId="0" xfId="0" applyAlignment="1" applyBorder="1" applyFill="1" applyFont="1">
      <alignment readingOrder="0"/>
    </xf>
    <xf borderId="24" fillId="2" fontId="4" numFmtId="0" xfId="0" applyAlignment="1" applyBorder="1" applyFont="1">
      <alignment readingOrder="0"/>
    </xf>
    <xf borderId="25" fillId="4" fontId="4" numFmtId="0" xfId="0" applyAlignment="1" applyBorder="1" applyFont="1">
      <alignment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6" fillId="0" fontId="4" numFmtId="0" xfId="0" applyAlignment="1" applyBorder="1" applyFont="1">
      <alignment readingOrder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user/varans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88"/>
    <col customWidth="1" min="3" max="3" width="13.25"/>
    <col customWidth="1" min="4" max="4" width="10.38"/>
    <col customWidth="1" min="5" max="5" width="14.0"/>
    <col customWidth="1" min="6" max="6" width="11.0"/>
    <col customWidth="1" min="7" max="7" width="12.63"/>
    <col customWidth="1" min="8" max="10" width="10.5"/>
    <col customWidth="1" hidden="1" min="11" max="26" width="11.88"/>
  </cols>
  <sheetData>
    <row r="1">
      <c r="A1" s="1" t="s">
        <v>0</v>
      </c>
      <c r="B1" s="2"/>
      <c r="E1" s="3" t="s">
        <v>1</v>
      </c>
      <c r="F1" s="4" t="s">
        <v>2</v>
      </c>
      <c r="G1" s="3" t="s">
        <v>3</v>
      </c>
      <c r="H1" s="4" t="s">
        <v>4</v>
      </c>
      <c r="I1" s="3" t="s">
        <v>5</v>
      </c>
      <c r="J1" s="4">
        <v>1.0</v>
      </c>
    </row>
    <row r="2">
      <c r="A2" s="3" t="s">
        <v>6</v>
      </c>
      <c r="B2" s="5" t="str">
        <f>VLOOKUP(F1,Frames!1:1003,30,0)</f>
        <v>60 feet long, 17 feet wide, 10 feet high</v>
      </c>
      <c r="E2" s="3" t="s">
        <v>7</v>
      </c>
      <c r="F2" s="6" t="str">
        <f>VLOOKUP(F1,Frames!1:1003,29,0)&amp;" gp"</f>
        <v>700 gp</v>
      </c>
      <c r="G2" s="3" t="s">
        <v>8</v>
      </c>
      <c r="H2" s="6" t="str">
        <f>VLOOKUP(H1&amp;J1,Improvements!1:969,3,0)*IF(B3="Medium",1,IF(B3="Large",2,IF(B3="Huge",3,IF(B3="Gargantuan",4))))&amp;" gp"</f>
        <v>6 gp</v>
      </c>
      <c r="I2" s="3" t="s">
        <v>9</v>
      </c>
      <c r="J2" s="5" t="str">
        <f>VLOOKUP(F1,Frames!1:1003,29,0)+VLOOKUP(H1&amp;J1,Improvements!1:969,3,0)*IF(B3="Medium",1,IF(B3="Large",2,IF(B3="Huge",3,IF(B3="Gargantuan",4))))&amp;" gp"</f>
        <v>706 gp</v>
      </c>
    </row>
    <row r="3">
      <c r="A3" s="7" t="s">
        <v>10</v>
      </c>
      <c r="B3" s="8" t="str">
        <f>VLOOKUP(F1,Frames!1:1003,3,0)</f>
        <v>Huge</v>
      </c>
      <c r="C3" s="7" t="s">
        <v>11</v>
      </c>
      <c r="D3" s="8">
        <f>(VLOOKUP(H1&amp;J1,Improvements!1:969,7,0)+VLOOKUP(F1,Frames!1:1003,26,0))+if(VLOOKUP(F1,Frames!1:1003,24,0)=1,30,if(VLOOKUP(F1,Frames!1:1003,24,0)=2,45,if(VLOOKUP(F1,Frames!1:1003,24,0)=3,60,if(VLOOKUP(F1,Frames!1:1003,24,0)=4,75,if(VLOOKUP(F1,Frames!1:1003,24,0)=5,90,if(VLOOKUP(F1,Frames!1:1003,24,0)=0,if(vlookup(F1,Frames!1:1003,25,0)=1,60,VLOOKUP(F1,Frames!1:1003,23,0))))))))</f>
        <v>45</v>
      </c>
      <c r="E3" s="7" t="s">
        <v>12</v>
      </c>
      <c r="F3" s="8">
        <f>((VLOOKUP(H1&amp;J1,Improvements!1:969,7,0)+VLOOKUP(F1,Frames!1:1003,26,0))+if(VLOOKUP(F1,Frames!1:1003,24,0)=1,30,if(VLOOKUP(F1,Frames!1:1003,24,0)=2,45,if(VLOOKUP(F1,Frames!1:1003,24,0)=3,60,if(VLOOKUP(F1,Frames!1:1003,24,0)=4,75,if(VLOOKUP(F1,Frames!1:1003,24,0)=5,90,if(VLOOKUP(F1,Frames!1:1003,24,0)=0,if(vlookup(F1,Frames!1:1003,25,0)=1,60,VLOOKUP(F1,Frames!1:1003,23,0))))))))-if((D7/D6)&lt;=0.25,20,if((D7/D6)&lt;=0.5,15,if((D7/D6)&lt;=0.75,10,if((D7/D6)&lt;=0.9,5,0)))))/(IF((J4)&lt;=(J3/2),2,1))</f>
        <v>25</v>
      </c>
      <c r="G3" s="7" t="s">
        <v>13</v>
      </c>
      <c r="H3" s="9" t="s">
        <v>14</v>
      </c>
      <c r="I3" s="7" t="s">
        <v>15</v>
      </c>
      <c r="J3" s="8">
        <f>VLOOKUP(H1&amp;J1,Improvements!A:I,6,0)+vlookup(F1,Frames!1:1003,17,0)</f>
        <v>39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 t="s">
        <v>16</v>
      </c>
      <c r="B4" s="6" t="str">
        <f>text("x",0)&amp;VLOOKUP(F1,Frames!1:1003,4,0)</f>
        <v>x3</v>
      </c>
      <c r="C4" s="3" t="s">
        <v>17</v>
      </c>
      <c r="D4" s="6">
        <f>ROUNDUP(((D3*600)*24)/5280,0)</f>
        <v>123</v>
      </c>
      <c r="E4" s="3" t="s">
        <v>18</v>
      </c>
      <c r="F4" s="6">
        <f>IF(B35="",ROUNDUP(((F3*600)*24)/5280,0),ROUNDUP(((F3*600)*24)/5280,0)*1.05)</f>
        <v>69</v>
      </c>
      <c r="G4" s="3" t="s">
        <v>19</v>
      </c>
      <c r="H4" s="6">
        <f>14+J1+if((D7/D6)&lt;=0.25,5,if((D7/D6)&lt;=0.5,5,if((D7/D6)&lt;=0.75,2,if((D7/D6)&lt;=0.9,1,0))))+IF((J4)&lt;=(J3/2),5,0)</f>
        <v>20</v>
      </c>
      <c r="I4" s="3" t="s">
        <v>20</v>
      </c>
      <c r="J4" s="4">
        <v>39.0</v>
      </c>
    </row>
    <row r="5">
      <c r="A5" s="7" t="s">
        <v>21</v>
      </c>
      <c r="B5" s="11" t="str">
        <f>VLOOKUP(F1,Frames!1:1003,31,0)</f>
        <v>Top Deck (TD), Cargo Deck (CD)</v>
      </c>
      <c r="C5" s="12"/>
      <c r="D5" s="12"/>
      <c r="E5" s="12"/>
      <c r="F5" s="12"/>
      <c r="G5" s="13" t="s">
        <v>22</v>
      </c>
      <c r="H5" s="12"/>
      <c r="I5" s="7" t="s">
        <v>23</v>
      </c>
      <c r="J5" s="8">
        <f>10+J1+if(H3="Trained",2,IF(H3="Expert",4,IF(H3="Master",6,IF(H3="Legendary",8,H3))))-IF((J4)&lt;=(J3/2),2,0)</f>
        <v>13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4" t="s">
        <v>24</v>
      </c>
      <c r="B6" s="15">
        <f>VLOOKUP(F1,Frames!1:1003,5,0)</f>
        <v>1</v>
      </c>
      <c r="C6" s="14" t="s">
        <v>25</v>
      </c>
      <c r="D6" s="16">
        <f>VLOOKUP(F1,Frames!1:1003,6,0)</f>
        <v>15</v>
      </c>
      <c r="E6" s="14" t="s">
        <v>26</v>
      </c>
      <c r="F6" s="16">
        <f>VLOOKUP(F1,Frames!1:1003,7,0)</f>
        <v>25</v>
      </c>
      <c r="G6" s="17" t="s">
        <v>27</v>
      </c>
      <c r="H6" s="6">
        <f>VLOOKUP(H1&amp;J1,Improvements!A:I,8,0)+vlookup(F1,Frames!1:1003,11,0)+J1-IF((J4)&lt;=(J3/2),2,0)</f>
        <v>11</v>
      </c>
      <c r="I6" s="3" t="s">
        <v>28</v>
      </c>
      <c r="J6" s="6" t="str">
        <f>VLOOKUP(F1,Frames!1:1003,28,0)</f>
        <v>6d8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3" t="s">
        <v>29</v>
      </c>
      <c r="B7" s="4">
        <v>1.0</v>
      </c>
      <c r="C7" s="3" t="s">
        <v>30</v>
      </c>
      <c r="D7" s="4">
        <v>0.0</v>
      </c>
      <c r="E7" s="3" t="s">
        <v>31</v>
      </c>
      <c r="F7" s="4">
        <v>0.0</v>
      </c>
      <c r="G7" s="19" t="s">
        <v>32</v>
      </c>
      <c r="H7" s="20">
        <f>VLOOKUP(H1&amp;J1,Improvements!A:I,4,0)+VLOOKUP(F1,Frames!1:1003,16,0)</f>
        <v>11</v>
      </c>
      <c r="I7" s="3" t="s">
        <v>33</v>
      </c>
      <c r="J7" s="21" t="str">
        <f>text("+",0)&amp;((vlookup(F1,Frames!1:1003,14,0)+J1)-(if(J4&lt;=(J3/2),2,0)))</f>
        <v>+9</v>
      </c>
    </row>
    <row r="8">
      <c r="A8" s="22" t="s">
        <v>34</v>
      </c>
      <c r="B8" s="23" t="s">
        <v>35</v>
      </c>
      <c r="C8" s="24" t="s">
        <v>36</v>
      </c>
      <c r="D8" s="25" t="s">
        <v>37</v>
      </c>
      <c r="E8" s="23" t="s">
        <v>36</v>
      </c>
      <c r="F8" s="26" t="s">
        <v>38</v>
      </c>
      <c r="G8" s="27"/>
      <c r="H8" s="22" t="s">
        <v>39</v>
      </c>
      <c r="I8" s="28"/>
      <c r="J8" s="24" t="s">
        <v>36</v>
      </c>
    </row>
    <row r="9">
      <c r="A9" s="29" t="s">
        <v>40</v>
      </c>
      <c r="B9" s="30"/>
      <c r="C9" s="31">
        <f>B9*30</f>
        <v>0</v>
      </c>
      <c r="D9" s="29" t="s">
        <v>41</v>
      </c>
      <c r="E9" s="30">
        <v>0.0</v>
      </c>
      <c r="F9" s="32">
        <f>if(B31="",round(E9/((B7+D7+F7)*0.3),2),IF(C31="Trained",round((E9*1.05)/((B7+D7+F7)*0.3),2),IF(C31="Expert",round((E9*1.1)/((B7+D7+F7)*0.3),2),IF(C31="Master",round((E9*1.15)/((B7+D7+F7)*0.3),2),IF(C31="Legendary",round((E9*1.2)/((B7+D7+F7)*0.3),2),round(E9/((B7+D7+F7)*0.3),2))))))</f>
        <v>0</v>
      </c>
      <c r="G9" s="33"/>
      <c r="H9" s="34" t="s">
        <v>42</v>
      </c>
      <c r="J9" s="35"/>
    </row>
    <row r="10">
      <c r="A10" s="29" t="s">
        <v>43</v>
      </c>
      <c r="B10" s="30"/>
      <c r="C10" s="31">
        <f>B10*1</f>
        <v>0</v>
      </c>
      <c r="D10" s="29" t="s">
        <v>44</v>
      </c>
      <c r="E10" s="30">
        <v>0.0</v>
      </c>
      <c r="F10" s="32">
        <f>if(B31="",round(E10/((B7+D7+F7)*0.5),2),IF(C31="Trained",round((E10*1.05)/((B7+D7+F7)*0.5),2),IF(C31="Expert",round((E10*1.1)/((B7+D7+F7)*0.5),2),IF(C31="Master",round((E10*1.15)/((B7+D7+F7)*0.5),2),IF(C31="Legendary",round((E10*1.2)/((B7+D7+F7)*0.5),2),round(E10/((B7+D7+F7)*0.5),2))))))</f>
        <v>0</v>
      </c>
      <c r="G10" s="33" t="s">
        <v>45</v>
      </c>
      <c r="H10" s="29" t="s">
        <v>46</v>
      </c>
      <c r="I10" s="30">
        <v>0.0</v>
      </c>
      <c r="J10" s="31">
        <f>I10*0.1</f>
        <v>0</v>
      </c>
    </row>
    <row r="11">
      <c r="A11" s="29" t="s">
        <v>47</v>
      </c>
      <c r="B11" s="30"/>
      <c r="C11" s="31">
        <f>B11*2</f>
        <v>0</v>
      </c>
      <c r="D11" s="29" t="s">
        <v>48</v>
      </c>
      <c r="E11" s="30">
        <v>0.0</v>
      </c>
      <c r="F11" s="32">
        <f>if(B31="",round(E11/((B7+D7+F7)),2),IF(C31="Trained",round((E11*1.05)/((B7+D7+F7)),2),IF(C31="Expert",round((E11*1.1)/((B7+D7+F7)),2),IF(C31="Master",round((E11*1.15)/((B7+D7+F7)),2),IF(C31="Legendary",round((E11*1.2)/((B7+D7+F7)),2),round(E11/((B7+D7+F7)),2))))))</f>
        <v>0</v>
      </c>
      <c r="G11" s="36">
        <f>F9+F10+F11</f>
        <v>0</v>
      </c>
      <c r="H11" s="29" t="s">
        <v>49</v>
      </c>
      <c r="I11" s="30">
        <v>0.0</v>
      </c>
      <c r="J11" s="31">
        <f>I11</f>
        <v>0</v>
      </c>
    </row>
    <row r="12">
      <c r="A12" s="29" t="s">
        <v>50</v>
      </c>
      <c r="B12" s="30"/>
      <c r="C12" s="31">
        <f>B12*5</f>
        <v>0</v>
      </c>
      <c r="D12" s="37" t="s">
        <v>51</v>
      </c>
      <c r="E12" s="12"/>
      <c r="F12" s="38" t="s">
        <v>52</v>
      </c>
      <c r="G12" s="39" t="str">
        <f>if(B33="",text("+",0)&amp;VLOOKUP(H1&amp;J1,Improvements!A:I,9,0)+J1,text("+",0)&amp;VLOOKUP(H1&amp;J1,Improvements!A:I,9,0)+J1+1)</f>
        <v>+3</v>
      </c>
      <c r="H12" s="29" t="s">
        <v>53</v>
      </c>
      <c r="I12" s="30">
        <v>0.0</v>
      </c>
      <c r="J12" s="31">
        <f>I12*3</f>
        <v>0</v>
      </c>
    </row>
    <row r="13">
      <c r="A13" s="29" t="s">
        <v>54</v>
      </c>
      <c r="B13" s="30"/>
      <c r="C13" s="31">
        <f>B13*100</f>
        <v>0</v>
      </c>
      <c r="D13" s="29" t="s">
        <v>55</v>
      </c>
      <c r="E13" s="5">
        <f>VLOOKUP(F1,Frames!1:1003,19,0)</f>
        <v>1</v>
      </c>
      <c r="F13" s="17" t="s">
        <v>56</v>
      </c>
      <c r="G13" s="40">
        <f>IF(E21="Bow",G23,0)+IF(E26="Bow",G28,0)+IF(E31="Bow",G33,0)+IF(E36="Bow",G38,0)</f>
        <v>0</v>
      </c>
      <c r="H13" s="34" t="s">
        <v>57</v>
      </c>
      <c r="J13" s="35"/>
    </row>
    <row r="14">
      <c r="A14" s="29" t="s">
        <v>58</v>
      </c>
      <c r="B14" s="30"/>
      <c r="C14" s="31">
        <f>B14*1</f>
        <v>0</v>
      </c>
      <c r="D14" s="29" t="s">
        <v>59</v>
      </c>
      <c r="E14" s="5">
        <f>VLOOKUP(F1,Frames!1:1003,20,0)</f>
        <v>6</v>
      </c>
      <c r="F14" s="17" t="s">
        <v>56</v>
      </c>
      <c r="G14" s="5">
        <f>IF(E21="Port",G23,0)+IF(E26="Port",G28,0)+IF(E31="Port",G33,0)+IF(E36="Port",G38,0)</f>
        <v>0</v>
      </c>
      <c r="H14" s="29" t="s">
        <v>60</v>
      </c>
      <c r="I14" s="30">
        <v>0.0</v>
      </c>
      <c r="J14" s="31">
        <f>I14*4</f>
        <v>0</v>
      </c>
    </row>
    <row r="15">
      <c r="A15" s="29" t="s">
        <v>61</v>
      </c>
      <c r="B15" s="30"/>
      <c r="C15" s="31">
        <f>B15*50</f>
        <v>0</v>
      </c>
      <c r="D15" s="29" t="s">
        <v>62</v>
      </c>
      <c r="E15" s="5">
        <f>VLOOKUP(F1,Frames!1:1003,21,0)</f>
        <v>6</v>
      </c>
      <c r="F15" s="17" t="s">
        <v>56</v>
      </c>
      <c r="G15" s="5">
        <f>IF(E21="Starboard",G23,0)+IF(E26="Starboard",G28,0)+IF(E31="Starboard",G33,0)+IF(E36="Starboard",G38,0)</f>
        <v>0</v>
      </c>
      <c r="H15" s="29" t="s">
        <v>63</v>
      </c>
      <c r="I15" s="30">
        <v>0.0</v>
      </c>
      <c r="J15" s="31">
        <f>I15*16</f>
        <v>0</v>
      </c>
    </row>
    <row r="16">
      <c r="A16" s="29" t="s">
        <v>64</v>
      </c>
      <c r="B16" s="30"/>
      <c r="C16" s="31">
        <f>B16*1</f>
        <v>0</v>
      </c>
      <c r="D16" s="41" t="s">
        <v>65</v>
      </c>
      <c r="E16" s="42">
        <f>VLOOKUP(F1,Frames!1:1003,22,0)</f>
        <v>0</v>
      </c>
      <c r="F16" s="17" t="s">
        <v>56</v>
      </c>
      <c r="G16" s="42">
        <f>IF(E21="Stern",G23,0)+IF(E26="Stern",G28,0)+IF(E31="Stern",G33,0)+IF(E36="Stern",G38,0)</f>
        <v>0</v>
      </c>
      <c r="H16" s="43" t="s">
        <v>66</v>
      </c>
      <c r="J16" s="35"/>
    </row>
    <row r="17">
      <c r="A17" s="29" t="s">
        <v>67</v>
      </c>
      <c r="B17" s="30"/>
      <c r="C17" s="31">
        <f>round((B17*0.005),1)</f>
        <v>0</v>
      </c>
      <c r="D17" s="29" t="s">
        <v>68</v>
      </c>
      <c r="E17" s="44" t="s">
        <v>69</v>
      </c>
      <c r="F17" s="14" t="s">
        <v>32</v>
      </c>
      <c r="G17" s="45" t="str">
        <f>VLOOKUP(E17,Improvements!A63:C66,2,0)</f>
        <v/>
      </c>
      <c r="H17" s="29" t="s">
        <v>70</v>
      </c>
      <c r="I17" s="30">
        <v>0.0</v>
      </c>
      <c r="J17" s="31">
        <f>I17*3</f>
        <v>0</v>
      </c>
    </row>
    <row r="18">
      <c r="A18" s="29" t="s">
        <v>71</v>
      </c>
      <c r="B18" s="30"/>
      <c r="C18" s="31">
        <f>B18*(VLOOKUP(F1,Frames!1:1003,4,0)*10)</f>
        <v>0</v>
      </c>
      <c r="D18" s="46" t="s">
        <v>72</v>
      </c>
      <c r="E18" s="42" t="str">
        <f>VLOOKUP(E17,Improvements!A62:C65,3,0)</f>
        <v/>
      </c>
      <c r="F18" s="46" t="s">
        <v>20</v>
      </c>
      <c r="G18" s="47"/>
      <c r="H18" s="48" t="s">
        <v>73</v>
      </c>
      <c r="I18" s="30">
        <v>0.0</v>
      </c>
      <c r="J18" s="31">
        <f>I18*4</f>
        <v>0</v>
      </c>
    </row>
    <row r="19">
      <c r="A19" s="29" t="s">
        <v>74</v>
      </c>
      <c r="B19" s="30"/>
      <c r="C19" s="32">
        <f>if(((B19-VLOOKUP(F1,Frames!1:1003,4,0))*25)&lt;0,0,((B19-VLOOKUP(F1,Frames!1:1003,4,0))*25))</f>
        <v>0</v>
      </c>
      <c r="D19" s="29" t="s">
        <v>75</v>
      </c>
      <c r="E19" s="44" t="s">
        <v>69</v>
      </c>
      <c r="F19" s="14" t="s">
        <v>76</v>
      </c>
      <c r="G19" s="5" t="str">
        <f>if(E19="None","",if(E19="Light Firedrake","Varies",if(E19="Firedrake","Varies",VLOOKUP(E19,Improvements!$A$68:$F$80,3,0)&amp;TEXT(" ft., Hex ",0)&amp;ROUND(VLOOKUP(E19,Improvements!$A$68:$F$80,3,0)/30,0))))</f>
        <v/>
      </c>
      <c r="H19" s="48" t="s">
        <v>77</v>
      </c>
      <c r="I19" s="30">
        <v>0.0</v>
      </c>
      <c r="J19" s="31">
        <f>I19*2</f>
        <v>0</v>
      </c>
    </row>
    <row r="20">
      <c r="A20" s="29" t="s">
        <v>78</v>
      </c>
      <c r="B20" s="30"/>
      <c r="C20" s="49"/>
      <c r="D20" s="29" t="s">
        <v>79</v>
      </c>
      <c r="E20" s="5" t="str">
        <f>VLOOKUP(E19,Improvements!$A$68:$F$80,2,0)</f>
        <v/>
      </c>
      <c r="F20" s="3" t="s">
        <v>80</v>
      </c>
      <c r="G20" s="5" t="str">
        <f>VLOOKUP(E19,Improvements!$A$68:$F$80,4,0)</f>
        <v/>
      </c>
      <c r="H20" s="48" t="s">
        <v>81</v>
      </c>
      <c r="I20" s="30">
        <v>0.0</v>
      </c>
      <c r="J20" s="31">
        <f>I20</f>
        <v>0</v>
      </c>
    </row>
    <row r="21">
      <c r="A21" s="29" t="s">
        <v>82</v>
      </c>
      <c r="B21" s="30"/>
      <c r="C21" s="49"/>
      <c r="D21" s="29" t="s">
        <v>83</v>
      </c>
      <c r="E21" s="44" t="s">
        <v>69</v>
      </c>
      <c r="F21" s="3" t="s">
        <v>30</v>
      </c>
      <c r="G21" s="5" t="str">
        <f>VLOOKUP(E19,Improvements!$A$68:$F$80,5,0)</f>
        <v/>
      </c>
      <c r="H21" s="29" t="s">
        <v>84</v>
      </c>
      <c r="I21" s="30">
        <v>0.0</v>
      </c>
      <c r="J21" s="31">
        <f>I21*4</f>
        <v>0</v>
      </c>
    </row>
    <row r="22">
      <c r="A22" s="29" t="s">
        <v>85</v>
      </c>
      <c r="B22" s="30"/>
      <c r="C22" s="50"/>
      <c r="D22" s="3" t="s">
        <v>86</v>
      </c>
      <c r="E22" s="5" t="str">
        <f>VLOOKUP(E19,Improvements!$A$68:$F$80,6,0)</f>
        <v/>
      </c>
      <c r="H22" s="48" t="s">
        <v>73</v>
      </c>
      <c r="I22" s="30">
        <v>0.0</v>
      </c>
      <c r="J22" s="31">
        <f>I22*7</f>
        <v>0</v>
      </c>
    </row>
    <row r="23">
      <c r="A23" s="29" t="s">
        <v>87</v>
      </c>
      <c r="B23" s="30"/>
      <c r="C23" s="50"/>
      <c r="D23" s="46" t="s">
        <v>88</v>
      </c>
      <c r="E23" s="42" t="str">
        <f>IF(E19="","",IF(E19="Light Ballista",I10,IF(E19="Ballista",I11,IF(E19="Heavy Ballista",I12,if(E19="Bombard",I14,if(E19="Heavy Bombard",I15,if(E19="Light Cannon",I17,IF(E19="Cannon",I21,IF(E19="Light Catapult",I26,IF(E19="Catapult",I30,if(E19="Light Firedrake",I35,if(E19="Firedrake",I36,IF(E19="Mortar",I38,"")))))))))))))</f>
        <v/>
      </c>
      <c r="F23" s="46" t="s">
        <v>89</v>
      </c>
      <c r="G23" s="47"/>
      <c r="H23" s="48" t="s">
        <v>77</v>
      </c>
      <c r="I23" s="30">
        <v>0.0</v>
      </c>
      <c r="J23" s="31">
        <f>I23*5</f>
        <v>0</v>
      </c>
    </row>
    <row r="24">
      <c r="A24" s="51" t="s">
        <v>90</v>
      </c>
      <c r="B24" s="52"/>
      <c r="C24" s="53"/>
      <c r="D24" s="29" t="s">
        <v>75</v>
      </c>
      <c r="E24" s="44" t="s">
        <v>69</v>
      </c>
      <c r="F24" s="14" t="s">
        <v>76</v>
      </c>
      <c r="G24" s="5" t="str">
        <f>if(E24="None","",if(E24="Light Firedrake","Varies",if(E24="Firedrake","Varies",VLOOKUP(E24,Improvements!$A$68:$F$80,3,0)&amp;TEXT(" ft., Hex ",0)&amp;ROUND(VLOOKUP(E24,Improvements!$A$68:$F$80,3,0)/30,0))))</f>
        <v/>
      </c>
      <c r="H24" s="48" t="s">
        <v>81</v>
      </c>
      <c r="I24" s="30">
        <v>0.0</v>
      </c>
      <c r="J24" s="31">
        <f>I24*3</f>
        <v>0</v>
      </c>
    </row>
    <row r="25">
      <c r="A25" s="22" t="s">
        <v>91</v>
      </c>
      <c r="B25" s="54">
        <f>(E9+E10+E11)+SUM(C9:C24)+sum(J10:J12)+SUM(J14:J15)+SUM(J17:J24)+SUM(J26:J33)+SUM(J35:J36)+J38</f>
        <v>0</v>
      </c>
      <c r="C25" s="31">
        <f>if(B29="",VLOOKUP(F1,Frames!1:1003,8,0),VLOOKUP(F1,Frames!1:1003,8,0)*1.05)</f>
        <v>650</v>
      </c>
      <c r="D25" s="29" t="s">
        <v>79</v>
      </c>
      <c r="E25" s="5" t="str">
        <f>VLOOKUP(E24,Improvements!$A$68:$F$80,2,0)</f>
        <v/>
      </c>
      <c r="F25" s="3" t="s">
        <v>80</v>
      </c>
      <c r="G25" s="5" t="str">
        <f>VLOOKUP(E24,Improvements!$A$68:$F$80,4,0)</f>
        <v/>
      </c>
      <c r="H25" s="43" t="s">
        <v>92</v>
      </c>
      <c r="J25" s="35"/>
    </row>
    <row r="26">
      <c r="A26" s="22" t="s">
        <v>93</v>
      </c>
      <c r="B26" s="23" t="s">
        <v>94</v>
      </c>
      <c r="C26" s="24" t="s">
        <v>95</v>
      </c>
      <c r="D26" s="29" t="s">
        <v>83</v>
      </c>
      <c r="E26" s="44" t="s">
        <v>69</v>
      </c>
      <c r="F26" s="3" t="s">
        <v>30</v>
      </c>
      <c r="G26" s="5" t="str">
        <f>VLOOKUP(E24,Improvements!$A$68:$F$80,5,0)</f>
        <v/>
      </c>
      <c r="H26" s="29" t="s">
        <v>96</v>
      </c>
      <c r="I26" s="30">
        <v>0.0</v>
      </c>
      <c r="J26" s="31">
        <f>I26*1</f>
        <v>0</v>
      </c>
    </row>
    <row r="27">
      <c r="A27" s="51" t="str">
        <f>IF(C27&gt;54,"Vile",IF(C27&gt;39,"Loathsome",IF(C27&gt;29,"Notorious",IF(C27&gt;19,"Despicable",IF(C27&gt;9,"Disgraceful","None")))))</f>
        <v>None</v>
      </c>
      <c r="B27" s="52">
        <v>0.0</v>
      </c>
      <c r="C27" s="55">
        <v>0.0</v>
      </c>
      <c r="D27" s="3" t="s">
        <v>86</v>
      </c>
      <c r="E27" s="5" t="str">
        <f>VLOOKUP(E24,Improvements!$A$68:$F$80,6,0)</f>
        <v/>
      </c>
      <c r="H27" s="48" t="s">
        <v>73</v>
      </c>
      <c r="I27" s="30">
        <v>0.0</v>
      </c>
      <c r="J27" s="31">
        <f>I27*4</f>
        <v>0</v>
      </c>
    </row>
    <row r="28">
      <c r="A28" s="22" t="s">
        <v>97</v>
      </c>
      <c r="B28" s="23" t="s">
        <v>98</v>
      </c>
      <c r="C28" s="24" t="s">
        <v>99</v>
      </c>
      <c r="D28" s="41" t="s">
        <v>88</v>
      </c>
      <c r="E28" s="42" t="str">
        <f>IF(E24="","",IF(E24="Light Ballista",I10,IF(E24="Ballista",I11,IF(E24="Heavy Ballista",I12,if(E24="Bombard",I14,if(E24="Heavy Bombard",I15,if(E24="Light Cannon",I17,IF(E24="Cannon",I21,IF(E24="Light Catapult",I26,IF(E24="Catapult",I30,if(E24="Light Firedrake",I35,if(E24="Firedrake",I36,IF(E24="Mortar",I38,"")))))))))))))</f>
        <v/>
      </c>
      <c r="F28" s="46" t="s">
        <v>89</v>
      </c>
      <c r="G28" s="47"/>
      <c r="H28" s="48" t="s">
        <v>77</v>
      </c>
      <c r="I28" s="30">
        <v>0.0</v>
      </c>
      <c r="J28" s="31">
        <f>I28*2</f>
        <v>0</v>
      </c>
    </row>
    <row r="29">
      <c r="A29" s="29" t="s">
        <v>100</v>
      </c>
      <c r="B29" s="30"/>
      <c r="C29" s="31"/>
      <c r="D29" s="29" t="s">
        <v>75</v>
      </c>
      <c r="E29" s="44" t="s">
        <v>69</v>
      </c>
      <c r="F29" s="14" t="s">
        <v>76</v>
      </c>
      <c r="G29" s="5" t="str">
        <f>if(E29="None","",if(E29="Light Firedrake","Varies",if(E29="Firedrake","Varies",VLOOKUP(E29,Improvements!$A$68:$F$80,3,0)&amp;TEXT(" ft., Hex ",0)&amp;ROUND(VLOOKUP(E29,Improvements!$A$68:$F$80,3,0)/30,0))))</f>
        <v/>
      </c>
      <c r="H29" s="48" t="s">
        <v>81</v>
      </c>
      <c r="I29" s="30">
        <v>0.0</v>
      </c>
      <c r="J29" s="31">
        <f>I29*3</f>
        <v>0</v>
      </c>
    </row>
    <row r="30">
      <c r="A30" s="29" t="s">
        <v>101</v>
      </c>
      <c r="B30" s="30"/>
      <c r="C30" s="31"/>
      <c r="D30" s="29" t="s">
        <v>79</v>
      </c>
      <c r="E30" s="5" t="str">
        <f>VLOOKUP(E29,Improvements!$A$68:$F$80,2,0)</f>
        <v/>
      </c>
      <c r="F30" s="3" t="s">
        <v>80</v>
      </c>
      <c r="G30" s="5" t="str">
        <f>VLOOKUP(E29,Improvements!$A$68:$F$80,4,0)</f>
        <v/>
      </c>
      <c r="H30" s="29" t="s">
        <v>102</v>
      </c>
      <c r="I30" s="30">
        <v>0.0</v>
      </c>
      <c r="J30" s="31">
        <f>I30*4</f>
        <v>0</v>
      </c>
    </row>
    <row r="31">
      <c r="A31" s="29" t="s">
        <v>103</v>
      </c>
      <c r="B31" s="30"/>
      <c r="C31" s="50" t="s">
        <v>69</v>
      </c>
      <c r="D31" s="29" t="s">
        <v>83</v>
      </c>
      <c r="E31" s="44" t="s">
        <v>69</v>
      </c>
      <c r="F31" s="3" t="s">
        <v>30</v>
      </c>
      <c r="G31" s="5" t="str">
        <f>VLOOKUP(E29,Improvements!$A$68:$F$80,5,0)</f>
        <v/>
      </c>
      <c r="H31" s="48" t="s">
        <v>73</v>
      </c>
      <c r="I31" s="30">
        <v>0.0</v>
      </c>
      <c r="J31" s="31">
        <f>I31*7</f>
        <v>0</v>
      </c>
    </row>
    <row r="32">
      <c r="A32" s="29" t="s">
        <v>104</v>
      </c>
      <c r="C32" s="31"/>
      <c r="D32" s="29" t="s">
        <v>86</v>
      </c>
      <c r="E32" s="5" t="str">
        <f>VLOOKUP(E29,Improvements!$A$68:$F$80,6,0)</f>
        <v/>
      </c>
      <c r="H32" s="48" t="s">
        <v>77</v>
      </c>
      <c r="I32" s="30">
        <v>0.0</v>
      </c>
      <c r="J32" s="31">
        <f>I32*3</f>
        <v>0</v>
      </c>
    </row>
    <row r="33">
      <c r="A33" s="29" t="s">
        <v>105</v>
      </c>
      <c r="C33" s="31"/>
      <c r="D33" s="41" t="s">
        <v>88</v>
      </c>
      <c r="E33" s="42" t="str">
        <f>IF(E29="","",IF(E29="Light Ballista",I10,IF(E29="Ballista",I11,IF(E29="Heavy Ballista",I12,if(E29="Bombard",I14,if(E29="Heavy Bombard",I15,if(E29="Light Cannon",I17,IF(E29="Cannon",I21,IF(E29="Light Catapult",I26,IF(E29="Catapult",I30,if(E29="Light Firedrake",I35,if(E29="Firedrake",I36,IF(E29="Mortar",I38,"")))))))))))))</f>
        <v/>
      </c>
      <c r="F33" s="46" t="s">
        <v>89</v>
      </c>
      <c r="G33" s="47"/>
      <c r="H33" s="48" t="s">
        <v>81</v>
      </c>
      <c r="I33" s="30">
        <v>0.0</v>
      </c>
      <c r="J33" s="31">
        <f>I33*5</f>
        <v>0</v>
      </c>
    </row>
    <row r="34">
      <c r="A34" s="29" t="s">
        <v>106</v>
      </c>
      <c r="C34" s="31"/>
      <c r="D34" s="29" t="s">
        <v>75</v>
      </c>
      <c r="E34" s="44" t="s">
        <v>69</v>
      </c>
      <c r="F34" s="14" t="s">
        <v>76</v>
      </c>
      <c r="G34" s="5" t="str">
        <f>if(E34="None","",if(E34="Light Firedrake","Varies",if(E34="Firedrake","Varies",VLOOKUP(E34,Improvements!$A$68:$F$80,3,0)&amp;TEXT(" ft., Hex ",0)&amp;ROUND(VLOOKUP(E34,Improvements!$A$68:$F$80,3,0)/30,0))))</f>
        <v/>
      </c>
      <c r="H34" s="43" t="s">
        <v>107</v>
      </c>
      <c r="J34" s="35"/>
    </row>
    <row r="35">
      <c r="A35" s="29" t="s">
        <v>108</v>
      </c>
      <c r="C35" s="31"/>
      <c r="D35" s="29" t="s">
        <v>79</v>
      </c>
      <c r="E35" s="5" t="str">
        <f>VLOOKUP(E34,Improvements!$A$68:$F$80,2,0)</f>
        <v/>
      </c>
      <c r="F35" s="3" t="s">
        <v>80</v>
      </c>
      <c r="G35" s="5" t="str">
        <f>VLOOKUP(E34,Improvements!$A$68:$F$80,4,0)</f>
        <v/>
      </c>
      <c r="H35" s="29" t="s">
        <v>109</v>
      </c>
      <c r="I35" s="30">
        <v>0.0</v>
      </c>
      <c r="J35" s="31">
        <f>I35*2</f>
        <v>0</v>
      </c>
    </row>
    <row r="36">
      <c r="A36" s="29" t="s">
        <v>110</v>
      </c>
      <c r="C36" s="31"/>
      <c r="D36" s="29" t="s">
        <v>83</v>
      </c>
      <c r="E36" s="44" t="s">
        <v>69</v>
      </c>
      <c r="F36" s="3" t="s">
        <v>30</v>
      </c>
      <c r="G36" s="5" t="str">
        <f>VLOOKUP(E34,Improvements!$A$68:$F$80,5,0)</f>
        <v/>
      </c>
      <c r="H36" s="29" t="s">
        <v>111</v>
      </c>
      <c r="I36" s="30">
        <v>0.0</v>
      </c>
      <c r="J36" s="31">
        <f>I36*3</f>
        <v>0</v>
      </c>
    </row>
    <row r="37">
      <c r="A37" s="29" t="s">
        <v>112</v>
      </c>
      <c r="C37" s="31"/>
      <c r="D37" s="29" t="s">
        <v>86</v>
      </c>
      <c r="E37" s="5" t="str">
        <f>VLOOKUP(E34,Improvements!$A$68:$F$80,6,0)</f>
        <v/>
      </c>
      <c r="H37" s="43" t="s">
        <v>113</v>
      </c>
      <c r="J37" s="35"/>
    </row>
    <row r="38">
      <c r="A38" s="29" t="s">
        <v>114</v>
      </c>
      <c r="C38" s="31"/>
      <c r="D38" s="29" t="s">
        <v>88</v>
      </c>
      <c r="E38" s="5" t="str">
        <f>IF(E34="","",IF(E34="Light Ballista",I10,IF(E34="Ballista",I11,IF(E34="Heavy Ballista",I12,if(E34="Bombard",I14,if(E34="Heavy Bombard",I15,if(E34="Light Cannon",I17,IF(E34="Cannon",I21,IF(E34="Light Catapult",I26,IF(E34="Catapult",I30,if(E34="Light Firedrake",I35,if(E34="Firedrake",I36,IF(E34="Mortar",I38,"")))))))))))))</f>
        <v/>
      </c>
      <c r="F38" s="3" t="s">
        <v>89</v>
      </c>
      <c r="H38" s="51" t="s">
        <v>115</v>
      </c>
      <c r="I38" s="52">
        <v>0.0</v>
      </c>
      <c r="J38" s="56">
        <f>I38</f>
        <v>0</v>
      </c>
    </row>
    <row r="39">
      <c r="A39" s="51" t="s">
        <v>116</v>
      </c>
      <c r="B39" s="57"/>
      <c r="C39" s="58" t="s">
        <v>69</v>
      </c>
      <c r="D39" s="59" t="s">
        <v>117</v>
      </c>
      <c r="E39" s="60" t="s">
        <v>118</v>
      </c>
      <c r="F39" s="61" t="str">
        <f>IF(E39="No","","Propulsion")</f>
        <v/>
      </c>
      <c r="G39" s="62" t="s">
        <v>69</v>
      </c>
      <c r="H39" s="63"/>
    </row>
    <row r="40">
      <c r="D40" s="64" t="s">
        <v>119</v>
      </c>
      <c r="H40" s="63"/>
    </row>
    <row r="41">
      <c r="D41" s="63"/>
      <c r="F41" s="63"/>
      <c r="H41" s="63"/>
    </row>
    <row r="42">
      <c r="D42" s="63"/>
      <c r="F42" s="63"/>
      <c r="H42" s="63"/>
    </row>
    <row r="43">
      <c r="D43" s="63"/>
      <c r="F43" s="63"/>
      <c r="H43" s="63"/>
    </row>
    <row r="44">
      <c r="D44" s="63"/>
      <c r="F44" s="63"/>
      <c r="H44" s="63"/>
    </row>
    <row r="45">
      <c r="D45" s="63"/>
      <c r="F45" s="63"/>
      <c r="H45" s="63"/>
    </row>
    <row r="46">
      <c r="D46" s="63"/>
      <c r="F46" s="63"/>
      <c r="H46" s="63"/>
    </row>
    <row r="47">
      <c r="D47" s="63"/>
      <c r="F47" s="63"/>
      <c r="H47" s="63"/>
    </row>
    <row r="48">
      <c r="D48" s="63"/>
      <c r="F48" s="63"/>
      <c r="H48" s="63"/>
    </row>
    <row r="49">
      <c r="D49" s="63"/>
      <c r="F49" s="63"/>
      <c r="H49" s="63"/>
    </row>
    <row r="50">
      <c r="D50" s="63"/>
      <c r="F50" s="63"/>
      <c r="H50" s="63"/>
    </row>
    <row r="51">
      <c r="D51" s="63"/>
      <c r="F51" s="63"/>
      <c r="H51" s="63"/>
    </row>
    <row r="52">
      <c r="D52" s="63"/>
      <c r="F52" s="63"/>
      <c r="H52" s="63"/>
    </row>
    <row r="53">
      <c r="D53" s="63"/>
      <c r="F53" s="63"/>
      <c r="H53" s="63"/>
    </row>
    <row r="54">
      <c r="D54" s="63"/>
      <c r="F54" s="63"/>
      <c r="H54" s="63"/>
    </row>
    <row r="55">
      <c r="D55" s="63"/>
      <c r="F55" s="63"/>
      <c r="H55" s="63"/>
    </row>
    <row r="56">
      <c r="D56" s="63"/>
      <c r="F56" s="63"/>
      <c r="H56" s="63"/>
    </row>
    <row r="57">
      <c r="D57" s="63"/>
      <c r="F57" s="63"/>
      <c r="H57" s="63"/>
    </row>
    <row r="58">
      <c r="D58" s="63"/>
      <c r="F58" s="63"/>
      <c r="H58" s="63"/>
    </row>
    <row r="59">
      <c r="D59" s="63"/>
      <c r="F59" s="63"/>
      <c r="H59" s="63"/>
    </row>
    <row r="60">
      <c r="D60" s="63"/>
      <c r="F60" s="63"/>
      <c r="H60" s="63"/>
    </row>
    <row r="61">
      <c r="D61" s="63"/>
      <c r="F61" s="63"/>
      <c r="H61" s="63"/>
    </row>
    <row r="62">
      <c r="D62" s="63"/>
      <c r="F62" s="63"/>
      <c r="H62" s="63"/>
    </row>
    <row r="63">
      <c r="D63" s="63"/>
      <c r="F63" s="63"/>
      <c r="H63" s="63"/>
    </row>
    <row r="64">
      <c r="D64" s="63"/>
      <c r="F64" s="63"/>
      <c r="H64" s="63"/>
    </row>
    <row r="65">
      <c r="D65" s="63"/>
      <c r="F65" s="63"/>
      <c r="H65" s="63"/>
    </row>
    <row r="66">
      <c r="D66" s="63"/>
      <c r="F66" s="63"/>
      <c r="H66" s="63"/>
    </row>
    <row r="67">
      <c r="D67" s="63"/>
      <c r="F67" s="63"/>
      <c r="H67" s="63"/>
    </row>
    <row r="68">
      <c r="D68" s="63"/>
      <c r="F68" s="63"/>
      <c r="H68" s="63"/>
    </row>
    <row r="69">
      <c r="D69" s="63"/>
      <c r="F69" s="63"/>
      <c r="H69" s="63"/>
    </row>
    <row r="70">
      <c r="D70" s="63"/>
      <c r="F70" s="63"/>
      <c r="H70" s="63"/>
    </row>
    <row r="71">
      <c r="D71" s="63"/>
      <c r="F71" s="63"/>
      <c r="H71" s="63"/>
    </row>
    <row r="72">
      <c r="D72" s="63"/>
      <c r="F72" s="63"/>
      <c r="H72" s="63"/>
    </row>
    <row r="73">
      <c r="D73" s="63"/>
      <c r="F73" s="63"/>
      <c r="H73" s="63"/>
    </row>
    <row r="74">
      <c r="D74" s="63"/>
      <c r="F74" s="63"/>
      <c r="H74" s="63"/>
    </row>
    <row r="75">
      <c r="D75" s="63"/>
      <c r="F75" s="63"/>
      <c r="H75" s="63"/>
    </row>
    <row r="76">
      <c r="D76" s="63"/>
      <c r="F76" s="63"/>
      <c r="H76" s="63"/>
    </row>
    <row r="77">
      <c r="D77" s="63"/>
      <c r="F77" s="63"/>
      <c r="H77" s="63"/>
    </row>
    <row r="78">
      <c r="D78" s="63"/>
      <c r="F78" s="63"/>
      <c r="H78" s="63"/>
    </row>
    <row r="79">
      <c r="D79" s="63"/>
      <c r="F79" s="63"/>
      <c r="H79" s="63"/>
    </row>
    <row r="80">
      <c r="D80" s="63"/>
      <c r="F80" s="63"/>
      <c r="H80" s="63"/>
    </row>
    <row r="81">
      <c r="D81" s="63"/>
      <c r="F81" s="63"/>
      <c r="H81" s="63"/>
    </row>
    <row r="82">
      <c r="D82" s="63"/>
      <c r="F82" s="63"/>
      <c r="H82" s="63"/>
    </row>
    <row r="83">
      <c r="D83" s="63"/>
      <c r="F83" s="63"/>
      <c r="H83" s="63"/>
    </row>
    <row r="84">
      <c r="D84" s="63"/>
      <c r="F84" s="63"/>
      <c r="H84" s="63"/>
    </row>
    <row r="85">
      <c r="D85" s="63"/>
      <c r="F85" s="63"/>
      <c r="H85" s="63"/>
    </row>
    <row r="86">
      <c r="D86" s="63"/>
      <c r="F86" s="63"/>
      <c r="H86" s="63"/>
    </row>
    <row r="87">
      <c r="D87" s="63"/>
      <c r="F87" s="63"/>
      <c r="H87" s="63"/>
    </row>
    <row r="88">
      <c r="D88" s="63"/>
      <c r="F88" s="63"/>
      <c r="H88" s="63"/>
    </row>
    <row r="89">
      <c r="D89" s="63"/>
      <c r="F89" s="63"/>
      <c r="H89" s="63"/>
    </row>
    <row r="90">
      <c r="D90" s="63"/>
      <c r="F90" s="63"/>
      <c r="H90" s="63"/>
    </row>
    <row r="91">
      <c r="D91" s="63"/>
      <c r="F91" s="63"/>
      <c r="H91" s="63"/>
    </row>
    <row r="92">
      <c r="D92" s="63"/>
      <c r="F92" s="63"/>
      <c r="H92" s="63"/>
    </row>
    <row r="93">
      <c r="D93" s="63"/>
      <c r="F93" s="63"/>
      <c r="H93" s="63"/>
    </row>
    <row r="94">
      <c r="D94" s="63"/>
      <c r="F94" s="63"/>
      <c r="H94" s="63"/>
    </row>
    <row r="95">
      <c r="D95" s="63"/>
      <c r="F95" s="63"/>
      <c r="H95" s="63"/>
    </row>
    <row r="96">
      <c r="D96" s="63"/>
      <c r="F96" s="63"/>
      <c r="H96" s="63"/>
    </row>
    <row r="97">
      <c r="D97" s="63"/>
      <c r="F97" s="63"/>
      <c r="H97" s="63"/>
    </row>
    <row r="98">
      <c r="D98" s="63"/>
      <c r="F98" s="63"/>
      <c r="H98" s="63"/>
    </row>
    <row r="99">
      <c r="D99" s="63"/>
      <c r="F99" s="63"/>
      <c r="H99" s="63"/>
    </row>
    <row r="100">
      <c r="D100" s="63"/>
      <c r="F100" s="63"/>
      <c r="H100" s="63"/>
    </row>
    <row r="101">
      <c r="D101" s="63"/>
      <c r="F101" s="63"/>
      <c r="H101" s="63"/>
    </row>
    <row r="102">
      <c r="D102" s="63"/>
      <c r="F102" s="63"/>
      <c r="H102" s="63"/>
    </row>
    <row r="103">
      <c r="D103" s="63"/>
      <c r="F103" s="63"/>
      <c r="H103" s="63"/>
    </row>
    <row r="104">
      <c r="D104" s="63"/>
      <c r="F104" s="63"/>
      <c r="H104" s="63"/>
    </row>
    <row r="105">
      <c r="D105" s="63"/>
      <c r="F105" s="63"/>
      <c r="H105" s="63"/>
    </row>
    <row r="106">
      <c r="D106" s="63"/>
      <c r="F106" s="63"/>
      <c r="H106" s="63"/>
    </row>
    <row r="107">
      <c r="D107" s="63"/>
      <c r="F107" s="63"/>
      <c r="H107" s="63"/>
    </row>
    <row r="108">
      <c r="D108" s="63"/>
      <c r="F108" s="63"/>
      <c r="H108" s="63"/>
    </row>
    <row r="109">
      <c r="D109" s="63"/>
      <c r="F109" s="63"/>
      <c r="H109" s="63"/>
    </row>
    <row r="110">
      <c r="D110" s="63"/>
      <c r="F110" s="63"/>
      <c r="H110" s="63"/>
    </row>
    <row r="111">
      <c r="D111" s="63"/>
      <c r="F111" s="63"/>
      <c r="H111" s="63"/>
    </row>
    <row r="112">
      <c r="D112" s="63"/>
      <c r="F112" s="63"/>
      <c r="H112" s="63"/>
    </row>
    <row r="113">
      <c r="D113" s="63"/>
      <c r="F113" s="63"/>
      <c r="H113" s="63"/>
    </row>
    <row r="114">
      <c r="D114" s="63"/>
      <c r="F114" s="63"/>
      <c r="H114" s="63"/>
    </row>
    <row r="115">
      <c r="D115" s="63"/>
      <c r="F115" s="63"/>
      <c r="H115" s="63"/>
    </row>
    <row r="116">
      <c r="D116" s="63"/>
      <c r="F116" s="63"/>
      <c r="H116" s="63"/>
    </row>
    <row r="117">
      <c r="D117" s="63"/>
      <c r="F117" s="63"/>
      <c r="H117" s="63"/>
    </row>
    <row r="118">
      <c r="D118" s="63"/>
      <c r="F118" s="63"/>
      <c r="H118" s="63"/>
    </row>
    <row r="119">
      <c r="D119" s="63"/>
      <c r="F119" s="63"/>
      <c r="H119" s="63"/>
    </row>
    <row r="120">
      <c r="D120" s="63"/>
      <c r="F120" s="63"/>
      <c r="H120" s="63"/>
    </row>
    <row r="121">
      <c r="D121" s="63"/>
      <c r="F121" s="63"/>
      <c r="H121" s="63"/>
    </row>
    <row r="122">
      <c r="D122" s="63"/>
      <c r="F122" s="63"/>
      <c r="H122" s="63"/>
    </row>
    <row r="123">
      <c r="D123" s="63"/>
      <c r="F123" s="63"/>
      <c r="H123" s="63"/>
    </row>
    <row r="124">
      <c r="D124" s="63"/>
      <c r="F124" s="63"/>
      <c r="H124" s="63"/>
    </row>
    <row r="125">
      <c r="D125" s="63"/>
      <c r="F125" s="63"/>
      <c r="H125" s="63"/>
    </row>
    <row r="126">
      <c r="D126" s="63"/>
      <c r="F126" s="63"/>
      <c r="H126" s="63"/>
    </row>
    <row r="127">
      <c r="D127" s="63"/>
      <c r="F127" s="63"/>
      <c r="H127" s="63"/>
    </row>
    <row r="128">
      <c r="D128" s="63"/>
      <c r="F128" s="63"/>
      <c r="H128" s="63"/>
    </row>
    <row r="129">
      <c r="D129" s="63"/>
      <c r="F129" s="63"/>
      <c r="H129" s="63"/>
    </row>
    <row r="130">
      <c r="D130" s="63"/>
      <c r="F130" s="63"/>
      <c r="H130" s="63"/>
    </row>
    <row r="131">
      <c r="D131" s="63"/>
      <c r="F131" s="63"/>
      <c r="H131" s="63"/>
    </row>
    <row r="132">
      <c r="D132" s="63"/>
      <c r="F132" s="63"/>
      <c r="H132" s="63"/>
    </row>
    <row r="133">
      <c r="D133" s="63"/>
      <c r="F133" s="63"/>
      <c r="H133" s="63"/>
    </row>
    <row r="134">
      <c r="D134" s="63"/>
      <c r="F134" s="63"/>
      <c r="H134" s="63"/>
    </row>
    <row r="135">
      <c r="D135" s="63"/>
      <c r="F135" s="63"/>
      <c r="H135" s="63"/>
    </row>
    <row r="136">
      <c r="D136" s="63"/>
      <c r="F136" s="63"/>
      <c r="H136" s="63"/>
    </row>
    <row r="137">
      <c r="D137" s="63"/>
      <c r="F137" s="63"/>
      <c r="H137" s="63"/>
    </row>
    <row r="138">
      <c r="D138" s="63"/>
      <c r="F138" s="63"/>
      <c r="H138" s="63"/>
    </row>
    <row r="139">
      <c r="D139" s="63"/>
      <c r="F139" s="63"/>
      <c r="H139" s="63"/>
    </row>
    <row r="140">
      <c r="D140" s="63"/>
      <c r="F140" s="63"/>
      <c r="H140" s="63"/>
    </row>
    <row r="141">
      <c r="D141" s="63"/>
      <c r="F141" s="63"/>
      <c r="H141" s="63"/>
    </row>
    <row r="142">
      <c r="D142" s="63"/>
      <c r="F142" s="63"/>
      <c r="H142" s="63"/>
    </row>
    <row r="143">
      <c r="D143" s="63"/>
      <c r="F143" s="63"/>
      <c r="H143" s="63"/>
    </row>
    <row r="144">
      <c r="D144" s="63"/>
      <c r="F144" s="63"/>
      <c r="H144" s="63"/>
    </row>
    <row r="145">
      <c r="D145" s="63"/>
      <c r="F145" s="63"/>
      <c r="H145" s="63"/>
    </row>
    <row r="146">
      <c r="D146" s="63"/>
      <c r="F146" s="63"/>
      <c r="H146" s="63"/>
    </row>
    <row r="147">
      <c r="D147" s="63"/>
      <c r="F147" s="63"/>
      <c r="H147" s="63"/>
    </row>
    <row r="148">
      <c r="D148" s="63"/>
      <c r="F148" s="63"/>
      <c r="H148" s="63"/>
    </row>
    <row r="149">
      <c r="D149" s="63"/>
      <c r="F149" s="63"/>
      <c r="H149" s="63"/>
    </row>
    <row r="150">
      <c r="D150" s="63"/>
      <c r="F150" s="63"/>
      <c r="H150" s="63"/>
    </row>
    <row r="151">
      <c r="D151" s="63"/>
      <c r="F151" s="63"/>
      <c r="H151" s="63"/>
    </row>
    <row r="152">
      <c r="D152" s="63"/>
      <c r="F152" s="63"/>
      <c r="H152" s="63"/>
    </row>
    <row r="153">
      <c r="D153" s="63"/>
      <c r="F153" s="63"/>
      <c r="H153" s="63"/>
    </row>
    <row r="154">
      <c r="D154" s="63"/>
      <c r="F154" s="63"/>
      <c r="H154" s="63"/>
    </row>
    <row r="155">
      <c r="D155" s="63"/>
      <c r="F155" s="63"/>
      <c r="H155" s="63"/>
    </row>
    <row r="156">
      <c r="D156" s="63"/>
      <c r="F156" s="63"/>
      <c r="H156" s="63"/>
    </row>
    <row r="157">
      <c r="D157" s="63"/>
      <c r="F157" s="63"/>
      <c r="H157" s="63"/>
    </row>
    <row r="158">
      <c r="D158" s="63"/>
      <c r="F158" s="63"/>
      <c r="H158" s="63"/>
    </row>
    <row r="159">
      <c r="D159" s="63"/>
      <c r="F159" s="63"/>
      <c r="H159" s="63"/>
    </row>
    <row r="160">
      <c r="D160" s="63"/>
      <c r="F160" s="63"/>
      <c r="H160" s="63"/>
    </row>
    <row r="161">
      <c r="D161" s="63"/>
      <c r="F161" s="63"/>
      <c r="H161" s="63"/>
    </row>
    <row r="162">
      <c r="D162" s="63"/>
      <c r="F162" s="63"/>
      <c r="H162" s="63"/>
    </row>
    <row r="163">
      <c r="D163" s="63"/>
      <c r="F163" s="63"/>
      <c r="H163" s="63"/>
    </row>
    <row r="164">
      <c r="D164" s="63"/>
      <c r="F164" s="63"/>
      <c r="H164" s="63"/>
    </row>
    <row r="165">
      <c r="D165" s="63"/>
      <c r="F165" s="63"/>
      <c r="H165" s="63"/>
    </row>
    <row r="166">
      <c r="D166" s="63"/>
      <c r="F166" s="63"/>
      <c r="H166" s="63"/>
    </row>
    <row r="167">
      <c r="D167" s="63"/>
      <c r="F167" s="63"/>
      <c r="H167" s="63"/>
    </row>
    <row r="168">
      <c r="D168" s="63"/>
      <c r="F168" s="63"/>
      <c r="H168" s="63"/>
    </row>
    <row r="169">
      <c r="D169" s="63"/>
      <c r="F169" s="63"/>
      <c r="H169" s="63"/>
    </row>
    <row r="170">
      <c r="D170" s="63"/>
      <c r="F170" s="63"/>
      <c r="H170" s="63"/>
    </row>
    <row r="171">
      <c r="D171" s="63"/>
      <c r="F171" s="63"/>
      <c r="H171" s="63"/>
    </row>
    <row r="172">
      <c r="D172" s="63"/>
      <c r="F172" s="63"/>
      <c r="H172" s="63"/>
    </row>
    <row r="173">
      <c r="D173" s="63"/>
      <c r="F173" s="63"/>
      <c r="H173" s="63"/>
    </row>
    <row r="174">
      <c r="D174" s="63"/>
      <c r="F174" s="63"/>
      <c r="H174" s="63"/>
    </row>
    <row r="175">
      <c r="D175" s="63"/>
      <c r="F175" s="63"/>
      <c r="H175" s="63"/>
    </row>
    <row r="176">
      <c r="D176" s="63"/>
      <c r="F176" s="63"/>
      <c r="H176" s="63"/>
    </row>
    <row r="177">
      <c r="D177" s="63"/>
      <c r="F177" s="63"/>
      <c r="H177" s="63"/>
    </row>
    <row r="178">
      <c r="D178" s="63"/>
      <c r="F178" s="63"/>
      <c r="H178" s="63"/>
    </row>
    <row r="179">
      <c r="D179" s="63"/>
      <c r="F179" s="63"/>
      <c r="H179" s="63"/>
    </row>
    <row r="180">
      <c r="D180" s="63"/>
      <c r="F180" s="63"/>
      <c r="H180" s="63"/>
    </row>
    <row r="181">
      <c r="D181" s="63"/>
      <c r="F181" s="63"/>
      <c r="H181" s="63"/>
    </row>
    <row r="182">
      <c r="D182" s="63"/>
      <c r="F182" s="63"/>
      <c r="H182" s="63"/>
    </row>
    <row r="183">
      <c r="D183" s="63"/>
      <c r="F183" s="63"/>
      <c r="H183" s="63"/>
    </row>
    <row r="184">
      <c r="D184" s="63"/>
      <c r="F184" s="63"/>
      <c r="H184" s="63"/>
    </row>
    <row r="185">
      <c r="D185" s="63"/>
      <c r="F185" s="63"/>
      <c r="H185" s="63"/>
    </row>
    <row r="186">
      <c r="D186" s="63"/>
      <c r="F186" s="63"/>
      <c r="H186" s="63"/>
    </row>
    <row r="187">
      <c r="D187" s="63"/>
      <c r="F187" s="63"/>
      <c r="H187" s="63"/>
    </row>
    <row r="188">
      <c r="D188" s="63"/>
      <c r="F188" s="63"/>
      <c r="H188" s="63"/>
    </row>
    <row r="189">
      <c r="D189" s="63"/>
      <c r="F189" s="63"/>
      <c r="H189" s="63"/>
    </row>
    <row r="190">
      <c r="D190" s="63"/>
      <c r="F190" s="63"/>
      <c r="H190" s="63"/>
    </row>
    <row r="191">
      <c r="D191" s="63"/>
      <c r="F191" s="63"/>
      <c r="H191" s="63"/>
    </row>
    <row r="192">
      <c r="D192" s="63"/>
      <c r="F192" s="63"/>
      <c r="H192" s="63"/>
    </row>
    <row r="193">
      <c r="D193" s="63"/>
      <c r="F193" s="63"/>
      <c r="H193" s="63"/>
    </row>
    <row r="194">
      <c r="D194" s="63"/>
      <c r="F194" s="63"/>
      <c r="H194" s="63"/>
    </row>
    <row r="195">
      <c r="D195" s="63"/>
      <c r="F195" s="63"/>
      <c r="H195" s="63"/>
    </row>
    <row r="196">
      <c r="D196" s="63"/>
      <c r="F196" s="63"/>
      <c r="H196" s="63"/>
    </row>
    <row r="197">
      <c r="D197" s="63"/>
      <c r="F197" s="63"/>
      <c r="H197" s="63"/>
    </row>
    <row r="198">
      <c r="D198" s="63"/>
      <c r="F198" s="63"/>
      <c r="H198" s="63"/>
    </row>
    <row r="199">
      <c r="D199" s="63"/>
      <c r="F199" s="63"/>
      <c r="H199" s="63"/>
    </row>
    <row r="200">
      <c r="D200" s="63"/>
      <c r="F200" s="63"/>
      <c r="H200" s="63"/>
    </row>
    <row r="201">
      <c r="D201" s="63"/>
      <c r="F201" s="63"/>
      <c r="H201" s="63"/>
    </row>
    <row r="202">
      <c r="D202" s="63"/>
      <c r="F202" s="63"/>
      <c r="H202" s="63"/>
    </row>
    <row r="203">
      <c r="D203" s="63"/>
      <c r="F203" s="63"/>
      <c r="H203" s="63"/>
    </row>
    <row r="204">
      <c r="D204" s="63"/>
      <c r="F204" s="63"/>
      <c r="H204" s="63"/>
    </row>
    <row r="205">
      <c r="D205" s="63"/>
      <c r="F205" s="63"/>
      <c r="H205" s="63"/>
    </row>
    <row r="206">
      <c r="D206" s="63"/>
      <c r="F206" s="63"/>
      <c r="H206" s="63"/>
    </row>
    <row r="207">
      <c r="D207" s="63"/>
      <c r="F207" s="63"/>
      <c r="H207" s="63"/>
    </row>
    <row r="208">
      <c r="D208" s="63"/>
      <c r="F208" s="63"/>
      <c r="H208" s="63"/>
    </row>
    <row r="209">
      <c r="D209" s="63"/>
      <c r="F209" s="63"/>
      <c r="H209" s="63"/>
    </row>
    <row r="210">
      <c r="D210" s="63"/>
      <c r="F210" s="63"/>
      <c r="H210" s="63"/>
    </row>
    <row r="211">
      <c r="D211" s="63"/>
      <c r="F211" s="63"/>
      <c r="H211" s="63"/>
    </row>
    <row r="212">
      <c r="D212" s="63"/>
      <c r="F212" s="63"/>
      <c r="H212" s="63"/>
    </row>
    <row r="213">
      <c r="D213" s="63"/>
      <c r="F213" s="63"/>
      <c r="H213" s="63"/>
    </row>
    <row r="214">
      <c r="D214" s="63"/>
      <c r="F214" s="63"/>
      <c r="H214" s="63"/>
    </row>
    <row r="215">
      <c r="D215" s="63"/>
      <c r="F215" s="63"/>
      <c r="H215" s="63"/>
    </row>
    <row r="216">
      <c r="D216" s="63"/>
      <c r="F216" s="63"/>
      <c r="H216" s="63"/>
    </row>
    <row r="217">
      <c r="D217" s="63"/>
      <c r="F217" s="63"/>
      <c r="H217" s="63"/>
    </row>
    <row r="218">
      <c r="D218" s="63"/>
      <c r="F218" s="63"/>
      <c r="H218" s="63"/>
    </row>
    <row r="219">
      <c r="D219" s="63"/>
      <c r="F219" s="63"/>
      <c r="H219" s="63"/>
    </row>
    <row r="220">
      <c r="D220" s="63"/>
      <c r="F220" s="63"/>
      <c r="H220" s="63"/>
    </row>
    <row r="221">
      <c r="D221" s="63"/>
      <c r="F221" s="63"/>
      <c r="H221" s="63"/>
    </row>
    <row r="222">
      <c r="D222" s="63"/>
      <c r="F222" s="63"/>
      <c r="H222" s="63"/>
    </row>
    <row r="223">
      <c r="D223" s="63"/>
      <c r="F223" s="63"/>
      <c r="H223" s="63"/>
    </row>
    <row r="224">
      <c r="D224" s="63"/>
      <c r="F224" s="63"/>
      <c r="H224" s="63"/>
    </row>
    <row r="225">
      <c r="D225" s="63"/>
      <c r="F225" s="63"/>
      <c r="H225" s="63"/>
    </row>
    <row r="226">
      <c r="D226" s="63"/>
      <c r="F226" s="63"/>
      <c r="H226" s="63"/>
    </row>
    <row r="227">
      <c r="D227" s="63"/>
      <c r="F227" s="63"/>
      <c r="H227" s="63"/>
    </row>
    <row r="228">
      <c r="D228" s="63"/>
      <c r="F228" s="63"/>
      <c r="H228" s="63"/>
    </row>
    <row r="229">
      <c r="D229" s="63"/>
      <c r="F229" s="63"/>
      <c r="H229" s="63"/>
    </row>
    <row r="230">
      <c r="D230" s="63"/>
      <c r="F230" s="63"/>
      <c r="H230" s="63"/>
    </row>
    <row r="231">
      <c r="D231" s="63"/>
      <c r="F231" s="63"/>
      <c r="H231" s="63"/>
    </row>
    <row r="232">
      <c r="D232" s="63"/>
      <c r="F232" s="63"/>
      <c r="H232" s="63"/>
    </row>
    <row r="233">
      <c r="D233" s="63"/>
      <c r="F233" s="63"/>
      <c r="H233" s="63"/>
    </row>
    <row r="234">
      <c r="D234" s="63"/>
      <c r="F234" s="63"/>
      <c r="H234" s="63"/>
    </row>
    <row r="235">
      <c r="D235" s="63"/>
      <c r="F235" s="63"/>
      <c r="H235" s="63"/>
    </row>
    <row r="236">
      <c r="D236" s="63"/>
      <c r="F236" s="63"/>
      <c r="H236" s="63"/>
    </row>
    <row r="237">
      <c r="D237" s="63"/>
      <c r="F237" s="63"/>
      <c r="H237" s="63"/>
    </row>
    <row r="238">
      <c r="D238" s="63"/>
      <c r="F238" s="63"/>
      <c r="H238" s="63"/>
    </row>
    <row r="239">
      <c r="D239" s="63"/>
      <c r="F239" s="63"/>
      <c r="H239" s="63"/>
    </row>
    <row r="240">
      <c r="D240" s="63"/>
      <c r="F240" s="63"/>
      <c r="H240" s="63"/>
    </row>
    <row r="241">
      <c r="D241" s="63"/>
      <c r="F241" s="63"/>
      <c r="H241" s="63"/>
    </row>
    <row r="242">
      <c r="D242" s="63"/>
      <c r="F242" s="63"/>
      <c r="H242" s="63"/>
    </row>
    <row r="243">
      <c r="D243" s="63"/>
      <c r="F243" s="63"/>
      <c r="H243" s="63"/>
    </row>
    <row r="244">
      <c r="D244" s="63"/>
      <c r="F244" s="63"/>
      <c r="H244" s="63"/>
    </row>
    <row r="245">
      <c r="D245" s="63"/>
      <c r="F245" s="63"/>
      <c r="H245" s="63"/>
    </row>
    <row r="246">
      <c r="D246" s="63"/>
      <c r="F246" s="63"/>
      <c r="H246" s="63"/>
    </row>
    <row r="247">
      <c r="D247" s="63"/>
      <c r="F247" s="63"/>
      <c r="H247" s="63"/>
    </row>
    <row r="248">
      <c r="D248" s="63"/>
      <c r="F248" s="63"/>
      <c r="H248" s="63"/>
    </row>
    <row r="249">
      <c r="D249" s="63"/>
      <c r="F249" s="63"/>
      <c r="H249" s="63"/>
    </row>
    <row r="250">
      <c r="D250" s="63"/>
      <c r="F250" s="63"/>
      <c r="H250" s="63"/>
    </row>
    <row r="251">
      <c r="D251" s="63"/>
      <c r="F251" s="63"/>
      <c r="H251" s="63"/>
    </row>
    <row r="252">
      <c r="D252" s="63"/>
      <c r="F252" s="63"/>
      <c r="H252" s="63"/>
    </row>
    <row r="253">
      <c r="D253" s="63"/>
      <c r="F253" s="63"/>
      <c r="H253" s="63"/>
    </row>
    <row r="254">
      <c r="D254" s="63"/>
      <c r="F254" s="63"/>
      <c r="H254" s="63"/>
    </row>
    <row r="255">
      <c r="D255" s="63"/>
      <c r="F255" s="63"/>
      <c r="H255" s="63"/>
    </row>
    <row r="256">
      <c r="D256" s="63"/>
      <c r="F256" s="63"/>
      <c r="H256" s="63"/>
    </row>
    <row r="257">
      <c r="D257" s="63"/>
      <c r="F257" s="63"/>
      <c r="H257" s="63"/>
    </row>
    <row r="258">
      <c r="D258" s="63"/>
      <c r="F258" s="63"/>
      <c r="H258" s="63"/>
    </row>
    <row r="259">
      <c r="D259" s="63"/>
      <c r="F259" s="63"/>
      <c r="H259" s="63"/>
    </row>
    <row r="260">
      <c r="D260" s="63"/>
      <c r="F260" s="63"/>
      <c r="H260" s="63"/>
    </row>
    <row r="261">
      <c r="D261" s="63"/>
      <c r="F261" s="63"/>
      <c r="H261" s="63"/>
    </row>
    <row r="262">
      <c r="D262" s="63"/>
      <c r="F262" s="63"/>
      <c r="H262" s="63"/>
    </row>
    <row r="263">
      <c r="D263" s="63"/>
      <c r="F263" s="63"/>
      <c r="H263" s="63"/>
    </row>
    <row r="264">
      <c r="D264" s="63"/>
      <c r="F264" s="63"/>
      <c r="H264" s="63"/>
    </row>
    <row r="265">
      <c r="D265" s="63"/>
      <c r="F265" s="63"/>
      <c r="H265" s="63"/>
    </row>
    <row r="266">
      <c r="D266" s="63"/>
      <c r="F266" s="63"/>
      <c r="H266" s="63"/>
    </row>
    <row r="267">
      <c r="D267" s="63"/>
      <c r="F267" s="63"/>
      <c r="H267" s="63"/>
    </row>
    <row r="268">
      <c r="D268" s="63"/>
      <c r="F268" s="63"/>
      <c r="H268" s="63"/>
    </row>
    <row r="269">
      <c r="D269" s="63"/>
      <c r="F269" s="63"/>
      <c r="H269" s="63"/>
    </row>
    <row r="270">
      <c r="D270" s="63"/>
      <c r="F270" s="63"/>
      <c r="H270" s="63"/>
    </row>
    <row r="271">
      <c r="D271" s="63"/>
      <c r="F271" s="63"/>
      <c r="H271" s="63"/>
    </row>
    <row r="272">
      <c r="D272" s="63"/>
      <c r="F272" s="63"/>
      <c r="H272" s="63"/>
    </row>
    <row r="273">
      <c r="D273" s="63"/>
      <c r="F273" s="63"/>
      <c r="H273" s="63"/>
    </row>
    <row r="274">
      <c r="D274" s="63"/>
      <c r="F274" s="63"/>
      <c r="H274" s="63"/>
    </row>
    <row r="275">
      <c r="D275" s="63"/>
      <c r="F275" s="63"/>
      <c r="H275" s="63"/>
    </row>
    <row r="276">
      <c r="D276" s="63"/>
      <c r="F276" s="63"/>
      <c r="H276" s="63"/>
    </row>
    <row r="277">
      <c r="D277" s="63"/>
      <c r="F277" s="63"/>
      <c r="H277" s="63"/>
    </row>
    <row r="278">
      <c r="D278" s="63"/>
      <c r="F278" s="63"/>
      <c r="H278" s="63"/>
    </row>
    <row r="279">
      <c r="D279" s="63"/>
      <c r="F279" s="63"/>
      <c r="H279" s="63"/>
    </row>
    <row r="280">
      <c r="D280" s="63"/>
      <c r="F280" s="63"/>
      <c r="H280" s="63"/>
    </row>
    <row r="281">
      <c r="D281" s="63"/>
      <c r="F281" s="63"/>
      <c r="H281" s="63"/>
    </row>
    <row r="282">
      <c r="D282" s="63"/>
      <c r="F282" s="63"/>
      <c r="H282" s="63"/>
    </row>
    <row r="283">
      <c r="D283" s="63"/>
      <c r="F283" s="63"/>
      <c r="H283" s="63"/>
    </row>
    <row r="284">
      <c r="D284" s="63"/>
      <c r="F284" s="63"/>
      <c r="H284" s="63"/>
    </row>
    <row r="285">
      <c r="D285" s="63"/>
      <c r="F285" s="63"/>
      <c r="H285" s="63"/>
    </row>
    <row r="286">
      <c r="D286" s="63"/>
      <c r="F286" s="63"/>
      <c r="H286" s="63"/>
    </row>
    <row r="287">
      <c r="D287" s="63"/>
      <c r="F287" s="63"/>
      <c r="H287" s="63"/>
    </row>
    <row r="288">
      <c r="D288" s="63"/>
      <c r="F288" s="63"/>
      <c r="H288" s="63"/>
    </row>
    <row r="289">
      <c r="D289" s="63"/>
      <c r="F289" s="63"/>
      <c r="H289" s="63"/>
    </row>
    <row r="290">
      <c r="D290" s="63"/>
      <c r="F290" s="63"/>
      <c r="H290" s="63"/>
    </row>
    <row r="291">
      <c r="D291" s="63"/>
      <c r="F291" s="63"/>
      <c r="H291" s="63"/>
    </row>
    <row r="292">
      <c r="D292" s="63"/>
      <c r="F292" s="63"/>
      <c r="H292" s="63"/>
    </row>
    <row r="293">
      <c r="D293" s="63"/>
      <c r="F293" s="63"/>
      <c r="H293" s="63"/>
    </row>
    <row r="294">
      <c r="D294" s="63"/>
      <c r="F294" s="63"/>
      <c r="H294" s="63"/>
    </row>
    <row r="295">
      <c r="D295" s="63"/>
      <c r="F295" s="63"/>
      <c r="H295" s="63"/>
    </row>
    <row r="296">
      <c r="D296" s="63"/>
      <c r="F296" s="63"/>
      <c r="H296" s="63"/>
    </row>
    <row r="297">
      <c r="D297" s="63"/>
      <c r="F297" s="63"/>
      <c r="H297" s="63"/>
    </row>
    <row r="298">
      <c r="D298" s="63"/>
      <c r="F298" s="63"/>
      <c r="H298" s="63"/>
    </row>
    <row r="299">
      <c r="D299" s="63"/>
      <c r="F299" s="63"/>
      <c r="H299" s="63"/>
    </row>
    <row r="300">
      <c r="D300" s="63"/>
      <c r="F300" s="63"/>
      <c r="H300" s="63"/>
    </row>
    <row r="301">
      <c r="D301" s="63"/>
      <c r="F301" s="63"/>
      <c r="H301" s="63"/>
    </row>
    <row r="302">
      <c r="D302" s="63"/>
      <c r="F302" s="63"/>
      <c r="H302" s="63"/>
    </row>
    <row r="303">
      <c r="D303" s="63"/>
      <c r="F303" s="63"/>
      <c r="H303" s="63"/>
    </row>
    <row r="304">
      <c r="D304" s="63"/>
      <c r="F304" s="63"/>
      <c r="H304" s="63"/>
    </row>
    <row r="305">
      <c r="D305" s="63"/>
      <c r="F305" s="63"/>
      <c r="H305" s="63"/>
    </row>
    <row r="306">
      <c r="D306" s="63"/>
      <c r="F306" s="63"/>
      <c r="H306" s="63"/>
    </row>
    <row r="307">
      <c r="D307" s="63"/>
      <c r="F307" s="63"/>
      <c r="H307" s="63"/>
    </row>
    <row r="308">
      <c r="D308" s="63"/>
      <c r="F308" s="63"/>
      <c r="H308" s="63"/>
    </row>
    <row r="309">
      <c r="D309" s="63"/>
      <c r="F309" s="63"/>
      <c r="H309" s="63"/>
    </row>
    <row r="310">
      <c r="D310" s="63"/>
      <c r="F310" s="63"/>
      <c r="H310" s="63"/>
    </row>
    <row r="311">
      <c r="D311" s="63"/>
      <c r="F311" s="63"/>
      <c r="H311" s="63"/>
    </row>
    <row r="312">
      <c r="D312" s="63"/>
      <c r="F312" s="63"/>
      <c r="H312" s="63"/>
    </row>
    <row r="313">
      <c r="D313" s="63"/>
      <c r="F313" s="63"/>
      <c r="H313" s="63"/>
    </row>
    <row r="314">
      <c r="D314" s="63"/>
      <c r="F314" s="63"/>
      <c r="H314" s="63"/>
    </row>
    <row r="315">
      <c r="D315" s="63"/>
      <c r="F315" s="63"/>
      <c r="H315" s="63"/>
    </row>
    <row r="316">
      <c r="D316" s="63"/>
      <c r="F316" s="63"/>
      <c r="H316" s="63"/>
    </row>
    <row r="317">
      <c r="D317" s="63"/>
      <c r="F317" s="63"/>
      <c r="H317" s="63"/>
    </row>
    <row r="318">
      <c r="D318" s="63"/>
      <c r="F318" s="63"/>
      <c r="H318" s="63"/>
    </row>
    <row r="319">
      <c r="D319" s="63"/>
      <c r="F319" s="63"/>
      <c r="H319" s="63"/>
    </row>
    <row r="320">
      <c r="D320" s="63"/>
      <c r="F320" s="63"/>
      <c r="H320" s="63"/>
    </row>
    <row r="321">
      <c r="D321" s="63"/>
      <c r="F321" s="63"/>
      <c r="H321" s="63"/>
    </row>
    <row r="322">
      <c r="D322" s="63"/>
      <c r="F322" s="63"/>
      <c r="H322" s="63"/>
    </row>
    <row r="323">
      <c r="D323" s="63"/>
      <c r="F323" s="63"/>
      <c r="H323" s="63"/>
    </row>
    <row r="324">
      <c r="D324" s="63"/>
      <c r="F324" s="63"/>
      <c r="H324" s="63"/>
    </row>
    <row r="325">
      <c r="D325" s="63"/>
      <c r="F325" s="63"/>
      <c r="H325" s="63"/>
    </row>
    <row r="326">
      <c r="D326" s="63"/>
      <c r="F326" s="63"/>
      <c r="H326" s="63"/>
    </row>
    <row r="327">
      <c r="D327" s="63"/>
      <c r="F327" s="63"/>
      <c r="H327" s="63"/>
    </row>
    <row r="328">
      <c r="D328" s="63"/>
      <c r="F328" s="63"/>
      <c r="H328" s="63"/>
    </row>
    <row r="329">
      <c r="D329" s="63"/>
      <c r="F329" s="63"/>
      <c r="H329" s="63"/>
    </row>
    <row r="330">
      <c r="D330" s="63"/>
      <c r="F330" s="63"/>
      <c r="H330" s="63"/>
    </row>
    <row r="331">
      <c r="D331" s="63"/>
      <c r="F331" s="63"/>
      <c r="H331" s="63"/>
    </row>
    <row r="332">
      <c r="D332" s="63"/>
      <c r="F332" s="63"/>
      <c r="H332" s="63"/>
    </row>
    <row r="333">
      <c r="D333" s="63"/>
      <c r="F333" s="63"/>
      <c r="H333" s="63"/>
    </row>
    <row r="334">
      <c r="D334" s="63"/>
      <c r="F334" s="63"/>
      <c r="H334" s="63"/>
    </row>
    <row r="335">
      <c r="D335" s="63"/>
      <c r="F335" s="63"/>
      <c r="H335" s="63"/>
    </row>
    <row r="336">
      <c r="D336" s="63"/>
      <c r="F336" s="63"/>
      <c r="H336" s="63"/>
    </row>
    <row r="337">
      <c r="D337" s="63"/>
      <c r="F337" s="63"/>
      <c r="H337" s="63"/>
    </row>
    <row r="338">
      <c r="D338" s="63"/>
      <c r="F338" s="63"/>
      <c r="H338" s="63"/>
    </row>
    <row r="339">
      <c r="D339" s="63"/>
      <c r="F339" s="63"/>
      <c r="H339" s="63"/>
    </row>
    <row r="340">
      <c r="D340" s="63"/>
      <c r="F340" s="63"/>
      <c r="H340" s="63"/>
    </row>
    <row r="341">
      <c r="D341" s="63"/>
      <c r="F341" s="63"/>
      <c r="H341" s="63"/>
    </row>
    <row r="342">
      <c r="D342" s="63"/>
      <c r="F342" s="63"/>
      <c r="H342" s="63"/>
    </row>
    <row r="343">
      <c r="D343" s="63"/>
      <c r="F343" s="63"/>
      <c r="H343" s="63"/>
    </row>
    <row r="344">
      <c r="D344" s="63"/>
      <c r="F344" s="63"/>
      <c r="H344" s="63"/>
    </row>
    <row r="345">
      <c r="D345" s="63"/>
      <c r="F345" s="63"/>
      <c r="H345" s="63"/>
    </row>
    <row r="346">
      <c r="D346" s="63"/>
      <c r="F346" s="63"/>
      <c r="H346" s="63"/>
    </row>
    <row r="347">
      <c r="D347" s="63"/>
      <c r="F347" s="63"/>
      <c r="H347" s="63"/>
    </row>
    <row r="348">
      <c r="D348" s="63"/>
      <c r="F348" s="63"/>
      <c r="H348" s="63"/>
    </row>
    <row r="349">
      <c r="D349" s="63"/>
      <c r="F349" s="63"/>
      <c r="H349" s="63"/>
    </row>
    <row r="350">
      <c r="D350" s="63"/>
      <c r="F350" s="63"/>
      <c r="H350" s="63"/>
    </row>
    <row r="351">
      <c r="D351" s="63"/>
      <c r="F351" s="63"/>
      <c r="H351" s="63"/>
    </row>
    <row r="352">
      <c r="D352" s="63"/>
      <c r="F352" s="63"/>
      <c r="H352" s="63"/>
    </row>
    <row r="353">
      <c r="D353" s="63"/>
      <c r="F353" s="63"/>
      <c r="H353" s="63"/>
    </row>
    <row r="354">
      <c r="D354" s="63"/>
      <c r="F354" s="63"/>
      <c r="H354" s="63"/>
    </row>
    <row r="355">
      <c r="D355" s="63"/>
      <c r="F355" s="63"/>
      <c r="H355" s="63"/>
    </row>
    <row r="356">
      <c r="D356" s="63"/>
      <c r="F356" s="63"/>
      <c r="H356" s="63"/>
    </row>
    <row r="357">
      <c r="D357" s="63"/>
      <c r="F357" s="63"/>
      <c r="H357" s="63"/>
    </row>
    <row r="358">
      <c r="D358" s="63"/>
      <c r="F358" s="63"/>
      <c r="H358" s="63"/>
    </row>
    <row r="359">
      <c r="D359" s="63"/>
      <c r="F359" s="63"/>
      <c r="H359" s="63"/>
    </row>
    <row r="360">
      <c r="D360" s="63"/>
      <c r="F360" s="63"/>
      <c r="H360" s="63"/>
    </row>
    <row r="361">
      <c r="D361" s="63"/>
      <c r="F361" s="63"/>
      <c r="H361" s="63"/>
    </row>
    <row r="362">
      <c r="D362" s="63"/>
      <c r="F362" s="63"/>
      <c r="H362" s="63"/>
    </row>
    <row r="363">
      <c r="D363" s="63"/>
      <c r="F363" s="63"/>
      <c r="H363" s="63"/>
    </row>
    <row r="364">
      <c r="D364" s="63"/>
      <c r="F364" s="63"/>
      <c r="H364" s="63"/>
    </row>
    <row r="365">
      <c r="D365" s="63"/>
      <c r="F365" s="63"/>
      <c r="H365" s="63"/>
    </row>
    <row r="366">
      <c r="D366" s="63"/>
      <c r="F366" s="63"/>
      <c r="H366" s="63"/>
    </row>
    <row r="367">
      <c r="D367" s="63"/>
      <c r="F367" s="63"/>
      <c r="H367" s="63"/>
    </row>
    <row r="368">
      <c r="D368" s="63"/>
      <c r="F368" s="63"/>
      <c r="H368" s="63"/>
    </row>
    <row r="369">
      <c r="D369" s="63"/>
      <c r="F369" s="63"/>
      <c r="H369" s="63"/>
    </row>
    <row r="370">
      <c r="D370" s="63"/>
      <c r="F370" s="63"/>
      <c r="H370" s="63"/>
    </row>
    <row r="371">
      <c r="D371" s="63"/>
      <c r="F371" s="63"/>
      <c r="H371" s="63"/>
    </row>
    <row r="372">
      <c r="D372" s="63"/>
      <c r="F372" s="63"/>
      <c r="H372" s="63"/>
    </row>
    <row r="373">
      <c r="D373" s="63"/>
      <c r="F373" s="63"/>
      <c r="H373" s="63"/>
    </row>
    <row r="374">
      <c r="D374" s="63"/>
      <c r="F374" s="63"/>
      <c r="H374" s="63"/>
    </row>
    <row r="375">
      <c r="D375" s="63"/>
      <c r="F375" s="63"/>
      <c r="H375" s="63"/>
    </row>
    <row r="376">
      <c r="D376" s="63"/>
      <c r="F376" s="63"/>
      <c r="H376" s="63"/>
    </row>
    <row r="377">
      <c r="D377" s="63"/>
      <c r="F377" s="63"/>
      <c r="H377" s="63"/>
    </row>
    <row r="378">
      <c r="D378" s="63"/>
      <c r="F378" s="63"/>
      <c r="H378" s="63"/>
    </row>
    <row r="379">
      <c r="D379" s="63"/>
      <c r="F379" s="63"/>
      <c r="H379" s="63"/>
    </row>
    <row r="380">
      <c r="D380" s="63"/>
      <c r="F380" s="63"/>
      <c r="H380" s="63"/>
    </row>
    <row r="381">
      <c r="D381" s="63"/>
      <c r="F381" s="63"/>
      <c r="H381" s="63"/>
    </row>
    <row r="382">
      <c r="D382" s="63"/>
      <c r="F382" s="63"/>
      <c r="H382" s="63"/>
    </row>
    <row r="383">
      <c r="D383" s="63"/>
      <c r="F383" s="63"/>
      <c r="H383" s="63"/>
    </row>
    <row r="384">
      <c r="D384" s="63"/>
      <c r="F384" s="63"/>
      <c r="H384" s="63"/>
    </row>
    <row r="385">
      <c r="D385" s="63"/>
      <c r="F385" s="63"/>
      <c r="H385" s="63"/>
    </row>
    <row r="386">
      <c r="D386" s="63"/>
      <c r="F386" s="63"/>
      <c r="H386" s="63"/>
    </row>
    <row r="387">
      <c r="D387" s="63"/>
      <c r="F387" s="63"/>
      <c r="H387" s="63"/>
    </row>
    <row r="388">
      <c r="D388" s="63"/>
      <c r="F388" s="63"/>
      <c r="H388" s="63"/>
    </row>
    <row r="389">
      <c r="D389" s="63"/>
      <c r="F389" s="63"/>
      <c r="H389" s="63"/>
    </row>
    <row r="390">
      <c r="D390" s="63"/>
      <c r="F390" s="63"/>
      <c r="H390" s="63"/>
    </row>
    <row r="391">
      <c r="D391" s="63"/>
      <c r="F391" s="63"/>
      <c r="H391" s="63"/>
    </row>
    <row r="392">
      <c r="D392" s="63"/>
      <c r="F392" s="63"/>
      <c r="H392" s="63"/>
    </row>
    <row r="393">
      <c r="D393" s="63"/>
      <c r="F393" s="63"/>
      <c r="H393" s="63"/>
    </row>
    <row r="394">
      <c r="D394" s="63"/>
      <c r="F394" s="63"/>
      <c r="H394" s="63"/>
    </row>
    <row r="395">
      <c r="D395" s="63"/>
      <c r="F395" s="63"/>
      <c r="H395" s="63"/>
    </row>
    <row r="396">
      <c r="D396" s="63"/>
      <c r="F396" s="63"/>
      <c r="H396" s="63"/>
    </row>
    <row r="397">
      <c r="D397" s="63"/>
      <c r="F397" s="63"/>
      <c r="H397" s="63"/>
    </row>
    <row r="398">
      <c r="D398" s="63"/>
      <c r="F398" s="63"/>
      <c r="H398" s="63"/>
    </row>
    <row r="399">
      <c r="D399" s="63"/>
      <c r="F399" s="63"/>
      <c r="H399" s="63"/>
    </row>
    <row r="400">
      <c r="D400" s="63"/>
      <c r="F400" s="63"/>
      <c r="H400" s="63"/>
    </row>
    <row r="401">
      <c r="D401" s="63"/>
      <c r="F401" s="63"/>
      <c r="H401" s="63"/>
    </row>
    <row r="402">
      <c r="D402" s="63"/>
      <c r="F402" s="63"/>
      <c r="H402" s="63"/>
    </row>
    <row r="403">
      <c r="D403" s="63"/>
      <c r="F403" s="63"/>
      <c r="H403" s="63"/>
    </row>
    <row r="404">
      <c r="D404" s="63"/>
      <c r="F404" s="63"/>
      <c r="H404" s="63"/>
    </row>
    <row r="405">
      <c r="D405" s="63"/>
      <c r="F405" s="63"/>
      <c r="H405" s="63"/>
    </row>
    <row r="406">
      <c r="D406" s="63"/>
      <c r="F406" s="63"/>
      <c r="H406" s="63"/>
    </row>
    <row r="407">
      <c r="D407" s="63"/>
      <c r="F407" s="63"/>
      <c r="H407" s="63"/>
    </row>
    <row r="408">
      <c r="D408" s="63"/>
      <c r="F408" s="63"/>
      <c r="H408" s="63"/>
    </row>
    <row r="409">
      <c r="D409" s="63"/>
      <c r="F409" s="63"/>
      <c r="H409" s="63"/>
    </row>
    <row r="410">
      <c r="D410" s="63"/>
      <c r="F410" s="63"/>
      <c r="H410" s="63"/>
    </row>
    <row r="411">
      <c r="D411" s="63"/>
      <c r="F411" s="63"/>
      <c r="H411" s="63"/>
    </row>
    <row r="412">
      <c r="D412" s="63"/>
      <c r="F412" s="63"/>
      <c r="H412" s="63"/>
    </row>
    <row r="413">
      <c r="D413" s="63"/>
      <c r="F413" s="63"/>
      <c r="H413" s="63"/>
    </row>
    <row r="414">
      <c r="D414" s="63"/>
      <c r="F414" s="63"/>
      <c r="H414" s="63"/>
    </row>
    <row r="415">
      <c r="D415" s="63"/>
      <c r="F415" s="63"/>
      <c r="H415" s="63"/>
    </row>
    <row r="416">
      <c r="D416" s="63"/>
      <c r="F416" s="63"/>
      <c r="H416" s="63"/>
    </row>
    <row r="417">
      <c r="D417" s="63"/>
      <c r="F417" s="63"/>
      <c r="H417" s="63"/>
    </row>
    <row r="418">
      <c r="D418" s="63"/>
      <c r="F418" s="63"/>
      <c r="H418" s="63"/>
    </row>
    <row r="419">
      <c r="D419" s="63"/>
      <c r="F419" s="63"/>
      <c r="H419" s="63"/>
    </row>
    <row r="420">
      <c r="D420" s="63"/>
      <c r="F420" s="63"/>
      <c r="H420" s="63"/>
    </row>
    <row r="421">
      <c r="D421" s="63"/>
      <c r="F421" s="63"/>
      <c r="H421" s="63"/>
    </row>
    <row r="422">
      <c r="D422" s="63"/>
      <c r="F422" s="63"/>
      <c r="H422" s="63"/>
    </row>
    <row r="423">
      <c r="D423" s="63"/>
      <c r="F423" s="63"/>
      <c r="H423" s="63"/>
    </row>
    <row r="424">
      <c r="D424" s="63"/>
      <c r="F424" s="63"/>
      <c r="H424" s="63"/>
    </row>
    <row r="425">
      <c r="D425" s="63"/>
      <c r="F425" s="63"/>
      <c r="H425" s="63"/>
    </row>
    <row r="426">
      <c r="D426" s="63"/>
      <c r="F426" s="63"/>
      <c r="H426" s="63"/>
    </row>
    <row r="427">
      <c r="D427" s="63"/>
      <c r="F427" s="63"/>
      <c r="H427" s="63"/>
    </row>
    <row r="428">
      <c r="D428" s="63"/>
      <c r="F428" s="63"/>
      <c r="H428" s="63"/>
    </row>
    <row r="429">
      <c r="D429" s="63"/>
      <c r="F429" s="63"/>
      <c r="H429" s="63"/>
    </row>
    <row r="430">
      <c r="D430" s="63"/>
      <c r="F430" s="63"/>
      <c r="H430" s="63"/>
    </row>
    <row r="431">
      <c r="D431" s="63"/>
      <c r="F431" s="63"/>
      <c r="H431" s="63"/>
    </row>
    <row r="432">
      <c r="D432" s="63"/>
      <c r="F432" s="63"/>
      <c r="H432" s="63"/>
    </row>
    <row r="433">
      <c r="D433" s="63"/>
      <c r="F433" s="63"/>
      <c r="H433" s="63"/>
    </row>
    <row r="434">
      <c r="D434" s="63"/>
      <c r="F434" s="63"/>
      <c r="H434" s="63"/>
    </row>
    <row r="435">
      <c r="D435" s="63"/>
      <c r="F435" s="63"/>
      <c r="H435" s="63"/>
    </row>
    <row r="436">
      <c r="D436" s="63"/>
      <c r="F436" s="63"/>
      <c r="H436" s="63"/>
    </row>
    <row r="437">
      <c r="D437" s="63"/>
      <c r="F437" s="63"/>
      <c r="H437" s="63"/>
    </row>
    <row r="438">
      <c r="D438" s="63"/>
      <c r="F438" s="63"/>
      <c r="H438" s="63"/>
    </row>
    <row r="439">
      <c r="D439" s="63"/>
      <c r="F439" s="63"/>
      <c r="H439" s="63"/>
    </row>
    <row r="440">
      <c r="D440" s="63"/>
      <c r="F440" s="63"/>
      <c r="H440" s="63"/>
    </row>
    <row r="441">
      <c r="D441" s="63"/>
      <c r="F441" s="63"/>
      <c r="H441" s="63"/>
    </row>
    <row r="442">
      <c r="D442" s="63"/>
      <c r="F442" s="63"/>
      <c r="H442" s="63"/>
    </row>
    <row r="443">
      <c r="D443" s="63"/>
      <c r="F443" s="63"/>
      <c r="H443" s="63"/>
    </row>
    <row r="444">
      <c r="D444" s="63"/>
      <c r="F444" s="63"/>
      <c r="H444" s="63"/>
    </row>
    <row r="445">
      <c r="D445" s="63"/>
      <c r="F445" s="63"/>
      <c r="H445" s="63"/>
    </row>
    <row r="446">
      <c r="D446" s="63"/>
      <c r="F446" s="63"/>
      <c r="H446" s="63"/>
    </row>
    <row r="447">
      <c r="D447" s="63"/>
      <c r="F447" s="63"/>
      <c r="H447" s="63"/>
    </row>
    <row r="448">
      <c r="D448" s="63"/>
      <c r="F448" s="63"/>
      <c r="H448" s="63"/>
    </row>
    <row r="449">
      <c r="D449" s="63"/>
      <c r="F449" s="63"/>
      <c r="H449" s="63"/>
    </row>
    <row r="450">
      <c r="D450" s="63"/>
      <c r="F450" s="63"/>
      <c r="H450" s="63"/>
    </row>
    <row r="451">
      <c r="D451" s="63"/>
      <c r="F451" s="63"/>
      <c r="H451" s="63"/>
    </row>
    <row r="452">
      <c r="D452" s="63"/>
      <c r="F452" s="63"/>
      <c r="H452" s="63"/>
    </row>
    <row r="453">
      <c r="D453" s="63"/>
      <c r="F453" s="63"/>
      <c r="H453" s="63"/>
    </row>
    <row r="454">
      <c r="D454" s="63"/>
      <c r="F454" s="63"/>
      <c r="H454" s="63"/>
    </row>
    <row r="455">
      <c r="D455" s="63"/>
      <c r="F455" s="63"/>
      <c r="H455" s="63"/>
    </row>
    <row r="456">
      <c r="D456" s="63"/>
      <c r="F456" s="63"/>
      <c r="H456" s="63"/>
    </row>
    <row r="457">
      <c r="D457" s="63"/>
      <c r="F457" s="63"/>
      <c r="H457" s="63"/>
    </row>
    <row r="458">
      <c r="D458" s="63"/>
      <c r="F458" s="63"/>
      <c r="H458" s="63"/>
    </row>
    <row r="459">
      <c r="D459" s="63"/>
      <c r="F459" s="63"/>
      <c r="H459" s="63"/>
    </row>
    <row r="460">
      <c r="D460" s="63"/>
      <c r="F460" s="63"/>
      <c r="H460" s="63"/>
    </row>
    <row r="461">
      <c r="D461" s="63"/>
      <c r="F461" s="63"/>
      <c r="H461" s="63"/>
    </row>
    <row r="462">
      <c r="D462" s="63"/>
      <c r="F462" s="63"/>
      <c r="H462" s="63"/>
    </row>
    <row r="463">
      <c r="D463" s="63"/>
      <c r="F463" s="63"/>
      <c r="H463" s="63"/>
    </row>
    <row r="464">
      <c r="D464" s="63"/>
      <c r="F464" s="63"/>
      <c r="H464" s="63"/>
    </row>
    <row r="465">
      <c r="D465" s="63"/>
      <c r="F465" s="63"/>
      <c r="H465" s="63"/>
    </row>
    <row r="466">
      <c r="D466" s="63"/>
      <c r="F466" s="63"/>
      <c r="H466" s="63"/>
    </row>
    <row r="467">
      <c r="D467" s="63"/>
      <c r="F467" s="63"/>
      <c r="H467" s="63"/>
    </row>
    <row r="468">
      <c r="D468" s="63"/>
      <c r="F468" s="63"/>
      <c r="H468" s="63"/>
    </row>
    <row r="469">
      <c r="D469" s="63"/>
      <c r="F469" s="63"/>
      <c r="H469" s="63"/>
    </row>
    <row r="470">
      <c r="D470" s="63"/>
      <c r="F470" s="63"/>
      <c r="H470" s="63"/>
    </row>
    <row r="471">
      <c r="D471" s="63"/>
      <c r="F471" s="63"/>
      <c r="H471" s="63"/>
    </row>
    <row r="472">
      <c r="D472" s="63"/>
      <c r="F472" s="63"/>
      <c r="H472" s="63"/>
    </row>
    <row r="473">
      <c r="D473" s="63"/>
      <c r="F473" s="63"/>
      <c r="H473" s="63"/>
    </row>
    <row r="474">
      <c r="D474" s="63"/>
      <c r="F474" s="63"/>
      <c r="H474" s="63"/>
    </row>
    <row r="475">
      <c r="D475" s="63"/>
      <c r="F475" s="63"/>
      <c r="H475" s="63"/>
    </row>
    <row r="476">
      <c r="D476" s="63"/>
      <c r="F476" s="63"/>
      <c r="H476" s="63"/>
    </row>
    <row r="477">
      <c r="D477" s="63"/>
      <c r="F477" s="63"/>
      <c r="H477" s="63"/>
    </row>
    <row r="478">
      <c r="D478" s="63"/>
      <c r="F478" s="63"/>
      <c r="H478" s="63"/>
    </row>
    <row r="479">
      <c r="D479" s="63"/>
      <c r="F479" s="63"/>
      <c r="H479" s="63"/>
    </row>
    <row r="480">
      <c r="D480" s="63"/>
      <c r="F480" s="63"/>
      <c r="H480" s="63"/>
    </row>
    <row r="481">
      <c r="D481" s="63"/>
      <c r="F481" s="63"/>
      <c r="H481" s="63"/>
    </row>
    <row r="482">
      <c r="D482" s="63"/>
      <c r="F482" s="63"/>
      <c r="H482" s="63"/>
    </row>
    <row r="483">
      <c r="D483" s="63"/>
      <c r="F483" s="63"/>
      <c r="H483" s="63"/>
    </row>
    <row r="484">
      <c r="D484" s="63"/>
      <c r="F484" s="63"/>
      <c r="H484" s="63"/>
    </row>
    <row r="485">
      <c r="D485" s="63"/>
      <c r="F485" s="63"/>
      <c r="H485" s="63"/>
    </row>
    <row r="486">
      <c r="D486" s="63"/>
      <c r="F486" s="63"/>
      <c r="H486" s="63"/>
    </row>
    <row r="487">
      <c r="D487" s="63"/>
      <c r="F487" s="63"/>
      <c r="H487" s="63"/>
    </row>
    <row r="488">
      <c r="D488" s="63"/>
      <c r="F488" s="63"/>
      <c r="H488" s="63"/>
    </row>
    <row r="489">
      <c r="D489" s="63"/>
      <c r="F489" s="63"/>
      <c r="H489" s="63"/>
    </row>
    <row r="490">
      <c r="D490" s="63"/>
      <c r="F490" s="63"/>
      <c r="H490" s="63"/>
    </row>
    <row r="491">
      <c r="D491" s="63"/>
      <c r="F491" s="63"/>
      <c r="H491" s="63"/>
    </row>
    <row r="492">
      <c r="D492" s="63"/>
      <c r="F492" s="63"/>
      <c r="H492" s="63"/>
    </row>
    <row r="493">
      <c r="D493" s="63"/>
      <c r="F493" s="63"/>
      <c r="H493" s="63"/>
    </row>
    <row r="494">
      <c r="D494" s="63"/>
      <c r="F494" s="63"/>
      <c r="H494" s="63"/>
    </row>
    <row r="495">
      <c r="D495" s="63"/>
      <c r="F495" s="63"/>
      <c r="H495" s="63"/>
    </row>
    <row r="496">
      <c r="D496" s="63"/>
      <c r="F496" s="63"/>
      <c r="H496" s="63"/>
    </row>
    <row r="497">
      <c r="D497" s="63"/>
      <c r="F497" s="63"/>
      <c r="H497" s="63"/>
    </row>
    <row r="498">
      <c r="D498" s="63"/>
      <c r="F498" s="63"/>
      <c r="H498" s="63"/>
    </row>
    <row r="499">
      <c r="D499" s="63"/>
      <c r="F499" s="63"/>
      <c r="H499" s="63"/>
    </row>
    <row r="500">
      <c r="D500" s="63"/>
      <c r="F500" s="63"/>
      <c r="H500" s="63"/>
    </row>
    <row r="501">
      <c r="D501" s="63"/>
      <c r="F501" s="63"/>
      <c r="H501" s="63"/>
    </row>
    <row r="502">
      <c r="D502" s="63"/>
      <c r="F502" s="63"/>
      <c r="H502" s="63"/>
    </row>
    <row r="503">
      <c r="D503" s="63"/>
      <c r="F503" s="63"/>
      <c r="H503" s="63"/>
    </row>
    <row r="504">
      <c r="D504" s="63"/>
      <c r="F504" s="63"/>
      <c r="H504" s="63"/>
    </row>
    <row r="505">
      <c r="D505" s="63"/>
      <c r="F505" s="63"/>
      <c r="H505" s="63"/>
    </row>
    <row r="506">
      <c r="D506" s="63"/>
      <c r="F506" s="63"/>
      <c r="H506" s="63"/>
    </row>
    <row r="507">
      <c r="D507" s="63"/>
      <c r="F507" s="63"/>
      <c r="H507" s="63"/>
    </row>
    <row r="508">
      <c r="D508" s="63"/>
      <c r="F508" s="63"/>
      <c r="H508" s="63"/>
    </row>
    <row r="509">
      <c r="D509" s="63"/>
      <c r="F509" s="63"/>
      <c r="H509" s="63"/>
    </row>
    <row r="510">
      <c r="D510" s="63"/>
      <c r="F510" s="63"/>
      <c r="H510" s="63"/>
    </row>
    <row r="511">
      <c r="D511" s="63"/>
      <c r="F511" s="63"/>
      <c r="H511" s="63"/>
    </row>
    <row r="512">
      <c r="D512" s="63"/>
      <c r="F512" s="63"/>
      <c r="H512" s="63"/>
    </row>
    <row r="513">
      <c r="D513" s="63"/>
      <c r="F513" s="63"/>
      <c r="H513" s="63"/>
    </row>
    <row r="514">
      <c r="D514" s="63"/>
      <c r="F514" s="63"/>
      <c r="H514" s="63"/>
    </row>
    <row r="515">
      <c r="D515" s="63"/>
      <c r="F515" s="63"/>
      <c r="H515" s="63"/>
    </row>
    <row r="516">
      <c r="D516" s="63"/>
      <c r="F516" s="63"/>
      <c r="H516" s="63"/>
    </row>
    <row r="517">
      <c r="D517" s="63"/>
      <c r="F517" s="63"/>
      <c r="H517" s="63"/>
    </row>
    <row r="518">
      <c r="D518" s="63"/>
      <c r="F518" s="63"/>
      <c r="H518" s="63"/>
    </row>
    <row r="519">
      <c r="D519" s="63"/>
      <c r="F519" s="63"/>
      <c r="H519" s="63"/>
    </row>
    <row r="520">
      <c r="D520" s="63"/>
      <c r="F520" s="63"/>
      <c r="H520" s="63"/>
    </row>
    <row r="521">
      <c r="D521" s="63"/>
      <c r="F521" s="63"/>
      <c r="H521" s="63"/>
    </row>
    <row r="522">
      <c r="D522" s="63"/>
      <c r="F522" s="63"/>
      <c r="H522" s="63"/>
    </row>
    <row r="523">
      <c r="D523" s="63"/>
      <c r="F523" s="63"/>
      <c r="H523" s="63"/>
    </row>
    <row r="524">
      <c r="D524" s="63"/>
      <c r="F524" s="63"/>
      <c r="H524" s="63"/>
    </row>
    <row r="525">
      <c r="D525" s="63"/>
      <c r="F525" s="63"/>
      <c r="H525" s="63"/>
    </row>
    <row r="526">
      <c r="D526" s="63"/>
      <c r="F526" s="63"/>
      <c r="H526" s="63"/>
    </row>
    <row r="527">
      <c r="D527" s="63"/>
      <c r="F527" s="63"/>
      <c r="H527" s="63"/>
    </row>
    <row r="528">
      <c r="D528" s="63"/>
      <c r="F528" s="63"/>
      <c r="H528" s="63"/>
    </row>
    <row r="529">
      <c r="D529" s="63"/>
      <c r="F529" s="63"/>
      <c r="H529" s="63"/>
    </row>
    <row r="530">
      <c r="D530" s="63"/>
      <c r="F530" s="63"/>
      <c r="H530" s="63"/>
    </row>
    <row r="531">
      <c r="D531" s="63"/>
      <c r="F531" s="63"/>
      <c r="H531" s="63"/>
    </row>
    <row r="532">
      <c r="D532" s="63"/>
      <c r="F532" s="63"/>
      <c r="H532" s="63"/>
    </row>
    <row r="533">
      <c r="D533" s="63"/>
      <c r="F533" s="63"/>
      <c r="H533" s="63"/>
    </row>
    <row r="534">
      <c r="D534" s="63"/>
      <c r="F534" s="63"/>
      <c r="H534" s="63"/>
    </row>
    <row r="535">
      <c r="D535" s="63"/>
      <c r="F535" s="63"/>
      <c r="H535" s="63"/>
    </row>
    <row r="536">
      <c r="D536" s="63"/>
      <c r="F536" s="63"/>
      <c r="H536" s="63"/>
    </row>
    <row r="537">
      <c r="D537" s="63"/>
      <c r="F537" s="63"/>
      <c r="H537" s="63"/>
    </row>
    <row r="538">
      <c r="D538" s="63"/>
      <c r="F538" s="63"/>
      <c r="H538" s="63"/>
    </row>
    <row r="539">
      <c r="D539" s="63"/>
      <c r="F539" s="63"/>
      <c r="H539" s="63"/>
    </row>
    <row r="540">
      <c r="D540" s="63"/>
      <c r="F540" s="63"/>
      <c r="H540" s="63"/>
    </row>
    <row r="541">
      <c r="D541" s="63"/>
      <c r="F541" s="63"/>
      <c r="H541" s="63"/>
    </row>
    <row r="542">
      <c r="D542" s="63"/>
      <c r="F542" s="63"/>
      <c r="H542" s="63"/>
    </row>
    <row r="543">
      <c r="D543" s="63"/>
      <c r="F543" s="63"/>
      <c r="H543" s="63"/>
    </row>
    <row r="544">
      <c r="D544" s="63"/>
      <c r="F544" s="63"/>
      <c r="H544" s="63"/>
    </row>
    <row r="545">
      <c r="D545" s="63"/>
      <c r="F545" s="63"/>
      <c r="H545" s="63"/>
    </row>
    <row r="546">
      <c r="D546" s="63"/>
      <c r="F546" s="63"/>
      <c r="H546" s="63"/>
    </row>
    <row r="547">
      <c r="D547" s="63"/>
      <c r="F547" s="63"/>
      <c r="H547" s="63"/>
    </row>
    <row r="548">
      <c r="D548" s="63"/>
      <c r="F548" s="63"/>
      <c r="H548" s="63"/>
    </row>
    <row r="549">
      <c r="D549" s="63"/>
      <c r="F549" s="63"/>
      <c r="H549" s="63"/>
    </row>
    <row r="550">
      <c r="D550" s="63"/>
      <c r="F550" s="63"/>
      <c r="H550" s="63"/>
    </row>
    <row r="551">
      <c r="D551" s="63"/>
      <c r="F551" s="63"/>
      <c r="H551" s="63"/>
    </row>
    <row r="552">
      <c r="D552" s="63"/>
      <c r="F552" s="63"/>
      <c r="H552" s="63"/>
    </row>
    <row r="553">
      <c r="D553" s="63"/>
      <c r="F553" s="63"/>
      <c r="H553" s="63"/>
    </row>
    <row r="554">
      <c r="D554" s="63"/>
      <c r="F554" s="63"/>
      <c r="H554" s="63"/>
    </row>
    <row r="555">
      <c r="D555" s="63"/>
      <c r="F555" s="63"/>
      <c r="H555" s="63"/>
    </row>
    <row r="556">
      <c r="D556" s="63"/>
      <c r="F556" s="63"/>
      <c r="H556" s="63"/>
    </row>
    <row r="557">
      <c r="D557" s="63"/>
      <c r="F557" s="63"/>
      <c r="H557" s="63"/>
    </row>
    <row r="558">
      <c r="D558" s="63"/>
      <c r="F558" s="63"/>
      <c r="H558" s="63"/>
    </row>
    <row r="559">
      <c r="D559" s="63"/>
      <c r="F559" s="63"/>
      <c r="H559" s="63"/>
    </row>
    <row r="560">
      <c r="D560" s="63"/>
      <c r="F560" s="63"/>
      <c r="H560" s="63"/>
    </row>
    <row r="561">
      <c r="D561" s="63"/>
      <c r="F561" s="63"/>
      <c r="H561" s="63"/>
    </row>
    <row r="562">
      <c r="D562" s="63"/>
      <c r="F562" s="63"/>
      <c r="H562" s="63"/>
    </row>
    <row r="563">
      <c r="D563" s="63"/>
      <c r="F563" s="63"/>
      <c r="H563" s="63"/>
    </row>
    <row r="564">
      <c r="D564" s="63"/>
      <c r="F564" s="63"/>
      <c r="H564" s="63"/>
    </row>
    <row r="565">
      <c r="D565" s="63"/>
      <c r="F565" s="63"/>
      <c r="H565" s="63"/>
    </row>
    <row r="566">
      <c r="D566" s="63"/>
      <c r="F566" s="63"/>
      <c r="H566" s="63"/>
    </row>
    <row r="567">
      <c r="D567" s="63"/>
      <c r="F567" s="63"/>
      <c r="H567" s="63"/>
    </row>
    <row r="568">
      <c r="D568" s="63"/>
      <c r="F568" s="63"/>
      <c r="H568" s="63"/>
    </row>
    <row r="569">
      <c r="D569" s="63"/>
      <c r="F569" s="63"/>
      <c r="H569" s="63"/>
    </row>
    <row r="570">
      <c r="D570" s="63"/>
      <c r="F570" s="63"/>
      <c r="H570" s="63"/>
    </row>
    <row r="571">
      <c r="D571" s="63"/>
      <c r="F571" s="63"/>
      <c r="H571" s="63"/>
    </row>
    <row r="572">
      <c r="D572" s="63"/>
      <c r="F572" s="63"/>
      <c r="H572" s="63"/>
    </row>
    <row r="573">
      <c r="D573" s="63"/>
      <c r="F573" s="63"/>
      <c r="H573" s="63"/>
    </row>
    <row r="574">
      <c r="D574" s="63"/>
      <c r="F574" s="63"/>
      <c r="H574" s="63"/>
    </row>
    <row r="575">
      <c r="D575" s="63"/>
      <c r="F575" s="63"/>
      <c r="H575" s="63"/>
    </row>
    <row r="576">
      <c r="D576" s="63"/>
      <c r="F576" s="63"/>
      <c r="H576" s="63"/>
    </row>
    <row r="577">
      <c r="D577" s="63"/>
      <c r="F577" s="63"/>
      <c r="H577" s="63"/>
    </row>
    <row r="578">
      <c r="D578" s="63"/>
      <c r="F578" s="63"/>
      <c r="H578" s="63"/>
    </row>
    <row r="579">
      <c r="D579" s="63"/>
      <c r="F579" s="63"/>
      <c r="H579" s="63"/>
    </row>
    <row r="580">
      <c r="D580" s="63"/>
      <c r="F580" s="63"/>
      <c r="H580" s="63"/>
    </row>
    <row r="581">
      <c r="D581" s="63"/>
      <c r="F581" s="63"/>
      <c r="H581" s="63"/>
    </row>
    <row r="582">
      <c r="D582" s="63"/>
      <c r="F582" s="63"/>
      <c r="H582" s="63"/>
    </row>
    <row r="583">
      <c r="D583" s="63"/>
      <c r="F583" s="63"/>
      <c r="H583" s="63"/>
    </row>
    <row r="584">
      <c r="D584" s="63"/>
      <c r="F584" s="63"/>
      <c r="H584" s="63"/>
    </row>
    <row r="585">
      <c r="D585" s="63"/>
      <c r="F585" s="63"/>
      <c r="H585" s="63"/>
    </row>
    <row r="586">
      <c r="D586" s="63"/>
      <c r="F586" s="63"/>
      <c r="H586" s="63"/>
    </row>
    <row r="587">
      <c r="D587" s="63"/>
      <c r="F587" s="63"/>
      <c r="H587" s="63"/>
    </row>
    <row r="588">
      <c r="D588" s="63"/>
      <c r="F588" s="63"/>
      <c r="H588" s="63"/>
    </row>
    <row r="589">
      <c r="D589" s="63"/>
      <c r="F589" s="63"/>
      <c r="H589" s="63"/>
    </row>
    <row r="590">
      <c r="D590" s="63"/>
      <c r="F590" s="63"/>
      <c r="H590" s="63"/>
    </row>
    <row r="591">
      <c r="D591" s="63"/>
      <c r="F591" s="63"/>
      <c r="H591" s="63"/>
    </row>
    <row r="592">
      <c r="D592" s="63"/>
      <c r="F592" s="63"/>
      <c r="H592" s="63"/>
    </row>
    <row r="593">
      <c r="D593" s="63"/>
      <c r="F593" s="63"/>
      <c r="H593" s="63"/>
    </row>
    <row r="594">
      <c r="D594" s="63"/>
      <c r="F594" s="63"/>
      <c r="H594" s="63"/>
    </row>
    <row r="595">
      <c r="D595" s="63"/>
      <c r="F595" s="63"/>
      <c r="H595" s="63"/>
    </row>
    <row r="596">
      <c r="D596" s="63"/>
      <c r="F596" s="63"/>
      <c r="H596" s="63"/>
    </row>
    <row r="597">
      <c r="D597" s="63"/>
      <c r="F597" s="63"/>
      <c r="H597" s="63"/>
    </row>
    <row r="598">
      <c r="D598" s="63"/>
      <c r="F598" s="63"/>
      <c r="H598" s="63"/>
    </row>
    <row r="599">
      <c r="D599" s="63"/>
      <c r="F599" s="63"/>
      <c r="H599" s="63"/>
    </row>
    <row r="600">
      <c r="D600" s="63"/>
      <c r="F600" s="63"/>
      <c r="H600" s="63"/>
    </row>
    <row r="601">
      <c r="D601" s="63"/>
      <c r="F601" s="63"/>
      <c r="H601" s="63"/>
    </row>
    <row r="602">
      <c r="D602" s="63"/>
      <c r="F602" s="63"/>
      <c r="H602" s="63"/>
    </row>
    <row r="603">
      <c r="D603" s="63"/>
      <c r="F603" s="63"/>
      <c r="H603" s="63"/>
    </row>
    <row r="604">
      <c r="D604" s="63"/>
      <c r="F604" s="63"/>
      <c r="H604" s="63"/>
    </row>
    <row r="605">
      <c r="D605" s="63"/>
      <c r="F605" s="63"/>
      <c r="H605" s="63"/>
    </row>
    <row r="606">
      <c r="D606" s="63"/>
      <c r="F606" s="63"/>
      <c r="H606" s="63"/>
    </row>
    <row r="607">
      <c r="D607" s="63"/>
      <c r="F607" s="63"/>
      <c r="H607" s="63"/>
    </row>
    <row r="608">
      <c r="D608" s="63"/>
      <c r="F608" s="63"/>
      <c r="H608" s="63"/>
    </row>
    <row r="609">
      <c r="D609" s="63"/>
      <c r="F609" s="63"/>
      <c r="H609" s="63"/>
    </row>
    <row r="610">
      <c r="D610" s="63"/>
      <c r="F610" s="63"/>
      <c r="H610" s="63"/>
    </row>
    <row r="611">
      <c r="D611" s="63"/>
      <c r="F611" s="63"/>
      <c r="H611" s="63"/>
    </row>
    <row r="612">
      <c r="D612" s="63"/>
      <c r="F612" s="63"/>
      <c r="H612" s="63"/>
    </row>
    <row r="613">
      <c r="D613" s="63"/>
      <c r="F613" s="63"/>
      <c r="H613" s="63"/>
    </row>
    <row r="614">
      <c r="D614" s="63"/>
      <c r="F614" s="63"/>
      <c r="H614" s="63"/>
    </row>
    <row r="615">
      <c r="D615" s="63"/>
      <c r="F615" s="63"/>
      <c r="H615" s="63"/>
    </row>
    <row r="616">
      <c r="D616" s="63"/>
      <c r="F616" s="63"/>
      <c r="H616" s="63"/>
    </row>
    <row r="617">
      <c r="D617" s="63"/>
      <c r="F617" s="63"/>
      <c r="H617" s="63"/>
    </row>
    <row r="618">
      <c r="D618" s="63"/>
      <c r="F618" s="63"/>
      <c r="H618" s="63"/>
    </row>
    <row r="619">
      <c r="D619" s="63"/>
      <c r="F619" s="63"/>
      <c r="H619" s="63"/>
    </row>
    <row r="620">
      <c r="D620" s="63"/>
      <c r="F620" s="63"/>
      <c r="H620" s="63"/>
    </row>
    <row r="621">
      <c r="D621" s="63"/>
      <c r="F621" s="63"/>
      <c r="H621" s="63"/>
    </row>
    <row r="622">
      <c r="D622" s="63"/>
      <c r="F622" s="63"/>
      <c r="H622" s="63"/>
    </row>
    <row r="623">
      <c r="D623" s="63"/>
      <c r="F623" s="63"/>
      <c r="H623" s="63"/>
    </row>
    <row r="624">
      <c r="D624" s="63"/>
      <c r="F624" s="63"/>
      <c r="H624" s="63"/>
    </row>
    <row r="625">
      <c r="D625" s="63"/>
      <c r="F625" s="63"/>
      <c r="H625" s="63"/>
    </row>
    <row r="626">
      <c r="D626" s="63"/>
      <c r="F626" s="63"/>
      <c r="H626" s="63"/>
    </row>
    <row r="627">
      <c r="D627" s="63"/>
      <c r="F627" s="63"/>
      <c r="H627" s="63"/>
    </row>
    <row r="628">
      <c r="D628" s="63"/>
      <c r="F628" s="63"/>
      <c r="H628" s="63"/>
    </row>
    <row r="629">
      <c r="D629" s="63"/>
      <c r="F629" s="63"/>
      <c r="H629" s="63"/>
    </row>
    <row r="630">
      <c r="D630" s="63"/>
      <c r="F630" s="63"/>
      <c r="H630" s="63"/>
    </row>
    <row r="631">
      <c r="D631" s="63"/>
      <c r="F631" s="63"/>
      <c r="H631" s="63"/>
    </row>
    <row r="632">
      <c r="D632" s="63"/>
      <c r="F632" s="63"/>
      <c r="H632" s="63"/>
    </row>
    <row r="633">
      <c r="D633" s="63"/>
      <c r="F633" s="63"/>
      <c r="H633" s="63"/>
    </row>
    <row r="634">
      <c r="D634" s="63"/>
      <c r="F634" s="63"/>
      <c r="H634" s="63"/>
    </row>
    <row r="635">
      <c r="D635" s="63"/>
      <c r="F635" s="63"/>
      <c r="H635" s="63"/>
    </row>
    <row r="636">
      <c r="D636" s="63"/>
      <c r="F636" s="63"/>
      <c r="H636" s="63"/>
    </row>
    <row r="637">
      <c r="D637" s="63"/>
      <c r="F637" s="63"/>
      <c r="H637" s="63"/>
    </row>
    <row r="638">
      <c r="D638" s="63"/>
      <c r="F638" s="63"/>
      <c r="H638" s="63"/>
    </row>
    <row r="639">
      <c r="D639" s="63"/>
      <c r="F639" s="63"/>
      <c r="H639" s="63"/>
    </row>
    <row r="640">
      <c r="D640" s="63"/>
      <c r="F640" s="63"/>
      <c r="H640" s="63"/>
    </row>
    <row r="641">
      <c r="D641" s="63"/>
      <c r="F641" s="63"/>
      <c r="H641" s="63"/>
    </row>
    <row r="642">
      <c r="D642" s="63"/>
      <c r="F642" s="63"/>
      <c r="H642" s="63"/>
    </row>
    <row r="643">
      <c r="D643" s="63"/>
      <c r="F643" s="63"/>
      <c r="H643" s="63"/>
    </row>
    <row r="644">
      <c r="D644" s="63"/>
      <c r="F644" s="63"/>
      <c r="H644" s="63"/>
    </row>
    <row r="645">
      <c r="D645" s="63"/>
      <c r="F645" s="63"/>
      <c r="H645" s="63"/>
    </row>
    <row r="646">
      <c r="D646" s="63"/>
      <c r="F646" s="63"/>
      <c r="H646" s="63"/>
    </row>
    <row r="647">
      <c r="D647" s="63"/>
      <c r="F647" s="63"/>
      <c r="H647" s="63"/>
    </row>
    <row r="648">
      <c r="D648" s="63"/>
      <c r="F648" s="63"/>
      <c r="H648" s="63"/>
    </row>
    <row r="649">
      <c r="D649" s="63"/>
      <c r="F649" s="63"/>
      <c r="H649" s="63"/>
    </row>
    <row r="650">
      <c r="D650" s="63"/>
      <c r="F650" s="63"/>
      <c r="H650" s="63"/>
    </row>
    <row r="651">
      <c r="D651" s="63"/>
      <c r="F651" s="63"/>
      <c r="H651" s="63"/>
    </row>
    <row r="652">
      <c r="D652" s="63"/>
      <c r="F652" s="63"/>
      <c r="H652" s="63"/>
    </row>
    <row r="653">
      <c r="D653" s="63"/>
      <c r="F653" s="63"/>
      <c r="H653" s="63"/>
    </row>
    <row r="654">
      <c r="D654" s="63"/>
      <c r="F654" s="63"/>
      <c r="H654" s="63"/>
    </row>
    <row r="655">
      <c r="D655" s="63"/>
      <c r="F655" s="63"/>
      <c r="H655" s="63"/>
    </row>
    <row r="656">
      <c r="D656" s="63"/>
      <c r="F656" s="63"/>
      <c r="H656" s="63"/>
    </row>
    <row r="657">
      <c r="D657" s="63"/>
      <c r="F657" s="63"/>
      <c r="H657" s="63"/>
    </row>
    <row r="658">
      <c r="D658" s="63"/>
      <c r="F658" s="63"/>
      <c r="H658" s="63"/>
    </row>
    <row r="659">
      <c r="D659" s="63"/>
      <c r="F659" s="63"/>
      <c r="H659" s="63"/>
    </row>
    <row r="660">
      <c r="D660" s="63"/>
      <c r="F660" s="63"/>
      <c r="H660" s="63"/>
    </row>
    <row r="661">
      <c r="D661" s="63"/>
      <c r="F661" s="63"/>
      <c r="H661" s="63"/>
    </row>
    <row r="662">
      <c r="D662" s="63"/>
      <c r="F662" s="63"/>
      <c r="H662" s="63"/>
    </row>
    <row r="663">
      <c r="D663" s="63"/>
      <c r="F663" s="63"/>
      <c r="H663" s="63"/>
    </row>
    <row r="664">
      <c r="D664" s="63"/>
      <c r="F664" s="63"/>
      <c r="H664" s="63"/>
    </row>
    <row r="665">
      <c r="D665" s="63"/>
      <c r="F665" s="63"/>
      <c r="H665" s="63"/>
    </row>
    <row r="666">
      <c r="D666" s="63"/>
      <c r="F666" s="63"/>
      <c r="H666" s="63"/>
    </row>
    <row r="667">
      <c r="D667" s="63"/>
      <c r="F667" s="63"/>
      <c r="H667" s="63"/>
    </row>
    <row r="668">
      <c r="D668" s="63"/>
      <c r="F668" s="63"/>
      <c r="H668" s="63"/>
    </row>
    <row r="669">
      <c r="D669" s="63"/>
      <c r="F669" s="63"/>
      <c r="H669" s="63"/>
    </row>
    <row r="670">
      <c r="D670" s="63"/>
      <c r="F670" s="63"/>
      <c r="H670" s="63"/>
    </row>
    <row r="671">
      <c r="D671" s="63"/>
      <c r="F671" s="63"/>
      <c r="H671" s="63"/>
    </row>
    <row r="672">
      <c r="D672" s="63"/>
      <c r="F672" s="63"/>
      <c r="H672" s="63"/>
    </row>
    <row r="673">
      <c r="D673" s="63"/>
      <c r="F673" s="63"/>
      <c r="H673" s="63"/>
    </row>
    <row r="674">
      <c r="D674" s="63"/>
      <c r="F674" s="63"/>
      <c r="H674" s="63"/>
    </row>
    <row r="675">
      <c r="D675" s="63"/>
      <c r="F675" s="63"/>
      <c r="H675" s="63"/>
    </row>
    <row r="676">
      <c r="D676" s="63"/>
      <c r="F676" s="63"/>
      <c r="H676" s="63"/>
    </row>
    <row r="677">
      <c r="D677" s="63"/>
      <c r="F677" s="63"/>
      <c r="H677" s="63"/>
    </row>
    <row r="678">
      <c r="D678" s="63"/>
      <c r="F678" s="63"/>
      <c r="H678" s="63"/>
    </row>
    <row r="679">
      <c r="D679" s="63"/>
      <c r="F679" s="63"/>
      <c r="H679" s="63"/>
    </row>
    <row r="680">
      <c r="D680" s="63"/>
      <c r="F680" s="63"/>
      <c r="H680" s="63"/>
    </row>
    <row r="681">
      <c r="D681" s="63"/>
      <c r="F681" s="63"/>
      <c r="H681" s="63"/>
    </row>
    <row r="682">
      <c r="D682" s="63"/>
      <c r="F682" s="63"/>
      <c r="H682" s="63"/>
    </row>
    <row r="683">
      <c r="D683" s="63"/>
      <c r="F683" s="63"/>
      <c r="H683" s="63"/>
    </row>
    <row r="684">
      <c r="D684" s="63"/>
      <c r="F684" s="63"/>
      <c r="H684" s="63"/>
    </row>
    <row r="685">
      <c r="D685" s="63"/>
      <c r="F685" s="63"/>
      <c r="H685" s="63"/>
    </row>
    <row r="686">
      <c r="D686" s="63"/>
      <c r="F686" s="63"/>
      <c r="H686" s="63"/>
    </row>
    <row r="687">
      <c r="D687" s="63"/>
      <c r="F687" s="63"/>
      <c r="H687" s="63"/>
    </row>
    <row r="688">
      <c r="D688" s="63"/>
      <c r="F688" s="63"/>
      <c r="H688" s="63"/>
    </row>
    <row r="689">
      <c r="D689" s="63"/>
      <c r="F689" s="63"/>
      <c r="H689" s="63"/>
    </row>
    <row r="690">
      <c r="D690" s="63"/>
      <c r="F690" s="63"/>
      <c r="H690" s="63"/>
    </row>
    <row r="691">
      <c r="D691" s="63"/>
      <c r="F691" s="63"/>
      <c r="H691" s="63"/>
    </row>
    <row r="692">
      <c r="D692" s="63"/>
      <c r="F692" s="63"/>
      <c r="H692" s="63"/>
    </row>
    <row r="693">
      <c r="D693" s="63"/>
      <c r="F693" s="63"/>
      <c r="H693" s="63"/>
    </row>
    <row r="694">
      <c r="D694" s="63"/>
      <c r="F694" s="63"/>
      <c r="H694" s="63"/>
    </row>
    <row r="695">
      <c r="D695" s="63"/>
      <c r="F695" s="63"/>
      <c r="H695" s="63"/>
    </row>
    <row r="696">
      <c r="D696" s="63"/>
      <c r="F696" s="63"/>
      <c r="H696" s="63"/>
    </row>
    <row r="697">
      <c r="D697" s="63"/>
      <c r="F697" s="63"/>
      <c r="H697" s="63"/>
    </row>
    <row r="698">
      <c r="D698" s="63"/>
      <c r="F698" s="63"/>
      <c r="H698" s="63"/>
    </row>
    <row r="699">
      <c r="D699" s="63"/>
      <c r="F699" s="63"/>
      <c r="H699" s="63"/>
    </row>
    <row r="700">
      <c r="D700" s="63"/>
      <c r="F700" s="63"/>
      <c r="H700" s="63"/>
    </row>
    <row r="701">
      <c r="D701" s="63"/>
      <c r="F701" s="63"/>
      <c r="H701" s="63"/>
    </row>
    <row r="702">
      <c r="D702" s="63"/>
      <c r="F702" s="63"/>
      <c r="H702" s="63"/>
    </row>
    <row r="703">
      <c r="D703" s="63"/>
      <c r="F703" s="63"/>
      <c r="H703" s="63"/>
    </row>
    <row r="704">
      <c r="D704" s="63"/>
      <c r="F704" s="63"/>
      <c r="H704" s="63"/>
    </row>
    <row r="705">
      <c r="D705" s="63"/>
      <c r="F705" s="63"/>
      <c r="H705" s="63"/>
    </row>
    <row r="706">
      <c r="D706" s="63"/>
      <c r="F706" s="63"/>
      <c r="H706" s="63"/>
    </row>
    <row r="707">
      <c r="D707" s="63"/>
      <c r="F707" s="63"/>
      <c r="H707" s="63"/>
    </row>
    <row r="708">
      <c r="D708" s="63"/>
      <c r="F708" s="63"/>
      <c r="H708" s="63"/>
    </row>
    <row r="709">
      <c r="D709" s="63"/>
      <c r="F709" s="63"/>
      <c r="H709" s="63"/>
    </row>
    <row r="710">
      <c r="D710" s="63"/>
      <c r="F710" s="63"/>
      <c r="H710" s="63"/>
    </row>
    <row r="711">
      <c r="D711" s="63"/>
      <c r="F711" s="63"/>
      <c r="H711" s="63"/>
    </row>
    <row r="712">
      <c r="D712" s="63"/>
      <c r="F712" s="63"/>
      <c r="H712" s="63"/>
    </row>
    <row r="713">
      <c r="D713" s="63"/>
      <c r="F713" s="63"/>
      <c r="H713" s="63"/>
    </row>
    <row r="714">
      <c r="D714" s="63"/>
      <c r="F714" s="63"/>
      <c r="H714" s="63"/>
    </row>
    <row r="715">
      <c r="D715" s="63"/>
      <c r="F715" s="63"/>
      <c r="H715" s="63"/>
    </row>
    <row r="716">
      <c r="D716" s="63"/>
      <c r="F716" s="63"/>
      <c r="H716" s="63"/>
    </row>
    <row r="717">
      <c r="D717" s="63"/>
      <c r="F717" s="63"/>
      <c r="H717" s="63"/>
    </row>
    <row r="718">
      <c r="D718" s="63"/>
      <c r="F718" s="63"/>
      <c r="H718" s="63"/>
    </row>
    <row r="719">
      <c r="D719" s="63"/>
      <c r="F719" s="63"/>
      <c r="H719" s="63"/>
    </row>
    <row r="720">
      <c r="D720" s="63"/>
      <c r="F720" s="63"/>
      <c r="H720" s="63"/>
    </row>
    <row r="721">
      <c r="D721" s="63"/>
      <c r="F721" s="63"/>
      <c r="H721" s="63"/>
    </row>
    <row r="722">
      <c r="D722" s="63"/>
      <c r="F722" s="63"/>
      <c r="H722" s="63"/>
    </row>
    <row r="723">
      <c r="D723" s="63"/>
      <c r="F723" s="63"/>
      <c r="H723" s="63"/>
    </row>
    <row r="724">
      <c r="D724" s="63"/>
      <c r="F724" s="63"/>
      <c r="H724" s="63"/>
    </row>
    <row r="725">
      <c r="D725" s="63"/>
      <c r="F725" s="63"/>
      <c r="H725" s="63"/>
    </row>
    <row r="726">
      <c r="D726" s="63"/>
      <c r="F726" s="63"/>
      <c r="H726" s="63"/>
    </row>
    <row r="727">
      <c r="D727" s="63"/>
      <c r="F727" s="63"/>
      <c r="H727" s="63"/>
    </row>
    <row r="728">
      <c r="D728" s="63"/>
      <c r="F728" s="63"/>
      <c r="H728" s="63"/>
    </row>
    <row r="729">
      <c r="D729" s="63"/>
      <c r="F729" s="63"/>
      <c r="H729" s="63"/>
    </row>
    <row r="730">
      <c r="D730" s="63"/>
      <c r="F730" s="63"/>
      <c r="H730" s="63"/>
    </row>
    <row r="731">
      <c r="D731" s="63"/>
      <c r="F731" s="63"/>
      <c r="H731" s="63"/>
    </row>
    <row r="732">
      <c r="D732" s="63"/>
      <c r="F732" s="63"/>
      <c r="H732" s="63"/>
    </row>
    <row r="733">
      <c r="D733" s="63"/>
      <c r="F733" s="63"/>
      <c r="H733" s="63"/>
    </row>
    <row r="734">
      <c r="D734" s="63"/>
      <c r="F734" s="63"/>
      <c r="H734" s="63"/>
    </row>
    <row r="735">
      <c r="D735" s="63"/>
      <c r="F735" s="63"/>
      <c r="H735" s="63"/>
    </row>
    <row r="736">
      <c r="D736" s="63"/>
      <c r="F736" s="63"/>
      <c r="H736" s="63"/>
    </row>
    <row r="737">
      <c r="D737" s="63"/>
      <c r="F737" s="63"/>
      <c r="H737" s="63"/>
    </row>
    <row r="738">
      <c r="D738" s="63"/>
      <c r="F738" s="63"/>
      <c r="H738" s="63"/>
    </row>
    <row r="739">
      <c r="D739" s="63"/>
      <c r="F739" s="63"/>
      <c r="H739" s="63"/>
    </row>
    <row r="740">
      <c r="D740" s="63"/>
      <c r="F740" s="63"/>
      <c r="H740" s="63"/>
    </row>
    <row r="741">
      <c r="D741" s="63"/>
      <c r="F741" s="63"/>
      <c r="H741" s="63"/>
    </row>
    <row r="742">
      <c r="D742" s="63"/>
      <c r="F742" s="63"/>
      <c r="H742" s="63"/>
    </row>
    <row r="743">
      <c r="D743" s="63"/>
      <c r="F743" s="63"/>
      <c r="H743" s="63"/>
    </row>
    <row r="744">
      <c r="D744" s="63"/>
      <c r="F744" s="63"/>
      <c r="H744" s="63"/>
    </row>
    <row r="745">
      <c r="D745" s="63"/>
      <c r="F745" s="63"/>
      <c r="H745" s="63"/>
    </row>
    <row r="746">
      <c r="D746" s="63"/>
      <c r="F746" s="63"/>
      <c r="H746" s="63"/>
    </row>
    <row r="747">
      <c r="D747" s="63"/>
      <c r="F747" s="63"/>
      <c r="H747" s="63"/>
    </row>
    <row r="748">
      <c r="D748" s="63"/>
      <c r="F748" s="63"/>
      <c r="H748" s="63"/>
    </row>
    <row r="749">
      <c r="D749" s="63"/>
      <c r="F749" s="63"/>
      <c r="H749" s="63"/>
    </row>
    <row r="750">
      <c r="D750" s="63"/>
      <c r="F750" s="63"/>
      <c r="H750" s="63"/>
    </row>
    <row r="751">
      <c r="D751" s="63"/>
      <c r="F751" s="63"/>
      <c r="H751" s="63"/>
    </row>
    <row r="752">
      <c r="D752" s="63"/>
      <c r="F752" s="63"/>
      <c r="H752" s="63"/>
    </row>
    <row r="753">
      <c r="D753" s="63"/>
      <c r="F753" s="63"/>
      <c r="H753" s="63"/>
    </row>
    <row r="754">
      <c r="D754" s="63"/>
      <c r="F754" s="63"/>
      <c r="H754" s="63"/>
    </row>
    <row r="755">
      <c r="D755" s="63"/>
      <c r="F755" s="63"/>
      <c r="H755" s="63"/>
    </row>
    <row r="756">
      <c r="D756" s="63"/>
      <c r="F756" s="63"/>
      <c r="H756" s="63"/>
    </row>
    <row r="757">
      <c r="D757" s="63"/>
      <c r="F757" s="63"/>
      <c r="H757" s="63"/>
    </row>
    <row r="758">
      <c r="D758" s="63"/>
      <c r="F758" s="63"/>
      <c r="H758" s="63"/>
    </row>
    <row r="759">
      <c r="D759" s="63"/>
      <c r="F759" s="63"/>
      <c r="H759" s="63"/>
    </row>
    <row r="760">
      <c r="D760" s="63"/>
      <c r="F760" s="63"/>
      <c r="H760" s="63"/>
    </row>
    <row r="761">
      <c r="D761" s="63"/>
      <c r="F761" s="63"/>
      <c r="H761" s="63"/>
    </row>
    <row r="762">
      <c r="D762" s="63"/>
      <c r="F762" s="63"/>
      <c r="H762" s="63"/>
    </row>
    <row r="763">
      <c r="D763" s="63"/>
      <c r="F763" s="63"/>
      <c r="H763" s="63"/>
    </row>
    <row r="764">
      <c r="D764" s="63"/>
      <c r="F764" s="63"/>
      <c r="H764" s="63"/>
    </row>
    <row r="765">
      <c r="D765" s="63"/>
      <c r="F765" s="63"/>
      <c r="H765" s="63"/>
    </row>
    <row r="766">
      <c r="D766" s="63"/>
      <c r="F766" s="63"/>
      <c r="H766" s="63"/>
    </row>
    <row r="767">
      <c r="D767" s="63"/>
      <c r="F767" s="63"/>
      <c r="H767" s="63"/>
    </row>
    <row r="768">
      <c r="D768" s="63"/>
      <c r="F768" s="63"/>
      <c r="H768" s="63"/>
    </row>
    <row r="769">
      <c r="D769" s="63"/>
      <c r="F769" s="63"/>
      <c r="H769" s="63"/>
    </row>
    <row r="770">
      <c r="D770" s="63"/>
      <c r="F770" s="63"/>
      <c r="H770" s="63"/>
    </row>
    <row r="771">
      <c r="D771" s="63"/>
      <c r="F771" s="63"/>
      <c r="H771" s="63"/>
    </row>
    <row r="772">
      <c r="D772" s="63"/>
      <c r="F772" s="63"/>
      <c r="H772" s="63"/>
    </row>
    <row r="773">
      <c r="D773" s="63"/>
      <c r="F773" s="63"/>
      <c r="H773" s="63"/>
    </row>
    <row r="774">
      <c r="D774" s="63"/>
      <c r="F774" s="63"/>
      <c r="H774" s="63"/>
    </row>
    <row r="775">
      <c r="D775" s="63"/>
      <c r="F775" s="63"/>
      <c r="H775" s="63"/>
    </row>
    <row r="776">
      <c r="D776" s="63"/>
      <c r="F776" s="63"/>
      <c r="H776" s="63"/>
    </row>
    <row r="777">
      <c r="D777" s="63"/>
      <c r="F777" s="63"/>
      <c r="H777" s="63"/>
    </row>
    <row r="778">
      <c r="D778" s="63"/>
      <c r="F778" s="63"/>
      <c r="H778" s="63"/>
    </row>
    <row r="779">
      <c r="D779" s="63"/>
      <c r="F779" s="63"/>
      <c r="H779" s="63"/>
    </row>
    <row r="780">
      <c r="D780" s="63"/>
      <c r="F780" s="63"/>
      <c r="H780" s="63"/>
    </row>
    <row r="781">
      <c r="D781" s="63"/>
      <c r="F781" s="63"/>
      <c r="H781" s="63"/>
    </row>
    <row r="782">
      <c r="D782" s="63"/>
      <c r="F782" s="63"/>
      <c r="H782" s="63"/>
    </row>
    <row r="783">
      <c r="D783" s="63"/>
      <c r="F783" s="63"/>
      <c r="H783" s="63"/>
    </row>
    <row r="784">
      <c r="D784" s="63"/>
      <c r="F784" s="63"/>
      <c r="H784" s="63"/>
    </row>
    <row r="785">
      <c r="D785" s="63"/>
      <c r="F785" s="63"/>
      <c r="H785" s="63"/>
    </row>
    <row r="786">
      <c r="D786" s="63"/>
      <c r="F786" s="63"/>
      <c r="H786" s="63"/>
    </row>
    <row r="787">
      <c r="D787" s="63"/>
      <c r="F787" s="63"/>
      <c r="H787" s="63"/>
    </row>
    <row r="788">
      <c r="D788" s="63"/>
      <c r="F788" s="63"/>
      <c r="H788" s="63"/>
    </row>
    <row r="789">
      <c r="D789" s="63"/>
      <c r="F789" s="63"/>
      <c r="H789" s="63"/>
    </row>
    <row r="790">
      <c r="D790" s="63"/>
      <c r="F790" s="63"/>
      <c r="H790" s="63"/>
    </row>
    <row r="791">
      <c r="D791" s="63"/>
      <c r="F791" s="63"/>
      <c r="H791" s="63"/>
    </row>
    <row r="792">
      <c r="D792" s="63"/>
      <c r="F792" s="63"/>
      <c r="H792" s="63"/>
    </row>
    <row r="793">
      <c r="D793" s="63"/>
      <c r="F793" s="63"/>
      <c r="H793" s="63"/>
    </row>
    <row r="794">
      <c r="D794" s="63"/>
      <c r="F794" s="63"/>
      <c r="H794" s="63"/>
    </row>
    <row r="795">
      <c r="D795" s="63"/>
      <c r="F795" s="63"/>
      <c r="H795" s="63"/>
    </row>
    <row r="796">
      <c r="D796" s="63"/>
      <c r="F796" s="63"/>
      <c r="H796" s="63"/>
    </row>
    <row r="797">
      <c r="D797" s="63"/>
      <c r="F797" s="63"/>
      <c r="H797" s="63"/>
    </row>
    <row r="798">
      <c r="D798" s="63"/>
      <c r="F798" s="63"/>
      <c r="H798" s="63"/>
    </row>
    <row r="799">
      <c r="D799" s="63"/>
      <c r="F799" s="63"/>
      <c r="H799" s="63"/>
    </row>
    <row r="800">
      <c r="D800" s="63"/>
      <c r="F800" s="63"/>
      <c r="H800" s="63"/>
    </row>
    <row r="801">
      <c r="D801" s="63"/>
      <c r="F801" s="63"/>
      <c r="H801" s="63"/>
    </row>
    <row r="802">
      <c r="D802" s="63"/>
      <c r="F802" s="63"/>
      <c r="H802" s="63"/>
    </row>
    <row r="803">
      <c r="D803" s="63"/>
      <c r="F803" s="63"/>
      <c r="H803" s="63"/>
    </row>
    <row r="804">
      <c r="D804" s="63"/>
      <c r="F804" s="63"/>
      <c r="H804" s="63"/>
    </row>
    <row r="805">
      <c r="D805" s="63"/>
      <c r="F805" s="63"/>
      <c r="H805" s="63"/>
    </row>
    <row r="806">
      <c r="D806" s="63"/>
      <c r="F806" s="63"/>
      <c r="H806" s="63"/>
    </row>
    <row r="807">
      <c r="D807" s="63"/>
      <c r="F807" s="63"/>
      <c r="H807" s="63"/>
    </row>
    <row r="808">
      <c r="D808" s="63"/>
      <c r="F808" s="63"/>
      <c r="H808" s="63"/>
    </row>
    <row r="809">
      <c r="D809" s="63"/>
      <c r="F809" s="63"/>
      <c r="H809" s="63"/>
    </row>
    <row r="810">
      <c r="D810" s="63"/>
      <c r="F810" s="63"/>
      <c r="H810" s="63"/>
    </row>
    <row r="811">
      <c r="D811" s="63"/>
      <c r="F811" s="63"/>
      <c r="H811" s="63"/>
    </row>
    <row r="812">
      <c r="D812" s="63"/>
      <c r="F812" s="63"/>
      <c r="H812" s="63"/>
    </row>
    <row r="813">
      <c r="D813" s="63"/>
      <c r="F813" s="63"/>
      <c r="H813" s="63"/>
    </row>
    <row r="814">
      <c r="D814" s="63"/>
      <c r="F814" s="63"/>
      <c r="H814" s="63"/>
    </row>
    <row r="815">
      <c r="D815" s="63"/>
      <c r="F815" s="63"/>
      <c r="H815" s="63"/>
    </row>
    <row r="816">
      <c r="D816" s="63"/>
      <c r="F816" s="63"/>
      <c r="H816" s="63"/>
    </row>
    <row r="817">
      <c r="D817" s="63"/>
      <c r="F817" s="63"/>
      <c r="H817" s="63"/>
    </row>
    <row r="818">
      <c r="D818" s="63"/>
      <c r="F818" s="63"/>
      <c r="H818" s="63"/>
    </row>
    <row r="819">
      <c r="D819" s="63"/>
      <c r="F819" s="63"/>
      <c r="H819" s="63"/>
    </row>
    <row r="820">
      <c r="D820" s="63"/>
      <c r="F820" s="63"/>
      <c r="H820" s="63"/>
    </row>
    <row r="821">
      <c r="D821" s="63"/>
      <c r="F821" s="63"/>
      <c r="H821" s="63"/>
    </row>
    <row r="822">
      <c r="D822" s="63"/>
      <c r="F822" s="63"/>
      <c r="H822" s="63"/>
    </row>
    <row r="823">
      <c r="D823" s="63"/>
      <c r="F823" s="63"/>
      <c r="H823" s="63"/>
    </row>
    <row r="824">
      <c r="D824" s="63"/>
      <c r="F824" s="63"/>
      <c r="H824" s="63"/>
    </row>
    <row r="825">
      <c r="D825" s="63"/>
      <c r="F825" s="63"/>
      <c r="H825" s="63"/>
    </row>
    <row r="826">
      <c r="D826" s="63"/>
      <c r="F826" s="63"/>
      <c r="H826" s="63"/>
    </row>
    <row r="827">
      <c r="D827" s="63"/>
      <c r="F827" s="63"/>
      <c r="H827" s="63"/>
    </row>
    <row r="828">
      <c r="D828" s="63"/>
      <c r="F828" s="63"/>
      <c r="H828" s="63"/>
    </row>
    <row r="829">
      <c r="D829" s="63"/>
      <c r="F829" s="63"/>
      <c r="H829" s="63"/>
    </row>
    <row r="830">
      <c r="D830" s="63"/>
      <c r="F830" s="63"/>
      <c r="H830" s="63"/>
    </row>
    <row r="831">
      <c r="D831" s="63"/>
      <c r="F831" s="63"/>
      <c r="H831" s="63"/>
    </row>
    <row r="832">
      <c r="D832" s="63"/>
      <c r="F832" s="63"/>
      <c r="H832" s="63"/>
    </row>
    <row r="833">
      <c r="D833" s="63"/>
      <c r="F833" s="63"/>
      <c r="H833" s="63"/>
    </row>
    <row r="834">
      <c r="D834" s="63"/>
      <c r="F834" s="63"/>
      <c r="H834" s="63"/>
    </row>
    <row r="835">
      <c r="D835" s="63"/>
      <c r="F835" s="63"/>
      <c r="H835" s="63"/>
    </row>
    <row r="836">
      <c r="D836" s="63"/>
      <c r="F836" s="63"/>
      <c r="H836" s="63"/>
    </row>
    <row r="837">
      <c r="D837" s="63"/>
      <c r="F837" s="63"/>
      <c r="H837" s="63"/>
    </row>
    <row r="838">
      <c r="D838" s="63"/>
      <c r="F838" s="63"/>
      <c r="H838" s="63"/>
    </row>
    <row r="839">
      <c r="D839" s="63"/>
      <c r="F839" s="63"/>
      <c r="H839" s="63"/>
    </row>
    <row r="840">
      <c r="D840" s="63"/>
      <c r="F840" s="63"/>
      <c r="H840" s="63"/>
    </row>
    <row r="841">
      <c r="D841" s="63"/>
      <c r="F841" s="63"/>
      <c r="H841" s="63"/>
    </row>
    <row r="842">
      <c r="D842" s="63"/>
      <c r="F842" s="63"/>
      <c r="H842" s="63"/>
    </row>
    <row r="843">
      <c r="D843" s="63"/>
      <c r="F843" s="63"/>
      <c r="H843" s="63"/>
    </row>
    <row r="844">
      <c r="D844" s="63"/>
      <c r="F844" s="63"/>
      <c r="H844" s="63"/>
    </row>
    <row r="845">
      <c r="D845" s="63"/>
      <c r="F845" s="63"/>
      <c r="H845" s="63"/>
    </row>
    <row r="846">
      <c r="D846" s="63"/>
      <c r="F846" s="63"/>
      <c r="H846" s="63"/>
    </row>
    <row r="847">
      <c r="D847" s="63"/>
      <c r="F847" s="63"/>
      <c r="H847" s="63"/>
    </row>
    <row r="848">
      <c r="D848" s="63"/>
      <c r="F848" s="63"/>
      <c r="H848" s="63"/>
    </row>
    <row r="849">
      <c r="D849" s="63"/>
      <c r="F849" s="63"/>
      <c r="H849" s="63"/>
    </row>
    <row r="850">
      <c r="D850" s="63"/>
      <c r="F850" s="63"/>
      <c r="H850" s="63"/>
    </row>
    <row r="851">
      <c r="D851" s="63"/>
      <c r="F851" s="63"/>
      <c r="H851" s="63"/>
    </row>
    <row r="852">
      <c r="D852" s="63"/>
      <c r="F852" s="63"/>
      <c r="H852" s="63"/>
    </row>
    <row r="853">
      <c r="D853" s="63"/>
      <c r="F853" s="63"/>
      <c r="H853" s="63"/>
    </row>
    <row r="854">
      <c r="D854" s="63"/>
      <c r="F854" s="63"/>
      <c r="H854" s="63"/>
    </row>
    <row r="855">
      <c r="D855" s="63"/>
      <c r="F855" s="63"/>
      <c r="H855" s="63"/>
    </row>
    <row r="856">
      <c r="D856" s="63"/>
      <c r="F856" s="63"/>
      <c r="H856" s="63"/>
    </row>
    <row r="857">
      <c r="D857" s="63"/>
      <c r="F857" s="63"/>
      <c r="H857" s="63"/>
    </row>
    <row r="858">
      <c r="D858" s="63"/>
      <c r="F858" s="63"/>
      <c r="H858" s="63"/>
    </row>
    <row r="859">
      <c r="D859" s="63"/>
      <c r="F859" s="63"/>
      <c r="H859" s="63"/>
    </row>
    <row r="860">
      <c r="D860" s="63"/>
      <c r="F860" s="63"/>
      <c r="H860" s="63"/>
    </row>
    <row r="861">
      <c r="D861" s="63"/>
      <c r="F861" s="63"/>
      <c r="H861" s="63"/>
    </row>
    <row r="862">
      <c r="D862" s="63"/>
      <c r="F862" s="63"/>
      <c r="H862" s="63"/>
    </row>
    <row r="863">
      <c r="D863" s="63"/>
      <c r="F863" s="63"/>
      <c r="H863" s="63"/>
    </row>
    <row r="864">
      <c r="D864" s="63"/>
      <c r="F864" s="63"/>
      <c r="H864" s="63"/>
    </row>
    <row r="865">
      <c r="D865" s="63"/>
      <c r="F865" s="63"/>
      <c r="H865" s="63"/>
    </row>
    <row r="866">
      <c r="D866" s="63"/>
      <c r="F866" s="63"/>
      <c r="H866" s="63"/>
    </row>
    <row r="867">
      <c r="D867" s="63"/>
      <c r="F867" s="63"/>
      <c r="H867" s="63"/>
    </row>
    <row r="868">
      <c r="D868" s="63"/>
      <c r="F868" s="63"/>
      <c r="H868" s="63"/>
    </row>
    <row r="869">
      <c r="D869" s="63"/>
      <c r="F869" s="63"/>
      <c r="H869" s="63"/>
    </row>
    <row r="870">
      <c r="D870" s="63"/>
      <c r="F870" s="63"/>
      <c r="H870" s="63"/>
    </row>
    <row r="871">
      <c r="D871" s="63"/>
      <c r="F871" s="63"/>
      <c r="H871" s="63"/>
    </row>
    <row r="872">
      <c r="D872" s="63"/>
      <c r="F872" s="63"/>
      <c r="H872" s="63"/>
    </row>
    <row r="873">
      <c r="D873" s="63"/>
      <c r="F873" s="63"/>
      <c r="H873" s="63"/>
    </row>
    <row r="874">
      <c r="D874" s="63"/>
      <c r="F874" s="63"/>
      <c r="H874" s="63"/>
    </row>
    <row r="875">
      <c r="D875" s="63"/>
      <c r="F875" s="63"/>
      <c r="H875" s="63"/>
    </row>
    <row r="876">
      <c r="D876" s="63"/>
      <c r="F876" s="63"/>
      <c r="H876" s="63"/>
    </row>
    <row r="877">
      <c r="D877" s="63"/>
      <c r="F877" s="63"/>
      <c r="H877" s="63"/>
    </row>
    <row r="878">
      <c r="D878" s="63"/>
      <c r="F878" s="63"/>
      <c r="H878" s="63"/>
    </row>
    <row r="879">
      <c r="D879" s="63"/>
      <c r="F879" s="63"/>
      <c r="H879" s="63"/>
    </row>
    <row r="880">
      <c r="D880" s="63"/>
      <c r="F880" s="63"/>
      <c r="H880" s="63"/>
    </row>
    <row r="881">
      <c r="D881" s="63"/>
      <c r="F881" s="63"/>
      <c r="H881" s="63"/>
    </row>
    <row r="882">
      <c r="D882" s="63"/>
      <c r="F882" s="63"/>
      <c r="H882" s="63"/>
    </row>
    <row r="883">
      <c r="D883" s="63"/>
      <c r="F883" s="63"/>
      <c r="H883" s="63"/>
    </row>
    <row r="884">
      <c r="D884" s="63"/>
      <c r="F884" s="63"/>
      <c r="H884" s="63"/>
    </row>
    <row r="885">
      <c r="D885" s="63"/>
      <c r="F885" s="63"/>
      <c r="H885" s="63"/>
    </row>
    <row r="886">
      <c r="D886" s="63"/>
      <c r="F886" s="63"/>
      <c r="H886" s="63"/>
    </row>
    <row r="887">
      <c r="D887" s="63"/>
      <c r="F887" s="63"/>
      <c r="H887" s="63"/>
    </row>
    <row r="888">
      <c r="D888" s="63"/>
      <c r="F888" s="63"/>
      <c r="H888" s="63"/>
    </row>
    <row r="889">
      <c r="D889" s="63"/>
      <c r="F889" s="63"/>
      <c r="H889" s="63"/>
    </row>
    <row r="890">
      <c r="D890" s="63"/>
      <c r="F890" s="63"/>
      <c r="H890" s="63"/>
    </row>
    <row r="891">
      <c r="D891" s="63"/>
      <c r="F891" s="63"/>
      <c r="H891" s="63"/>
    </row>
    <row r="892">
      <c r="D892" s="63"/>
      <c r="F892" s="63"/>
      <c r="H892" s="63"/>
    </row>
    <row r="893">
      <c r="D893" s="63"/>
      <c r="F893" s="63"/>
      <c r="H893" s="63"/>
    </row>
    <row r="894">
      <c r="D894" s="63"/>
      <c r="F894" s="63"/>
      <c r="H894" s="63"/>
    </row>
    <row r="895">
      <c r="D895" s="63"/>
      <c r="F895" s="63"/>
      <c r="H895" s="63"/>
    </row>
    <row r="896">
      <c r="D896" s="63"/>
      <c r="F896" s="63"/>
      <c r="H896" s="63"/>
    </row>
    <row r="897">
      <c r="D897" s="63"/>
      <c r="F897" s="63"/>
      <c r="H897" s="63"/>
    </row>
    <row r="898">
      <c r="D898" s="63"/>
      <c r="F898" s="63"/>
      <c r="H898" s="63"/>
    </row>
    <row r="899">
      <c r="D899" s="63"/>
      <c r="F899" s="63"/>
      <c r="H899" s="63"/>
    </row>
    <row r="900">
      <c r="D900" s="63"/>
      <c r="F900" s="63"/>
      <c r="H900" s="63"/>
    </row>
    <row r="901">
      <c r="D901" s="63"/>
      <c r="F901" s="63"/>
      <c r="H901" s="63"/>
    </row>
    <row r="902">
      <c r="D902" s="63"/>
      <c r="F902" s="63"/>
      <c r="H902" s="63"/>
    </row>
    <row r="903">
      <c r="D903" s="63"/>
      <c r="F903" s="63"/>
      <c r="H903" s="63"/>
    </row>
    <row r="904">
      <c r="D904" s="63"/>
      <c r="F904" s="63"/>
      <c r="H904" s="63"/>
    </row>
    <row r="905">
      <c r="D905" s="63"/>
      <c r="F905" s="63"/>
      <c r="H905" s="63"/>
    </row>
    <row r="906">
      <c r="D906" s="63"/>
      <c r="F906" s="63"/>
      <c r="H906" s="63"/>
    </row>
    <row r="907">
      <c r="D907" s="63"/>
      <c r="F907" s="63"/>
      <c r="H907" s="63"/>
    </row>
    <row r="908">
      <c r="D908" s="63"/>
      <c r="F908" s="63"/>
      <c r="H908" s="63"/>
    </row>
    <row r="909">
      <c r="D909" s="63"/>
      <c r="F909" s="63"/>
      <c r="H909" s="63"/>
    </row>
    <row r="910">
      <c r="D910" s="63"/>
      <c r="F910" s="63"/>
      <c r="H910" s="63"/>
    </row>
    <row r="911">
      <c r="D911" s="63"/>
      <c r="F911" s="63"/>
      <c r="H911" s="63"/>
    </row>
    <row r="912">
      <c r="D912" s="63"/>
      <c r="F912" s="63"/>
      <c r="H912" s="63"/>
    </row>
    <row r="913">
      <c r="D913" s="63"/>
      <c r="F913" s="63"/>
      <c r="H913" s="63"/>
    </row>
    <row r="914">
      <c r="D914" s="63"/>
      <c r="F914" s="63"/>
      <c r="H914" s="63"/>
    </row>
    <row r="915">
      <c r="D915" s="63"/>
      <c r="F915" s="63"/>
      <c r="H915" s="63"/>
    </row>
    <row r="916">
      <c r="D916" s="63"/>
      <c r="F916" s="63"/>
      <c r="H916" s="63"/>
    </row>
    <row r="917">
      <c r="D917" s="63"/>
      <c r="F917" s="63"/>
      <c r="H917" s="63"/>
    </row>
    <row r="918">
      <c r="D918" s="63"/>
      <c r="F918" s="63"/>
      <c r="H918" s="63"/>
    </row>
    <row r="919">
      <c r="D919" s="63"/>
      <c r="F919" s="63"/>
      <c r="H919" s="63"/>
    </row>
    <row r="920">
      <c r="D920" s="63"/>
      <c r="F920" s="63"/>
      <c r="H920" s="63"/>
    </row>
    <row r="921">
      <c r="D921" s="63"/>
      <c r="F921" s="63"/>
      <c r="H921" s="63"/>
    </row>
    <row r="922">
      <c r="D922" s="63"/>
      <c r="F922" s="63"/>
      <c r="H922" s="63"/>
    </row>
    <row r="923">
      <c r="D923" s="63"/>
      <c r="F923" s="63"/>
      <c r="H923" s="63"/>
    </row>
    <row r="924">
      <c r="D924" s="63"/>
      <c r="F924" s="63"/>
      <c r="H924" s="63"/>
    </row>
    <row r="925">
      <c r="D925" s="63"/>
      <c r="F925" s="63"/>
      <c r="H925" s="63"/>
    </row>
    <row r="926">
      <c r="D926" s="63"/>
      <c r="F926" s="63"/>
      <c r="H926" s="63"/>
    </row>
    <row r="927">
      <c r="D927" s="63"/>
      <c r="F927" s="63"/>
      <c r="H927" s="63"/>
    </row>
    <row r="928">
      <c r="D928" s="63"/>
      <c r="F928" s="63"/>
      <c r="H928" s="63"/>
    </row>
    <row r="929">
      <c r="D929" s="63"/>
      <c r="F929" s="63"/>
      <c r="H929" s="63"/>
    </row>
    <row r="930">
      <c r="D930" s="63"/>
      <c r="F930" s="63"/>
      <c r="H930" s="63"/>
    </row>
    <row r="931">
      <c r="D931" s="63"/>
      <c r="F931" s="63"/>
      <c r="H931" s="63"/>
    </row>
    <row r="932">
      <c r="D932" s="63"/>
      <c r="F932" s="63"/>
      <c r="H932" s="63"/>
    </row>
    <row r="933">
      <c r="D933" s="63"/>
      <c r="F933" s="63"/>
      <c r="H933" s="63"/>
    </row>
    <row r="934">
      <c r="D934" s="63"/>
      <c r="F934" s="63"/>
      <c r="H934" s="63"/>
    </row>
    <row r="935">
      <c r="D935" s="63"/>
      <c r="F935" s="63"/>
      <c r="H935" s="63"/>
    </row>
    <row r="936">
      <c r="D936" s="63"/>
      <c r="F936" s="63"/>
      <c r="H936" s="63"/>
    </row>
    <row r="937">
      <c r="D937" s="63"/>
      <c r="F937" s="63"/>
      <c r="H937" s="63"/>
    </row>
    <row r="938">
      <c r="D938" s="63"/>
      <c r="F938" s="63"/>
      <c r="H938" s="63"/>
    </row>
    <row r="939">
      <c r="D939" s="63"/>
      <c r="F939" s="63"/>
      <c r="H939" s="63"/>
    </row>
    <row r="940">
      <c r="D940" s="63"/>
      <c r="F940" s="63"/>
      <c r="H940" s="63"/>
    </row>
    <row r="941">
      <c r="D941" s="63"/>
      <c r="F941" s="63"/>
      <c r="H941" s="63"/>
    </row>
    <row r="942">
      <c r="D942" s="63"/>
      <c r="F942" s="63"/>
      <c r="H942" s="63"/>
    </row>
    <row r="943">
      <c r="D943" s="63"/>
      <c r="F943" s="63"/>
      <c r="H943" s="63"/>
    </row>
    <row r="944">
      <c r="D944" s="63"/>
      <c r="F944" s="63"/>
      <c r="H944" s="63"/>
    </row>
    <row r="945">
      <c r="D945" s="63"/>
      <c r="F945" s="63"/>
      <c r="H945" s="63"/>
    </row>
    <row r="946">
      <c r="D946" s="63"/>
      <c r="F946" s="63"/>
      <c r="H946" s="63"/>
    </row>
    <row r="947">
      <c r="D947" s="63"/>
      <c r="F947" s="63"/>
      <c r="H947" s="63"/>
    </row>
    <row r="948">
      <c r="D948" s="63"/>
      <c r="F948" s="63"/>
      <c r="H948" s="63"/>
    </row>
    <row r="949">
      <c r="D949" s="63"/>
      <c r="F949" s="63"/>
      <c r="H949" s="63"/>
    </row>
    <row r="950">
      <c r="D950" s="63"/>
      <c r="F950" s="63"/>
      <c r="H950" s="63"/>
    </row>
    <row r="951">
      <c r="D951" s="63"/>
      <c r="F951" s="63"/>
      <c r="H951" s="63"/>
    </row>
    <row r="952">
      <c r="D952" s="63"/>
      <c r="F952" s="63"/>
      <c r="H952" s="63"/>
    </row>
    <row r="953">
      <c r="D953" s="63"/>
      <c r="F953" s="63"/>
      <c r="H953" s="63"/>
    </row>
    <row r="954">
      <c r="D954" s="63"/>
      <c r="F954" s="63"/>
      <c r="H954" s="63"/>
    </row>
    <row r="955">
      <c r="D955" s="63"/>
      <c r="F955" s="63"/>
      <c r="H955" s="63"/>
    </row>
    <row r="956">
      <c r="D956" s="63"/>
      <c r="F956" s="63"/>
      <c r="H956" s="63"/>
    </row>
    <row r="957">
      <c r="D957" s="63"/>
      <c r="F957" s="63"/>
      <c r="H957" s="63"/>
    </row>
    <row r="958">
      <c r="D958" s="63"/>
      <c r="F958" s="63"/>
      <c r="H958" s="63"/>
    </row>
    <row r="959">
      <c r="D959" s="63"/>
      <c r="F959" s="63"/>
      <c r="H959" s="63"/>
    </row>
    <row r="960">
      <c r="D960" s="63"/>
      <c r="F960" s="63"/>
      <c r="H960" s="63"/>
    </row>
    <row r="961">
      <c r="D961" s="63"/>
      <c r="F961" s="63"/>
      <c r="H961" s="63"/>
    </row>
    <row r="962">
      <c r="D962" s="63"/>
      <c r="F962" s="63"/>
      <c r="H962" s="63"/>
    </row>
    <row r="963">
      <c r="D963" s="63"/>
      <c r="F963" s="63"/>
      <c r="H963" s="63"/>
    </row>
    <row r="964">
      <c r="D964" s="63"/>
      <c r="F964" s="63"/>
      <c r="H964" s="63"/>
    </row>
    <row r="965">
      <c r="D965" s="63"/>
      <c r="F965" s="63"/>
      <c r="H965" s="63"/>
    </row>
    <row r="966">
      <c r="D966" s="63"/>
      <c r="F966" s="63"/>
      <c r="H966" s="63"/>
    </row>
    <row r="967">
      <c r="D967" s="63"/>
      <c r="F967" s="63"/>
      <c r="H967" s="63"/>
    </row>
    <row r="968">
      <c r="D968" s="63"/>
      <c r="F968" s="63"/>
      <c r="H968" s="63"/>
    </row>
    <row r="969">
      <c r="D969" s="63"/>
      <c r="F969" s="63"/>
      <c r="H969" s="63"/>
    </row>
    <row r="970">
      <c r="D970" s="63"/>
      <c r="F970" s="63"/>
      <c r="H970" s="63"/>
    </row>
    <row r="971">
      <c r="D971" s="63"/>
      <c r="F971" s="63"/>
      <c r="H971" s="63"/>
    </row>
    <row r="972">
      <c r="D972" s="63"/>
      <c r="F972" s="63"/>
      <c r="H972" s="63"/>
    </row>
    <row r="973">
      <c r="D973" s="63"/>
      <c r="F973" s="63"/>
      <c r="H973" s="63"/>
    </row>
    <row r="974">
      <c r="D974" s="63"/>
      <c r="F974" s="63"/>
      <c r="H974" s="63"/>
    </row>
    <row r="975">
      <c r="D975" s="63"/>
      <c r="F975" s="63"/>
      <c r="H975" s="63"/>
    </row>
    <row r="976">
      <c r="D976" s="63"/>
      <c r="F976" s="63"/>
      <c r="H976" s="63"/>
    </row>
    <row r="977">
      <c r="D977" s="63"/>
      <c r="F977" s="63"/>
      <c r="H977" s="63"/>
    </row>
    <row r="978">
      <c r="D978" s="63"/>
      <c r="F978" s="63"/>
      <c r="H978" s="63"/>
    </row>
    <row r="979">
      <c r="D979" s="63"/>
      <c r="F979" s="63"/>
      <c r="H979" s="63"/>
    </row>
    <row r="980">
      <c r="D980" s="63"/>
      <c r="F980" s="63"/>
      <c r="H980" s="63"/>
    </row>
    <row r="981">
      <c r="D981" s="63"/>
      <c r="F981" s="63"/>
      <c r="H981" s="63"/>
    </row>
    <row r="982">
      <c r="D982" s="63"/>
      <c r="F982" s="63"/>
      <c r="H982" s="63"/>
    </row>
    <row r="983">
      <c r="D983" s="63"/>
      <c r="F983" s="63"/>
      <c r="H983" s="63"/>
    </row>
    <row r="984">
      <c r="D984" s="63"/>
      <c r="F984" s="63"/>
      <c r="H984" s="63"/>
    </row>
    <row r="985">
      <c r="D985" s="63"/>
      <c r="F985" s="63"/>
      <c r="H985" s="63"/>
    </row>
    <row r="986">
      <c r="D986" s="63"/>
      <c r="F986" s="63"/>
      <c r="H986" s="63"/>
    </row>
    <row r="987">
      <c r="D987" s="63"/>
      <c r="F987" s="63"/>
      <c r="H987" s="63"/>
    </row>
    <row r="988">
      <c r="D988" s="63"/>
      <c r="F988" s="63"/>
      <c r="H988" s="63"/>
    </row>
    <row r="989">
      <c r="D989" s="63"/>
      <c r="F989" s="63"/>
      <c r="H989" s="63"/>
    </row>
    <row r="990">
      <c r="D990" s="63"/>
      <c r="F990" s="63"/>
      <c r="H990" s="63"/>
    </row>
    <row r="991">
      <c r="D991" s="63"/>
      <c r="F991" s="63"/>
      <c r="H991" s="63"/>
    </row>
    <row r="992">
      <c r="D992" s="63"/>
      <c r="F992" s="63"/>
      <c r="H992" s="63"/>
    </row>
    <row r="993">
      <c r="D993" s="63"/>
      <c r="F993" s="63"/>
      <c r="H993" s="63"/>
    </row>
    <row r="994">
      <c r="D994" s="63"/>
      <c r="F994" s="63"/>
      <c r="H994" s="63"/>
    </row>
    <row r="995">
      <c r="D995" s="63"/>
      <c r="F995" s="63"/>
      <c r="H995" s="63"/>
    </row>
    <row r="996">
      <c r="D996" s="63"/>
      <c r="F996" s="63"/>
      <c r="H996" s="63"/>
    </row>
    <row r="997">
      <c r="D997" s="63"/>
      <c r="F997" s="63"/>
      <c r="H997" s="63"/>
    </row>
    <row r="998">
      <c r="D998" s="63"/>
      <c r="F998" s="63"/>
      <c r="H998" s="63"/>
    </row>
    <row r="999">
      <c r="D999" s="63"/>
      <c r="F999" s="63"/>
      <c r="H999" s="63"/>
    </row>
    <row r="1000">
      <c r="D1000" s="63"/>
      <c r="F1000" s="63"/>
      <c r="H1000" s="63"/>
    </row>
  </sheetData>
  <mergeCells count="17">
    <mergeCell ref="B1:D1"/>
    <mergeCell ref="B2:D2"/>
    <mergeCell ref="B5:F5"/>
    <mergeCell ref="G5:H5"/>
    <mergeCell ref="H8:I8"/>
    <mergeCell ref="H9:J9"/>
    <mergeCell ref="D12:E12"/>
    <mergeCell ref="E37:G37"/>
    <mergeCell ref="H37:J37"/>
    <mergeCell ref="D40:F40"/>
    <mergeCell ref="H13:J13"/>
    <mergeCell ref="H16:J16"/>
    <mergeCell ref="E22:G22"/>
    <mergeCell ref="H25:J25"/>
    <mergeCell ref="E27:G27"/>
    <mergeCell ref="E32:G32"/>
    <mergeCell ref="H34:J34"/>
  </mergeCells>
  <dataValidations>
    <dataValidation type="list" allowBlank="1" sqref="F1">
      <formula1>Frames!$A:$A</formula1>
    </dataValidation>
    <dataValidation type="list" allowBlank="1" sqref="J1">
      <formula1>"1,2,3,4,5,6,7,8,9,10,11,12,13,14,15,16,17,18,19,20"</formula1>
    </dataValidation>
    <dataValidation type="list" allowBlank="1" showErrorMessage="1" sqref="G39">
      <formula1>"Ballon,Enchantment,None"</formula1>
    </dataValidation>
    <dataValidation type="list" allowBlank="1" sqref="H3">
      <formula1>"Trained,Expert,Master,Legendary"</formula1>
    </dataValidation>
    <dataValidation type="list" allowBlank="1" sqref="E19 E24 E29 E34">
      <formula1>Improvements!$A$68:$A$80</formula1>
    </dataValidation>
    <dataValidation type="list" allowBlank="1" sqref="C31 C39">
      <formula1>"Trained,Expert,Master,Legendary,None"</formula1>
    </dataValidation>
    <dataValidation type="list" allowBlank="1" sqref="E21 E26 E31 E36">
      <formula1>Improvements!$A$81:$A$85</formula1>
    </dataValidation>
    <dataValidation type="list" allowBlank="1" sqref="H1">
      <formula1>"Defense,Mobility,Offense"</formula1>
    </dataValidation>
    <dataValidation type="list" allowBlank="1" sqref="E17">
      <formula1>Improvements!$A$63:$A$66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88"/>
    <col customWidth="1" min="3" max="3" width="13.25"/>
    <col customWidth="1" min="4" max="4" width="10.38"/>
    <col customWidth="1" min="5" max="5" width="14.0"/>
    <col customWidth="1" min="6" max="6" width="11.0"/>
    <col customWidth="1" min="7" max="7" width="12.63"/>
    <col customWidth="1" min="8" max="10" width="10.5"/>
    <col customWidth="1" hidden="1" min="11" max="26" width="11.88"/>
  </cols>
  <sheetData>
    <row r="1">
      <c r="A1" s="1" t="s">
        <v>0</v>
      </c>
      <c r="B1" s="2" t="s">
        <v>120</v>
      </c>
      <c r="E1" s="3" t="s">
        <v>1</v>
      </c>
      <c r="F1" s="4" t="s">
        <v>121</v>
      </c>
      <c r="G1" s="3" t="s">
        <v>3</v>
      </c>
      <c r="H1" s="4" t="s">
        <v>122</v>
      </c>
      <c r="I1" s="3" t="s">
        <v>5</v>
      </c>
      <c r="J1" s="4">
        <v>4.0</v>
      </c>
    </row>
    <row r="2">
      <c r="A2" s="3" t="s">
        <v>6</v>
      </c>
      <c r="B2" s="5" t="str">
        <f>VLOOKUP(F1,Frames!1:1003,30,0)</f>
        <v>120 feet long, 30 feet wide, 10 feet high</v>
      </c>
      <c r="E2" s="3" t="s">
        <v>7</v>
      </c>
      <c r="F2" s="6" t="str">
        <f>VLOOKUP(F1,Frames!1:1003,29,0)&amp;" gp"</f>
        <v>1250 gp</v>
      </c>
      <c r="G2" s="3" t="s">
        <v>8</v>
      </c>
      <c r="H2" s="6" t="str">
        <f>VLOOKUP(H1&amp;J1,Improvements!1:969,3,0)*IF(B3="Medium",1,IF(B3="Large",2,IF(B3="Huge",3,IF(B3="Gargantuan",4))))&amp;" gp"</f>
        <v>100 gp</v>
      </c>
      <c r="I2" s="3" t="s">
        <v>9</v>
      </c>
      <c r="J2" s="5" t="str">
        <f>VLOOKUP(F1,Frames!1:1003,29,0)+VLOOKUP(H1&amp;J1,Improvements!1:969,3,0)*IF(B3="Medium",1,IF(B3="Large",2,IF(B3="Huge",3,IF(B3="Gargantuan",4))))&amp;" gp"</f>
        <v>1350 gp</v>
      </c>
    </row>
    <row r="3">
      <c r="A3" s="7" t="s">
        <v>10</v>
      </c>
      <c r="B3" s="8" t="str">
        <f>VLOOKUP(F1,Frames!1:1003,3,0)</f>
        <v>Gargantuan</v>
      </c>
      <c r="C3" s="7" t="s">
        <v>11</v>
      </c>
      <c r="D3" s="8">
        <f>(VLOOKUP(H1&amp;J1,Improvements!1:969,7,0)+VLOOKUP(F1,Frames!1:1003,26,0))+if(VLOOKUP(F1,Frames!1:1003,24,0)=1,30,if(VLOOKUP(F1,Frames!1:1003,24,0)=2,45,if(VLOOKUP(F1,Frames!1:1003,24,0)=3,60,if(VLOOKUP(F1,Frames!1:1003,24,0)=4,75,if(VLOOKUP(F1,Frames!1:1003,24,0)=5,90,if(VLOOKUP(F1,Frames!1:1003,24,0)=0,if(vlookup(F1,Frames!1:1003,25,0)=1,60,VLOOKUP(F1,Frames!1:1003,23,0))))))))</f>
        <v>70</v>
      </c>
      <c r="E3" s="7" t="s">
        <v>12</v>
      </c>
      <c r="F3" s="8">
        <f>((VLOOKUP(H1&amp;J1,Improvements!1:969,7,0)+VLOOKUP(F1,Frames!1:1003,26,0))+if(VLOOKUP(F1,Frames!1:1003,24,0)=1,30,if(VLOOKUP(F1,Frames!1:1003,24,0)=2,45,if(VLOOKUP(F1,Frames!1:1003,24,0)=3,60,if(VLOOKUP(F1,Frames!1:1003,24,0)=4,75,if(VLOOKUP(F1,Frames!1:1003,24,0)=5,90,if(VLOOKUP(F1,Frames!1:1003,24,0)=0,if(vlookup(F1,Frames!1:1003,25,0)=1,60,VLOOKUP(F1,Frames!1:1003,23,0))))))))-if((D7/D6)&lt;=0.25,20,if((D7/D6)&lt;=0.5,15,if((D7/D6)&lt;=0.75,10,if((D7/D6)&lt;=0.9,5,0)))))/(IF((J4)&lt;=(J3/2),2,1))</f>
        <v>70</v>
      </c>
      <c r="G3" s="7" t="s">
        <v>13</v>
      </c>
      <c r="H3" s="9" t="s">
        <v>14</v>
      </c>
      <c r="I3" s="7" t="s">
        <v>15</v>
      </c>
      <c r="J3" s="8">
        <f>VLOOKUP(H1&amp;J1,Improvements!A:I,6,0)+vlookup(F1,Frames!1:1003,17,0)</f>
        <v>57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 t="s">
        <v>16</v>
      </c>
      <c r="B4" s="6" t="str">
        <f>text("x",0)&amp;VLOOKUP(F1,Frames!1:1003,4,0)</f>
        <v>x4</v>
      </c>
      <c r="C4" s="3" t="s">
        <v>17</v>
      </c>
      <c r="D4" s="6">
        <f>ROUNDUP(((D3*600)*24)/5280,0)</f>
        <v>191</v>
      </c>
      <c r="E4" s="3" t="s">
        <v>18</v>
      </c>
      <c r="F4" s="6">
        <f>IF(B35="",ROUNDUP(((F3*600)*24)/5280,0),ROUNDUP(((F3*600)*24)/5280,0)*1.05)</f>
        <v>191</v>
      </c>
      <c r="G4" s="3" t="s">
        <v>19</v>
      </c>
      <c r="H4" s="6">
        <f>14+J1+if((D7/D6)&lt;=0.25,5,if((D7/D6)&lt;=0.5,5,if((D7/D6)&lt;=0.75,2,if((D7/D6)&lt;=0.9,1,0))))+IF((J4)&lt;=(J3/2),5,0)</f>
        <v>18</v>
      </c>
      <c r="I4" s="3" t="s">
        <v>20</v>
      </c>
      <c r="J4" s="4">
        <v>57.0</v>
      </c>
    </row>
    <row r="5">
      <c r="A5" s="7" t="s">
        <v>21</v>
      </c>
      <c r="B5" s="11" t="str">
        <f>VLOOKUP(F1,Frames!1:1003,31,0)</f>
        <v>Top Deck (TD), Cargo Deck (CD)</v>
      </c>
      <c r="C5" s="12"/>
      <c r="D5" s="12"/>
      <c r="E5" s="12"/>
      <c r="F5" s="12"/>
      <c r="G5" s="13" t="s">
        <v>22</v>
      </c>
      <c r="H5" s="12"/>
      <c r="I5" s="7" t="s">
        <v>23</v>
      </c>
      <c r="J5" s="8">
        <f>10+J1+if(H3="Trained",2,IF(H3="Expert",4,IF(H3="Master",6,IF(H3="Legendary",8,H3))))-IF((J4)&lt;=(J3/2),2,0)</f>
        <v>16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4" t="s">
        <v>24</v>
      </c>
      <c r="B6" s="15">
        <f>VLOOKUP(F1,Frames!1:1003,5,0)</f>
        <v>1</v>
      </c>
      <c r="C6" s="14" t="s">
        <v>25</v>
      </c>
      <c r="D6" s="16">
        <f>VLOOKUP(F1,Frames!1:1003,6,0)</f>
        <v>20</v>
      </c>
      <c r="E6" s="14" t="s">
        <v>26</v>
      </c>
      <c r="F6" s="16">
        <f>VLOOKUP(F1,Frames!1:1003,7,0)</f>
        <v>40</v>
      </c>
      <c r="G6" s="17" t="s">
        <v>27</v>
      </c>
      <c r="H6" s="6">
        <f>VLOOKUP(H1&amp;J1,Improvements!A:I,8,0)+vlookup(F1,Frames!1:1003,11,0)+J1-IF((J4)&lt;=(J3/2),2,0)</f>
        <v>14</v>
      </c>
      <c r="I6" s="3" t="s">
        <v>28</v>
      </c>
      <c r="J6" s="6" t="str">
        <f>VLOOKUP(F1,Frames!1:1003,28,0)</f>
        <v>5d10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3" t="s">
        <v>29</v>
      </c>
      <c r="B7" s="4">
        <v>1.0</v>
      </c>
      <c r="C7" s="3" t="s">
        <v>30</v>
      </c>
      <c r="D7" s="4">
        <v>20.0</v>
      </c>
      <c r="E7" s="3" t="s">
        <v>31</v>
      </c>
      <c r="F7" s="4">
        <v>12.0</v>
      </c>
      <c r="G7" s="19" t="s">
        <v>32</v>
      </c>
      <c r="H7" s="20">
        <f>VLOOKUP(H1&amp;J1,Improvements!A:I,4,0)+VLOOKUP(F1,Frames!1:1003,16,0)</f>
        <v>15</v>
      </c>
      <c r="I7" s="3" t="s">
        <v>33</v>
      </c>
      <c r="J7" s="21" t="str">
        <f>text("+",0)&amp;((vlookup(F1,Frames!1:1003,14,0)+J1)-(if(J4&lt;=(J3/2),2,0)))</f>
        <v>+13</v>
      </c>
    </row>
    <row r="8">
      <c r="A8" s="22" t="s">
        <v>34</v>
      </c>
      <c r="B8" s="23" t="s">
        <v>35</v>
      </c>
      <c r="C8" s="24" t="s">
        <v>36</v>
      </c>
      <c r="D8" s="25" t="s">
        <v>37</v>
      </c>
      <c r="E8" s="23" t="s">
        <v>36</v>
      </c>
      <c r="F8" s="26" t="s">
        <v>38</v>
      </c>
      <c r="G8" s="27"/>
      <c r="H8" s="22" t="s">
        <v>39</v>
      </c>
      <c r="I8" s="28"/>
      <c r="J8" s="24" t="s">
        <v>36</v>
      </c>
    </row>
    <row r="9">
      <c r="A9" s="29" t="s">
        <v>40</v>
      </c>
      <c r="B9" s="30"/>
      <c r="C9" s="31">
        <f>B9*30</f>
        <v>0</v>
      </c>
      <c r="D9" s="29" t="s">
        <v>41</v>
      </c>
      <c r="E9" s="30">
        <v>0.0</v>
      </c>
      <c r="F9" s="32">
        <f>if(B31="",round(E9/((B7+D7+F7)*0.3),2),IF(C31="Trained",round((E9*1.05)/((B7+D7+F7)*0.3),2),IF(C31="Expert",round((E9*1.1)/((B7+D7+F7)*0.3),2),IF(C31="Master",round((E9*1.15)/((B7+D7+F7)*0.3),2),IF(C31="Legendary",round((E9*1.2)/((B7+D7+F7)*0.3),2),round(E9/((B7+D7+F7)*0.3),2))))))</f>
        <v>0</v>
      </c>
      <c r="G9" s="33"/>
      <c r="H9" s="34" t="s">
        <v>42</v>
      </c>
      <c r="J9" s="35"/>
    </row>
    <row r="10">
      <c r="A10" s="29" t="s">
        <v>43</v>
      </c>
      <c r="B10" s="30"/>
      <c r="C10" s="31">
        <f>B10*1</f>
        <v>0</v>
      </c>
      <c r="D10" s="29" t="s">
        <v>44</v>
      </c>
      <c r="E10" s="30">
        <v>50.0</v>
      </c>
      <c r="F10" s="32">
        <f>if(B31="",round(E10/((B7+D7+F7)*0.5),2),IF(C31="Trained",round((E10*1.05)/((B7+D7+F7)*0.5),2),IF(C31="Expert",round((E10*1.1)/((B7+D7+F7)*0.5),2),IF(C31="Master",round((E10*1.15)/((B7+D7+F7)*0.5),2),IF(C31="Legendary",round((E10*1.2)/((B7+D7+F7)*0.5),2),round(E10/((B7+D7+F7)*0.5),2))))))</f>
        <v>3.18</v>
      </c>
      <c r="G10" s="33" t="s">
        <v>45</v>
      </c>
      <c r="H10" s="29" t="s">
        <v>46</v>
      </c>
      <c r="I10" s="30">
        <v>21.0</v>
      </c>
      <c r="J10" s="31">
        <f>I10*0.1</f>
        <v>2.1</v>
      </c>
    </row>
    <row r="11">
      <c r="A11" s="29" t="s">
        <v>47</v>
      </c>
      <c r="B11" s="30"/>
      <c r="C11" s="31">
        <f>B11*2</f>
        <v>0</v>
      </c>
      <c r="D11" s="29" t="s">
        <v>48</v>
      </c>
      <c r="E11" s="30">
        <v>0.0</v>
      </c>
      <c r="F11" s="32">
        <f>if(B31="",round(E11/((B7+D7+F7)),2),IF(C31="Trained",round((E11*1.05)/((B7+D7+F7)),2),IF(C31="Expert",round((E11*1.1)/((B7+D7+F7)),2),IF(C31="Master",round((E11*1.15)/((B7+D7+F7)),2),IF(C31="Legendary",round((E11*1.2)/((B7+D7+F7)),2),round(E11/((B7+D7+F7)),2))))))</f>
        <v>0</v>
      </c>
      <c r="G11" s="36">
        <f>F9+F10+F11</f>
        <v>3.18</v>
      </c>
      <c r="H11" s="29" t="s">
        <v>49</v>
      </c>
      <c r="I11" s="30">
        <v>0.0</v>
      </c>
      <c r="J11" s="31">
        <f>I11</f>
        <v>0</v>
      </c>
    </row>
    <row r="12">
      <c r="A12" s="29" t="s">
        <v>50</v>
      </c>
      <c r="B12" s="30"/>
      <c r="C12" s="31">
        <f>B12*5</f>
        <v>0</v>
      </c>
      <c r="D12" s="37" t="s">
        <v>51</v>
      </c>
      <c r="E12" s="12"/>
      <c r="F12" s="38" t="s">
        <v>52</v>
      </c>
      <c r="G12" s="39" t="str">
        <f>if(B33="",text("+",0)&amp;VLOOKUP(H1&amp;J1,Improvements!A:I,9,0)+J1,text("+",0)&amp;VLOOKUP(H1&amp;J1,Improvements!A:I,9,0)+J1+1)</f>
        <v>+6</v>
      </c>
      <c r="H12" s="29" t="s">
        <v>53</v>
      </c>
      <c r="I12" s="30">
        <v>0.0</v>
      </c>
      <c r="J12" s="31">
        <f>I12*3</f>
        <v>0</v>
      </c>
    </row>
    <row r="13">
      <c r="A13" s="29" t="s">
        <v>54</v>
      </c>
      <c r="B13" s="30"/>
      <c r="C13" s="31">
        <f>B13*100</f>
        <v>0</v>
      </c>
      <c r="D13" s="29" t="s">
        <v>55</v>
      </c>
      <c r="E13" s="5">
        <f>VLOOKUP(F1,Frames!1:1003,19,0)</f>
        <v>1</v>
      </c>
      <c r="F13" s="17" t="s">
        <v>56</v>
      </c>
      <c r="G13" s="40">
        <f>IF(E21="Bow",G23,0)+IF(E26="Bow",G28,0)+IF(E31="Bow",G33,0)+IF(E36="Bow",G38,0)</f>
        <v>2</v>
      </c>
      <c r="H13" s="34" t="s">
        <v>57</v>
      </c>
      <c r="J13" s="35"/>
    </row>
    <row r="14">
      <c r="A14" s="29" t="s">
        <v>58</v>
      </c>
      <c r="B14" s="30"/>
      <c r="C14" s="31">
        <f>B14*1</f>
        <v>0</v>
      </c>
      <c r="D14" s="29" t="s">
        <v>59</v>
      </c>
      <c r="E14" s="5">
        <f>VLOOKUP(F1,Frames!1:1003,20,0)</f>
        <v>5</v>
      </c>
      <c r="F14" s="17" t="s">
        <v>56</v>
      </c>
      <c r="G14" s="5">
        <f>IF(E21="Port",G23,0)+IF(E26="Port",G28,0)+IF(E31="Port",G33,0)+IF(E36="Port",G38,0)</f>
        <v>0</v>
      </c>
      <c r="H14" s="29" t="s">
        <v>60</v>
      </c>
      <c r="I14" s="30">
        <v>0.0</v>
      </c>
      <c r="J14" s="31">
        <f>I14*4</f>
        <v>0</v>
      </c>
    </row>
    <row r="15">
      <c r="A15" s="29" t="s">
        <v>61</v>
      </c>
      <c r="B15" s="30">
        <v>5.0</v>
      </c>
      <c r="C15" s="31">
        <f>B15*50</f>
        <v>250</v>
      </c>
      <c r="D15" s="29" t="s">
        <v>62</v>
      </c>
      <c r="E15" s="5">
        <f>VLOOKUP(F1,Frames!1:1003,21,0)</f>
        <v>5</v>
      </c>
      <c r="F15" s="17" t="s">
        <v>56</v>
      </c>
      <c r="G15" s="5">
        <f>IF(E21="Starboard",G23,0)+IF(E26="Starboard",G28,0)+IF(E31="Starboard",G33,0)+IF(E36="Starboard",G38,0)</f>
        <v>0</v>
      </c>
      <c r="H15" s="29" t="s">
        <v>63</v>
      </c>
      <c r="I15" s="30">
        <v>0.0</v>
      </c>
      <c r="J15" s="31">
        <f>I15*16</f>
        <v>0</v>
      </c>
    </row>
    <row r="16">
      <c r="A16" s="29" t="s">
        <v>64</v>
      </c>
      <c r="B16" s="30"/>
      <c r="C16" s="31">
        <f>B16*1</f>
        <v>0</v>
      </c>
      <c r="D16" s="41" t="s">
        <v>65</v>
      </c>
      <c r="E16" s="42">
        <f>VLOOKUP(F1,Frames!1:1003,22,0)</f>
        <v>1</v>
      </c>
      <c r="F16" s="17" t="s">
        <v>56</v>
      </c>
      <c r="G16" s="42">
        <f>IF(E21="Stern",G23,0)+IF(E26="Stern",G28,0)+IF(E31="Stern",G33,0)+IF(E36="Stern",G38,0)</f>
        <v>1</v>
      </c>
      <c r="H16" s="43" t="s">
        <v>66</v>
      </c>
      <c r="J16" s="35"/>
    </row>
    <row r="17">
      <c r="A17" s="29" t="s">
        <v>67</v>
      </c>
      <c r="B17" s="30">
        <v>5280.0</v>
      </c>
      <c r="C17" s="31">
        <f>round((B17*0.005),1)</f>
        <v>26.4</v>
      </c>
      <c r="D17" s="29" t="s">
        <v>68</v>
      </c>
      <c r="E17" s="44" t="s">
        <v>123</v>
      </c>
      <c r="F17" s="14" t="s">
        <v>32</v>
      </c>
      <c r="G17" s="45">
        <f>VLOOKUP(E17,Improvements!A63:C66,2,0)</f>
        <v>5</v>
      </c>
      <c r="H17" s="29" t="s">
        <v>70</v>
      </c>
      <c r="I17" s="30">
        <v>0.0</v>
      </c>
      <c r="J17" s="31">
        <f>I17*3</f>
        <v>0</v>
      </c>
    </row>
    <row r="18">
      <c r="A18" s="29" t="s">
        <v>71</v>
      </c>
      <c r="B18" s="30"/>
      <c r="C18" s="31">
        <f>B18*(VLOOKUP(F1,Frames!1:1003,4,0)*10)</f>
        <v>0</v>
      </c>
      <c r="D18" s="46" t="s">
        <v>72</v>
      </c>
      <c r="E18" s="42">
        <f>VLOOKUP(E17,Improvements!A62:C65,3,0)</f>
        <v>20</v>
      </c>
      <c r="F18" s="46" t="s">
        <v>20</v>
      </c>
      <c r="G18" s="65">
        <v>20.0</v>
      </c>
      <c r="H18" s="48" t="s">
        <v>73</v>
      </c>
      <c r="I18" s="30">
        <v>0.0</v>
      </c>
      <c r="J18" s="31">
        <f>I18*4</f>
        <v>0</v>
      </c>
    </row>
    <row r="19">
      <c r="A19" s="29" t="s">
        <v>74</v>
      </c>
      <c r="B19" s="30">
        <v>3.0</v>
      </c>
      <c r="C19" s="32">
        <f>if(((B19-VLOOKUP(F1,Frames!1:1003,4,0))*25)&lt;0,0,((B19-VLOOKUP(F1,Frames!1:1003,4,0))*25))</f>
        <v>0</v>
      </c>
      <c r="D19" s="29" t="s">
        <v>75</v>
      </c>
      <c r="E19" s="44" t="s">
        <v>124</v>
      </c>
      <c r="F19" s="14" t="s">
        <v>76</v>
      </c>
      <c r="G19" s="5" t="str">
        <f>if(E19="None","",if(E19="Light Firedrake","Varies",if(E19="Firedrake","Varies",VLOOKUP(E19,Improvements!$A$68:$F$80,3,0)&amp;TEXT(" ft., Hex ",0)&amp;ROUND(VLOOKUP(E19,Improvements!$A$68:$F$80,3,0)/30,0))))</f>
        <v>90 ft., Hex 3</v>
      </c>
      <c r="H19" s="48" t="s">
        <v>77</v>
      </c>
      <c r="I19" s="30">
        <v>0.0</v>
      </c>
      <c r="J19" s="31">
        <f>I19*2</f>
        <v>0</v>
      </c>
    </row>
    <row r="20">
      <c r="A20" s="29" t="s">
        <v>78</v>
      </c>
      <c r="B20" s="30"/>
      <c r="C20" s="49"/>
      <c r="D20" s="29" t="s">
        <v>79</v>
      </c>
      <c r="E20" s="5" t="str">
        <f>VLOOKUP(E19,Improvements!$A$68:$F$80,2,0)</f>
        <v>2d10 P</v>
      </c>
      <c r="F20" s="3" t="s">
        <v>80</v>
      </c>
      <c r="G20" s="5">
        <f>VLOOKUP(E19,Improvements!$A$68:$F$80,4,0)</f>
        <v>0</v>
      </c>
      <c r="H20" s="48" t="s">
        <v>81</v>
      </c>
      <c r="I20" s="30">
        <v>0.0</v>
      </c>
      <c r="J20" s="31">
        <f>I20</f>
        <v>0</v>
      </c>
    </row>
    <row r="21">
      <c r="A21" s="29" t="s">
        <v>82</v>
      </c>
      <c r="B21" s="30"/>
      <c r="C21" s="49"/>
      <c r="D21" s="29" t="s">
        <v>83</v>
      </c>
      <c r="E21" s="44" t="s">
        <v>55</v>
      </c>
      <c r="F21" s="3" t="s">
        <v>30</v>
      </c>
      <c r="G21" s="5">
        <f>VLOOKUP(E19,Improvements!$A$68:$F$80,5,0)</f>
        <v>2</v>
      </c>
      <c r="H21" s="29" t="s">
        <v>84</v>
      </c>
      <c r="I21" s="30">
        <v>0.0</v>
      </c>
      <c r="J21" s="31">
        <f>I21*4</f>
        <v>0</v>
      </c>
    </row>
    <row r="22">
      <c r="A22" s="29" t="s">
        <v>85</v>
      </c>
      <c r="B22" s="30"/>
      <c r="C22" s="50"/>
      <c r="D22" s="3" t="s">
        <v>86</v>
      </c>
      <c r="E22" s="5" t="str">
        <f>VLOOKUP(E19,Improvements!$A$68:$F$80,6,0)</f>
        <v/>
      </c>
      <c r="H22" s="48" t="s">
        <v>73</v>
      </c>
      <c r="I22" s="30">
        <v>0.0</v>
      </c>
      <c r="J22" s="31">
        <f>I22*7</f>
        <v>0</v>
      </c>
    </row>
    <row r="23">
      <c r="A23" s="29" t="s">
        <v>87</v>
      </c>
      <c r="B23" s="30"/>
      <c r="C23" s="50"/>
      <c r="D23" s="46" t="s">
        <v>88</v>
      </c>
      <c r="E23" s="42">
        <f>IF(E19="","",IF(E19="Light Ballista",I10,IF(E19="Ballista",I11,IF(E19="Heavy Ballista",I12,if(E19="Bombard",I14,if(E19="Heavy Bomard",I15,if(E19="Light Cannon",I17,IF(E19="Cannon",I21,IF(E19="Light Catapult",I26,IF(E19="Catapult",I30,if(E19="Light Firedrake",I35,if(E19="Firedrake",I36,IF(E19="Mortar",I38,"")))))))))))))</f>
        <v>21</v>
      </c>
      <c r="F23" s="46" t="s">
        <v>89</v>
      </c>
      <c r="G23" s="65">
        <v>2.0</v>
      </c>
      <c r="H23" s="48" t="s">
        <v>77</v>
      </c>
      <c r="I23" s="30">
        <v>0.0</v>
      </c>
      <c r="J23" s="31">
        <f>I23*5</f>
        <v>0</v>
      </c>
    </row>
    <row r="24">
      <c r="A24" s="51" t="s">
        <v>90</v>
      </c>
      <c r="B24" s="52"/>
      <c r="C24" s="53"/>
      <c r="D24" s="29" t="s">
        <v>75</v>
      </c>
      <c r="E24" s="44" t="s">
        <v>125</v>
      </c>
      <c r="F24" s="14" t="s">
        <v>76</v>
      </c>
      <c r="G24" s="5" t="str">
        <f>if(E24="None","",if(E24="Light Firedrake","Varies",if(E24="Firedrake","Varies",VLOOKUP(E24,Improvements!$A$68:$F$80,3,0)&amp;TEXT(" ft., Hex ",0)&amp;ROUND(VLOOKUP(E24,Improvements!$A$68:$F$80,3,0)/30,0))))</f>
        <v>120 ft., Hex 4</v>
      </c>
      <c r="H24" s="48" t="s">
        <v>81</v>
      </c>
      <c r="I24" s="30">
        <v>0.0</v>
      </c>
      <c r="J24" s="31">
        <f>I24*3</f>
        <v>0</v>
      </c>
    </row>
    <row r="25">
      <c r="A25" s="22" t="s">
        <v>91</v>
      </c>
      <c r="B25" s="54">
        <f>(E9+E10+E11)+SUM(C9:C24)+sum(J10:J12)+SUM(J14:J15)+SUM(J17:J24)+SUM(J26:J33)+SUM(J35:J36)+J38</f>
        <v>351.5</v>
      </c>
      <c r="C25" s="31">
        <f>if(B29="",VLOOKUP(F1,Frames!1:1003,8,0),VLOOKUP(F1,Frames!1:1003,8,0)*1.05)</f>
        <v>1000</v>
      </c>
      <c r="D25" s="29" t="s">
        <v>79</v>
      </c>
      <c r="E25" s="5" t="str">
        <f>VLOOKUP(E24,Improvements!$A$68:$F$80,2,0)</f>
        <v>4d6 B</v>
      </c>
      <c r="F25" s="3" t="s">
        <v>80</v>
      </c>
      <c r="G25" s="5">
        <f>VLOOKUP(E24,Improvements!$A$68:$F$80,4,0)</f>
        <v>1</v>
      </c>
      <c r="H25" s="43" t="s">
        <v>92</v>
      </c>
      <c r="J25" s="35"/>
    </row>
    <row r="26">
      <c r="A26" s="22" t="s">
        <v>93</v>
      </c>
      <c r="B26" s="23" t="s">
        <v>94</v>
      </c>
      <c r="C26" s="24" t="s">
        <v>95</v>
      </c>
      <c r="D26" s="29" t="s">
        <v>83</v>
      </c>
      <c r="E26" s="44" t="s">
        <v>65</v>
      </c>
      <c r="F26" s="3" t="s">
        <v>30</v>
      </c>
      <c r="G26" s="5">
        <f>VLOOKUP(E24,Improvements!$A$68:$F$80,5,0)</f>
        <v>3</v>
      </c>
      <c r="H26" s="29" t="s">
        <v>96</v>
      </c>
      <c r="I26" s="30">
        <v>23.0</v>
      </c>
      <c r="J26" s="31">
        <f>I26*1</f>
        <v>23</v>
      </c>
    </row>
    <row r="27">
      <c r="A27" s="51" t="str">
        <f>IF(C27&gt;54,"Vile",IF(C27&gt;39,"Loathsome",IF(C27&gt;29,"Notorious",IF(C27&gt;19,"Despicable",IF(C27&gt;9,"Disgraceful","None")))))</f>
        <v>None</v>
      </c>
      <c r="B27" s="52">
        <v>0.0</v>
      </c>
      <c r="C27" s="55">
        <v>0.0</v>
      </c>
      <c r="D27" s="3" t="s">
        <v>86</v>
      </c>
      <c r="E27" s="5" t="str">
        <f>VLOOKUP(E24,Improvements!$A$68:$F$80,6,0)</f>
        <v>Burst, volley 30 ft.</v>
      </c>
      <c r="H27" s="48" t="s">
        <v>73</v>
      </c>
      <c r="I27" s="30">
        <v>0.0</v>
      </c>
      <c r="J27" s="31">
        <f>I27*4</f>
        <v>0</v>
      </c>
    </row>
    <row r="28">
      <c r="A28" s="22" t="s">
        <v>97</v>
      </c>
      <c r="B28" s="23" t="s">
        <v>98</v>
      </c>
      <c r="C28" s="24" t="s">
        <v>99</v>
      </c>
      <c r="D28" s="41" t="s">
        <v>88</v>
      </c>
      <c r="E28" s="42">
        <f>IF(E24="","",IF(E24="Light Ballista",I10,IF(E24="Ballista",I11,IF(E24="Heavy Ballista",I12,if(E24="Bombard",I14,if(E24="Heavy Bomard",I15,if(E24="Light Cannon",I17,IF(E24="Cannon",I21,IF(E24="Light Catapult",I26,IF(E24="Catapult",I30,if(E24="Light Firedrake",I35,if(E24="Firedrake",I36,IF(E24="Mortar",I38,"")))))))))))))</f>
        <v>23</v>
      </c>
      <c r="F28" s="46" t="s">
        <v>89</v>
      </c>
      <c r="G28" s="65">
        <v>1.0</v>
      </c>
      <c r="H28" s="48" t="s">
        <v>77</v>
      </c>
      <c r="I28" s="30">
        <v>0.0</v>
      </c>
      <c r="J28" s="31">
        <f>I28*2</f>
        <v>0</v>
      </c>
    </row>
    <row r="29">
      <c r="A29" s="29" t="s">
        <v>100</v>
      </c>
      <c r="B29" s="30"/>
      <c r="C29" s="31"/>
      <c r="D29" s="29" t="s">
        <v>75</v>
      </c>
      <c r="E29" s="44" t="s">
        <v>69</v>
      </c>
      <c r="F29" s="14" t="s">
        <v>76</v>
      </c>
      <c r="G29" s="5" t="str">
        <f>if(E29="None","",if(E29="Light Firedrake","Varies",if(E29="Firedrake","Varies",VLOOKUP(E29,Improvements!$A$68:$F$80,3,0)&amp;TEXT(" ft., Hex ",0)&amp;ROUND(VLOOKUP(E29,Improvements!$A$68:$F$80,3,0)/30,0))))</f>
        <v/>
      </c>
      <c r="H29" s="48" t="s">
        <v>81</v>
      </c>
      <c r="I29" s="30">
        <v>0.0</v>
      </c>
      <c r="J29" s="31">
        <f>I29*3</f>
        <v>0</v>
      </c>
    </row>
    <row r="30">
      <c r="A30" s="29" t="s">
        <v>101</v>
      </c>
      <c r="B30" s="30" t="s">
        <v>126</v>
      </c>
      <c r="C30" s="31"/>
      <c r="D30" s="29" t="s">
        <v>79</v>
      </c>
      <c r="E30" s="5" t="str">
        <f>VLOOKUP(E29,Improvements!$A$68:$F$80,2,0)</f>
        <v/>
      </c>
      <c r="F30" s="3" t="s">
        <v>80</v>
      </c>
      <c r="G30" s="5" t="str">
        <f>VLOOKUP(E29,Improvements!$A$68:$F$80,4,0)</f>
        <v/>
      </c>
      <c r="H30" s="29" t="s">
        <v>102</v>
      </c>
      <c r="I30" s="30">
        <v>0.0</v>
      </c>
      <c r="J30" s="31">
        <f>I30*4</f>
        <v>0</v>
      </c>
    </row>
    <row r="31">
      <c r="A31" s="29" t="s">
        <v>103</v>
      </c>
      <c r="B31" s="30" t="s">
        <v>127</v>
      </c>
      <c r="C31" s="50" t="s">
        <v>14</v>
      </c>
      <c r="D31" s="29" t="s">
        <v>83</v>
      </c>
      <c r="E31" s="44" t="s">
        <v>69</v>
      </c>
      <c r="F31" s="3" t="s">
        <v>30</v>
      </c>
      <c r="G31" s="5" t="str">
        <f>VLOOKUP(E29,Improvements!$A$68:$F$80,5,0)</f>
        <v/>
      </c>
      <c r="H31" s="48" t="s">
        <v>73</v>
      </c>
      <c r="I31" s="30">
        <v>0.0</v>
      </c>
      <c r="J31" s="31">
        <f>I31*7</f>
        <v>0</v>
      </c>
    </row>
    <row r="32">
      <c r="A32" s="29" t="s">
        <v>104</v>
      </c>
      <c r="B32" s="44" t="s">
        <v>128</v>
      </c>
      <c r="C32" s="31"/>
      <c r="D32" s="29" t="s">
        <v>86</v>
      </c>
      <c r="E32" s="5" t="str">
        <f>VLOOKUP(E29,Improvements!$A$68:$F$80,6,0)</f>
        <v/>
      </c>
      <c r="H32" s="48" t="s">
        <v>77</v>
      </c>
      <c r="I32" s="30">
        <v>0.0</v>
      </c>
      <c r="J32" s="31">
        <f>I32*3</f>
        <v>0</v>
      </c>
    </row>
    <row r="33">
      <c r="A33" s="29" t="s">
        <v>105</v>
      </c>
      <c r="C33" s="31"/>
      <c r="D33" s="41" t="s">
        <v>88</v>
      </c>
      <c r="E33" s="42" t="str">
        <f>IF(E29="","",IF(E29="Light Ballista",I10,IF(E29="Ballista",I11,IF(E29="Heavy Ballista",I12,if(E29="Bombard",I14,if(E29="Heavy Bomard",I15,if(E29="Light Cannon",I17,IF(E29="Cannon",I21,IF(E29="Light Catapult",I26,IF(E29="Catapult",I30,if(E29="Light Firedrake",I35,if(E29="Firedrake",I36,IF(E29="Mortar",I38,"")))))))))))))</f>
        <v/>
      </c>
      <c r="F33" s="46" t="s">
        <v>89</v>
      </c>
      <c r="G33" s="47"/>
      <c r="H33" s="48" t="s">
        <v>81</v>
      </c>
      <c r="I33" s="30">
        <v>0.0</v>
      </c>
      <c r="J33" s="31">
        <f>I33*5</f>
        <v>0</v>
      </c>
    </row>
    <row r="34">
      <c r="A34" s="29" t="s">
        <v>106</v>
      </c>
      <c r="C34" s="31"/>
      <c r="D34" s="29" t="s">
        <v>75</v>
      </c>
      <c r="E34" s="44" t="s">
        <v>69</v>
      </c>
      <c r="F34" s="14" t="s">
        <v>76</v>
      </c>
      <c r="G34" s="5" t="str">
        <f>if(E34="None","",if(E34="Light Firedrake","Varies",if(E34="Firedrake","Varies",VLOOKUP(E34,Improvements!$A$68:$F$80,3,0)&amp;TEXT(" ft., Hex ",0)&amp;ROUND(VLOOKUP(E34,Improvements!$A$68:$F$80,3,0)/30,0))))</f>
        <v/>
      </c>
      <c r="H34" s="43" t="s">
        <v>107</v>
      </c>
      <c r="J34" s="35"/>
    </row>
    <row r="35">
      <c r="A35" s="29" t="s">
        <v>108</v>
      </c>
      <c r="C35" s="31"/>
      <c r="D35" s="29" t="s">
        <v>79</v>
      </c>
      <c r="E35" s="5" t="str">
        <f>VLOOKUP(E34,Improvements!$A$68:$F$80,2,0)</f>
        <v/>
      </c>
      <c r="F35" s="3" t="s">
        <v>80</v>
      </c>
      <c r="G35" s="5" t="str">
        <f>VLOOKUP(E34,Improvements!$A$68:$F$80,4,0)</f>
        <v/>
      </c>
      <c r="H35" s="29" t="s">
        <v>109</v>
      </c>
      <c r="I35" s="30">
        <v>0.0</v>
      </c>
      <c r="J35" s="31">
        <f>I35*2</f>
        <v>0</v>
      </c>
    </row>
    <row r="36">
      <c r="A36" s="29" t="s">
        <v>110</v>
      </c>
      <c r="C36" s="31"/>
      <c r="D36" s="29" t="s">
        <v>83</v>
      </c>
      <c r="E36" s="44" t="s">
        <v>69</v>
      </c>
      <c r="F36" s="3" t="s">
        <v>30</v>
      </c>
      <c r="G36" s="5" t="str">
        <f>VLOOKUP(E34,Improvements!$A$68:$F$80,5,0)</f>
        <v/>
      </c>
      <c r="H36" s="29" t="s">
        <v>111</v>
      </c>
      <c r="I36" s="30">
        <v>0.0</v>
      </c>
      <c r="J36" s="31">
        <f>I36*3</f>
        <v>0</v>
      </c>
    </row>
    <row r="37">
      <c r="A37" s="29" t="s">
        <v>112</v>
      </c>
      <c r="C37" s="31"/>
      <c r="D37" s="29" t="s">
        <v>86</v>
      </c>
      <c r="E37" s="5" t="str">
        <f>VLOOKUP(E34,Improvements!$A$68:$F$80,6,0)</f>
        <v/>
      </c>
      <c r="H37" s="43" t="s">
        <v>113</v>
      </c>
      <c r="J37" s="35"/>
    </row>
    <row r="38">
      <c r="A38" s="29" t="s">
        <v>114</v>
      </c>
      <c r="C38" s="31"/>
      <c r="D38" s="29" t="s">
        <v>88</v>
      </c>
      <c r="E38" s="5" t="str">
        <f>IF(E34="","",IF(E34="Light Ballista",I10,IF(E34="Ballista",I11,IF(E34="Heavy Ballista",I12,if(E34="Bombard",I14,if(E34="Heavy Bomard",I15,if(E34="Light Cannon",I17,IF(E34="Cannon",I21,IF(E34="Light Catapult",I26,IF(E34="Catapult",I30,if(E34="Light Firedrake",I35,if(E34="Firedrake",I36,IF(E34="Mortar",I38,"")))))))))))))</f>
        <v/>
      </c>
      <c r="F38" s="3" t="s">
        <v>89</v>
      </c>
      <c r="H38" s="51" t="s">
        <v>115</v>
      </c>
      <c r="I38" s="52">
        <v>0.0</v>
      </c>
      <c r="J38" s="56">
        <f>I38</f>
        <v>0</v>
      </c>
    </row>
    <row r="39">
      <c r="A39" s="51" t="s">
        <v>116</v>
      </c>
      <c r="B39" s="57"/>
      <c r="C39" s="58" t="s">
        <v>69</v>
      </c>
      <c r="D39" s="59" t="s">
        <v>117</v>
      </c>
      <c r="E39" s="60" t="s">
        <v>118</v>
      </c>
      <c r="F39" s="61" t="str">
        <f>IF(E39="No","","Propulsion")</f>
        <v/>
      </c>
      <c r="G39" s="62" t="s">
        <v>69</v>
      </c>
      <c r="H39" s="63"/>
    </row>
    <row r="40">
      <c r="D40" s="64" t="s">
        <v>119</v>
      </c>
      <c r="H40" s="63"/>
    </row>
    <row r="41">
      <c r="D41" s="63"/>
      <c r="F41" s="63"/>
      <c r="H41" s="63"/>
    </row>
    <row r="42">
      <c r="D42" s="63"/>
      <c r="F42" s="63"/>
      <c r="H42" s="63"/>
    </row>
    <row r="43">
      <c r="D43" s="63"/>
      <c r="F43" s="63"/>
      <c r="H43" s="63"/>
    </row>
    <row r="44">
      <c r="D44" s="63"/>
      <c r="F44" s="63"/>
      <c r="H44" s="63"/>
    </row>
    <row r="45">
      <c r="D45" s="63"/>
      <c r="F45" s="63"/>
      <c r="H45" s="63"/>
    </row>
    <row r="46">
      <c r="D46" s="63"/>
      <c r="F46" s="63"/>
      <c r="H46" s="63"/>
    </row>
    <row r="47">
      <c r="D47" s="63"/>
      <c r="F47" s="63"/>
      <c r="H47" s="63"/>
    </row>
    <row r="48">
      <c r="D48" s="63"/>
      <c r="F48" s="63"/>
      <c r="H48" s="63"/>
    </row>
    <row r="49">
      <c r="D49" s="63"/>
      <c r="F49" s="63"/>
      <c r="H49" s="63"/>
    </row>
    <row r="50">
      <c r="D50" s="63"/>
      <c r="F50" s="63"/>
      <c r="H50" s="63"/>
    </row>
    <row r="51">
      <c r="D51" s="63"/>
      <c r="F51" s="63"/>
      <c r="H51" s="63"/>
    </row>
    <row r="52">
      <c r="D52" s="63"/>
      <c r="F52" s="63"/>
      <c r="H52" s="63"/>
    </row>
    <row r="53">
      <c r="D53" s="63"/>
      <c r="F53" s="63"/>
      <c r="H53" s="63"/>
    </row>
    <row r="54">
      <c r="D54" s="63"/>
      <c r="F54" s="63"/>
      <c r="H54" s="63"/>
    </row>
    <row r="55">
      <c r="D55" s="63"/>
      <c r="F55" s="63"/>
      <c r="H55" s="63"/>
    </row>
    <row r="56">
      <c r="D56" s="63"/>
      <c r="F56" s="63"/>
      <c r="H56" s="63"/>
    </row>
    <row r="57">
      <c r="D57" s="63"/>
      <c r="F57" s="63"/>
      <c r="H57" s="63"/>
    </row>
    <row r="58">
      <c r="D58" s="63"/>
      <c r="F58" s="63"/>
      <c r="H58" s="63"/>
    </row>
    <row r="59">
      <c r="D59" s="63"/>
      <c r="F59" s="63"/>
      <c r="H59" s="63"/>
    </row>
    <row r="60">
      <c r="D60" s="63"/>
      <c r="F60" s="63"/>
      <c r="H60" s="63"/>
    </row>
    <row r="61">
      <c r="D61" s="63"/>
      <c r="F61" s="63"/>
      <c r="H61" s="63"/>
    </row>
    <row r="62">
      <c r="D62" s="63"/>
      <c r="F62" s="63"/>
      <c r="H62" s="63"/>
    </row>
    <row r="63">
      <c r="D63" s="63"/>
      <c r="F63" s="63"/>
      <c r="H63" s="63"/>
    </row>
    <row r="64">
      <c r="D64" s="63"/>
      <c r="F64" s="63"/>
      <c r="H64" s="63"/>
    </row>
    <row r="65">
      <c r="D65" s="63"/>
      <c r="F65" s="63"/>
      <c r="H65" s="63"/>
    </row>
    <row r="66">
      <c r="D66" s="63"/>
      <c r="F66" s="63"/>
      <c r="H66" s="63"/>
    </row>
    <row r="67">
      <c r="D67" s="63"/>
      <c r="F67" s="63"/>
      <c r="H67" s="63"/>
    </row>
    <row r="68">
      <c r="D68" s="63"/>
      <c r="F68" s="63"/>
      <c r="H68" s="63"/>
    </row>
    <row r="69">
      <c r="D69" s="63"/>
      <c r="F69" s="63"/>
      <c r="H69" s="63"/>
    </row>
    <row r="70">
      <c r="D70" s="63"/>
      <c r="F70" s="63"/>
      <c r="H70" s="63"/>
    </row>
    <row r="71">
      <c r="D71" s="63"/>
      <c r="F71" s="63"/>
      <c r="H71" s="63"/>
    </row>
    <row r="72">
      <c r="D72" s="63"/>
      <c r="F72" s="63"/>
      <c r="H72" s="63"/>
    </row>
    <row r="73">
      <c r="D73" s="63"/>
      <c r="F73" s="63"/>
      <c r="H73" s="63"/>
    </row>
    <row r="74">
      <c r="D74" s="63"/>
      <c r="F74" s="63"/>
      <c r="H74" s="63"/>
    </row>
    <row r="75">
      <c r="D75" s="63"/>
      <c r="F75" s="63"/>
      <c r="H75" s="63"/>
    </row>
    <row r="76">
      <c r="D76" s="63"/>
      <c r="F76" s="63"/>
      <c r="H76" s="63"/>
    </row>
    <row r="77">
      <c r="D77" s="63"/>
      <c r="F77" s="63"/>
      <c r="H77" s="63"/>
    </row>
    <row r="78">
      <c r="D78" s="63"/>
      <c r="F78" s="63"/>
      <c r="H78" s="63"/>
    </row>
    <row r="79">
      <c r="D79" s="63"/>
      <c r="F79" s="63"/>
      <c r="H79" s="63"/>
    </row>
    <row r="80">
      <c r="D80" s="63"/>
      <c r="F80" s="63"/>
      <c r="H80" s="63"/>
    </row>
    <row r="81">
      <c r="D81" s="63"/>
      <c r="F81" s="63"/>
      <c r="H81" s="63"/>
    </row>
    <row r="82">
      <c r="D82" s="63"/>
      <c r="F82" s="63"/>
      <c r="H82" s="63"/>
    </row>
    <row r="83">
      <c r="D83" s="63"/>
      <c r="F83" s="63"/>
      <c r="H83" s="63"/>
    </row>
    <row r="84">
      <c r="D84" s="63"/>
      <c r="F84" s="63"/>
      <c r="H84" s="63"/>
    </row>
    <row r="85">
      <c r="D85" s="63"/>
      <c r="F85" s="63"/>
      <c r="H85" s="63"/>
    </row>
    <row r="86">
      <c r="D86" s="63"/>
      <c r="F86" s="63"/>
      <c r="H86" s="63"/>
    </row>
    <row r="87">
      <c r="D87" s="63"/>
      <c r="F87" s="63"/>
      <c r="H87" s="63"/>
    </row>
    <row r="88">
      <c r="D88" s="63"/>
      <c r="F88" s="63"/>
      <c r="H88" s="63"/>
    </row>
    <row r="89">
      <c r="D89" s="63"/>
      <c r="F89" s="63"/>
      <c r="H89" s="63"/>
    </row>
    <row r="90">
      <c r="D90" s="63"/>
      <c r="F90" s="63"/>
      <c r="H90" s="63"/>
    </row>
    <row r="91">
      <c r="D91" s="63"/>
      <c r="F91" s="63"/>
      <c r="H91" s="63"/>
    </row>
    <row r="92">
      <c r="D92" s="63"/>
      <c r="F92" s="63"/>
      <c r="H92" s="63"/>
    </row>
    <row r="93">
      <c r="D93" s="63"/>
      <c r="F93" s="63"/>
      <c r="H93" s="63"/>
    </row>
    <row r="94">
      <c r="D94" s="63"/>
      <c r="F94" s="63"/>
      <c r="H94" s="63"/>
    </row>
    <row r="95">
      <c r="D95" s="63"/>
      <c r="F95" s="63"/>
      <c r="H95" s="63"/>
    </row>
    <row r="96">
      <c r="D96" s="63"/>
      <c r="F96" s="63"/>
      <c r="H96" s="63"/>
    </row>
    <row r="97">
      <c r="D97" s="63"/>
      <c r="F97" s="63"/>
      <c r="H97" s="63"/>
    </row>
    <row r="98">
      <c r="D98" s="63"/>
      <c r="F98" s="63"/>
      <c r="H98" s="63"/>
    </row>
    <row r="99">
      <c r="D99" s="63"/>
      <c r="F99" s="63"/>
      <c r="H99" s="63"/>
    </row>
    <row r="100">
      <c r="D100" s="63"/>
      <c r="F100" s="63"/>
      <c r="H100" s="63"/>
    </row>
    <row r="101">
      <c r="D101" s="63"/>
      <c r="F101" s="63"/>
      <c r="H101" s="63"/>
    </row>
    <row r="102">
      <c r="D102" s="63"/>
      <c r="F102" s="63"/>
      <c r="H102" s="63"/>
    </row>
    <row r="103">
      <c r="D103" s="63"/>
      <c r="F103" s="63"/>
      <c r="H103" s="63"/>
    </row>
    <row r="104">
      <c r="D104" s="63"/>
      <c r="F104" s="63"/>
      <c r="H104" s="63"/>
    </row>
    <row r="105">
      <c r="D105" s="63"/>
      <c r="F105" s="63"/>
      <c r="H105" s="63"/>
    </row>
    <row r="106">
      <c r="D106" s="63"/>
      <c r="F106" s="63"/>
      <c r="H106" s="63"/>
    </row>
    <row r="107">
      <c r="D107" s="63"/>
      <c r="F107" s="63"/>
      <c r="H107" s="63"/>
    </row>
    <row r="108">
      <c r="D108" s="63"/>
      <c r="F108" s="63"/>
      <c r="H108" s="63"/>
    </row>
    <row r="109">
      <c r="D109" s="63"/>
      <c r="F109" s="63"/>
      <c r="H109" s="63"/>
    </row>
    <row r="110">
      <c r="D110" s="63"/>
      <c r="F110" s="63"/>
      <c r="H110" s="63"/>
    </row>
    <row r="111">
      <c r="D111" s="63"/>
      <c r="F111" s="63"/>
      <c r="H111" s="63"/>
    </row>
    <row r="112">
      <c r="D112" s="63"/>
      <c r="F112" s="63"/>
      <c r="H112" s="63"/>
    </row>
    <row r="113">
      <c r="D113" s="63"/>
      <c r="F113" s="63"/>
      <c r="H113" s="63"/>
    </row>
    <row r="114">
      <c r="D114" s="63"/>
      <c r="F114" s="63"/>
      <c r="H114" s="63"/>
    </row>
    <row r="115">
      <c r="D115" s="63"/>
      <c r="F115" s="63"/>
      <c r="H115" s="63"/>
    </row>
    <row r="116">
      <c r="D116" s="63"/>
      <c r="F116" s="63"/>
      <c r="H116" s="63"/>
    </row>
    <row r="117">
      <c r="D117" s="63"/>
      <c r="F117" s="63"/>
      <c r="H117" s="63"/>
    </row>
    <row r="118">
      <c r="D118" s="63"/>
      <c r="F118" s="63"/>
      <c r="H118" s="63"/>
    </row>
    <row r="119">
      <c r="D119" s="63"/>
      <c r="F119" s="63"/>
      <c r="H119" s="63"/>
    </row>
    <row r="120">
      <c r="D120" s="63"/>
      <c r="F120" s="63"/>
      <c r="H120" s="63"/>
    </row>
    <row r="121">
      <c r="D121" s="63"/>
      <c r="F121" s="63"/>
      <c r="H121" s="63"/>
    </row>
    <row r="122">
      <c r="D122" s="63"/>
      <c r="F122" s="63"/>
      <c r="H122" s="63"/>
    </row>
    <row r="123">
      <c r="D123" s="63"/>
      <c r="F123" s="63"/>
      <c r="H123" s="63"/>
    </row>
    <row r="124">
      <c r="D124" s="63"/>
      <c r="F124" s="63"/>
      <c r="H124" s="63"/>
    </row>
    <row r="125">
      <c r="D125" s="63"/>
      <c r="F125" s="63"/>
      <c r="H125" s="63"/>
    </row>
    <row r="126">
      <c r="D126" s="63"/>
      <c r="F126" s="63"/>
      <c r="H126" s="63"/>
    </row>
    <row r="127">
      <c r="D127" s="63"/>
      <c r="F127" s="63"/>
      <c r="H127" s="63"/>
    </row>
    <row r="128">
      <c r="D128" s="63"/>
      <c r="F128" s="63"/>
      <c r="H128" s="63"/>
    </row>
    <row r="129">
      <c r="D129" s="63"/>
      <c r="F129" s="63"/>
      <c r="H129" s="63"/>
    </row>
    <row r="130">
      <c r="D130" s="63"/>
      <c r="F130" s="63"/>
      <c r="H130" s="63"/>
    </row>
    <row r="131">
      <c r="D131" s="63"/>
      <c r="F131" s="63"/>
      <c r="H131" s="63"/>
    </row>
    <row r="132">
      <c r="D132" s="63"/>
      <c r="F132" s="63"/>
      <c r="H132" s="63"/>
    </row>
    <row r="133">
      <c r="D133" s="63"/>
      <c r="F133" s="63"/>
      <c r="H133" s="63"/>
    </row>
    <row r="134">
      <c r="D134" s="63"/>
      <c r="F134" s="63"/>
      <c r="H134" s="63"/>
    </row>
    <row r="135">
      <c r="D135" s="63"/>
      <c r="F135" s="63"/>
      <c r="H135" s="63"/>
    </row>
    <row r="136">
      <c r="D136" s="63"/>
      <c r="F136" s="63"/>
      <c r="H136" s="63"/>
    </row>
    <row r="137">
      <c r="D137" s="63"/>
      <c r="F137" s="63"/>
      <c r="H137" s="63"/>
    </row>
    <row r="138">
      <c r="D138" s="63"/>
      <c r="F138" s="63"/>
      <c r="H138" s="63"/>
    </row>
    <row r="139">
      <c r="D139" s="63"/>
      <c r="F139" s="63"/>
      <c r="H139" s="63"/>
    </row>
    <row r="140">
      <c r="D140" s="63"/>
      <c r="F140" s="63"/>
      <c r="H140" s="63"/>
    </row>
    <row r="141">
      <c r="D141" s="63"/>
      <c r="F141" s="63"/>
      <c r="H141" s="63"/>
    </row>
    <row r="142">
      <c r="D142" s="63"/>
      <c r="F142" s="63"/>
      <c r="H142" s="63"/>
    </row>
    <row r="143">
      <c r="D143" s="63"/>
      <c r="F143" s="63"/>
      <c r="H143" s="63"/>
    </row>
    <row r="144">
      <c r="D144" s="63"/>
      <c r="F144" s="63"/>
      <c r="H144" s="63"/>
    </row>
    <row r="145">
      <c r="D145" s="63"/>
      <c r="F145" s="63"/>
      <c r="H145" s="63"/>
    </row>
    <row r="146">
      <c r="D146" s="63"/>
      <c r="F146" s="63"/>
      <c r="H146" s="63"/>
    </row>
    <row r="147">
      <c r="D147" s="63"/>
      <c r="F147" s="63"/>
      <c r="H147" s="63"/>
    </row>
    <row r="148">
      <c r="D148" s="63"/>
      <c r="F148" s="63"/>
      <c r="H148" s="63"/>
    </row>
    <row r="149">
      <c r="D149" s="63"/>
      <c r="F149" s="63"/>
      <c r="H149" s="63"/>
    </row>
    <row r="150">
      <c r="D150" s="63"/>
      <c r="F150" s="63"/>
      <c r="H150" s="63"/>
    </row>
    <row r="151">
      <c r="D151" s="63"/>
      <c r="F151" s="63"/>
      <c r="H151" s="63"/>
    </row>
    <row r="152">
      <c r="D152" s="63"/>
      <c r="F152" s="63"/>
      <c r="H152" s="63"/>
    </row>
    <row r="153">
      <c r="D153" s="63"/>
      <c r="F153" s="63"/>
      <c r="H153" s="63"/>
    </row>
    <row r="154">
      <c r="D154" s="63"/>
      <c r="F154" s="63"/>
      <c r="H154" s="63"/>
    </row>
    <row r="155">
      <c r="D155" s="63"/>
      <c r="F155" s="63"/>
      <c r="H155" s="63"/>
    </row>
    <row r="156">
      <c r="D156" s="63"/>
      <c r="F156" s="63"/>
      <c r="H156" s="63"/>
    </row>
    <row r="157">
      <c r="D157" s="63"/>
      <c r="F157" s="63"/>
      <c r="H157" s="63"/>
    </row>
    <row r="158">
      <c r="D158" s="63"/>
      <c r="F158" s="63"/>
      <c r="H158" s="63"/>
    </row>
    <row r="159">
      <c r="D159" s="63"/>
      <c r="F159" s="63"/>
      <c r="H159" s="63"/>
    </row>
    <row r="160">
      <c r="D160" s="63"/>
      <c r="F160" s="63"/>
      <c r="H160" s="63"/>
    </row>
    <row r="161">
      <c r="D161" s="63"/>
      <c r="F161" s="63"/>
      <c r="H161" s="63"/>
    </row>
    <row r="162">
      <c r="D162" s="63"/>
      <c r="F162" s="63"/>
      <c r="H162" s="63"/>
    </row>
    <row r="163">
      <c r="D163" s="63"/>
      <c r="F163" s="63"/>
      <c r="H163" s="63"/>
    </row>
    <row r="164">
      <c r="D164" s="63"/>
      <c r="F164" s="63"/>
      <c r="H164" s="63"/>
    </row>
    <row r="165">
      <c r="D165" s="63"/>
      <c r="F165" s="63"/>
      <c r="H165" s="63"/>
    </row>
    <row r="166">
      <c r="D166" s="63"/>
      <c r="F166" s="63"/>
      <c r="H166" s="63"/>
    </row>
    <row r="167">
      <c r="D167" s="63"/>
      <c r="F167" s="63"/>
      <c r="H167" s="63"/>
    </row>
    <row r="168">
      <c r="D168" s="63"/>
      <c r="F168" s="63"/>
      <c r="H168" s="63"/>
    </row>
    <row r="169">
      <c r="D169" s="63"/>
      <c r="F169" s="63"/>
      <c r="H169" s="63"/>
    </row>
    <row r="170">
      <c r="D170" s="63"/>
      <c r="F170" s="63"/>
      <c r="H170" s="63"/>
    </row>
    <row r="171">
      <c r="D171" s="63"/>
      <c r="F171" s="63"/>
      <c r="H171" s="63"/>
    </row>
    <row r="172">
      <c r="D172" s="63"/>
      <c r="F172" s="63"/>
      <c r="H172" s="63"/>
    </row>
    <row r="173">
      <c r="D173" s="63"/>
      <c r="F173" s="63"/>
      <c r="H173" s="63"/>
    </row>
    <row r="174">
      <c r="D174" s="63"/>
      <c r="F174" s="63"/>
      <c r="H174" s="63"/>
    </row>
    <row r="175">
      <c r="D175" s="63"/>
      <c r="F175" s="63"/>
      <c r="H175" s="63"/>
    </row>
    <row r="176">
      <c r="D176" s="63"/>
      <c r="F176" s="63"/>
      <c r="H176" s="63"/>
    </row>
    <row r="177">
      <c r="D177" s="63"/>
      <c r="F177" s="63"/>
      <c r="H177" s="63"/>
    </row>
    <row r="178">
      <c r="D178" s="63"/>
      <c r="F178" s="63"/>
      <c r="H178" s="63"/>
    </row>
    <row r="179">
      <c r="D179" s="63"/>
      <c r="F179" s="63"/>
      <c r="H179" s="63"/>
    </row>
    <row r="180">
      <c r="D180" s="63"/>
      <c r="F180" s="63"/>
      <c r="H180" s="63"/>
    </row>
    <row r="181">
      <c r="D181" s="63"/>
      <c r="F181" s="63"/>
      <c r="H181" s="63"/>
    </row>
    <row r="182">
      <c r="D182" s="63"/>
      <c r="F182" s="63"/>
      <c r="H182" s="63"/>
    </row>
    <row r="183">
      <c r="D183" s="63"/>
      <c r="F183" s="63"/>
      <c r="H183" s="63"/>
    </row>
    <row r="184">
      <c r="D184" s="63"/>
      <c r="F184" s="63"/>
      <c r="H184" s="63"/>
    </row>
    <row r="185">
      <c r="D185" s="63"/>
      <c r="F185" s="63"/>
      <c r="H185" s="63"/>
    </row>
    <row r="186">
      <c r="D186" s="63"/>
      <c r="F186" s="63"/>
      <c r="H186" s="63"/>
    </row>
    <row r="187">
      <c r="D187" s="63"/>
      <c r="F187" s="63"/>
      <c r="H187" s="63"/>
    </row>
    <row r="188">
      <c r="D188" s="63"/>
      <c r="F188" s="63"/>
      <c r="H188" s="63"/>
    </row>
    <row r="189">
      <c r="D189" s="63"/>
      <c r="F189" s="63"/>
      <c r="H189" s="63"/>
    </row>
    <row r="190">
      <c r="D190" s="63"/>
      <c r="F190" s="63"/>
      <c r="H190" s="63"/>
    </row>
    <row r="191">
      <c r="D191" s="63"/>
      <c r="F191" s="63"/>
      <c r="H191" s="63"/>
    </row>
    <row r="192">
      <c r="D192" s="63"/>
      <c r="F192" s="63"/>
      <c r="H192" s="63"/>
    </row>
    <row r="193">
      <c r="D193" s="63"/>
      <c r="F193" s="63"/>
      <c r="H193" s="63"/>
    </row>
    <row r="194">
      <c r="D194" s="63"/>
      <c r="F194" s="63"/>
      <c r="H194" s="63"/>
    </row>
    <row r="195">
      <c r="D195" s="63"/>
      <c r="F195" s="63"/>
      <c r="H195" s="63"/>
    </row>
    <row r="196">
      <c r="D196" s="63"/>
      <c r="F196" s="63"/>
      <c r="H196" s="63"/>
    </row>
    <row r="197">
      <c r="D197" s="63"/>
      <c r="F197" s="63"/>
      <c r="H197" s="63"/>
    </row>
    <row r="198">
      <c r="D198" s="63"/>
      <c r="F198" s="63"/>
      <c r="H198" s="63"/>
    </row>
    <row r="199">
      <c r="D199" s="63"/>
      <c r="F199" s="63"/>
      <c r="H199" s="63"/>
    </row>
    <row r="200">
      <c r="D200" s="63"/>
      <c r="F200" s="63"/>
      <c r="H200" s="63"/>
    </row>
    <row r="201">
      <c r="D201" s="63"/>
      <c r="F201" s="63"/>
      <c r="H201" s="63"/>
    </row>
    <row r="202">
      <c r="D202" s="63"/>
      <c r="F202" s="63"/>
      <c r="H202" s="63"/>
    </row>
    <row r="203">
      <c r="D203" s="63"/>
      <c r="F203" s="63"/>
      <c r="H203" s="63"/>
    </row>
    <row r="204">
      <c r="D204" s="63"/>
      <c r="F204" s="63"/>
      <c r="H204" s="63"/>
    </row>
    <row r="205">
      <c r="D205" s="63"/>
      <c r="F205" s="63"/>
      <c r="H205" s="63"/>
    </row>
    <row r="206">
      <c r="D206" s="63"/>
      <c r="F206" s="63"/>
      <c r="H206" s="63"/>
    </row>
    <row r="207">
      <c r="D207" s="63"/>
      <c r="F207" s="63"/>
      <c r="H207" s="63"/>
    </row>
    <row r="208">
      <c r="D208" s="63"/>
      <c r="F208" s="63"/>
      <c r="H208" s="63"/>
    </row>
    <row r="209">
      <c r="D209" s="63"/>
      <c r="F209" s="63"/>
      <c r="H209" s="63"/>
    </row>
    <row r="210">
      <c r="D210" s="63"/>
      <c r="F210" s="63"/>
      <c r="H210" s="63"/>
    </row>
    <row r="211">
      <c r="D211" s="63"/>
      <c r="F211" s="63"/>
      <c r="H211" s="63"/>
    </row>
    <row r="212">
      <c r="D212" s="63"/>
      <c r="F212" s="63"/>
      <c r="H212" s="63"/>
    </row>
    <row r="213">
      <c r="D213" s="63"/>
      <c r="F213" s="63"/>
      <c r="H213" s="63"/>
    </row>
    <row r="214">
      <c r="D214" s="63"/>
      <c r="F214" s="63"/>
      <c r="H214" s="63"/>
    </row>
    <row r="215">
      <c r="D215" s="63"/>
      <c r="F215" s="63"/>
      <c r="H215" s="63"/>
    </row>
    <row r="216">
      <c r="D216" s="63"/>
      <c r="F216" s="63"/>
      <c r="H216" s="63"/>
    </row>
    <row r="217">
      <c r="D217" s="63"/>
      <c r="F217" s="63"/>
      <c r="H217" s="63"/>
    </row>
    <row r="218">
      <c r="D218" s="63"/>
      <c r="F218" s="63"/>
      <c r="H218" s="63"/>
    </row>
    <row r="219">
      <c r="D219" s="63"/>
      <c r="F219" s="63"/>
      <c r="H219" s="63"/>
    </row>
    <row r="220">
      <c r="D220" s="63"/>
      <c r="F220" s="63"/>
      <c r="H220" s="63"/>
    </row>
    <row r="221">
      <c r="D221" s="63"/>
      <c r="F221" s="63"/>
      <c r="H221" s="63"/>
    </row>
    <row r="222">
      <c r="D222" s="63"/>
      <c r="F222" s="63"/>
      <c r="H222" s="63"/>
    </row>
    <row r="223">
      <c r="D223" s="63"/>
      <c r="F223" s="63"/>
      <c r="H223" s="63"/>
    </row>
    <row r="224">
      <c r="D224" s="63"/>
      <c r="F224" s="63"/>
      <c r="H224" s="63"/>
    </row>
    <row r="225">
      <c r="D225" s="63"/>
      <c r="F225" s="63"/>
      <c r="H225" s="63"/>
    </row>
    <row r="226">
      <c r="D226" s="63"/>
      <c r="F226" s="63"/>
      <c r="H226" s="63"/>
    </row>
    <row r="227">
      <c r="D227" s="63"/>
      <c r="F227" s="63"/>
      <c r="H227" s="63"/>
    </row>
    <row r="228">
      <c r="D228" s="63"/>
      <c r="F228" s="63"/>
      <c r="H228" s="63"/>
    </row>
    <row r="229">
      <c r="D229" s="63"/>
      <c r="F229" s="63"/>
      <c r="H229" s="63"/>
    </row>
    <row r="230">
      <c r="D230" s="63"/>
      <c r="F230" s="63"/>
      <c r="H230" s="63"/>
    </row>
    <row r="231">
      <c r="D231" s="63"/>
      <c r="F231" s="63"/>
      <c r="H231" s="63"/>
    </row>
    <row r="232">
      <c r="D232" s="63"/>
      <c r="F232" s="63"/>
      <c r="H232" s="63"/>
    </row>
    <row r="233">
      <c r="D233" s="63"/>
      <c r="F233" s="63"/>
      <c r="H233" s="63"/>
    </row>
    <row r="234">
      <c r="D234" s="63"/>
      <c r="F234" s="63"/>
      <c r="H234" s="63"/>
    </row>
    <row r="235">
      <c r="D235" s="63"/>
      <c r="F235" s="63"/>
      <c r="H235" s="63"/>
    </row>
    <row r="236">
      <c r="D236" s="63"/>
      <c r="F236" s="63"/>
      <c r="H236" s="63"/>
    </row>
    <row r="237">
      <c r="D237" s="63"/>
      <c r="F237" s="63"/>
      <c r="H237" s="63"/>
    </row>
    <row r="238">
      <c r="D238" s="63"/>
      <c r="F238" s="63"/>
      <c r="H238" s="63"/>
    </row>
    <row r="239">
      <c r="D239" s="63"/>
      <c r="F239" s="63"/>
      <c r="H239" s="63"/>
    </row>
    <row r="240">
      <c r="D240" s="63"/>
      <c r="F240" s="63"/>
      <c r="H240" s="63"/>
    </row>
    <row r="241">
      <c r="D241" s="63"/>
      <c r="F241" s="63"/>
      <c r="H241" s="63"/>
    </row>
    <row r="242">
      <c r="D242" s="63"/>
      <c r="F242" s="63"/>
      <c r="H242" s="63"/>
    </row>
    <row r="243">
      <c r="D243" s="63"/>
      <c r="F243" s="63"/>
      <c r="H243" s="63"/>
    </row>
    <row r="244">
      <c r="D244" s="63"/>
      <c r="F244" s="63"/>
      <c r="H244" s="63"/>
    </row>
    <row r="245">
      <c r="D245" s="63"/>
      <c r="F245" s="63"/>
      <c r="H245" s="63"/>
    </row>
    <row r="246">
      <c r="D246" s="63"/>
      <c r="F246" s="63"/>
      <c r="H246" s="63"/>
    </row>
    <row r="247">
      <c r="D247" s="63"/>
      <c r="F247" s="63"/>
      <c r="H247" s="63"/>
    </row>
    <row r="248">
      <c r="D248" s="63"/>
      <c r="F248" s="63"/>
      <c r="H248" s="63"/>
    </row>
    <row r="249">
      <c r="D249" s="63"/>
      <c r="F249" s="63"/>
      <c r="H249" s="63"/>
    </row>
    <row r="250">
      <c r="D250" s="63"/>
      <c r="F250" s="63"/>
      <c r="H250" s="63"/>
    </row>
    <row r="251">
      <c r="D251" s="63"/>
      <c r="F251" s="63"/>
      <c r="H251" s="63"/>
    </row>
    <row r="252">
      <c r="D252" s="63"/>
      <c r="F252" s="63"/>
      <c r="H252" s="63"/>
    </row>
    <row r="253">
      <c r="D253" s="63"/>
      <c r="F253" s="63"/>
      <c r="H253" s="63"/>
    </row>
    <row r="254">
      <c r="D254" s="63"/>
      <c r="F254" s="63"/>
      <c r="H254" s="63"/>
    </row>
    <row r="255">
      <c r="D255" s="63"/>
      <c r="F255" s="63"/>
      <c r="H255" s="63"/>
    </row>
    <row r="256">
      <c r="D256" s="63"/>
      <c r="F256" s="63"/>
      <c r="H256" s="63"/>
    </row>
    <row r="257">
      <c r="D257" s="63"/>
      <c r="F257" s="63"/>
      <c r="H257" s="63"/>
    </row>
    <row r="258">
      <c r="D258" s="63"/>
      <c r="F258" s="63"/>
      <c r="H258" s="63"/>
    </row>
    <row r="259">
      <c r="D259" s="63"/>
      <c r="F259" s="63"/>
      <c r="H259" s="63"/>
    </row>
    <row r="260">
      <c r="D260" s="63"/>
      <c r="F260" s="63"/>
      <c r="H260" s="63"/>
    </row>
    <row r="261">
      <c r="D261" s="63"/>
      <c r="F261" s="63"/>
      <c r="H261" s="63"/>
    </row>
    <row r="262">
      <c r="D262" s="63"/>
      <c r="F262" s="63"/>
      <c r="H262" s="63"/>
    </row>
    <row r="263">
      <c r="D263" s="63"/>
      <c r="F263" s="63"/>
      <c r="H263" s="63"/>
    </row>
    <row r="264">
      <c r="D264" s="63"/>
      <c r="F264" s="63"/>
      <c r="H264" s="63"/>
    </row>
    <row r="265">
      <c r="D265" s="63"/>
      <c r="F265" s="63"/>
      <c r="H265" s="63"/>
    </row>
    <row r="266">
      <c r="D266" s="63"/>
      <c r="F266" s="63"/>
      <c r="H266" s="63"/>
    </row>
    <row r="267">
      <c r="D267" s="63"/>
      <c r="F267" s="63"/>
      <c r="H267" s="63"/>
    </row>
    <row r="268">
      <c r="D268" s="63"/>
      <c r="F268" s="63"/>
      <c r="H268" s="63"/>
    </row>
    <row r="269">
      <c r="D269" s="63"/>
      <c r="F269" s="63"/>
      <c r="H269" s="63"/>
    </row>
    <row r="270">
      <c r="D270" s="63"/>
      <c r="F270" s="63"/>
      <c r="H270" s="63"/>
    </row>
    <row r="271">
      <c r="D271" s="63"/>
      <c r="F271" s="63"/>
      <c r="H271" s="63"/>
    </row>
    <row r="272">
      <c r="D272" s="63"/>
      <c r="F272" s="63"/>
      <c r="H272" s="63"/>
    </row>
    <row r="273">
      <c r="D273" s="63"/>
      <c r="F273" s="63"/>
      <c r="H273" s="63"/>
    </row>
    <row r="274">
      <c r="D274" s="63"/>
      <c r="F274" s="63"/>
      <c r="H274" s="63"/>
    </row>
    <row r="275">
      <c r="D275" s="63"/>
      <c r="F275" s="63"/>
      <c r="H275" s="63"/>
    </row>
    <row r="276">
      <c r="D276" s="63"/>
      <c r="F276" s="63"/>
      <c r="H276" s="63"/>
    </row>
    <row r="277">
      <c r="D277" s="63"/>
      <c r="F277" s="63"/>
      <c r="H277" s="63"/>
    </row>
    <row r="278">
      <c r="D278" s="63"/>
      <c r="F278" s="63"/>
      <c r="H278" s="63"/>
    </row>
    <row r="279">
      <c r="D279" s="63"/>
      <c r="F279" s="63"/>
      <c r="H279" s="63"/>
    </row>
    <row r="280">
      <c r="D280" s="63"/>
      <c r="F280" s="63"/>
      <c r="H280" s="63"/>
    </row>
    <row r="281">
      <c r="D281" s="63"/>
      <c r="F281" s="63"/>
      <c r="H281" s="63"/>
    </row>
    <row r="282">
      <c r="D282" s="63"/>
      <c r="F282" s="63"/>
      <c r="H282" s="63"/>
    </row>
    <row r="283">
      <c r="D283" s="63"/>
      <c r="F283" s="63"/>
      <c r="H283" s="63"/>
    </row>
    <row r="284">
      <c r="D284" s="63"/>
      <c r="F284" s="63"/>
      <c r="H284" s="63"/>
    </row>
    <row r="285">
      <c r="D285" s="63"/>
      <c r="F285" s="63"/>
      <c r="H285" s="63"/>
    </row>
    <row r="286">
      <c r="D286" s="63"/>
      <c r="F286" s="63"/>
      <c r="H286" s="63"/>
    </row>
    <row r="287">
      <c r="D287" s="63"/>
      <c r="F287" s="63"/>
      <c r="H287" s="63"/>
    </row>
    <row r="288">
      <c r="D288" s="63"/>
      <c r="F288" s="63"/>
      <c r="H288" s="63"/>
    </row>
    <row r="289">
      <c r="D289" s="63"/>
      <c r="F289" s="63"/>
      <c r="H289" s="63"/>
    </row>
    <row r="290">
      <c r="D290" s="63"/>
      <c r="F290" s="63"/>
      <c r="H290" s="63"/>
    </row>
    <row r="291">
      <c r="D291" s="63"/>
      <c r="F291" s="63"/>
      <c r="H291" s="63"/>
    </row>
    <row r="292">
      <c r="D292" s="63"/>
      <c r="F292" s="63"/>
      <c r="H292" s="63"/>
    </row>
    <row r="293">
      <c r="D293" s="63"/>
      <c r="F293" s="63"/>
      <c r="H293" s="63"/>
    </row>
    <row r="294">
      <c r="D294" s="63"/>
      <c r="F294" s="63"/>
      <c r="H294" s="63"/>
    </row>
    <row r="295">
      <c r="D295" s="63"/>
      <c r="F295" s="63"/>
      <c r="H295" s="63"/>
    </row>
    <row r="296">
      <c r="D296" s="63"/>
      <c r="F296" s="63"/>
      <c r="H296" s="63"/>
    </row>
    <row r="297">
      <c r="D297" s="63"/>
      <c r="F297" s="63"/>
      <c r="H297" s="63"/>
    </row>
    <row r="298">
      <c r="D298" s="63"/>
      <c r="F298" s="63"/>
      <c r="H298" s="63"/>
    </row>
    <row r="299">
      <c r="D299" s="63"/>
      <c r="F299" s="63"/>
      <c r="H299" s="63"/>
    </row>
    <row r="300">
      <c r="D300" s="63"/>
      <c r="F300" s="63"/>
      <c r="H300" s="63"/>
    </row>
    <row r="301">
      <c r="D301" s="63"/>
      <c r="F301" s="63"/>
      <c r="H301" s="63"/>
    </row>
    <row r="302">
      <c r="D302" s="63"/>
      <c r="F302" s="63"/>
      <c r="H302" s="63"/>
    </row>
    <row r="303">
      <c r="D303" s="63"/>
      <c r="F303" s="63"/>
      <c r="H303" s="63"/>
    </row>
    <row r="304">
      <c r="D304" s="63"/>
      <c r="F304" s="63"/>
      <c r="H304" s="63"/>
    </row>
    <row r="305">
      <c r="D305" s="63"/>
      <c r="F305" s="63"/>
      <c r="H305" s="63"/>
    </row>
    <row r="306">
      <c r="D306" s="63"/>
      <c r="F306" s="63"/>
      <c r="H306" s="63"/>
    </row>
    <row r="307">
      <c r="D307" s="63"/>
      <c r="F307" s="63"/>
      <c r="H307" s="63"/>
    </row>
    <row r="308">
      <c r="D308" s="63"/>
      <c r="F308" s="63"/>
      <c r="H308" s="63"/>
    </row>
    <row r="309">
      <c r="D309" s="63"/>
      <c r="F309" s="63"/>
      <c r="H309" s="63"/>
    </row>
    <row r="310">
      <c r="D310" s="63"/>
      <c r="F310" s="63"/>
      <c r="H310" s="63"/>
    </row>
    <row r="311">
      <c r="D311" s="63"/>
      <c r="F311" s="63"/>
      <c r="H311" s="63"/>
    </row>
    <row r="312">
      <c r="D312" s="63"/>
      <c r="F312" s="63"/>
      <c r="H312" s="63"/>
    </row>
    <row r="313">
      <c r="D313" s="63"/>
      <c r="F313" s="63"/>
      <c r="H313" s="63"/>
    </row>
    <row r="314">
      <c r="D314" s="63"/>
      <c r="F314" s="63"/>
      <c r="H314" s="63"/>
    </row>
    <row r="315">
      <c r="D315" s="63"/>
      <c r="F315" s="63"/>
      <c r="H315" s="63"/>
    </row>
    <row r="316">
      <c r="D316" s="63"/>
      <c r="F316" s="63"/>
      <c r="H316" s="63"/>
    </row>
    <row r="317">
      <c r="D317" s="63"/>
      <c r="F317" s="63"/>
      <c r="H317" s="63"/>
    </row>
    <row r="318">
      <c r="D318" s="63"/>
      <c r="F318" s="63"/>
      <c r="H318" s="63"/>
    </row>
    <row r="319">
      <c r="D319" s="63"/>
      <c r="F319" s="63"/>
      <c r="H319" s="63"/>
    </row>
    <row r="320">
      <c r="D320" s="63"/>
      <c r="F320" s="63"/>
      <c r="H320" s="63"/>
    </row>
    <row r="321">
      <c r="D321" s="63"/>
      <c r="F321" s="63"/>
      <c r="H321" s="63"/>
    </row>
    <row r="322">
      <c r="D322" s="63"/>
      <c r="F322" s="63"/>
      <c r="H322" s="63"/>
    </row>
    <row r="323">
      <c r="D323" s="63"/>
      <c r="F323" s="63"/>
      <c r="H323" s="63"/>
    </row>
    <row r="324">
      <c r="D324" s="63"/>
      <c r="F324" s="63"/>
      <c r="H324" s="63"/>
    </row>
    <row r="325">
      <c r="D325" s="63"/>
      <c r="F325" s="63"/>
      <c r="H325" s="63"/>
    </row>
    <row r="326">
      <c r="D326" s="63"/>
      <c r="F326" s="63"/>
      <c r="H326" s="63"/>
    </row>
    <row r="327">
      <c r="D327" s="63"/>
      <c r="F327" s="63"/>
      <c r="H327" s="63"/>
    </row>
    <row r="328">
      <c r="D328" s="63"/>
      <c r="F328" s="63"/>
      <c r="H328" s="63"/>
    </row>
    <row r="329">
      <c r="D329" s="63"/>
      <c r="F329" s="63"/>
      <c r="H329" s="63"/>
    </row>
    <row r="330">
      <c r="D330" s="63"/>
      <c r="F330" s="63"/>
      <c r="H330" s="63"/>
    </row>
    <row r="331">
      <c r="D331" s="63"/>
      <c r="F331" s="63"/>
      <c r="H331" s="63"/>
    </row>
    <row r="332">
      <c r="D332" s="63"/>
      <c r="F332" s="63"/>
      <c r="H332" s="63"/>
    </row>
    <row r="333">
      <c r="D333" s="63"/>
      <c r="F333" s="63"/>
      <c r="H333" s="63"/>
    </row>
    <row r="334">
      <c r="D334" s="63"/>
      <c r="F334" s="63"/>
      <c r="H334" s="63"/>
    </row>
    <row r="335">
      <c r="D335" s="63"/>
      <c r="F335" s="63"/>
      <c r="H335" s="63"/>
    </row>
    <row r="336">
      <c r="D336" s="63"/>
      <c r="F336" s="63"/>
      <c r="H336" s="63"/>
    </row>
    <row r="337">
      <c r="D337" s="63"/>
      <c r="F337" s="63"/>
      <c r="H337" s="63"/>
    </row>
    <row r="338">
      <c r="D338" s="63"/>
      <c r="F338" s="63"/>
      <c r="H338" s="63"/>
    </row>
    <row r="339">
      <c r="D339" s="63"/>
      <c r="F339" s="63"/>
      <c r="H339" s="63"/>
    </row>
    <row r="340">
      <c r="D340" s="63"/>
      <c r="F340" s="63"/>
      <c r="H340" s="63"/>
    </row>
    <row r="341">
      <c r="D341" s="63"/>
      <c r="F341" s="63"/>
      <c r="H341" s="63"/>
    </row>
    <row r="342">
      <c r="D342" s="63"/>
      <c r="F342" s="63"/>
      <c r="H342" s="63"/>
    </row>
    <row r="343">
      <c r="D343" s="63"/>
      <c r="F343" s="63"/>
      <c r="H343" s="63"/>
    </row>
    <row r="344">
      <c r="D344" s="63"/>
      <c r="F344" s="63"/>
      <c r="H344" s="63"/>
    </row>
    <row r="345">
      <c r="D345" s="63"/>
      <c r="F345" s="63"/>
      <c r="H345" s="63"/>
    </row>
    <row r="346">
      <c r="D346" s="63"/>
      <c r="F346" s="63"/>
      <c r="H346" s="63"/>
    </row>
    <row r="347">
      <c r="D347" s="63"/>
      <c r="F347" s="63"/>
      <c r="H347" s="63"/>
    </row>
    <row r="348">
      <c r="D348" s="63"/>
      <c r="F348" s="63"/>
      <c r="H348" s="63"/>
    </row>
    <row r="349">
      <c r="D349" s="63"/>
      <c r="F349" s="63"/>
      <c r="H349" s="63"/>
    </row>
    <row r="350">
      <c r="D350" s="63"/>
      <c r="F350" s="63"/>
      <c r="H350" s="63"/>
    </row>
    <row r="351">
      <c r="D351" s="63"/>
      <c r="F351" s="63"/>
      <c r="H351" s="63"/>
    </row>
    <row r="352">
      <c r="D352" s="63"/>
      <c r="F352" s="63"/>
      <c r="H352" s="63"/>
    </row>
    <row r="353">
      <c r="D353" s="63"/>
      <c r="F353" s="63"/>
      <c r="H353" s="63"/>
    </row>
    <row r="354">
      <c r="D354" s="63"/>
      <c r="F354" s="63"/>
      <c r="H354" s="63"/>
    </row>
    <row r="355">
      <c r="D355" s="63"/>
      <c r="F355" s="63"/>
      <c r="H355" s="63"/>
    </row>
    <row r="356">
      <c r="D356" s="63"/>
      <c r="F356" s="63"/>
      <c r="H356" s="63"/>
    </row>
    <row r="357">
      <c r="D357" s="63"/>
      <c r="F357" s="63"/>
      <c r="H357" s="63"/>
    </row>
    <row r="358">
      <c r="D358" s="63"/>
      <c r="F358" s="63"/>
      <c r="H358" s="63"/>
    </row>
    <row r="359">
      <c r="D359" s="63"/>
      <c r="F359" s="63"/>
      <c r="H359" s="63"/>
    </row>
    <row r="360">
      <c r="D360" s="63"/>
      <c r="F360" s="63"/>
      <c r="H360" s="63"/>
    </row>
    <row r="361">
      <c r="D361" s="63"/>
      <c r="F361" s="63"/>
      <c r="H361" s="63"/>
    </row>
    <row r="362">
      <c r="D362" s="63"/>
      <c r="F362" s="63"/>
      <c r="H362" s="63"/>
    </row>
    <row r="363">
      <c r="D363" s="63"/>
      <c r="F363" s="63"/>
      <c r="H363" s="63"/>
    </row>
    <row r="364">
      <c r="D364" s="63"/>
      <c r="F364" s="63"/>
      <c r="H364" s="63"/>
    </row>
    <row r="365">
      <c r="D365" s="63"/>
      <c r="F365" s="63"/>
      <c r="H365" s="63"/>
    </row>
    <row r="366">
      <c r="D366" s="63"/>
      <c r="F366" s="63"/>
      <c r="H366" s="63"/>
    </row>
    <row r="367">
      <c r="D367" s="63"/>
      <c r="F367" s="63"/>
      <c r="H367" s="63"/>
    </row>
    <row r="368">
      <c r="D368" s="63"/>
      <c r="F368" s="63"/>
      <c r="H368" s="63"/>
    </row>
    <row r="369">
      <c r="D369" s="63"/>
      <c r="F369" s="63"/>
      <c r="H369" s="63"/>
    </row>
    <row r="370">
      <c r="D370" s="63"/>
      <c r="F370" s="63"/>
      <c r="H370" s="63"/>
    </row>
    <row r="371">
      <c r="D371" s="63"/>
      <c r="F371" s="63"/>
      <c r="H371" s="63"/>
    </row>
    <row r="372">
      <c r="D372" s="63"/>
      <c r="F372" s="63"/>
      <c r="H372" s="63"/>
    </row>
    <row r="373">
      <c r="D373" s="63"/>
      <c r="F373" s="63"/>
      <c r="H373" s="63"/>
    </row>
    <row r="374">
      <c r="D374" s="63"/>
      <c r="F374" s="63"/>
      <c r="H374" s="63"/>
    </row>
    <row r="375">
      <c r="D375" s="63"/>
      <c r="F375" s="63"/>
      <c r="H375" s="63"/>
    </row>
    <row r="376">
      <c r="D376" s="63"/>
      <c r="F376" s="63"/>
      <c r="H376" s="63"/>
    </row>
    <row r="377">
      <c r="D377" s="63"/>
      <c r="F377" s="63"/>
      <c r="H377" s="63"/>
    </row>
    <row r="378">
      <c r="D378" s="63"/>
      <c r="F378" s="63"/>
      <c r="H378" s="63"/>
    </row>
    <row r="379">
      <c r="D379" s="63"/>
      <c r="F379" s="63"/>
      <c r="H379" s="63"/>
    </row>
    <row r="380">
      <c r="D380" s="63"/>
      <c r="F380" s="63"/>
      <c r="H380" s="63"/>
    </row>
    <row r="381">
      <c r="D381" s="63"/>
      <c r="F381" s="63"/>
      <c r="H381" s="63"/>
    </row>
    <row r="382">
      <c r="D382" s="63"/>
      <c r="F382" s="63"/>
      <c r="H382" s="63"/>
    </row>
    <row r="383">
      <c r="D383" s="63"/>
      <c r="F383" s="63"/>
      <c r="H383" s="63"/>
    </row>
    <row r="384">
      <c r="D384" s="63"/>
      <c r="F384" s="63"/>
      <c r="H384" s="63"/>
    </row>
    <row r="385">
      <c r="D385" s="63"/>
      <c r="F385" s="63"/>
      <c r="H385" s="63"/>
    </row>
    <row r="386">
      <c r="D386" s="63"/>
      <c r="F386" s="63"/>
      <c r="H386" s="63"/>
    </row>
    <row r="387">
      <c r="D387" s="63"/>
      <c r="F387" s="63"/>
      <c r="H387" s="63"/>
    </row>
    <row r="388">
      <c r="D388" s="63"/>
      <c r="F388" s="63"/>
      <c r="H388" s="63"/>
    </row>
    <row r="389">
      <c r="D389" s="63"/>
      <c r="F389" s="63"/>
      <c r="H389" s="63"/>
    </row>
    <row r="390">
      <c r="D390" s="63"/>
      <c r="F390" s="63"/>
      <c r="H390" s="63"/>
    </row>
    <row r="391">
      <c r="D391" s="63"/>
      <c r="F391" s="63"/>
      <c r="H391" s="63"/>
    </row>
    <row r="392">
      <c r="D392" s="63"/>
      <c r="F392" s="63"/>
      <c r="H392" s="63"/>
    </row>
    <row r="393">
      <c r="D393" s="63"/>
      <c r="F393" s="63"/>
      <c r="H393" s="63"/>
    </row>
    <row r="394">
      <c r="D394" s="63"/>
      <c r="F394" s="63"/>
      <c r="H394" s="63"/>
    </row>
    <row r="395">
      <c r="D395" s="63"/>
      <c r="F395" s="63"/>
      <c r="H395" s="63"/>
    </row>
    <row r="396">
      <c r="D396" s="63"/>
      <c r="F396" s="63"/>
      <c r="H396" s="63"/>
    </row>
    <row r="397">
      <c r="D397" s="63"/>
      <c r="F397" s="63"/>
      <c r="H397" s="63"/>
    </row>
    <row r="398">
      <c r="D398" s="63"/>
      <c r="F398" s="63"/>
      <c r="H398" s="63"/>
    </row>
    <row r="399">
      <c r="D399" s="63"/>
      <c r="F399" s="63"/>
      <c r="H399" s="63"/>
    </row>
    <row r="400">
      <c r="D400" s="63"/>
      <c r="F400" s="63"/>
      <c r="H400" s="63"/>
    </row>
    <row r="401">
      <c r="D401" s="63"/>
      <c r="F401" s="63"/>
      <c r="H401" s="63"/>
    </row>
    <row r="402">
      <c r="D402" s="63"/>
      <c r="F402" s="63"/>
      <c r="H402" s="63"/>
    </row>
    <row r="403">
      <c r="D403" s="63"/>
      <c r="F403" s="63"/>
      <c r="H403" s="63"/>
    </row>
    <row r="404">
      <c r="D404" s="63"/>
      <c r="F404" s="63"/>
      <c r="H404" s="63"/>
    </row>
    <row r="405">
      <c r="D405" s="63"/>
      <c r="F405" s="63"/>
      <c r="H405" s="63"/>
    </row>
    <row r="406">
      <c r="D406" s="63"/>
      <c r="F406" s="63"/>
      <c r="H406" s="63"/>
    </row>
    <row r="407">
      <c r="D407" s="63"/>
      <c r="F407" s="63"/>
      <c r="H407" s="63"/>
    </row>
    <row r="408">
      <c r="D408" s="63"/>
      <c r="F408" s="63"/>
      <c r="H408" s="63"/>
    </row>
    <row r="409">
      <c r="D409" s="63"/>
      <c r="F409" s="63"/>
      <c r="H409" s="63"/>
    </row>
    <row r="410">
      <c r="D410" s="63"/>
      <c r="F410" s="63"/>
      <c r="H410" s="63"/>
    </row>
    <row r="411">
      <c r="D411" s="63"/>
      <c r="F411" s="63"/>
      <c r="H411" s="63"/>
    </row>
    <row r="412">
      <c r="D412" s="63"/>
      <c r="F412" s="63"/>
      <c r="H412" s="63"/>
    </row>
    <row r="413">
      <c r="D413" s="63"/>
      <c r="F413" s="63"/>
      <c r="H413" s="63"/>
    </row>
    <row r="414">
      <c r="D414" s="63"/>
      <c r="F414" s="63"/>
      <c r="H414" s="63"/>
    </row>
    <row r="415">
      <c r="D415" s="63"/>
      <c r="F415" s="63"/>
      <c r="H415" s="63"/>
    </row>
    <row r="416">
      <c r="D416" s="63"/>
      <c r="F416" s="63"/>
      <c r="H416" s="63"/>
    </row>
    <row r="417">
      <c r="D417" s="63"/>
      <c r="F417" s="63"/>
      <c r="H417" s="63"/>
    </row>
    <row r="418">
      <c r="D418" s="63"/>
      <c r="F418" s="63"/>
      <c r="H418" s="63"/>
    </row>
    <row r="419">
      <c r="D419" s="63"/>
      <c r="F419" s="63"/>
      <c r="H419" s="63"/>
    </row>
    <row r="420">
      <c r="D420" s="63"/>
      <c r="F420" s="63"/>
      <c r="H420" s="63"/>
    </row>
    <row r="421">
      <c r="D421" s="63"/>
      <c r="F421" s="63"/>
      <c r="H421" s="63"/>
    </row>
    <row r="422">
      <c r="D422" s="63"/>
      <c r="F422" s="63"/>
      <c r="H422" s="63"/>
    </row>
    <row r="423">
      <c r="D423" s="63"/>
      <c r="F423" s="63"/>
      <c r="H423" s="63"/>
    </row>
    <row r="424">
      <c r="D424" s="63"/>
      <c r="F424" s="63"/>
      <c r="H424" s="63"/>
    </row>
    <row r="425">
      <c r="D425" s="63"/>
      <c r="F425" s="63"/>
      <c r="H425" s="63"/>
    </row>
    <row r="426">
      <c r="D426" s="63"/>
      <c r="F426" s="63"/>
      <c r="H426" s="63"/>
    </row>
    <row r="427">
      <c r="D427" s="63"/>
      <c r="F427" s="63"/>
      <c r="H427" s="63"/>
    </row>
    <row r="428">
      <c r="D428" s="63"/>
      <c r="F428" s="63"/>
      <c r="H428" s="63"/>
    </row>
    <row r="429">
      <c r="D429" s="63"/>
      <c r="F429" s="63"/>
      <c r="H429" s="63"/>
    </row>
    <row r="430">
      <c r="D430" s="63"/>
      <c r="F430" s="63"/>
      <c r="H430" s="63"/>
    </row>
    <row r="431">
      <c r="D431" s="63"/>
      <c r="F431" s="63"/>
      <c r="H431" s="63"/>
    </row>
    <row r="432">
      <c r="D432" s="63"/>
      <c r="F432" s="63"/>
      <c r="H432" s="63"/>
    </row>
    <row r="433">
      <c r="D433" s="63"/>
      <c r="F433" s="63"/>
      <c r="H433" s="63"/>
    </row>
    <row r="434">
      <c r="D434" s="63"/>
      <c r="F434" s="63"/>
      <c r="H434" s="63"/>
    </row>
    <row r="435">
      <c r="D435" s="63"/>
      <c r="F435" s="63"/>
      <c r="H435" s="63"/>
    </row>
    <row r="436">
      <c r="D436" s="63"/>
      <c r="F436" s="63"/>
      <c r="H436" s="63"/>
    </row>
    <row r="437">
      <c r="D437" s="63"/>
      <c r="F437" s="63"/>
      <c r="H437" s="63"/>
    </row>
    <row r="438">
      <c r="D438" s="63"/>
      <c r="F438" s="63"/>
      <c r="H438" s="63"/>
    </row>
    <row r="439">
      <c r="D439" s="63"/>
      <c r="F439" s="63"/>
      <c r="H439" s="63"/>
    </row>
    <row r="440">
      <c r="D440" s="63"/>
      <c r="F440" s="63"/>
      <c r="H440" s="63"/>
    </row>
    <row r="441">
      <c r="D441" s="63"/>
      <c r="F441" s="63"/>
      <c r="H441" s="63"/>
    </row>
    <row r="442">
      <c r="D442" s="63"/>
      <c r="F442" s="63"/>
      <c r="H442" s="63"/>
    </row>
    <row r="443">
      <c r="D443" s="63"/>
      <c r="F443" s="63"/>
      <c r="H443" s="63"/>
    </row>
    <row r="444">
      <c r="D444" s="63"/>
      <c r="F444" s="63"/>
      <c r="H444" s="63"/>
    </row>
    <row r="445">
      <c r="D445" s="63"/>
      <c r="F445" s="63"/>
      <c r="H445" s="63"/>
    </row>
    <row r="446">
      <c r="D446" s="63"/>
      <c r="F446" s="63"/>
      <c r="H446" s="63"/>
    </row>
    <row r="447">
      <c r="D447" s="63"/>
      <c r="F447" s="63"/>
      <c r="H447" s="63"/>
    </row>
    <row r="448">
      <c r="D448" s="63"/>
      <c r="F448" s="63"/>
      <c r="H448" s="63"/>
    </row>
    <row r="449">
      <c r="D449" s="63"/>
      <c r="F449" s="63"/>
      <c r="H449" s="63"/>
    </row>
    <row r="450">
      <c r="D450" s="63"/>
      <c r="F450" s="63"/>
      <c r="H450" s="63"/>
    </row>
    <row r="451">
      <c r="D451" s="63"/>
      <c r="F451" s="63"/>
      <c r="H451" s="63"/>
    </row>
    <row r="452">
      <c r="D452" s="63"/>
      <c r="F452" s="63"/>
      <c r="H452" s="63"/>
    </row>
    <row r="453">
      <c r="D453" s="63"/>
      <c r="F453" s="63"/>
      <c r="H453" s="63"/>
    </row>
    <row r="454">
      <c r="D454" s="63"/>
      <c r="F454" s="63"/>
      <c r="H454" s="63"/>
    </row>
    <row r="455">
      <c r="D455" s="63"/>
      <c r="F455" s="63"/>
      <c r="H455" s="63"/>
    </row>
    <row r="456">
      <c r="D456" s="63"/>
      <c r="F456" s="63"/>
      <c r="H456" s="63"/>
    </row>
    <row r="457">
      <c r="D457" s="63"/>
      <c r="F457" s="63"/>
      <c r="H457" s="63"/>
    </row>
    <row r="458">
      <c r="D458" s="63"/>
      <c r="F458" s="63"/>
      <c r="H458" s="63"/>
    </row>
    <row r="459">
      <c r="D459" s="63"/>
      <c r="F459" s="63"/>
      <c r="H459" s="63"/>
    </row>
    <row r="460">
      <c r="D460" s="63"/>
      <c r="F460" s="63"/>
      <c r="H460" s="63"/>
    </row>
    <row r="461">
      <c r="D461" s="63"/>
      <c r="F461" s="63"/>
      <c r="H461" s="63"/>
    </row>
    <row r="462">
      <c r="D462" s="63"/>
      <c r="F462" s="63"/>
      <c r="H462" s="63"/>
    </row>
    <row r="463">
      <c r="D463" s="63"/>
      <c r="F463" s="63"/>
      <c r="H463" s="63"/>
    </row>
    <row r="464">
      <c r="D464" s="63"/>
      <c r="F464" s="63"/>
      <c r="H464" s="63"/>
    </row>
    <row r="465">
      <c r="D465" s="63"/>
      <c r="F465" s="63"/>
      <c r="H465" s="63"/>
    </row>
    <row r="466">
      <c r="D466" s="63"/>
      <c r="F466" s="63"/>
      <c r="H466" s="63"/>
    </row>
    <row r="467">
      <c r="D467" s="63"/>
      <c r="F467" s="63"/>
      <c r="H467" s="63"/>
    </row>
    <row r="468">
      <c r="D468" s="63"/>
      <c r="F468" s="63"/>
      <c r="H468" s="63"/>
    </row>
    <row r="469">
      <c r="D469" s="63"/>
      <c r="F469" s="63"/>
      <c r="H469" s="63"/>
    </row>
    <row r="470">
      <c r="D470" s="63"/>
      <c r="F470" s="63"/>
      <c r="H470" s="63"/>
    </row>
    <row r="471">
      <c r="D471" s="63"/>
      <c r="F471" s="63"/>
      <c r="H471" s="63"/>
    </row>
    <row r="472">
      <c r="D472" s="63"/>
      <c r="F472" s="63"/>
      <c r="H472" s="63"/>
    </row>
    <row r="473">
      <c r="D473" s="63"/>
      <c r="F473" s="63"/>
      <c r="H473" s="63"/>
    </row>
    <row r="474">
      <c r="D474" s="63"/>
      <c r="F474" s="63"/>
      <c r="H474" s="63"/>
    </row>
    <row r="475">
      <c r="D475" s="63"/>
      <c r="F475" s="63"/>
      <c r="H475" s="63"/>
    </row>
    <row r="476">
      <c r="D476" s="63"/>
      <c r="F476" s="63"/>
      <c r="H476" s="63"/>
    </row>
    <row r="477">
      <c r="D477" s="63"/>
      <c r="F477" s="63"/>
      <c r="H477" s="63"/>
    </row>
    <row r="478">
      <c r="D478" s="63"/>
      <c r="F478" s="63"/>
      <c r="H478" s="63"/>
    </row>
    <row r="479">
      <c r="D479" s="63"/>
      <c r="F479" s="63"/>
      <c r="H479" s="63"/>
    </row>
    <row r="480">
      <c r="D480" s="63"/>
      <c r="F480" s="63"/>
      <c r="H480" s="63"/>
    </row>
    <row r="481">
      <c r="D481" s="63"/>
      <c r="F481" s="63"/>
      <c r="H481" s="63"/>
    </row>
    <row r="482">
      <c r="D482" s="63"/>
      <c r="F482" s="63"/>
      <c r="H482" s="63"/>
    </row>
    <row r="483">
      <c r="D483" s="63"/>
      <c r="F483" s="63"/>
      <c r="H483" s="63"/>
    </row>
    <row r="484">
      <c r="D484" s="63"/>
      <c r="F484" s="63"/>
      <c r="H484" s="63"/>
    </row>
    <row r="485">
      <c r="D485" s="63"/>
      <c r="F485" s="63"/>
      <c r="H485" s="63"/>
    </row>
    <row r="486">
      <c r="D486" s="63"/>
      <c r="F486" s="63"/>
      <c r="H486" s="63"/>
    </row>
    <row r="487">
      <c r="D487" s="63"/>
      <c r="F487" s="63"/>
      <c r="H487" s="63"/>
    </row>
    <row r="488">
      <c r="D488" s="63"/>
      <c r="F488" s="63"/>
      <c r="H488" s="63"/>
    </row>
    <row r="489">
      <c r="D489" s="63"/>
      <c r="F489" s="63"/>
      <c r="H489" s="63"/>
    </row>
    <row r="490">
      <c r="D490" s="63"/>
      <c r="F490" s="63"/>
      <c r="H490" s="63"/>
    </row>
    <row r="491">
      <c r="D491" s="63"/>
      <c r="F491" s="63"/>
      <c r="H491" s="63"/>
    </row>
    <row r="492">
      <c r="D492" s="63"/>
      <c r="F492" s="63"/>
      <c r="H492" s="63"/>
    </row>
    <row r="493">
      <c r="D493" s="63"/>
      <c r="F493" s="63"/>
      <c r="H493" s="63"/>
    </row>
    <row r="494">
      <c r="D494" s="63"/>
      <c r="F494" s="63"/>
      <c r="H494" s="63"/>
    </row>
    <row r="495">
      <c r="D495" s="63"/>
      <c r="F495" s="63"/>
      <c r="H495" s="63"/>
    </row>
    <row r="496">
      <c r="D496" s="63"/>
      <c r="F496" s="63"/>
      <c r="H496" s="63"/>
    </row>
    <row r="497">
      <c r="D497" s="63"/>
      <c r="F497" s="63"/>
      <c r="H497" s="63"/>
    </row>
    <row r="498">
      <c r="D498" s="63"/>
      <c r="F498" s="63"/>
      <c r="H498" s="63"/>
    </row>
    <row r="499">
      <c r="D499" s="63"/>
      <c r="F499" s="63"/>
      <c r="H499" s="63"/>
    </row>
    <row r="500">
      <c r="D500" s="63"/>
      <c r="F500" s="63"/>
      <c r="H500" s="63"/>
    </row>
    <row r="501">
      <c r="D501" s="63"/>
      <c r="F501" s="63"/>
      <c r="H501" s="63"/>
    </row>
    <row r="502">
      <c r="D502" s="63"/>
      <c r="F502" s="63"/>
      <c r="H502" s="63"/>
    </row>
    <row r="503">
      <c r="D503" s="63"/>
      <c r="F503" s="63"/>
      <c r="H503" s="63"/>
    </row>
    <row r="504">
      <c r="D504" s="63"/>
      <c r="F504" s="63"/>
      <c r="H504" s="63"/>
    </row>
    <row r="505">
      <c r="D505" s="63"/>
      <c r="F505" s="63"/>
      <c r="H505" s="63"/>
    </row>
    <row r="506">
      <c r="D506" s="63"/>
      <c r="F506" s="63"/>
      <c r="H506" s="63"/>
    </row>
    <row r="507">
      <c r="D507" s="63"/>
      <c r="F507" s="63"/>
      <c r="H507" s="63"/>
    </row>
    <row r="508">
      <c r="D508" s="63"/>
      <c r="F508" s="63"/>
      <c r="H508" s="63"/>
    </row>
    <row r="509">
      <c r="D509" s="63"/>
      <c r="F509" s="63"/>
      <c r="H509" s="63"/>
    </row>
    <row r="510">
      <c r="D510" s="63"/>
      <c r="F510" s="63"/>
      <c r="H510" s="63"/>
    </row>
    <row r="511">
      <c r="D511" s="63"/>
      <c r="F511" s="63"/>
      <c r="H511" s="63"/>
    </row>
    <row r="512">
      <c r="D512" s="63"/>
      <c r="F512" s="63"/>
      <c r="H512" s="63"/>
    </row>
    <row r="513">
      <c r="D513" s="63"/>
      <c r="F513" s="63"/>
      <c r="H513" s="63"/>
    </row>
    <row r="514">
      <c r="D514" s="63"/>
      <c r="F514" s="63"/>
      <c r="H514" s="63"/>
    </row>
    <row r="515">
      <c r="D515" s="63"/>
      <c r="F515" s="63"/>
      <c r="H515" s="63"/>
    </row>
    <row r="516">
      <c r="D516" s="63"/>
      <c r="F516" s="63"/>
      <c r="H516" s="63"/>
    </row>
    <row r="517">
      <c r="D517" s="63"/>
      <c r="F517" s="63"/>
      <c r="H517" s="63"/>
    </row>
    <row r="518">
      <c r="D518" s="63"/>
      <c r="F518" s="63"/>
      <c r="H518" s="63"/>
    </row>
    <row r="519">
      <c r="D519" s="63"/>
      <c r="F519" s="63"/>
      <c r="H519" s="63"/>
    </row>
    <row r="520">
      <c r="D520" s="63"/>
      <c r="F520" s="63"/>
      <c r="H520" s="63"/>
    </row>
    <row r="521">
      <c r="D521" s="63"/>
      <c r="F521" s="63"/>
      <c r="H521" s="63"/>
    </row>
    <row r="522">
      <c r="D522" s="63"/>
      <c r="F522" s="63"/>
      <c r="H522" s="63"/>
    </row>
    <row r="523">
      <c r="D523" s="63"/>
      <c r="F523" s="63"/>
      <c r="H523" s="63"/>
    </row>
    <row r="524">
      <c r="D524" s="63"/>
      <c r="F524" s="63"/>
      <c r="H524" s="63"/>
    </row>
    <row r="525">
      <c r="D525" s="63"/>
      <c r="F525" s="63"/>
      <c r="H525" s="63"/>
    </row>
    <row r="526">
      <c r="D526" s="63"/>
      <c r="F526" s="63"/>
      <c r="H526" s="63"/>
    </row>
    <row r="527">
      <c r="D527" s="63"/>
      <c r="F527" s="63"/>
      <c r="H527" s="63"/>
    </row>
    <row r="528">
      <c r="D528" s="63"/>
      <c r="F528" s="63"/>
      <c r="H528" s="63"/>
    </row>
    <row r="529">
      <c r="D529" s="63"/>
      <c r="F529" s="63"/>
      <c r="H529" s="63"/>
    </row>
    <row r="530">
      <c r="D530" s="63"/>
      <c r="F530" s="63"/>
      <c r="H530" s="63"/>
    </row>
    <row r="531">
      <c r="D531" s="63"/>
      <c r="F531" s="63"/>
      <c r="H531" s="63"/>
    </row>
    <row r="532">
      <c r="D532" s="63"/>
      <c r="F532" s="63"/>
      <c r="H532" s="63"/>
    </row>
    <row r="533">
      <c r="D533" s="63"/>
      <c r="F533" s="63"/>
      <c r="H533" s="63"/>
    </row>
    <row r="534">
      <c r="D534" s="63"/>
      <c r="F534" s="63"/>
      <c r="H534" s="63"/>
    </row>
    <row r="535">
      <c r="D535" s="63"/>
      <c r="F535" s="63"/>
      <c r="H535" s="63"/>
    </row>
    <row r="536">
      <c r="D536" s="63"/>
      <c r="F536" s="63"/>
      <c r="H536" s="63"/>
    </row>
    <row r="537">
      <c r="D537" s="63"/>
      <c r="F537" s="63"/>
      <c r="H537" s="63"/>
    </row>
    <row r="538">
      <c r="D538" s="63"/>
      <c r="F538" s="63"/>
      <c r="H538" s="63"/>
    </row>
    <row r="539">
      <c r="D539" s="63"/>
      <c r="F539" s="63"/>
      <c r="H539" s="63"/>
    </row>
    <row r="540">
      <c r="D540" s="63"/>
      <c r="F540" s="63"/>
      <c r="H540" s="63"/>
    </row>
    <row r="541">
      <c r="D541" s="63"/>
      <c r="F541" s="63"/>
      <c r="H541" s="63"/>
    </row>
    <row r="542">
      <c r="D542" s="63"/>
      <c r="F542" s="63"/>
      <c r="H542" s="63"/>
    </row>
    <row r="543">
      <c r="D543" s="63"/>
      <c r="F543" s="63"/>
      <c r="H543" s="63"/>
    </row>
    <row r="544">
      <c r="D544" s="63"/>
      <c r="F544" s="63"/>
      <c r="H544" s="63"/>
    </row>
    <row r="545">
      <c r="D545" s="63"/>
      <c r="F545" s="63"/>
      <c r="H545" s="63"/>
    </row>
    <row r="546">
      <c r="D546" s="63"/>
      <c r="F546" s="63"/>
      <c r="H546" s="63"/>
    </row>
    <row r="547">
      <c r="D547" s="63"/>
      <c r="F547" s="63"/>
      <c r="H547" s="63"/>
    </row>
    <row r="548">
      <c r="D548" s="63"/>
      <c r="F548" s="63"/>
      <c r="H548" s="63"/>
    </row>
    <row r="549">
      <c r="D549" s="63"/>
      <c r="F549" s="63"/>
      <c r="H549" s="63"/>
    </row>
    <row r="550">
      <c r="D550" s="63"/>
      <c r="F550" s="63"/>
      <c r="H550" s="63"/>
    </row>
    <row r="551">
      <c r="D551" s="63"/>
      <c r="F551" s="63"/>
      <c r="H551" s="63"/>
    </row>
    <row r="552">
      <c r="D552" s="63"/>
      <c r="F552" s="63"/>
      <c r="H552" s="63"/>
    </row>
    <row r="553">
      <c r="D553" s="63"/>
      <c r="F553" s="63"/>
      <c r="H553" s="63"/>
    </row>
    <row r="554">
      <c r="D554" s="63"/>
      <c r="F554" s="63"/>
      <c r="H554" s="63"/>
    </row>
    <row r="555">
      <c r="D555" s="63"/>
      <c r="F555" s="63"/>
      <c r="H555" s="63"/>
    </row>
    <row r="556">
      <c r="D556" s="63"/>
      <c r="F556" s="63"/>
      <c r="H556" s="63"/>
    </row>
    <row r="557">
      <c r="D557" s="63"/>
      <c r="F557" s="63"/>
      <c r="H557" s="63"/>
    </row>
    <row r="558">
      <c r="D558" s="63"/>
      <c r="F558" s="63"/>
      <c r="H558" s="63"/>
    </row>
    <row r="559">
      <c r="D559" s="63"/>
      <c r="F559" s="63"/>
      <c r="H559" s="63"/>
    </row>
    <row r="560">
      <c r="D560" s="63"/>
      <c r="F560" s="63"/>
      <c r="H560" s="63"/>
    </row>
    <row r="561">
      <c r="D561" s="63"/>
      <c r="F561" s="63"/>
      <c r="H561" s="63"/>
    </row>
    <row r="562">
      <c r="D562" s="63"/>
      <c r="F562" s="63"/>
      <c r="H562" s="63"/>
    </row>
    <row r="563">
      <c r="D563" s="63"/>
      <c r="F563" s="63"/>
      <c r="H563" s="63"/>
    </row>
    <row r="564">
      <c r="D564" s="63"/>
      <c r="F564" s="63"/>
      <c r="H564" s="63"/>
    </row>
    <row r="565">
      <c r="D565" s="63"/>
      <c r="F565" s="63"/>
      <c r="H565" s="63"/>
    </row>
    <row r="566">
      <c r="D566" s="63"/>
      <c r="F566" s="63"/>
      <c r="H566" s="63"/>
    </row>
    <row r="567">
      <c r="D567" s="63"/>
      <c r="F567" s="63"/>
      <c r="H567" s="63"/>
    </row>
    <row r="568">
      <c r="D568" s="63"/>
      <c r="F568" s="63"/>
      <c r="H568" s="63"/>
    </row>
    <row r="569">
      <c r="D569" s="63"/>
      <c r="F569" s="63"/>
      <c r="H569" s="63"/>
    </row>
    <row r="570">
      <c r="D570" s="63"/>
      <c r="F570" s="63"/>
      <c r="H570" s="63"/>
    </row>
    <row r="571">
      <c r="D571" s="63"/>
      <c r="F571" s="63"/>
      <c r="H571" s="63"/>
    </row>
    <row r="572">
      <c r="D572" s="63"/>
      <c r="F572" s="63"/>
      <c r="H572" s="63"/>
    </row>
    <row r="573">
      <c r="D573" s="63"/>
      <c r="F573" s="63"/>
      <c r="H573" s="63"/>
    </row>
    <row r="574">
      <c r="D574" s="63"/>
      <c r="F574" s="63"/>
      <c r="H574" s="63"/>
    </row>
    <row r="575">
      <c r="D575" s="63"/>
      <c r="F575" s="63"/>
      <c r="H575" s="63"/>
    </row>
    <row r="576">
      <c r="D576" s="63"/>
      <c r="F576" s="63"/>
      <c r="H576" s="63"/>
    </row>
    <row r="577">
      <c r="D577" s="63"/>
      <c r="F577" s="63"/>
      <c r="H577" s="63"/>
    </row>
    <row r="578">
      <c r="D578" s="63"/>
      <c r="F578" s="63"/>
      <c r="H578" s="63"/>
    </row>
    <row r="579">
      <c r="D579" s="63"/>
      <c r="F579" s="63"/>
      <c r="H579" s="63"/>
    </row>
    <row r="580">
      <c r="D580" s="63"/>
      <c r="F580" s="63"/>
      <c r="H580" s="63"/>
    </row>
    <row r="581">
      <c r="D581" s="63"/>
      <c r="F581" s="63"/>
      <c r="H581" s="63"/>
    </row>
    <row r="582">
      <c r="D582" s="63"/>
      <c r="F582" s="63"/>
      <c r="H582" s="63"/>
    </row>
    <row r="583">
      <c r="D583" s="63"/>
      <c r="F583" s="63"/>
      <c r="H583" s="63"/>
    </row>
    <row r="584">
      <c r="D584" s="63"/>
      <c r="F584" s="63"/>
      <c r="H584" s="63"/>
    </row>
    <row r="585">
      <c r="D585" s="63"/>
      <c r="F585" s="63"/>
      <c r="H585" s="63"/>
    </row>
    <row r="586">
      <c r="D586" s="63"/>
      <c r="F586" s="63"/>
      <c r="H586" s="63"/>
    </row>
    <row r="587">
      <c r="D587" s="63"/>
      <c r="F587" s="63"/>
      <c r="H587" s="63"/>
    </row>
    <row r="588">
      <c r="D588" s="63"/>
      <c r="F588" s="63"/>
      <c r="H588" s="63"/>
    </row>
    <row r="589">
      <c r="D589" s="63"/>
      <c r="F589" s="63"/>
      <c r="H589" s="63"/>
    </row>
    <row r="590">
      <c r="D590" s="63"/>
      <c r="F590" s="63"/>
      <c r="H590" s="63"/>
    </row>
    <row r="591">
      <c r="D591" s="63"/>
      <c r="F591" s="63"/>
      <c r="H591" s="63"/>
    </row>
    <row r="592">
      <c r="D592" s="63"/>
      <c r="F592" s="63"/>
      <c r="H592" s="63"/>
    </row>
    <row r="593">
      <c r="D593" s="63"/>
      <c r="F593" s="63"/>
      <c r="H593" s="63"/>
    </row>
    <row r="594">
      <c r="D594" s="63"/>
      <c r="F594" s="63"/>
      <c r="H594" s="63"/>
    </row>
    <row r="595">
      <c r="D595" s="63"/>
      <c r="F595" s="63"/>
      <c r="H595" s="63"/>
    </row>
    <row r="596">
      <c r="D596" s="63"/>
      <c r="F596" s="63"/>
      <c r="H596" s="63"/>
    </row>
    <row r="597">
      <c r="D597" s="63"/>
      <c r="F597" s="63"/>
      <c r="H597" s="63"/>
    </row>
    <row r="598">
      <c r="D598" s="63"/>
      <c r="F598" s="63"/>
      <c r="H598" s="63"/>
    </row>
    <row r="599">
      <c r="D599" s="63"/>
      <c r="F599" s="63"/>
      <c r="H599" s="63"/>
    </row>
    <row r="600">
      <c r="D600" s="63"/>
      <c r="F600" s="63"/>
      <c r="H600" s="63"/>
    </row>
    <row r="601">
      <c r="D601" s="63"/>
      <c r="F601" s="63"/>
      <c r="H601" s="63"/>
    </row>
    <row r="602">
      <c r="D602" s="63"/>
      <c r="F602" s="63"/>
      <c r="H602" s="63"/>
    </row>
    <row r="603">
      <c r="D603" s="63"/>
      <c r="F603" s="63"/>
      <c r="H603" s="63"/>
    </row>
    <row r="604">
      <c r="D604" s="63"/>
      <c r="F604" s="63"/>
      <c r="H604" s="63"/>
    </row>
    <row r="605">
      <c r="D605" s="63"/>
      <c r="F605" s="63"/>
      <c r="H605" s="63"/>
    </row>
    <row r="606">
      <c r="D606" s="63"/>
      <c r="F606" s="63"/>
      <c r="H606" s="63"/>
    </row>
    <row r="607">
      <c r="D607" s="63"/>
      <c r="F607" s="63"/>
      <c r="H607" s="63"/>
    </row>
    <row r="608">
      <c r="D608" s="63"/>
      <c r="F608" s="63"/>
      <c r="H608" s="63"/>
    </row>
    <row r="609">
      <c r="D609" s="63"/>
      <c r="F609" s="63"/>
      <c r="H609" s="63"/>
    </row>
    <row r="610">
      <c r="D610" s="63"/>
      <c r="F610" s="63"/>
      <c r="H610" s="63"/>
    </row>
    <row r="611">
      <c r="D611" s="63"/>
      <c r="F611" s="63"/>
      <c r="H611" s="63"/>
    </row>
    <row r="612">
      <c r="D612" s="63"/>
      <c r="F612" s="63"/>
      <c r="H612" s="63"/>
    </row>
    <row r="613">
      <c r="D613" s="63"/>
      <c r="F613" s="63"/>
      <c r="H613" s="63"/>
    </row>
    <row r="614">
      <c r="D614" s="63"/>
      <c r="F614" s="63"/>
      <c r="H614" s="63"/>
    </row>
    <row r="615">
      <c r="D615" s="63"/>
      <c r="F615" s="63"/>
      <c r="H615" s="63"/>
    </row>
    <row r="616">
      <c r="D616" s="63"/>
      <c r="F616" s="63"/>
      <c r="H616" s="63"/>
    </row>
    <row r="617">
      <c r="D617" s="63"/>
      <c r="F617" s="63"/>
      <c r="H617" s="63"/>
    </row>
    <row r="618">
      <c r="D618" s="63"/>
      <c r="F618" s="63"/>
      <c r="H618" s="63"/>
    </row>
    <row r="619">
      <c r="D619" s="63"/>
      <c r="F619" s="63"/>
      <c r="H619" s="63"/>
    </row>
    <row r="620">
      <c r="D620" s="63"/>
      <c r="F620" s="63"/>
      <c r="H620" s="63"/>
    </row>
    <row r="621">
      <c r="D621" s="63"/>
      <c r="F621" s="63"/>
      <c r="H621" s="63"/>
    </row>
    <row r="622">
      <c r="D622" s="63"/>
      <c r="F622" s="63"/>
      <c r="H622" s="63"/>
    </row>
    <row r="623">
      <c r="D623" s="63"/>
      <c r="F623" s="63"/>
      <c r="H623" s="63"/>
    </row>
    <row r="624">
      <c r="D624" s="63"/>
      <c r="F624" s="63"/>
      <c r="H624" s="63"/>
    </row>
    <row r="625">
      <c r="D625" s="63"/>
      <c r="F625" s="63"/>
      <c r="H625" s="63"/>
    </row>
    <row r="626">
      <c r="D626" s="63"/>
      <c r="F626" s="63"/>
      <c r="H626" s="63"/>
    </row>
    <row r="627">
      <c r="D627" s="63"/>
      <c r="F627" s="63"/>
      <c r="H627" s="63"/>
    </row>
    <row r="628">
      <c r="D628" s="63"/>
      <c r="F628" s="63"/>
      <c r="H628" s="63"/>
    </row>
    <row r="629">
      <c r="D629" s="63"/>
      <c r="F629" s="63"/>
      <c r="H629" s="63"/>
    </row>
    <row r="630">
      <c r="D630" s="63"/>
      <c r="F630" s="63"/>
      <c r="H630" s="63"/>
    </row>
    <row r="631">
      <c r="D631" s="63"/>
      <c r="F631" s="63"/>
      <c r="H631" s="63"/>
    </row>
    <row r="632">
      <c r="D632" s="63"/>
      <c r="F632" s="63"/>
      <c r="H632" s="63"/>
    </row>
    <row r="633">
      <c r="D633" s="63"/>
      <c r="F633" s="63"/>
      <c r="H633" s="63"/>
    </row>
    <row r="634">
      <c r="D634" s="63"/>
      <c r="F634" s="63"/>
      <c r="H634" s="63"/>
    </row>
    <row r="635">
      <c r="D635" s="63"/>
      <c r="F635" s="63"/>
      <c r="H635" s="63"/>
    </row>
    <row r="636">
      <c r="D636" s="63"/>
      <c r="F636" s="63"/>
      <c r="H636" s="63"/>
    </row>
    <row r="637">
      <c r="D637" s="63"/>
      <c r="F637" s="63"/>
      <c r="H637" s="63"/>
    </row>
    <row r="638">
      <c r="D638" s="63"/>
      <c r="F638" s="63"/>
      <c r="H638" s="63"/>
    </row>
    <row r="639">
      <c r="D639" s="63"/>
      <c r="F639" s="63"/>
      <c r="H639" s="63"/>
    </row>
    <row r="640">
      <c r="D640" s="63"/>
      <c r="F640" s="63"/>
      <c r="H640" s="63"/>
    </row>
    <row r="641">
      <c r="D641" s="63"/>
      <c r="F641" s="63"/>
      <c r="H641" s="63"/>
    </row>
    <row r="642">
      <c r="D642" s="63"/>
      <c r="F642" s="63"/>
      <c r="H642" s="63"/>
    </row>
    <row r="643">
      <c r="D643" s="63"/>
      <c r="F643" s="63"/>
      <c r="H643" s="63"/>
    </row>
    <row r="644">
      <c r="D644" s="63"/>
      <c r="F644" s="63"/>
      <c r="H644" s="63"/>
    </row>
    <row r="645">
      <c r="D645" s="63"/>
      <c r="F645" s="63"/>
      <c r="H645" s="63"/>
    </row>
    <row r="646">
      <c r="D646" s="63"/>
      <c r="F646" s="63"/>
      <c r="H646" s="63"/>
    </row>
    <row r="647">
      <c r="D647" s="63"/>
      <c r="F647" s="63"/>
      <c r="H647" s="63"/>
    </row>
    <row r="648">
      <c r="D648" s="63"/>
      <c r="F648" s="63"/>
      <c r="H648" s="63"/>
    </row>
    <row r="649">
      <c r="D649" s="63"/>
      <c r="F649" s="63"/>
      <c r="H649" s="63"/>
    </row>
    <row r="650">
      <c r="D650" s="63"/>
      <c r="F650" s="63"/>
      <c r="H650" s="63"/>
    </row>
    <row r="651">
      <c r="D651" s="63"/>
      <c r="F651" s="63"/>
      <c r="H651" s="63"/>
    </row>
    <row r="652">
      <c r="D652" s="63"/>
      <c r="F652" s="63"/>
      <c r="H652" s="63"/>
    </row>
    <row r="653">
      <c r="D653" s="63"/>
      <c r="F653" s="63"/>
      <c r="H653" s="63"/>
    </row>
    <row r="654">
      <c r="D654" s="63"/>
      <c r="F654" s="63"/>
      <c r="H654" s="63"/>
    </row>
    <row r="655">
      <c r="D655" s="63"/>
      <c r="F655" s="63"/>
      <c r="H655" s="63"/>
    </row>
    <row r="656">
      <c r="D656" s="63"/>
      <c r="F656" s="63"/>
      <c r="H656" s="63"/>
    </row>
    <row r="657">
      <c r="D657" s="63"/>
      <c r="F657" s="63"/>
      <c r="H657" s="63"/>
    </row>
    <row r="658">
      <c r="D658" s="63"/>
      <c r="F658" s="63"/>
      <c r="H658" s="63"/>
    </row>
    <row r="659">
      <c r="D659" s="63"/>
      <c r="F659" s="63"/>
      <c r="H659" s="63"/>
    </row>
    <row r="660">
      <c r="D660" s="63"/>
      <c r="F660" s="63"/>
      <c r="H660" s="63"/>
    </row>
    <row r="661">
      <c r="D661" s="63"/>
      <c r="F661" s="63"/>
      <c r="H661" s="63"/>
    </row>
    <row r="662">
      <c r="D662" s="63"/>
      <c r="F662" s="63"/>
      <c r="H662" s="63"/>
    </row>
    <row r="663">
      <c r="D663" s="63"/>
      <c r="F663" s="63"/>
      <c r="H663" s="63"/>
    </row>
    <row r="664">
      <c r="D664" s="63"/>
      <c r="F664" s="63"/>
      <c r="H664" s="63"/>
    </row>
    <row r="665">
      <c r="D665" s="63"/>
      <c r="F665" s="63"/>
      <c r="H665" s="63"/>
    </row>
    <row r="666">
      <c r="D666" s="63"/>
      <c r="F666" s="63"/>
      <c r="H666" s="63"/>
    </row>
    <row r="667">
      <c r="D667" s="63"/>
      <c r="F667" s="63"/>
      <c r="H667" s="63"/>
    </row>
    <row r="668">
      <c r="D668" s="63"/>
      <c r="F668" s="63"/>
      <c r="H668" s="63"/>
    </row>
    <row r="669">
      <c r="D669" s="63"/>
      <c r="F669" s="63"/>
      <c r="H669" s="63"/>
    </row>
    <row r="670">
      <c r="D670" s="63"/>
      <c r="F670" s="63"/>
      <c r="H670" s="63"/>
    </row>
    <row r="671">
      <c r="D671" s="63"/>
      <c r="F671" s="63"/>
      <c r="H671" s="63"/>
    </row>
    <row r="672">
      <c r="D672" s="63"/>
      <c r="F672" s="63"/>
      <c r="H672" s="63"/>
    </row>
    <row r="673">
      <c r="D673" s="63"/>
      <c r="F673" s="63"/>
      <c r="H673" s="63"/>
    </row>
    <row r="674">
      <c r="D674" s="63"/>
      <c r="F674" s="63"/>
      <c r="H674" s="63"/>
    </row>
    <row r="675">
      <c r="D675" s="63"/>
      <c r="F675" s="63"/>
      <c r="H675" s="63"/>
    </row>
    <row r="676">
      <c r="D676" s="63"/>
      <c r="F676" s="63"/>
      <c r="H676" s="63"/>
    </row>
    <row r="677">
      <c r="D677" s="63"/>
      <c r="F677" s="63"/>
      <c r="H677" s="63"/>
    </row>
    <row r="678">
      <c r="D678" s="63"/>
      <c r="F678" s="63"/>
      <c r="H678" s="63"/>
    </row>
    <row r="679">
      <c r="D679" s="63"/>
      <c r="F679" s="63"/>
      <c r="H679" s="63"/>
    </row>
    <row r="680">
      <c r="D680" s="63"/>
      <c r="F680" s="63"/>
      <c r="H680" s="63"/>
    </row>
    <row r="681">
      <c r="D681" s="63"/>
      <c r="F681" s="63"/>
      <c r="H681" s="63"/>
    </row>
    <row r="682">
      <c r="D682" s="63"/>
      <c r="F682" s="63"/>
      <c r="H682" s="63"/>
    </row>
    <row r="683">
      <c r="D683" s="63"/>
      <c r="F683" s="63"/>
      <c r="H683" s="63"/>
    </row>
    <row r="684">
      <c r="D684" s="63"/>
      <c r="F684" s="63"/>
      <c r="H684" s="63"/>
    </row>
    <row r="685">
      <c r="D685" s="63"/>
      <c r="F685" s="63"/>
      <c r="H685" s="63"/>
    </row>
    <row r="686">
      <c r="D686" s="63"/>
      <c r="F686" s="63"/>
      <c r="H686" s="63"/>
    </row>
    <row r="687">
      <c r="D687" s="63"/>
      <c r="F687" s="63"/>
      <c r="H687" s="63"/>
    </row>
    <row r="688">
      <c r="D688" s="63"/>
      <c r="F688" s="63"/>
      <c r="H688" s="63"/>
    </row>
    <row r="689">
      <c r="D689" s="63"/>
      <c r="F689" s="63"/>
      <c r="H689" s="63"/>
    </row>
    <row r="690">
      <c r="D690" s="63"/>
      <c r="F690" s="63"/>
      <c r="H690" s="63"/>
    </row>
    <row r="691">
      <c r="D691" s="63"/>
      <c r="F691" s="63"/>
      <c r="H691" s="63"/>
    </row>
    <row r="692">
      <c r="D692" s="63"/>
      <c r="F692" s="63"/>
      <c r="H692" s="63"/>
    </row>
    <row r="693">
      <c r="D693" s="63"/>
      <c r="F693" s="63"/>
      <c r="H693" s="63"/>
    </row>
    <row r="694">
      <c r="D694" s="63"/>
      <c r="F694" s="63"/>
      <c r="H694" s="63"/>
    </row>
    <row r="695">
      <c r="D695" s="63"/>
      <c r="F695" s="63"/>
      <c r="H695" s="63"/>
    </row>
    <row r="696">
      <c r="D696" s="63"/>
      <c r="F696" s="63"/>
      <c r="H696" s="63"/>
    </row>
    <row r="697">
      <c r="D697" s="63"/>
      <c r="F697" s="63"/>
      <c r="H697" s="63"/>
    </row>
    <row r="698">
      <c r="D698" s="63"/>
      <c r="F698" s="63"/>
      <c r="H698" s="63"/>
    </row>
    <row r="699">
      <c r="D699" s="63"/>
      <c r="F699" s="63"/>
      <c r="H699" s="63"/>
    </row>
    <row r="700">
      <c r="D700" s="63"/>
      <c r="F700" s="63"/>
      <c r="H700" s="63"/>
    </row>
    <row r="701">
      <c r="D701" s="63"/>
      <c r="F701" s="63"/>
      <c r="H701" s="63"/>
    </row>
    <row r="702">
      <c r="D702" s="63"/>
      <c r="F702" s="63"/>
      <c r="H702" s="63"/>
    </row>
    <row r="703">
      <c r="D703" s="63"/>
      <c r="F703" s="63"/>
      <c r="H703" s="63"/>
    </row>
    <row r="704">
      <c r="D704" s="63"/>
      <c r="F704" s="63"/>
      <c r="H704" s="63"/>
    </row>
    <row r="705">
      <c r="D705" s="63"/>
      <c r="F705" s="63"/>
      <c r="H705" s="63"/>
    </row>
    <row r="706">
      <c r="D706" s="63"/>
      <c r="F706" s="63"/>
      <c r="H706" s="63"/>
    </row>
    <row r="707">
      <c r="D707" s="63"/>
      <c r="F707" s="63"/>
      <c r="H707" s="63"/>
    </row>
    <row r="708">
      <c r="D708" s="63"/>
      <c r="F708" s="63"/>
      <c r="H708" s="63"/>
    </row>
    <row r="709">
      <c r="D709" s="63"/>
      <c r="F709" s="63"/>
      <c r="H709" s="63"/>
    </row>
    <row r="710">
      <c r="D710" s="63"/>
      <c r="F710" s="63"/>
      <c r="H710" s="63"/>
    </row>
    <row r="711">
      <c r="D711" s="63"/>
      <c r="F711" s="63"/>
      <c r="H711" s="63"/>
    </row>
    <row r="712">
      <c r="D712" s="63"/>
      <c r="F712" s="63"/>
      <c r="H712" s="63"/>
    </row>
    <row r="713">
      <c r="D713" s="63"/>
      <c r="F713" s="63"/>
      <c r="H713" s="63"/>
    </row>
    <row r="714">
      <c r="D714" s="63"/>
      <c r="F714" s="63"/>
      <c r="H714" s="63"/>
    </row>
    <row r="715">
      <c r="D715" s="63"/>
      <c r="F715" s="63"/>
      <c r="H715" s="63"/>
    </row>
    <row r="716">
      <c r="D716" s="63"/>
      <c r="F716" s="63"/>
      <c r="H716" s="63"/>
    </row>
    <row r="717">
      <c r="D717" s="63"/>
      <c r="F717" s="63"/>
      <c r="H717" s="63"/>
    </row>
    <row r="718">
      <c r="D718" s="63"/>
      <c r="F718" s="63"/>
      <c r="H718" s="63"/>
    </row>
    <row r="719">
      <c r="D719" s="63"/>
      <c r="F719" s="63"/>
      <c r="H719" s="63"/>
    </row>
    <row r="720">
      <c r="D720" s="63"/>
      <c r="F720" s="63"/>
      <c r="H720" s="63"/>
    </row>
    <row r="721">
      <c r="D721" s="63"/>
      <c r="F721" s="63"/>
      <c r="H721" s="63"/>
    </row>
    <row r="722">
      <c r="D722" s="63"/>
      <c r="F722" s="63"/>
      <c r="H722" s="63"/>
    </row>
    <row r="723">
      <c r="D723" s="63"/>
      <c r="F723" s="63"/>
      <c r="H723" s="63"/>
    </row>
    <row r="724">
      <c r="D724" s="63"/>
      <c r="F724" s="63"/>
      <c r="H724" s="63"/>
    </row>
    <row r="725">
      <c r="D725" s="63"/>
      <c r="F725" s="63"/>
      <c r="H725" s="63"/>
    </row>
    <row r="726">
      <c r="D726" s="63"/>
      <c r="F726" s="63"/>
      <c r="H726" s="63"/>
    </row>
    <row r="727">
      <c r="D727" s="63"/>
      <c r="F727" s="63"/>
      <c r="H727" s="63"/>
    </row>
    <row r="728">
      <c r="D728" s="63"/>
      <c r="F728" s="63"/>
      <c r="H728" s="63"/>
    </row>
    <row r="729">
      <c r="D729" s="63"/>
      <c r="F729" s="63"/>
      <c r="H729" s="63"/>
    </row>
    <row r="730">
      <c r="D730" s="63"/>
      <c r="F730" s="63"/>
      <c r="H730" s="63"/>
    </row>
    <row r="731">
      <c r="D731" s="63"/>
      <c r="F731" s="63"/>
      <c r="H731" s="63"/>
    </row>
    <row r="732">
      <c r="D732" s="63"/>
      <c r="F732" s="63"/>
      <c r="H732" s="63"/>
    </row>
    <row r="733">
      <c r="D733" s="63"/>
      <c r="F733" s="63"/>
      <c r="H733" s="63"/>
    </row>
    <row r="734">
      <c r="D734" s="63"/>
      <c r="F734" s="63"/>
      <c r="H734" s="63"/>
    </row>
    <row r="735">
      <c r="D735" s="63"/>
      <c r="F735" s="63"/>
      <c r="H735" s="63"/>
    </row>
    <row r="736">
      <c r="D736" s="63"/>
      <c r="F736" s="63"/>
      <c r="H736" s="63"/>
    </row>
    <row r="737">
      <c r="D737" s="63"/>
      <c r="F737" s="63"/>
      <c r="H737" s="63"/>
    </row>
    <row r="738">
      <c r="D738" s="63"/>
      <c r="F738" s="63"/>
      <c r="H738" s="63"/>
    </row>
    <row r="739">
      <c r="D739" s="63"/>
      <c r="F739" s="63"/>
      <c r="H739" s="63"/>
    </row>
    <row r="740">
      <c r="D740" s="63"/>
      <c r="F740" s="63"/>
      <c r="H740" s="63"/>
    </row>
    <row r="741">
      <c r="D741" s="63"/>
      <c r="F741" s="63"/>
      <c r="H741" s="63"/>
    </row>
    <row r="742">
      <c r="D742" s="63"/>
      <c r="F742" s="63"/>
      <c r="H742" s="63"/>
    </row>
    <row r="743">
      <c r="D743" s="63"/>
      <c r="F743" s="63"/>
      <c r="H743" s="63"/>
    </row>
    <row r="744">
      <c r="D744" s="63"/>
      <c r="F744" s="63"/>
      <c r="H744" s="63"/>
    </row>
    <row r="745">
      <c r="D745" s="63"/>
      <c r="F745" s="63"/>
      <c r="H745" s="63"/>
    </row>
    <row r="746">
      <c r="D746" s="63"/>
      <c r="F746" s="63"/>
      <c r="H746" s="63"/>
    </row>
    <row r="747">
      <c r="D747" s="63"/>
      <c r="F747" s="63"/>
      <c r="H747" s="63"/>
    </row>
    <row r="748">
      <c r="D748" s="63"/>
      <c r="F748" s="63"/>
      <c r="H748" s="63"/>
    </row>
    <row r="749">
      <c r="D749" s="63"/>
      <c r="F749" s="63"/>
      <c r="H749" s="63"/>
    </row>
    <row r="750">
      <c r="D750" s="63"/>
      <c r="F750" s="63"/>
      <c r="H750" s="63"/>
    </row>
    <row r="751">
      <c r="D751" s="63"/>
      <c r="F751" s="63"/>
      <c r="H751" s="63"/>
    </row>
    <row r="752">
      <c r="D752" s="63"/>
      <c r="F752" s="63"/>
      <c r="H752" s="63"/>
    </row>
    <row r="753">
      <c r="D753" s="63"/>
      <c r="F753" s="63"/>
      <c r="H753" s="63"/>
    </row>
    <row r="754">
      <c r="D754" s="63"/>
      <c r="F754" s="63"/>
      <c r="H754" s="63"/>
    </row>
    <row r="755">
      <c r="D755" s="63"/>
      <c r="F755" s="63"/>
      <c r="H755" s="63"/>
    </row>
    <row r="756">
      <c r="D756" s="63"/>
      <c r="F756" s="63"/>
      <c r="H756" s="63"/>
    </row>
    <row r="757">
      <c r="D757" s="63"/>
      <c r="F757" s="63"/>
      <c r="H757" s="63"/>
    </row>
    <row r="758">
      <c r="D758" s="63"/>
      <c r="F758" s="63"/>
      <c r="H758" s="63"/>
    </row>
    <row r="759">
      <c r="D759" s="63"/>
      <c r="F759" s="63"/>
      <c r="H759" s="63"/>
    </row>
    <row r="760">
      <c r="D760" s="63"/>
      <c r="F760" s="63"/>
      <c r="H760" s="63"/>
    </row>
    <row r="761">
      <c r="D761" s="63"/>
      <c r="F761" s="63"/>
      <c r="H761" s="63"/>
    </row>
    <row r="762">
      <c r="D762" s="63"/>
      <c r="F762" s="63"/>
      <c r="H762" s="63"/>
    </row>
    <row r="763">
      <c r="D763" s="63"/>
      <c r="F763" s="63"/>
      <c r="H763" s="63"/>
    </row>
    <row r="764">
      <c r="D764" s="63"/>
      <c r="F764" s="63"/>
      <c r="H764" s="63"/>
    </row>
    <row r="765">
      <c r="D765" s="63"/>
      <c r="F765" s="63"/>
      <c r="H765" s="63"/>
    </row>
    <row r="766">
      <c r="D766" s="63"/>
      <c r="F766" s="63"/>
      <c r="H766" s="63"/>
    </row>
    <row r="767">
      <c r="D767" s="63"/>
      <c r="F767" s="63"/>
      <c r="H767" s="63"/>
    </row>
    <row r="768">
      <c r="D768" s="63"/>
      <c r="F768" s="63"/>
      <c r="H768" s="63"/>
    </row>
    <row r="769">
      <c r="D769" s="63"/>
      <c r="F769" s="63"/>
      <c r="H769" s="63"/>
    </row>
    <row r="770">
      <c r="D770" s="63"/>
      <c r="F770" s="63"/>
      <c r="H770" s="63"/>
    </row>
    <row r="771">
      <c r="D771" s="63"/>
      <c r="F771" s="63"/>
      <c r="H771" s="63"/>
    </row>
    <row r="772">
      <c r="D772" s="63"/>
      <c r="F772" s="63"/>
      <c r="H772" s="63"/>
    </row>
    <row r="773">
      <c r="D773" s="63"/>
      <c r="F773" s="63"/>
      <c r="H773" s="63"/>
    </row>
    <row r="774">
      <c r="D774" s="63"/>
      <c r="F774" s="63"/>
      <c r="H774" s="63"/>
    </row>
    <row r="775">
      <c r="D775" s="63"/>
      <c r="F775" s="63"/>
      <c r="H775" s="63"/>
    </row>
    <row r="776">
      <c r="D776" s="63"/>
      <c r="F776" s="63"/>
      <c r="H776" s="63"/>
    </row>
    <row r="777">
      <c r="D777" s="63"/>
      <c r="F777" s="63"/>
      <c r="H777" s="63"/>
    </row>
    <row r="778">
      <c r="D778" s="63"/>
      <c r="F778" s="63"/>
      <c r="H778" s="63"/>
    </row>
    <row r="779">
      <c r="D779" s="63"/>
      <c r="F779" s="63"/>
      <c r="H779" s="63"/>
    </row>
    <row r="780">
      <c r="D780" s="63"/>
      <c r="F780" s="63"/>
      <c r="H780" s="63"/>
    </row>
    <row r="781">
      <c r="D781" s="63"/>
      <c r="F781" s="63"/>
      <c r="H781" s="63"/>
    </row>
    <row r="782">
      <c r="D782" s="63"/>
      <c r="F782" s="63"/>
      <c r="H782" s="63"/>
    </row>
    <row r="783">
      <c r="D783" s="63"/>
      <c r="F783" s="63"/>
      <c r="H783" s="63"/>
    </row>
    <row r="784">
      <c r="D784" s="63"/>
      <c r="F784" s="63"/>
      <c r="H784" s="63"/>
    </row>
    <row r="785">
      <c r="D785" s="63"/>
      <c r="F785" s="63"/>
      <c r="H785" s="63"/>
    </row>
    <row r="786">
      <c r="D786" s="63"/>
      <c r="F786" s="63"/>
      <c r="H786" s="63"/>
    </row>
    <row r="787">
      <c r="D787" s="63"/>
      <c r="F787" s="63"/>
      <c r="H787" s="63"/>
    </row>
    <row r="788">
      <c r="D788" s="63"/>
      <c r="F788" s="63"/>
      <c r="H788" s="63"/>
    </row>
    <row r="789">
      <c r="D789" s="63"/>
      <c r="F789" s="63"/>
      <c r="H789" s="63"/>
    </row>
    <row r="790">
      <c r="D790" s="63"/>
      <c r="F790" s="63"/>
      <c r="H790" s="63"/>
    </row>
    <row r="791">
      <c r="D791" s="63"/>
      <c r="F791" s="63"/>
      <c r="H791" s="63"/>
    </row>
    <row r="792">
      <c r="D792" s="63"/>
      <c r="F792" s="63"/>
      <c r="H792" s="63"/>
    </row>
    <row r="793">
      <c r="D793" s="63"/>
      <c r="F793" s="63"/>
      <c r="H793" s="63"/>
    </row>
    <row r="794">
      <c r="D794" s="63"/>
      <c r="F794" s="63"/>
      <c r="H794" s="63"/>
    </row>
    <row r="795">
      <c r="D795" s="63"/>
      <c r="F795" s="63"/>
      <c r="H795" s="63"/>
    </row>
    <row r="796">
      <c r="D796" s="63"/>
      <c r="F796" s="63"/>
      <c r="H796" s="63"/>
    </row>
    <row r="797">
      <c r="D797" s="63"/>
      <c r="F797" s="63"/>
      <c r="H797" s="63"/>
    </row>
    <row r="798">
      <c r="D798" s="63"/>
      <c r="F798" s="63"/>
      <c r="H798" s="63"/>
    </row>
    <row r="799">
      <c r="D799" s="63"/>
      <c r="F799" s="63"/>
      <c r="H799" s="63"/>
    </row>
    <row r="800">
      <c r="D800" s="63"/>
      <c r="F800" s="63"/>
      <c r="H800" s="63"/>
    </row>
    <row r="801">
      <c r="D801" s="63"/>
      <c r="F801" s="63"/>
      <c r="H801" s="63"/>
    </row>
    <row r="802">
      <c r="D802" s="63"/>
      <c r="F802" s="63"/>
      <c r="H802" s="63"/>
    </row>
    <row r="803">
      <c r="D803" s="63"/>
      <c r="F803" s="63"/>
      <c r="H803" s="63"/>
    </row>
    <row r="804">
      <c r="D804" s="63"/>
      <c r="F804" s="63"/>
      <c r="H804" s="63"/>
    </row>
    <row r="805">
      <c r="D805" s="63"/>
      <c r="F805" s="63"/>
      <c r="H805" s="63"/>
    </row>
    <row r="806">
      <c r="D806" s="63"/>
      <c r="F806" s="63"/>
      <c r="H806" s="63"/>
    </row>
    <row r="807">
      <c r="D807" s="63"/>
      <c r="F807" s="63"/>
      <c r="H807" s="63"/>
    </row>
    <row r="808">
      <c r="D808" s="63"/>
      <c r="F808" s="63"/>
      <c r="H808" s="63"/>
    </row>
    <row r="809">
      <c r="D809" s="63"/>
      <c r="F809" s="63"/>
      <c r="H809" s="63"/>
    </row>
    <row r="810">
      <c r="D810" s="63"/>
      <c r="F810" s="63"/>
      <c r="H810" s="63"/>
    </row>
    <row r="811">
      <c r="D811" s="63"/>
      <c r="F811" s="63"/>
      <c r="H811" s="63"/>
    </row>
    <row r="812">
      <c r="D812" s="63"/>
      <c r="F812" s="63"/>
      <c r="H812" s="63"/>
    </row>
    <row r="813">
      <c r="D813" s="63"/>
      <c r="F813" s="63"/>
      <c r="H813" s="63"/>
    </row>
    <row r="814">
      <c r="D814" s="63"/>
      <c r="F814" s="63"/>
      <c r="H814" s="63"/>
    </row>
    <row r="815">
      <c r="D815" s="63"/>
      <c r="F815" s="63"/>
      <c r="H815" s="63"/>
    </row>
    <row r="816">
      <c r="D816" s="63"/>
      <c r="F816" s="63"/>
      <c r="H816" s="63"/>
    </row>
    <row r="817">
      <c r="D817" s="63"/>
      <c r="F817" s="63"/>
      <c r="H817" s="63"/>
    </row>
    <row r="818">
      <c r="D818" s="63"/>
      <c r="F818" s="63"/>
      <c r="H818" s="63"/>
    </row>
    <row r="819">
      <c r="D819" s="63"/>
      <c r="F819" s="63"/>
      <c r="H819" s="63"/>
    </row>
    <row r="820">
      <c r="D820" s="63"/>
      <c r="F820" s="63"/>
      <c r="H820" s="63"/>
    </row>
    <row r="821">
      <c r="D821" s="63"/>
      <c r="F821" s="63"/>
      <c r="H821" s="63"/>
    </row>
    <row r="822">
      <c r="D822" s="63"/>
      <c r="F822" s="63"/>
      <c r="H822" s="63"/>
    </row>
    <row r="823">
      <c r="D823" s="63"/>
      <c r="F823" s="63"/>
      <c r="H823" s="63"/>
    </row>
    <row r="824">
      <c r="D824" s="63"/>
      <c r="F824" s="63"/>
      <c r="H824" s="63"/>
    </row>
    <row r="825">
      <c r="D825" s="63"/>
      <c r="F825" s="63"/>
      <c r="H825" s="63"/>
    </row>
    <row r="826">
      <c r="D826" s="63"/>
      <c r="F826" s="63"/>
      <c r="H826" s="63"/>
    </row>
    <row r="827">
      <c r="D827" s="63"/>
      <c r="F827" s="63"/>
      <c r="H827" s="63"/>
    </row>
    <row r="828">
      <c r="D828" s="63"/>
      <c r="F828" s="63"/>
      <c r="H828" s="63"/>
    </row>
    <row r="829">
      <c r="D829" s="63"/>
      <c r="F829" s="63"/>
      <c r="H829" s="63"/>
    </row>
    <row r="830">
      <c r="D830" s="63"/>
      <c r="F830" s="63"/>
      <c r="H830" s="63"/>
    </row>
    <row r="831">
      <c r="D831" s="63"/>
      <c r="F831" s="63"/>
      <c r="H831" s="63"/>
    </row>
    <row r="832">
      <c r="D832" s="63"/>
      <c r="F832" s="63"/>
      <c r="H832" s="63"/>
    </row>
    <row r="833">
      <c r="D833" s="63"/>
      <c r="F833" s="63"/>
      <c r="H833" s="63"/>
    </row>
    <row r="834">
      <c r="D834" s="63"/>
      <c r="F834" s="63"/>
      <c r="H834" s="63"/>
    </row>
    <row r="835">
      <c r="D835" s="63"/>
      <c r="F835" s="63"/>
      <c r="H835" s="63"/>
    </row>
    <row r="836">
      <c r="D836" s="63"/>
      <c r="F836" s="63"/>
      <c r="H836" s="63"/>
    </row>
    <row r="837">
      <c r="D837" s="63"/>
      <c r="F837" s="63"/>
      <c r="H837" s="63"/>
    </row>
    <row r="838">
      <c r="D838" s="63"/>
      <c r="F838" s="63"/>
      <c r="H838" s="63"/>
    </row>
    <row r="839">
      <c r="D839" s="63"/>
      <c r="F839" s="63"/>
      <c r="H839" s="63"/>
    </row>
    <row r="840">
      <c r="D840" s="63"/>
      <c r="F840" s="63"/>
      <c r="H840" s="63"/>
    </row>
    <row r="841">
      <c r="D841" s="63"/>
      <c r="F841" s="63"/>
      <c r="H841" s="63"/>
    </row>
    <row r="842">
      <c r="D842" s="63"/>
      <c r="F842" s="63"/>
      <c r="H842" s="63"/>
    </row>
    <row r="843">
      <c r="D843" s="63"/>
      <c r="F843" s="63"/>
      <c r="H843" s="63"/>
    </row>
    <row r="844">
      <c r="D844" s="63"/>
      <c r="F844" s="63"/>
      <c r="H844" s="63"/>
    </row>
    <row r="845">
      <c r="D845" s="63"/>
      <c r="F845" s="63"/>
      <c r="H845" s="63"/>
    </row>
    <row r="846">
      <c r="D846" s="63"/>
      <c r="F846" s="63"/>
      <c r="H846" s="63"/>
    </row>
    <row r="847">
      <c r="D847" s="63"/>
      <c r="F847" s="63"/>
      <c r="H847" s="63"/>
    </row>
    <row r="848">
      <c r="D848" s="63"/>
      <c r="F848" s="63"/>
      <c r="H848" s="63"/>
    </row>
    <row r="849">
      <c r="D849" s="63"/>
      <c r="F849" s="63"/>
      <c r="H849" s="63"/>
    </row>
    <row r="850">
      <c r="D850" s="63"/>
      <c r="F850" s="63"/>
      <c r="H850" s="63"/>
    </row>
    <row r="851">
      <c r="D851" s="63"/>
      <c r="F851" s="63"/>
      <c r="H851" s="63"/>
    </row>
    <row r="852">
      <c r="D852" s="63"/>
      <c r="F852" s="63"/>
      <c r="H852" s="63"/>
    </row>
    <row r="853">
      <c r="D853" s="63"/>
      <c r="F853" s="63"/>
      <c r="H853" s="63"/>
    </row>
    <row r="854">
      <c r="D854" s="63"/>
      <c r="F854" s="63"/>
      <c r="H854" s="63"/>
    </row>
    <row r="855">
      <c r="D855" s="63"/>
      <c r="F855" s="63"/>
      <c r="H855" s="63"/>
    </row>
    <row r="856">
      <c r="D856" s="63"/>
      <c r="F856" s="63"/>
      <c r="H856" s="63"/>
    </row>
    <row r="857">
      <c r="D857" s="63"/>
      <c r="F857" s="63"/>
      <c r="H857" s="63"/>
    </row>
    <row r="858">
      <c r="D858" s="63"/>
      <c r="F858" s="63"/>
      <c r="H858" s="63"/>
    </row>
    <row r="859">
      <c r="D859" s="63"/>
      <c r="F859" s="63"/>
      <c r="H859" s="63"/>
    </row>
    <row r="860">
      <c r="D860" s="63"/>
      <c r="F860" s="63"/>
      <c r="H860" s="63"/>
    </row>
    <row r="861">
      <c r="D861" s="63"/>
      <c r="F861" s="63"/>
      <c r="H861" s="63"/>
    </row>
    <row r="862">
      <c r="D862" s="63"/>
      <c r="F862" s="63"/>
      <c r="H862" s="63"/>
    </row>
    <row r="863">
      <c r="D863" s="63"/>
      <c r="F863" s="63"/>
      <c r="H863" s="63"/>
    </row>
    <row r="864">
      <c r="D864" s="63"/>
      <c r="F864" s="63"/>
      <c r="H864" s="63"/>
    </row>
    <row r="865">
      <c r="D865" s="63"/>
      <c r="F865" s="63"/>
      <c r="H865" s="63"/>
    </row>
    <row r="866">
      <c r="D866" s="63"/>
      <c r="F866" s="63"/>
      <c r="H866" s="63"/>
    </row>
    <row r="867">
      <c r="D867" s="63"/>
      <c r="F867" s="63"/>
      <c r="H867" s="63"/>
    </row>
    <row r="868">
      <c r="D868" s="63"/>
      <c r="F868" s="63"/>
      <c r="H868" s="63"/>
    </row>
    <row r="869">
      <c r="D869" s="63"/>
      <c r="F869" s="63"/>
      <c r="H869" s="63"/>
    </row>
    <row r="870">
      <c r="D870" s="63"/>
      <c r="F870" s="63"/>
      <c r="H870" s="63"/>
    </row>
    <row r="871">
      <c r="D871" s="63"/>
      <c r="F871" s="63"/>
      <c r="H871" s="63"/>
    </row>
    <row r="872">
      <c r="D872" s="63"/>
      <c r="F872" s="63"/>
      <c r="H872" s="63"/>
    </row>
    <row r="873">
      <c r="D873" s="63"/>
      <c r="F873" s="63"/>
      <c r="H873" s="63"/>
    </row>
    <row r="874">
      <c r="D874" s="63"/>
      <c r="F874" s="63"/>
      <c r="H874" s="63"/>
    </row>
    <row r="875">
      <c r="D875" s="63"/>
      <c r="F875" s="63"/>
      <c r="H875" s="63"/>
    </row>
    <row r="876">
      <c r="D876" s="63"/>
      <c r="F876" s="63"/>
      <c r="H876" s="63"/>
    </row>
    <row r="877">
      <c r="D877" s="63"/>
      <c r="F877" s="63"/>
      <c r="H877" s="63"/>
    </row>
    <row r="878">
      <c r="D878" s="63"/>
      <c r="F878" s="63"/>
      <c r="H878" s="63"/>
    </row>
    <row r="879">
      <c r="D879" s="63"/>
      <c r="F879" s="63"/>
      <c r="H879" s="63"/>
    </row>
    <row r="880">
      <c r="D880" s="63"/>
      <c r="F880" s="63"/>
      <c r="H880" s="63"/>
    </row>
    <row r="881">
      <c r="D881" s="63"/>
      <c r="F881" s="63"/>
      <c r="H881" s="63"/>
    </row>
    <row r="882">
      <c r="D882" s="63"/>
      <c r="F882" s="63"/>
      <c r="H882" s="63"/>
    </row>
    <row r="883">
      <c r="D883" s="63"/>
      <c r="F883" s="63"/>
      <c r="H883" s="63"/>
    </row>
    <row r="884">
      <c r="D884" s="63"/>
      <c r="F884" s="63"/>
      <c r="H884" s="63"/>
    </row>
    <row r="885">
      <c r="D885" s="63"/>
      <c r="F885" s="63"/>
      <c r="H885" s="63"/>
    </row>
    <row r="886">
      <c r="D886" s="63"/>
      <c r="F886" s="63"/>
      <c r="H886" s="63"/>
    </row>
    <row r="887">
      <c r="D887" s="63"/>
      <c r="F887" s="63"/>
      <c r="H887" s="63"/>
    </row>
    <row r="888">
      <c r="D888" s="63"/>
      <c r="F888" s="63"/>
      <c r="H888" s="63"/>
    </row>
    <row r="889">
      <c r="D889" s="63"/>
      <c r="F889" s="63"/>
      <c r="H889" s="63"/>
    </row>
    <row r="890">
      <c r="D890" s="63"/>
      <c r="F890" s="63"/>
      <c r="H890" s="63"/>
    </row>
    <row r="891">
      <c r="D891" s="63"/>
      <c r="F891" s="63"/>
      <c r="H891" s="63"/>
    </row>
    <row r="892">
      <c r="D892" s="63"/>
      <c r="F892" s="63"/>
      <c r="H892" s="63"/>
    </row>
    <row r="893">
      <c r="D893" s="63"/>
      <c r="F893" s="63"/>
      <c r="H893" s="63"/>
    </row>
    <row r="894">
      <c r="D894" s="63"/>
      <c r="F894" s="63"/>
      <c r="H894" s="63"/>
    </row>
    <row r="895">
      <c r="D895" s="63"/>
      <c r="F895" s="63"/>
      <c r="H895" s="63"/>
    </row>
    <row r="896">
      <c r="D896" s="63"/>
      <c r="F896" s="63"/>
      <c r="H896" s="63"/>
    </row>
    <row r="897">
      <c r="D897" s="63"/>
      <c r="F897" s="63"/>
      <c r="H897" s="63"/>
    </row>
    <row r="898">
      <c r="D898" s="63"/>
      <c r="F898" s="63"/>
      <c r="H898" s="63"/>
    </row>
    <row r="899">
      <c r="D899" s="63"/>
      <c r="F899" s="63"/>
      <c r="H899" s="63"/>
    </row>
    <row r="900">
      <c r="D900" s="63"/>
      <c r="F900" s="63"/>
      <c r="H900" s="63"/>
    </row>
    <row r="901">
      <c r="D901" s="63"/>
      <c r="F901" s="63"/>
      <c r="H901" s="63"/>
    </row>
    <row r="902">
      <c r="D902" s="63"/>
      <c r="F902" s="63"/>
      <c r="H902" s="63"/>
    </row>
    <row r="903">
      <c r="D903" s="63"/>
      <c r="F903" s="63"/>
      <c r="H903" s="63"/>
    </row>
    <row r="904">
      <c r="D904" s="63"/>
      <c r="F904" s="63"/>
      <c r="H904" s="63"/>
    </row>
    <row r="905">
      <c r="D905" s="63"/>
      <c r="F905" s="63"/>
      <c r="H905" s="63"/>
    </row>
    <row r="906">
      <c r="D906" s="63"/>
      <c r="F906" s="63"/>
      <c r="H906" s="63"/>
    </row>
    <row r="907">
      <c r="D907" s="63"/>
      <c r="F907" s="63"/>
      <c r="H907" s="63"/>
    </row>
    <row r="908">
      <c r="D908" s="63"/>
      <c r="F908" s="63"/>
      <c r="H908" s="63"/>
    </row>
    <row r="909">
      <c r="D909" s="63"/>
      <c r="F909" s="63"/>
      <c r="H909" s="63"/>
    </row>
    <row r="910">
      <c r="D910" s="63"/>
      <c r="F910" s="63"/>
      <c r="H910" s="63"/>
    </row>
    <row r="911">
      <c r="D911" s="63"/>
      <c r="F911" s="63"/>
      <c r="H911" s="63"/>
    </row>
    <row r="912">
      <c r="D912" s="63"/>
      <c r="F912" s="63"/>
      <c r="H912" s="63"/>
    </row>
    <row r="913">
      <c r="D913" s="63"/>
      <c r="F913" s="63"/>
      <c r="H913" s="63"/>
    </row>
    <row r="914">
      <c r="D914" s="63"/>
      <c r="F914" s="63"/>
      <c r="H914" s="63"/>
    </row>
    <row r="915">
      <c r="D915" s="63"/>
      <c r="F915" s="63"/>
      <c r="H915" s="63"/>
    </row>
    <row r="916">
      <c r="D916" s="63"/>
      <c r="F916" s="63"/>
      <c r="H916" s="63"/>
    </row>
    <row r="917">
      <c r="D917" s="63"/>
      <c r="F917" s="63"/>
      <c r="H917" s="63"/>
    </row>
    <row r="918">
      <c r="D918" s="63"/>
      <c r="F918" s="63"/>
      <c r="H918" s="63"/>
    </row>
    <row r="919">
      <c r="D919" s="63"/>
      <c r="F919" s="63"/>
      <c r="H919" s="63"/>
    </row>
    <row r="920">
      <c r="D920" s="63"/>
      <c r="F920" s="63"/>
      <c r="H920" s="63"/>
    </row>
    <row r="921">
      <c r="D921" s="63"/>
      <c r="F921" s="63"/>
      <c r="H921" s="63"/>
    </row>
    <row r="922">
      <c r="D922" s="63"/>
      <c r="F922" s="63"/>
      <c r="H922" s="63"/>
    </row>
    <row r="923">
      <c r="D923" s="63"/>
      <c r="F923" s="63"/>
      <c r="H923" s="63"/>
    </row>
    <row r="924">
      <c r="D924" s="63"/>
      <c r="F924" s="63"/>
      <c r="H924" s="63"/>
    </row>
    <row r="925">
      <c r="D925" s="63"/>
      <c r="F925" s="63"/>
      <c r="H925" s="63"/>
    </row>
    <row r="926">
      <c r="D926" s="63"/>
      <c r="F926" s="63"/>
      <c r="H926" s="63"/>
    </row>
    <row r="927">
      <c r="D927" s="63"/>
      <c r="F927" s="63"/>
      <c r="H927" s="63"/>
    </row>
    <row r="928">
      <c r="D928" s="63"/>
      <c r="F928" s="63"/>
      <c r="H928" s="63"/>
    </row>
    <row r="929">
      <c r="D929" s="63"/>
      <c r="F929" s="63"/>
      <c r="H929" s="63"/>
    </row>
    <row r="930">
      <c r="D930" s="63"/>
      <c r="F930" s="63"/>
      <c r="H930" s="63"/>
    </row>
    <row r="931">
      <c r="D931" s="63"/>
      <c r="F931" s="63"/>
      <c r="H931" s="63"/>
    </row>
    <row r="932">
      <c r="D932" s="63"/>
      <c r="F932" s="63"/>
      <c r="H932" s="63"/>
    </row>
    <row r="933">
      <c r="D933" s="63"/>
      <c r="F933" s="63"/>
      <c r="H933" s="63"/>
    </row>
    <row r="934">
      <c r="D934" s="63"/>
      <c r="F934" s="63"/>
      <c r="H934" s="63"/>
    </row>
    <row r="935">
      <c r="D935" s="63"/>
      <c r="F935" s="63"/>
      <c r="H935" s="63"/>
    </row>
    <row r="936">
      <c r="D936" s="63"/>
      <c r="F936" s="63"/>
      <c r="H936" s="63"/>
    </row>
    <row r="937">
      <c r="D937" s="63"/>
      <c r="F937" s="63"/>
      <c r="H937" s="63"/>
    </row>
    <row r="938">
      <c r="D938" s="63"/>
      <c r="F938" s="63"/>
      <c r="H938" s="63"/>
    </row>
    <row r="939">
      <c r="D939" s="63"/>
      <c r="F939" s="63"/>
      <c r="H939" s="63"/>
    </row>
    <row r="940">
      <c r="D940" s="63"/>
      <c r="F940" s="63"/>
      <c r="H940" s="63"/>
    </row>
    <row r="941">
      <c r="D941" s="63"/>
      <c r="F941" s="63"/>
      <c r="H941" s="63"/>
    </row>
    <row r="942">
      <c r="D942" s="63"/>
      <c r="F942" s="63"/>
      <c r="H942" s="63"/>
    </row>
    <row r="943">
      <c r="D943" s="63"/>
      <c r="F943" s="63"/>
      <c r="H943" s="63"/>
    </row>
    <row r="944">
      <c r="D944" s="63"/>
      <c r="F944" s="63"/>
      <c r="H944" s="63"/>
    </row>
    <row r="945">
      <c r="D945" s="63"/>
      <c r="F945" s="63"/>
      <c r="H945" s="63"/>
    </row>
    <row r="946">
      <c r="D946" s="63"/>
      <c r="F946" s="63"/>
      <c r="H946" s="63"/>
    </row>
    <row r="947">
      <c r="D947" s="63"/>
      <c r="F947" s="63"/>
      <c r="H947" s="63"/>
    </row>
    <row r="948">
      <c r="D948" s="63"/>
      <c r="F948" s="63"/>
      <c r="H948" s="63"/>
    </row>
    <row r="949">
      <c r="D949" s="63"/>
      <c r="F949" s="63"/>
      <c r="H949" s="63"/>
    </row>
    <row r="950">
      <c r="D950" s="63"/>
      <c r="F950" s="63"/>
      <c r="H950" s="63"/>
    </row>
    <row r="951">
      <c r="D951" s="63"/>
      <c r="F951" s="63"/>
      <c r="H951" s="63"/>
    </row>
    <row r="952">
      <c r="D952" s="63"/>
      <c r="F952" s="63"/>
      <c r="H952" s="63"/>
    </row>
    <row r="953">
      <c r="D953" s="63"/>
      <c r="F953" s="63"/>
      <c r="H953" s="63"/>
    </row>
    <row r="954">
      <c r="D954" s="63"/>
      <c r="F954" s="63"/>
      <c r="H954" s="63"/>
    </row>
    <row r="955">
      <c r="D955" s="63"/>
      <c r="F955" s="63"/>
      <c r="H955" s="63"/>
    </row>
    <row r="956">
      <c r="D956" s="63"/>
      <c r="F956" s="63"/>
      <c r="H956" s="63"/>
    </row>
    <row r="957">
      <c r="D957" s="63"/>
      <c r="F957" s="63"/>
      <c r="H957" s="63"/>
    </row>
    <row r="958">
      <c r="D958" s="63"/>
      <c r="F958" s="63"/>
      <c r="H958" s="63"/>
    </row>
    <row r="959">
      <c r="D959" s="63"/>
      <c r="F959" s="63"/>
      <c r="H959" s="63"/>
    </row>
    <row r="960">
      <c r="D960" s="63"/>
      <c r="F960" s="63"/>
      <c r="H960" s="63"/>
    </row>
    <row r="961">
      <c r="D961" s="63"/>
      <c r="F961" s="63"/>
      <c r="H961" s="63"/>
    </row>
    <row r="962">
      <c r="D962" s="63"/>
      <c r="F962" s="63"/>
      <c r="H962" s="63"/>
    </row>
    <row r="963">
      <c r="D963" s="63"/>
      <c r="F963" s="63"/>
      <c r="H963" s="63"/>
    </row>
    <row r="964">
      <c r="D964" s="63"/>
      <c r="F964" s="63"/>
      <c r="H964" s="63"/>
    </row>
    <row r="965">
      <c r="D965" s="63"/>
      <c r="F965" s="63"/>
      <c r="H965" s="63"/>
    </row>
    <row r="966">
      <c r="D966" s="63"/>
      <c r="F966" s="63"/>
      <c r="H966" s="63"/>
    </row>
    <row r="967">
      <c r="D967" s="63"/>
      <c r="F967" s="63"/>
      <c r="H967" s="63"/>
    </row>
    <row r="968">
      <c r="D968" s="63"/>
      <c r="F968" s="63"/>
      <c r="H968" s="63"/>
    </row>
    <row r="969">
      <c r="D969" s="63"/>
      <c r="F969" s="63"/>
      <c r="H969" s="63"/>
    </row>
    <row r="970">
      <c r="D970" s="63"/>
      <c r="F970" s="63"/>
      <c r="H970" s="63"/>
    </row>
    <row r="971">
      <c r="D971" s="63"/>
      <c r="F971" s="63"/>
      <c r="H971" s="63"/>
    </row>
    <row r="972">
      <c r="D972" s="63"/>
      <c r="F972" s="63"/>
      <c r="H972" s="63"/>
    </row>
    <row r="973">
      <c r="D973" s="63"/>
      <c r="F973" s="63"/>
      <c r="H973" s="63"/>
    </row>
    <row r="974">
      <c r="D974" s="63"/>
      <c r="F974" s="63"/>
      <c r="H974" s="63"/>
    </row>
    <row r="975">
      <c r="D975" s="63"/>
      <c r="F975" s="63"/>
      <c r="H975" s="63"/>
    </row>
    <row r="976">
      <c r="D976" s="63"/>
      <c r="F976" s="63"/>
      <c r="H976" s="63"/>
    </row>
    <row r="977">
      <c r="D977" s="63"/>
      <c r="F977" s="63"/>
      <c r="H977" s="63"/>
    </row>
    <row r="978">
      <c r="D978" s="63"/>
      <c r="F978" s="63"/>
      <c r="H978" s="63"/>
    </row>
    <row r="979">
      <c r="D979" s="63"/>
      <c r="F979" s="63"/>
      <c r="H979" s="63"/>
    </row>
    <row r="980">
      <c r="D980" s="63"/>
      <c r="F980" s="63"/>
      <c r="H980" s="63"/>
    </row>
    <row r="981">
      <c r="D981" s="63"/>
      <c r="F981" s="63"/>
      <c r="H981" s="63"/>
    </row>
    <row r="982">
      <c r="D982" s="63"/>
      <c r="F982" s="63"/>
      <c r="H982" s="63"/>
    </row>
    <row r="983">
      <c r="D983" s="63"/>
      <c r="F983" s="63"/>
      <c r="H983" s="63"/>
    </row>
    <row r="984">
      <c r="D984" s="63"/>
      <c r="F984" s="63"/>
      <c r="H984" s="63"/>
    </row>
    <row r="985">
      <c r="D985" s="63"/>
      <c r="F985" s="63"/>
      <c r="H985" s="63"/>
    </row>
    <row r="986">
      <c r="D986" s="63"/>
      <c r="F986" s="63"/>
      <c r="H986" s="63"/>
    </row>
    <row r="987">
      <c r="D987" s="63"/>
      <c r="F987" s="63"/>
      <c r="H987" s="63"/>
    </row>
    <row r="988">
      <c r="D988" s="63"/>
      <c r="F988" s="63"/>
      <c r="H988" s="63"/>
    </row>
    <row r="989">
      <c r="D989" s="63"/>
      <c r="F989" s="63"/>
      <c r="H989" s="63"/>
    </row>
    <row r="990">
      <c r="D990" s="63"/>
      <c r="F990" s="63"/>
      <c r="H990" s="63"/>
    </row>
    <row r="991">
      <c r="D991" s="63"/>
      <c r="F991" s="63"/>
      <c r="H991" s="63"/>
    </row>
    <row r="992">
      <c r="D992" s="63"/>
      <c r="F992" s="63"/>
      <c r="H992" s="63"/>
    </row>
    <row r="993">
      <c r="D993" s="63"/>
      <c r="F993" s="63"/>
      <c r="H993" s="63"/>
    </row>
    <row r="994">
      <c r="D994" s="63"/>
      <c r="F994" s="63"/>
      <c r="H994" s="63"/>
    </row>
    <row r="995">
      <c r="D995" s="63"/>
      <c r="F995" s="63"/>
      <c r="H995" s="63"/>
    </row>
    <row r="996">
      <c r="D996" s="63"/>
      <c r="F996" s="63"/>
      <c r="H996" s="63"/>
    </row>
    <row r="997">
      <c r="D997" s="63"/>
      <c r="F997" s="63"/>
      <c r="H997" s="63"/>
    </row>
    <row r="998">
      <c r="D998" s="63"/>
      <c r="F998" s="63"/>
      <c r="H998" s="63"/>
    </row>
    <row r="999">
      <c r="D999" s="63"/>
      <c r="F999" s="63"/>
      <c r="H999" s="63"/>
    </row>
    <row r="1000">
      <c r="D1000" s="63"/>
      <c r="F1000" s="63"/>
      <c r="H1000" s="63"/>
    </row>
  </sheetData>
  <mergeCells count="17">
    <mergeCell ref="B1:D1"/>
    <mergeCell ref="B2:D2"/>
    <mergeCell ref="B5:F5"/>
    <mergeCell ref="G5:H5"/>
    <mergeCell ref="H8:I8"/>
    <mergeCell ref="H9:J9"/>
    <mergeCell ref="D12:E12"/>
    <mergeCell ref="E37:G37"/>
    <mergeCell ref="H37:J37"/>
    <mergeCell ref="D40:F40"/>
    <mergeCell ref="H13:J13"/>
    <mergeCell ref="H16:J16"/>
    <mergeCell ref="E22:G22"/>
    <mergeCell ref="H25:J25"/>
    <mergeCell ref="E27:G27"/>
    <mergeCell ref="E32:G32"/>
    <mergeCell ref="H34:J34"/>
  </mergeCells>
  <dataValidations>
    <dataValidation type="list" allowBlank="1" sqref="F1">
      <formula1>Frames!$A:$A</formula1>
    </dataValidation>
    <dataValidation type="list" allowBlank="1" sqref="J1">
      <formula1>"1,2,3,4,5,6,7,8,9,10,11,12,13,14,15,16,17,18,19,20"</formula1>
    </dataValidation>
    <dataValidation type="list" allowBlank="1" showErrorMessage="1" sqref="G39">
      <formula1>"Ballon,Enchantment,None"</formula1>
    </dataValidation>
    <dataValidation type="list" allowBlank="1" sqref="H3">
      <formula1>"Trained,Expert,Master,Legendary"</formula1>
    </dataValidation>
    <dataValidation type="list" allowBlank="1" sqref="E19 E24 E29 E34">
      <formula1>Improvements!$A$68:$A$80</formula1>
    </dataValidation>
    <dataValidation type="list" allowBlank="1" sqref="C31 C39">
      <formula1>"Trained,Expert,Master,Legendary,None"</formula1>
    </dataValidation>
    <dataValidation type="list" allowBlank="1" sqref="E21 E26 E31 E36">
      <formula1>Improvements!$A$81:$A$85</formula1>
    </dataValidation>
    <dataValidation type="list" allowBlank="1" sqref="H1">
      <formula1>"Defense,Mobility,Offense"</formula1>
    </dataValidation>
    <dataValidation type="list" allowBlank="1" sqref="E17">
      <formula1>Improvements!$A$63:$A$66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 t="s">
        <v>129</v>
      </c>
    </row>
    <row r="2">
      <c r="A2" s="66" t="s">
        <v>130</v>
      </c>
    </row>
    <row r="3">
      <c r="A3" s="67"/>
    </row>
    <row r="4">
      <c r="A4" s="66" t="s">
        <v>131</v>
      </c>
    </row>
    <row r="5">
      <c r="A5" s="66" t="s">
        <v>132</v>
      </c>
    </row>
    <row r="6">
      <c r="A6" s="68" t="s">
        <v>133</v>
      </c>
    </row>
    <row r="7">
      <c r="A7" s="66" t="s">
        <v>134</v>
      </c>
    </row>
  </sheetData>
  <hyperlinks>
    <hyperlink r:id="rId1" ref="A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2" width="7.25"/>
    <col customWidth="1" min="3" max="3" width="9.75"/>
    <col customWidth="1" min="4" max="4" width="7.75"/>
    <col customWidth="1" min="5" max="5" width="4.25"/>
    <col customWidth="1" min="6" max="6" width="4.88"/>
    <col customWidth="1" min="7" max="7" width="9.75"/>
    <col customWidth="1" min="8" max="8" width="4.75"/>
    <col customWidth="1" min="9" max="9" width="5.63"/>
    <col customWidth="1" min="10" max="10" width="5.75"/>
    <col customWidth="1" min="11" max="11" width="3.38"/>
    <col customWidth="1" min="12" max="12" width="10.38"/>
    <col customWidth="1" min="13" max="13" width="9.13"/>
    <col customWidth="1" min="14" max="14" width="8.25"/>
    <col customWidth="1" min="15" max="15" width="9.13"/>
    <col customWidth="1" min="16" max="16" width="8.13"/>
    <col customWidth="1" min="17" max="17" width="7.13"/>
    <col customWidth="1" min="18" max="18" width="8.0"/>
    <col customWidth="1" min="19" max="19" width="10.38"/>
    <col customWidth="1" min="20" max="20" width="10.25"/>
    <col customWidth="1" min="21" max="21" width="14.5"/>
    <col customWidth="1" min="22" max="22" width="11.13"/>
    <col customWidth="1" min="23" max="23" width="4.63"/>
    <col customWidth="1" min="24" max="24" width="5.5"/>
    <col customWidth="1" min="25" max="25" width="10.0"/>
    <col customWidth="1" min="26" max="26" width="5.88"/>
    <col customWidth="1" min="27" max="27" width="6.88"/>
    <col customWidth="1" min="28" max="28" width="7.25"/>
    <col customWidth="1" min="29" max="29" width="4.75"/>
    <col customWidth="1" min="30" max="31" width="30.13"/>
  </cols>
  <sheetData>
    <row r="1">
      <c r="A1" s="44" t="s">
        <v>1</v>
      </c>
      <c r="B1" s="44" t="s">
        <v>135</v>
      </c>
      <c r="C1" s="44" t="s">
        <v>10</v>
      </c>
      <c r="D1" s="44" t="s">
        <v>136</v>
      </c>
      <c r="E1" s="44" t="s">
        <v>29</v>
      </c>
      <c r="F1" s="44" t="s">
        <v>30</v>
      </c>
      <c r="G1" s="44" t="s">
        <v>137</v>
      </c>
      <c r="H1" s="44" t="s">
        <v>138</v>
      </c>
      <c r="I1" s="44" t="s">
        <v>21</v>
      </c>
      <c r="J1" s="44" t="s">
        <v>139</v>
      </c>
      <c r="K1" s="44" t="s">
        <v>140</v>
      </c>
      <c r="L1" s="44" t="s">
        <v>141</v>
      </c>
      <c r="M1" s="44" t="s">
        <v>142</v>
      </c>
      <c r="N1" s="44" t="s">
        <v>33</v>
      </c>
      <c r="O1" s="44" t="s">
        <v>143</v>
      </c>
      <c r="P1" s="44" t="s">
        <v>32</v>
      </c>
      <c r="Q1" s="44" t="s">
        <v>144</v>
      </c>
      <c r="R1" s="44" t="s">
        <v>145</v>
      </c>
      <c r="S1" s="44" t="s">
        <v>146</v>
      </c>
      <c r="T1" s="44" t="s">
        <v>147</v>
      </c>
      <c r="U1" s="44" t="s">
        <v>148</v>
      </c>
      <c r="V1" s="44" t="s">
        <v>149</v>
      </c>
      <c r="W1" s="44" t="s">
        <v>58</v>
      </c>
      <c r="X1" s="44" t="s">
        <v>54</v>
      </c>
      <c r="Y1" s="44" t="s">
        <v>150</v>
      </c>
      <c r="Z1" s="44" t="s">
        <v>151</v>
      </c>
      <c r="AA1" s="44" t="s">
        <v>152</v>
      </c>
      <c r="AB1" s="44" t="s">
        <v>28</v>
      </c>
      <c r="AC1" s="44" t="s">
        <v>153</v>
      </c>
      <c r="AD1" s="44" t="s">
        <v>6</v>
      </c>
      <c r="AE1" s="44" t="s">
        <v>21</v>
      </c>
    </row>
    <row r="2">
      <c r="A2" s="44" t="s">
        <v>2</v>
      </c>
      <c r="B2" s="44">
        <v>15.0</v>
      </c>
      <c r="C2" s="44" t="s">
        <v>154</v>
      </c>
      <c r="D2" s="44">
        <v>3.0</v>
      </c>
      <c r="E2" s="44">
        <v>1.0</v>
      </c>
      <c r="F2" s="44">
        <v>15.0</v>
      </c>
      <c r="G2" s="44">
        <v>25.0</v>
      </c>
      <c r="H2" s="44">
        <v>650.0</v>
      </c>
      <c r="I2" s="44">
        <v>2.0</v>
      </c>
      <c r="J2" s="44" t="s">
        <v>155</v>
      </c>
      <c r="K2" s="44">
        <v>8.0</v>
      </c>
      <c r="L2" s="44" t="s">
        <v>156</v>
      </c>
      <c r="M2" s="44">
        <v>6.0</v>
      </c>
      <c r="N2" s="44">
        <v>8.0</v>
      </c>
      <c r="O2" s="44" t="s">
        <v>14</v>
      </c>
      <c r="P2" s="44">
        <v>10.0</v>
      </c>
      <c r="Q2" s="44">
        <v>27.0</v>
      </c>
      <c r="R2" s="44">
        <v>13.0</v>
      </c>
      <c r="S2" s="44">
        <v>1.0</v>
      </c>
      <c r="T2" s="44">
        <v>6.0</v>
      </c>
      <c r="U2" s="44">
        <v>6.0</v>
      </c>
      <c r="V2" s="44">
        <v>0.0</v>
      </c>
      <c r="W2" s="44">
        <v>0.0</v>
      </c>
      <c r="X2" s="44">
        <v>2.0</v>
      </c>
      <c r="Y2" s="44">
        <v>0.0</v>
      </c>
      <c r="Z2" s="44">
        <v>0.0</v>
      </c>
      <c r="AA2" s="44" t="s">
        <v>157</v>
      </c>
      <c r="AB2" s="44" t="s">
        <v>158</v>
      </c>
      <c r="AC2" s="44">
        <v>700.0</v>
      </c>
      <c r="AD2" s="44" t="s">
        <v>159</v>
      </c>
      <c r="AE2" s="44" t="s">
        <v>160</v>
      </c>
    </row>
    <row r="3">
      <c r="A3" s="44" t="s">
        <v>161</v>
      </c>
      <c r="B3" s="44">
        <v>20.0</v>
      </c>
      <c r="C3" s="44" t="s">
        <v>162</v>
      </c>
      <c r="D3" s="44">
        <v>4.0</v>
      </c>
      <c r="E3" s="44">
        <v>1.0</v>
      </c>
      <c r="F3" s="44">
        <v>20.0</v>
      </c>
      <c r="G3" s="44">
        <v>45.0</v>
      </c>
      <c r="H3" s="44">
        <v>750.0</v>
      </c>
      <c r="I3" s="44">
        <v>2.0</v>
      </c>
      <c r="J3" s="44" t="s">
        <v>155</v>
      </c>
      <c r="K3" s="44">
        <v>12.0</v>
      </c>
      <c r="L3" s="44" t="s">
        <v>163</v>
      </c>
      <c r="M3" s="44">
        <v>7.0</v>
      </c>
      <c r="N3" s="44">
        <v>11.0</v>
      </c>
      <c r="O3" s="44" t="s">
        <v>164</v>
      </c>
      <c r="P3" s="44">
        <v>15.0</v>
      </c>
      <c r="Q3" s="44">
        <v>30.0</v>
      </c>
      <c r="R3" s="44">
        <v>17.0</v>
      </c>
      <c r="S3" s="44">
        <v>1.0</v>
      </c>
      <c r="T3" s="44">
        <v>8.0</v>
      </c>
      <c r="U3" s="44">
        <v>8.0</v>
      </c>
      <c r="V3" s="44">
        <v>0.0</v>
      </c>
      <c r="W3" s="44">
        <v>0.0</v>
      </c>
      <c r="X3" s="44">
        <v>2.0</v>
      </c>
      <c r="Y3" s="44">
        <v>0.0</v>
      </c>
      <c r="Z3" s="44">
        <v>0.0</v>
      </c>
      <c r="AA3" s="44" t="s">
        <v>157</v>
      </c>
      <c r="AB3" s="44" t="s">
        <v>165</v>
      </c>
      <c r="AC3" s="44">
        <v>1500.0</v>
      </c>
      <c r="AD3" s="44" t="s">
        <v>166</v>
      </c>
      <c r="AE3" s="44" t="s">
        <v>160</v>
      </c>
    </row>
    <row r="4">
      <c r="A4" s="44" t="s">
        <v>167</v>
      </c>
      <c r="B4" s="44">
        <v>20.0</v>
      </c>
      <c r="C4" s="44" t="s">
        <v>162</v>
      </c>
      <c r="D4" s="44">
        <v>4.0</v>
      </c>
      <c r="E4" s="44">
        <v>1.0</v>
      </c>
      <c r="F4" s="44">
        <v>15.0</v>
      </c>
      <c r="G4" s="44">
        <v>10.0</v>
      </c>
      <c r="H4" s="44">
        <v>750.0</v>
      </c>
      <c r="I4" s="44">
        <v>3.0</v>
      </c>
      <c r="J4" s="44" t="s">
        <v>168</v>
      </c>
      <c r="K4" s="44">
        <v>8.0</v>
      </c>
      <c r="L4" s="44" t="s">
        <v>156</v>
      </c>
      <c r="M4" s="44">
        <v>6.0</v>
      </c>
      <c r="N4" s="44">
        <v>8.0</v>
      </c>
      <c r="O4" s="44" t="s">
        <v>14</v>
      </c>
      <c r="P4" s="44">
        <v>10.0</v>
      </c>
      <c r="Q4" s="44">
        <v>27.0</v>
      </c>
      <c r="R4" s="44">
        <v>5.0</v>
      </c>
      <c r="S4" s="44">
        <v>1.0</v>
      </c>
      <c r="T4" s="44">
        <v>2.0</v>
      </c>
      <c r="U4" s="44">
        <v>2.0</v>
      </c>
      <c r="V4" s="44">
        <v>0.0</v>
      </c>
      <c r="W4" s="44">
        <v>0.0</v>
      </c>
      <c r="X4" s="44">
        <v>3.0</v>
      </c>
      <c r="Y4" s="44">
        <v>0.0</v>
      </c>
      <c r="Z4" s="44">
        <v>5.0</v>
      </c>
      <c r="AA4" s="44" t="s">
        <v>157</v>
      </c>
      <c r="AB4" s="44" t="s">
        <v>158</v>
      </c>
      <c r="AC4" s="44">
        <v>1250.0</v>
      </c>
      <c r="AD4" s="44" t="s">
        <v>169</v>
      </c>
      <c r="AE4" s="44" t="s">
        <v>170</v>
      </c>
    </row>
    <row r="5">
      <c r="A5" s="44" t="s">
        <v>171</v>
      </c>
      <c r="B5" s="44">
        <v>40.0</v>
      </c>
      <c r="C5" s="44" t="s">
        <v>162</v>
      </c>
      <c r="D5" s="44">
        <v>4.0</v>
      </c>
      <c r="E5" s="44">
        <v>1.0</v>
      </c>
      <c r="F5" s="44">
        <v>15.0</v>
      </c>
      <c r="G5" s="44">
        <v>30.0</v>
      </c>
      <c r="H5" s="44">
        <v>1250.0</v>
      </c>
      <c r="I5" s="44">
        <v>3.0</v>
      </c>
      <c r="J5" s="44" t="s">
        <v>155</v>
      </c>
      <c r="K5" s="44">
        <v>12.0</v>
      </c>
      <c r="L5" s="44" t="s">
        <v>163</v>
      </c>
      <c r="M5" s="44">
        <v>7.0</v>
      </c>
      <c r="N5" s="44">
        <v>11.0</v>
      </c>
      <c r="O5" s="44" t="s">
        <v>164</v>
      </c>
      <c r="P5" s="44">
        <v>20.0</v>
      </c>
      <c r="Q5" s="44">
        <v>35.0</v>
      </c>
      <c r="R5" s="44">
        <v>15.0</v>
      </c>
      <c r="S5" s="44">
        <v>1.0</v>
      </c>
      <c r="T5" s="44">
        <v>7.0</v>
      </c>
      <c r="U5" s="44">
        <v>7.0</v>
      </c>
      <c r="V5" s="44">
        <v>0.0</v>
      </c>
      <c r="W5" s="44">
        <v>0.0</v>
      </c>
      <c r="X5" s="44">
        <v>3.0</v>
      </c>
      <c r="Y5" s="44">
        <v>0.0</v>
      </c>
      <c r="Z5" s="44">
        <v>-5.0</v>
      </c>
      <c r="AA5" s="44" t="s">
        <v>172</v>
      </c>
      <c r="AB5" s="44" t="s">
        <v>173</v>
      </c>
      <c r="AC5" s="44">
        <v>2375.0</v>
      </c>
      <c r="AD5" s="44" t="s">
        <v>174</v>
      </c>
      <c r="AE5" s="44" t="s">
        <v>170</v>
      </c>
    </row>
    <row r="6">
      <c r="A6" s="44" t="s">
        <v>175</v>
      </c>
      <c r="B6" s="44">
        <v>30.0</v>
      </c>
      <c r="C6" s="44" t="s">
        <v>162</v>
      </c>
      <c r="D6" s="44">
        <v>4.0</v>
      </c>
      <c r="E6" s="44">
        <v>1.0</v>
      </c>
      <c r="F6" s="44">
        <v>30.0</v>
      </c>
      <c r="G6" s="44">
        <v>100.0</v>
      </c>
      <c r="H6" s="44">
        <v>2000.0</v>
      </c>
      <c r="I6" s="44">
        <v>3.0</v>
      </c>
      <c r="J6" s="44" t="s">
        <v>168</v>
      </c>
      <c r="K6" s="44">
        <v>10.0</v>
      </c>
      <c r="L6" s="44" t="s">
        <v>176</v>
      </c>
      <c r="M6" s="44">
        <v>7.0</v>
      </c>
      <c r="N6" s="44">
        <v>11.0</v>
      </c>
      <c r="O6" s="44" t="s">
        <v>164</v>
      </c>
      <c r="P6" s="44">
        <v>15.0</v>
      </c>
      <c r="Q6" s="44">
        <v>35.0</v>
      </c>
      <c r="R6" s="44">
        <v>36.0</v>
      </c>
      <c r="S6" s="44">
        <v>1.0</v>
      </c>
      <c r="T6" s="44">
        <v>17.0</v>
      </c>
      <c r="U6" s="44">
        <v>17.0</v>
      </c>
      <c r="V6" s="44">
        <v>1.0</v>
      </c>
      <c r="W6" s="44">
        <v>0.0</v>
      </c>
      <c r="X6" s="44">
        <v>3.0</v>
      </c>
      <c r="Y6" s="44">
        <v>0.0</v>
      </c>
      <c r="Z6" s="44">
        <v>-5.0</v>
      </c>
      <c r="AA6" s="44" t="s">
        <v>177</v>
      </c>
      <c r="AB6" s="44" t="s">
        <v>173</v>
      </c>
      <c r="AC6" s="44">
        <v>3500.0</v>
      </c>
      <c r="AD6" s="44" t="s">
        <v>178</v>
      </c>
      <c r="AE6" s="44" t="s">
        <v>179</v>
      </c>
    </row>
    <row r="7">
      <c r="A7" s="44" t="s">
        <v>180</v>
      </c>
      <c r="B7" s="44">
        <v>20.0</v>
      </c>
      <c r="C7" s="44" t="s">
        <v>162</v>
      </c>
      <c r="D7" s="44">
        <v>4.0</v>
      </c>
      <c r="E7" s="44">
        <v>1.0</v>
      </c>
      <c r="F7" s="44">
        <v>20.0</v>
      </c>
      <c r="G7" s="44">
        <v>6.0</v>
      </c>
      <c r="H7" s="44">
        <v>1000.0</v>
      </c>
      <c r="I7" s="44">
        <v>2.0</v>
      </c>
      <c r="J7" s="44" t="s">
        <v>155</v>
      </c>
      <c r="K7" s="44">
        <v>10.0</v>
      </c>
      <c r="L7" s="44" t="s">
        <v>176</v>
      </c>
      <c r="M7" s="44">
        <v>7.0</v>
      </c>
      <c r="N7" s="44">
        <v>9.0</v>
      </c>
      <c r="O7" s="44" t="s">
        <v>14</v>
      </c>
      <c r="P7" s="44">
        <v>15.0</v>
      </c>
      <c r="Q7" s="44">
        <v>30.0</v>
      </c>
      <c r="R7" s="44">
        <v>2.0</v>
      </c>
      <c r="S7" s="44">
        <v>0.0</v>
      </c>
      <c r="T7" s="44">
        <v>1.0</v>
      </c>
      <c r="U7" s="44">
        <v>1.0</v>
      </c>
      <c r="V7" s="44">
        <v>0.0</v>
      </c>
      <c r="W7" s="44">
        <v>20.0</v>
      </c>
      <c r="X7" s="44">
        <v>1.0</v>
      </c>
      <c r="Y7" s="44">
        <v>0.0</v>
      </c>
      <c r="Z7" s="44">
        <v>0.0</v>
      </c>
      <c r="AA7" s="44" t="s">
        <v>157</v>
      </c>
      <c r="AB7" s="44" t="s">
        <v>181</v>
      </c>
      <c r="AC7" s="44">
        <v>1500.0</v>
      </c>
      <c r="AD7" s="44" t="s">
        <v>182</v>
      </c>
      <c r="AE7" s="44" t="s">
        <v>160</v>
      </c>
    </row>
    <row r="8">
      <c r="A8" s="44" t="s">
        <v>183</v>
      </c>
      <c r="B8" s="44">
        <v>40.0</v>
      </c>
      <c r="C8" s="44" t="s">
        <v>162</v>
      </c>
      <c r="D8" s="44">
        <v>4.0</v>
      </c>
      <c r="E8" s="44">
        <v>2.0</v>
      </c>
      <c r="F8" s="44">
        <v>10.0</v>
      </c>
      <c r="G8" s="44">
        <v>40.0</v>
      </c>
      <c r="H8" s="44">
        <v>50.0</v>
      </c>
      <c r="I8" s="44">
        <v>1.0</v>
      </c>
      <c r="J8" s="44" t="s">
        <v>155</v>
      </c>
      <c r="K8" s="44">
        <v>14.0</v>
      </c>
      <c r="L8" s="44" t="s">
        <v>184</v>
      </c>
      <c r="M8" s="44">
        <v>7.0</v>
      </c>
      <c r="N8" s="44">
        <v>11.0</v>
      </c>
      <c r="O8" s="44" t="s">
        <v>164</v>
      </c>
      <c r="P8" s="44">
        <v>20.0</v>
      </c>
      <c r="Q8" s="44">
        <v>35.0</v>
      </c>
      <c r="R8" s="44">
        <v>9.0</v>
      </c>
      <c r="S8" s="44">
        <v>1.0</v>
      </c>
      <c r="T8" s="44">
        <v>4.0</v>
      </c>
      <c r="U8" s="44">
        <v>4.0</v>
      </c>
      <c r="V8" s="44">
        <v>0.0</v>
      </c>
      <c r="W8" s="44">
        <v>0.0</v>
      </c>
      <c r="X8" s="44">
        <v>0.0</v>
      </c>
      <c r="Y8" s="44">
        <v>1.0</v>
      </c>
      <c r="Z8" s="44">
        <v>-10.0</v>
      </c>
      <c r="AA8" s="44" t="s">
        <v>172</v>
      </c>
      <c r="AB8" s="44" t="s">
        <v>181</v>
      </c>
      <c r="AC8" s="44">
        <v>3500.0</v>
      </c>
      <c r="AD8" s="44" t="s">
        <v>185</v>
      </c>
      <c r="AE8" s="44" t="s">
        <v>186</v>
      </c>
    </row>
    <row r="9">
      <c r="A9" s="44" t="s">
        <v>187</v>
      </c>
      <c r="B9" s="44">
        <v>30.0</v>
      </c>
      <c r="C9" s="44" t="s">
        <v>154</v>
      </c>
      <c r="D9" s="44">
        <v>3.0</v>
      </c>
      <c r="E9" s="44">
        <v>1.0</v>
      </c>
      <c r="F9" s="44">
        <v>20.0</v>
      </c>
      <c r="G9" s="44">
        <v>40.0</v>
      </c>
      <c r="H9" s="44">
        <v>500.0</v>
      </c>
      <c r="I9" s="44">
        <v>2.0</v>
      </c>
      <c r="J9" s="44" t="s">
        <v>155</v>
      </c>
      <c r="K9" s="44">
        <v>8.0</v>
      </c>
      <c r="L9" s="44" t="s">
        <v>156</v>
      </c>
      <c r="M9" s="44">
        <v>6.0</v>
      </c>
      <c r="N9" s="44">
        <v>8.0</v>
      </c>
      <c r="O9" s="44" t="s">
        <v>14</v>
      </c>
      <c r="P9" s="44">
        <v>10.0</v>
      </c>
      <c r="Q9" s="44">
        <v>27.0</v>
      </c>
      <c r="R9" s="44">
        <v>16.0</v>
      </c>
      <c r="S9" s="44">
        <v>2.0</v>
      </c>
      <c r="T9" s="44">
        <v>7.0</v>
      </c>
      <c r="U9" s="44">
        <v>7.0</v>
      </c>
      <c r="V9" s="44">
        <v>0.0</v>
      </c>
      <c r="W9" s="44">
        <v>8.0</v>
      </c>
      <c r="X9" s="44">
        <v>2.0</v>
      </c>
      <c r="Y9" s="44">
        <v>0.0</v>
      </c>
      <c r="Z9" s="44">
        <v>0.0</v>
      </c>
      <c r="AA9" s="44" t="s">
        <v>172</v>
      </c>
      <c r="AB9" s="44" t="s">
        <v>158</v>
      </c>
      <c r="AC9" s="44">
        <v>1250.0</v>
      </c>
      <c r="AD9" s="44" t="s">
        <v>188</v>
      </c>
      <c r="AE9" s="44" t="s">
        <v>160</v>
      </c>
    </row>
    <row r="10">
      <c r="A10" s="44" t="s">
        <v>189</v>
      </c>
      <c r="B10" s="44">
        <v>15.0</v>
      </c>
      <c r="C10" s="44" t="s">
        <v>154</v>
      </c>
      <c r="D10" s="44">
        <v>3.0</v>
      </c>
      <c r="E10" s="44">
        <v>1.0</v>
      </c>
      <c r="F10" s="44">
        <v>10.0</v>
      </c>
      <c r="G10" s="44">
        <v>3.0</v>
      </c>
      <c r="H10" s="44">
        <v>100.0</v>
      </c>
      <c r="I10" s="44">
        <v>1.0</v>
      </c>
      <c r="J10" s="44" t="s">
        <v>155</v>
      </c>
      <c r="K10" s="44">
        <v>10.0</v>
      </c>
      <c r="L10" s="44" t="s">
        <v>176</v>
      </c>
      <c r="M10" s="44">
        <v>6.0</v>
      </c>
      <c r="N10" s="44">
        <v>8.0</v>
      </c>
      <c r="O10" s="44" t="s">
        <v>14</v>
      </c>
      <c r="P10" s="44">
        <v>10.0</v>
      </c>
      <c r="Q10" s="44">
        <v>27.0</v>
      </c>
      <c r="R10" s="44">
        <v>1.0</v>
      </c>
      <c r="S10" s="44">
        <v>1.0</v>
      </c>
      <c r="T10" s="44">
        <v>0.0</v>
      </c>
      <c r="U10" s="44">
        <v>0.0</v>
      </c>
      <c r="V10" s="44">
        <v>0.0</v>
      </c>
      <c r="W10" s="44">
        <v>10.0</v>
      </c>
      <c r="X10" s="44">
        <v>1.0</v>
      </c>
      <c r="Y10" s="44">
        <v>0.0</v>
      </c>
      <c r="Z10" s="44">
        <v>0.0</v>
      </c>
      <c r="AA10" s="44" t="s">
        <v>157</v>
      </c>
      <c r="AB10" s="44" t="s">
        <v>158</v>
      </c>
      <c r="AC10" s="44">
        <v>150.0</v>
      </c>
      <c r="AD10" s="44" t="s">
        <v>190</v>
      </c>
      <c r="AE10" s="44" t="s">
        <v>191</v>
      </c>
    </row>
    <row r="11">
      <c r="A11" s="44" t="s">
        <v>192</v>
      </c>
      <c r="B11" s="44">
        <v>10.0</v>
      </c>
      <c r="C11" s="44" t="s">
        <v>193</v>
      </c>
      <c r="D11" s="44">
        <v>2.0</v>
      </c>
      <c r="E11" s="44">
        <v>1.0</v>
      </c>
      <c r="F11" s="44">
        <v>40.0</v>
      </c>
      <c r="G11" s="44">
        <v>5.0</v>
      </c>
      <c r="H11" s="44">
        <v>75.0</v>
      </c>
      <c r="I11" s="44">
        <v>1.0</v>
      </c>
      <c r="J11" s="44" t="s">
        <v>155</v>
      </c>
      <c r="K11" s="44">
        <v>10.0</v>
      </c>
      <c r="L11" s="44" t="s">
        <v>176</v>
      </c>
      <c r="M11" s="44">
        <v>5.0</v>
      </c>
      <c r="N11" s="44">
        <v>7.0</v>
      </c>
      <c r="O11" s="44" t="s">
        <v>14</v>
      </c>
      <c r="P11" s="44">
        <v>10.0</v>
      </c>
      <c r="Q11" s="44">
        <v>25.0</v>
      </c>
      <c r="R11" s="44">
        <v>1.0</v>
      </c>
      <c r="S11" s="44">
        <v>1.0</v>
      </c>
      <c r="T11" s="44">
        <v>0.0</v>
      </c>
      <c r="U11" s="44">
        <v>0.0</v>
      </c>
      <c r="V11" s="44">
        <v>0.0</v>
      </c>
      <c r="W11" s="44">
        <v>40.0</v>
      </c>
      <c r="X11" s="44">
        <v>1.0</v>
      </c>
      <c r="Y11" s="44">
        <v>0.0</v>
      </c>
      <c r="Z11" s="44">
        <v>0.0</v>
      </c>
      <c r="AA11" s="44" t="s">
        <v>157</v>
      </c>
      <c r="AB11" s="44" t="s">
        <v>194</v>
      </c>
      <c r="AC11" s="44">
        <v>75.0</v>
      </c>
      <c r="AD11" s="44" t="s">
        <v>195</v>
      </c>
      <c r="AE11" s="44" t="s">
        <v>196</v>
      </c>
    </row>
    <row r="12">
      <c r="A12" s="44" t="s">
        <v>197</v>
      </c>
      <c r="B12" s="44">
        <v>5.0</v>
      </c>
      <c r="C12" s="44" t="s">
        <v>198</v>
      </c>
      <c r="D12" s="44">
        <v>1.0</v>
      </c>
      <c r="E12" s="44">
        <v>1.0</v>
      </c>
      <c r="F12" s="44">
        <v>0.0</v>
      </c>
      <c r="G12" s="44">
        <v>2.0</v>
      </c>
      <c r="H12" s="44">
        <v>10.0</v>
      </c>
      <c r="I12" s="44">
        <v>1.0</v>
      </c>
      <c r="J12" s="44" t="s">
        <v>155</v>
      </c>
      <c r="K12" s="44">
        <v>8.0</v>
      </c>
      <c r="L12" s="44" t="s">
        <v>199</v>
      </c>
      <c r="M12" s="44">
        <v>4.0</v>
      </c>
      <c r="N12" s="44">
        <v>6.0</v>
      </c>
      <c r="O12" s="44" t="s">
        <v>14</v>
      </c>
      <c r="P12" s="44">
        <v>5.0</v>
      </c>
      <c r="Q12" s="44">
        <v>16.0</v>
      </c>
      <c r="R12" s="44">
        <v>0.0</v>
      </c>
      <c r="S12" s="44">
        <v>0.0</v>
      </c>
      <c r="T12" s="44">
        <v>0.0</v>
      </c>
      <c r="U12" s="44">
        <v>0.0</v>
      </c>
      <c r="V12" s="44">
        <v>0.0</v>
      </c>
      <c r="W12" s="44">
        <v>2.0</v>
      </c>
      <c r="X12" s="44">
        <v>0.0</v>
      </c>
      <c r="Y12" s="44">
        <v>0.0</v>
      </c>
      <c r="Z12" s="44">
        <v>0.0</v>
      </c>
      <c r="AA12" s="44" t="s">
        <v>157</v>
      </c>
      <c r="AB12" s="44" t="s">
        <v>200</v>
      </c>
      <c r="AC12" s="44">
        <v>15.0</v>
      </c>
      <c r="AD12" s="44" t="s">
        <v>201</v>
      </c>
      <c r="AE12" s="44" t="s">
        <v>196</v>
      </c>
    </row>
    <row r="13">
      <c r="A13" s="44" t="s">
        <v>121</v>
      </c>
      <c r="B13" s="44">
        <v>30.0</v>
      </c>
      <c r="C13" s="44" t="s">
        <v>162</v>
      </c>
      <c r="D13" s="44">
        <v>4.0</v>
      </c>
      <c r="E13" s="44">
        <v>1.0</v>
      </c>
      <c r="F13" s="44">
        <v>20.0</v>
      </c>
      <c r="G13" s="44">
        <v>40.0</v>
      </c>
      <c r="H13" s="44">
        <v>1000.0</v>
      </c>
      <c r="I13" s="44">
        <v>2.0</v>
      </c>
      <c r="J13" s="44" t="s">
        <v>155</v>
      </c>
      <c r="K13" s="44">
        <v>8.0</v>
      </c>
      <c r="L13" s="44" t="s">
        <v>199</v>
      </c>
      <c r="M13" s="44">
        <v>7.0</v>
      </c>
      <c r="N13" s="44">
        <v>9.0</v>
      </c>
      <c r="O13" s="44" t="s">
        <v>14</v>
      </c>
      <c r="P13" s="44">
        <v>15.0</v>
      </c>
      <c r="Q13" s="44">
        <v>25.0</v>
      </c>
      <c r="R13" s="44">
        <v>12.0</v>
      </c>
      <c r="S13" s="44">
        <v>1.0</v>
      </c>
      <c r="T13" s="44">
        <v>5.0</v>
      </c>
      <c r="U13" s="44">
        <v>5.0</v>
      </c>
      <c r="V13" s="44">
        <v>1.0</v>
      </c>
      <c r="W13" s="44">
        <v>0.0</v>
      </c>
      <c r="X13" s="44">
        <v>2.0</v>
      </c>
      <c r="Y13" s="44">
        <v>0.0</v>
      </c>
      <c r="Z13" s="44">
        <v>5.0</v>
      </c>
      <c r="AA13" s="44" t="s">
        <v>157</v>
      </c>
      <c r="AB13" s="44" t="s">
        <v>202</v>
      </c>
      <c r="AC13" s="44">
        <v>1250.0</v>
      </c>
      <c r="AD13" s="44" t="s">
        <v>203</v>
      </c>
      <c r="AE13" s="44" t="s">
        <v>160</v>
      </c>
    </row>
    <row r="14">
      <c r="A14" s="44" t="s">
        <v>204</v>
      </c>
      <c r="B14" s="44">
        <v>15.0</v>
      </c>
      <c r="C14" s="44" t="s">
        <v>154</v>
      </c>
      <c r="D14" s="44">
        <v>3.0</v>
      </c>
      <c r="E14" s="44">
        <v>1.0</v>
      </c>
      <c r="F14" s="44">
        <v>7.0</v>
      </c>
      <c r="G14" s="44">
        <v>10.0</v>
      </c>
      <c r="H14" s="44">
        <v>500.0</v>
      </c>
      <c r="I14" s="44">
        <v>2.0</v>
      </c>
      <c r="J14" s="44" t="s">
        <v>155</v>
      </c>
      <c r="K14" s="44">
        <v>10.0</v>
      </c>
      <c r="L14" s="44" t="s">
        <v>176</v>
      </c>
      <c r="M14" s="44">
        <v>6.0</v>
      </c>
      <c r="N14" s="44">
        <v>8.0</v>
      </c>
      <c r="O14" s="44" t="s">
        <v>14</v>
      </c>
      <c r="P14" s="44">
        <v>10.0</v>
      </c>
      <c r="Q14" s="44">
        <v>27.0</v>
      </c>
      <c r="R14" s="44">
        <v>8.0</v>
      </c>
      <c r="S14" s="44">
        <v>1.0</v>
      </c>
      <c r="T14" s="44">
        <v>4.0</v>
      </c>
      <c r="U14" s="44">
        <v>4.0</v>
      </c>
      <c r="V14" s="44">
        <v>1.0</v>
      </c>
      <c r="W14" s="44">
        <v>0.0</v>
      </c>
      <c r="X14" s="44">
        <v>2.0</v>
      </c>
      <c r="Y14" s="44">
        <v>0.0</v>
      </c>
      <c r="Z14" s="44">
        <v>5.0</v>
      </c>
      <c r="AA14" s="44" t="s">
        <v>157</v>
      </c>
      <c r="AB14" s="44" t="s">
        <v>158</v>
      </c>
      <c r="AC14" s="44">
        <v>1000.0</v>
      </c>
      <c r="AD14" s="44" t="s">
        <v>205</v>
      </c>
      <c r="AE14" s="44" t="s">
        <v>160</v>
      </c>
    </row>
    <row r="15">
      <c r="A15" s="44" t="s">
        <v>206</v>
      </c>
      <c r="B15" s="44">
        <v>45.0</v>
      </c>
      <c r="C15" s="44" t="s">
        <v>162</v>
      </c>
      <c r="D15" s="44">
        <v>4.0</v>
      </c>
      <c r="E15" s="44">
        <v>1.0</v>
      </c>
      <c r="F15" s="44">
        <v>50.0</v>
      </c>
      <c r="G15" s="44">
        <v>150.0</v>
      </c>
      <c r="H15" s="44">
        <v>1500.0</v>
      </c>
      <c r="I15" s="44">
        <v>4.0</v>
      </c>
      <c r="J15" s="44" t="s">
        <v>168</v>
      </c>
      <c r="K15" s="44">
        <v>12.0</v>
      </c>
      <c r="L15" s="44" t="s">
        <v>163</v>
      </c>
      <c r="M15" s="44">
        <v>7.0</v>
      </c>
      <c r="N15" s="44">
        <v>11.0</v>
      </c>
      <c r="O15" s="44" t="s">
        <v>164</v>
      </c>
      <c r="P15" s="44">
        <v>20.0</v>
      </c>
      <c r="Q15" s="44">
        <v>35.0</v>
      </c>
      <c r="R15" s="44">
        <v>50.0</v>
      </c>
      <c r="S15" s="44">
        <v>2.0</v>
      </c>
      <c r="T15" s="44">
        <v>23.0</v>
      </c>
      <c r="U15" s="44">
        <v>23.0</v>
      </c>
      <c r="V15" s="44">
        <v>2.0</v>
      </c>
      <c r="W15" s="44">
        <v>0.0</v>
      </c>
      <c r="X15" s="44">
        <v>5.0</v>
      </c>
      <c r="Y15" s="44">
        <v>0.0</v>
      </c>
      <c r="Z15" s="44">
        <v>-5.0</v>
      </c>
      <c r="AA15" s="44" t="s">
        <v>177</v>
      </c>
      <c r="AB15" s="44" t="s">
        <v>173</v>
      </c>
      <c r="AC15" s="44">
        <v>2000.0</v>
      </c>
      <c r="AD15" s="44" t="s">
        <v>207</v>
      </c>
      <c r="AE15" s="44" t="s">
        <v>208</v>
      </c>
    </row>
    <row r="16">
      <c r="A16" s="44" t="s">
        <v>209</v>
      </c>
      <c r="B16" s="44">
        <v>17.0</v>
      </c>
      <c r="C16" s="44" t="s">
        <v>154</v>
      </c>
      <c r="D16" s="44">
        <v>3.0</v>
      </c>
      <c r="E16" s="44">
        <v>1.0</v>
      </c>
      <c r="F16" s="44">
        <v>6.0</v>
      </c>
      <c r="G16" s="44">
        <v>20.0</v>
      </c>
      <c r="H16" s="44">
        <v>400.0</v>
      </c>
      <c r="I16" s="44">
        <v>2.0</v>
      </c>
      <c r="J16" s="44" t="s">
        <v>155</v>
      </c>
      <c r="K16" s="44">
        <v>10.0</v>
      </c>
      <c r="L16" s="44" t="s">
        <v>176</v>
      </c>
      <c r="M16" s="44">
        <v>7.0</v>
      </c>
      <c r="N16" s="44">
        <v>11.0</v>
      </c>
      <c r="O16" s="44" t="s">
        <v>164</v>
      </c>
      <c r="P16" s="44">
        <v>10.0</v>
      </c>
      <c r="Q16" s="44">
        <v>27.0</v>
      </c>
      <c r="R16" s="44">
        <v>13.0</v>
      </c>
      <c r="S16" s="44">
        <v>1.0</v>
      </c>
      <c r="T16" s="44">
        <v>6.0</v>
      </c>
      <c r="U16" s="44">
        <v>6.0</v>
      </c>
      <c r="V16" s="44">
        <v>0.0</v>
      </c>
      <c r="W16" s="44">
        <v>0.0</v>
      </c>
      <c r="X16" s="44">
        <v>0.0</v>
      </c>
      <c r="Y16" s="44">
        <v>0.0</v>
      </c>
      <c r="Z16" s="44">
        <v>45.0</v>
      </c>
      <c r="AA16" s="44" t="s">
        <v>210</v>
      </c>
      <c r="AB16" s="44" t="s">
        <v>158</v>
      </c>
      <c r="AC16" s="44">
        <v>0.0</v>
      </c>
      <c r="AD16" s="44" t="s">
        <v>159</v>
      </c>
      <c r="AE16" s="44" t="s">
        <v>160</v>
      </c>
    </row>
    <row r="17">
      <c r="A17" s="44" t="s">
        <v>211</v>
      </c>
      <c r="B17" s="44">
        <v>50.0</v>
      </c>
      <c r="C17" s="44" t="s">
        <v>162</v>
      </c>
      <c r="D17" s="44">
        <v>4.0</v>
      </c>
      <c r="E17" s="44">
        <v>1.0</v>
      </c>
      <c r="F17" s="44">
        <v>8.0</v>
      </c>
      <c r="G17" s="44">
        <v>175.0</v>
      </c>
      <c r="H17" s="69">
        <v>1200.0</v>
      </c>
      <c r="I17" s="44">
        <v>5.0</v>
      </c>
      <c r="J17" s="44" t="s">
        <v>168</v>
      </c>
      <c r="K17" s="44">
        <v>12.0</v>
      </c>
      <c r="L17" s="44" t="s">
        <v>163</v>
      </c>
      <c r="M17" s="44">
        <v>7.0</v>
      </c>
      <c r="N17" s="44">
        <v>13.0</v>
      </c>
      <c r="O17" s="44" t="s">
        <v>212</v>
      </c>
      <c r="P17" s="44">
        <v>20.0</v>
      </c>
      <c r="Q17" s="44">
        <v>35.0</v>
      </c>
      <c r="R17" s="44">
        <v>50.0</v>
      </c>
      <c r="S17" s="44">
        <v>2.0</v>
      </c>
      <c r="T17" s="44">
        <v>23.0</v>
      </c>
      <c r="U17" s="44">
        <v>23.0</v>
      </c>
      <c r="V17" s="44">
        <v>2.0</v>
      </c>
      <c r="W17" s="44">
        <v>0.0</v>
      </c>
      <c r="X17" s="44">
        <v>0.0</v>
      </c>
      <c r="Y17" s="44">
        <v>0.0</v>
      </c>
      <c r="Z17" s="44">
        <v>45.0</v>
      </c>
      <c r="AA17" s="44" t="s">
        <v>177</v>
      </c>
      <c r="AB17" s="44" t="s">
        <v>173</v>
      </c>
      <c r="AC17" s="44">
        <v>0.0</v>
      </c>
      <c r="AD17" s="44" t="s">
        <v>207</v>
      </c>
      <c r="AE17" s="44" t="s">
        <v>213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7.88"/>
    <col customWidth="1" min="4" max="4" width="13.38"/>
    <col customWidth="1" min="5" max="5" width="3.38"/>
    <col customWidth="1" min="7" max="7" width="5.88"/>
  </cols>
  <sheetData>
    <row r="1">
      <c r="A1" s="44" t="s">
        <v>5</v>
      </c>
      <c r="B1" s="44" t="s">
        <v>214</v>
      </c>
      <c r="C1" s="44" t="s">
        <v>215</v>
      </c>
      <c r="D1" s="44" t="s">
        <v>216</v>
      </c>
      <c r="E1" s="44" t="s">
        <v>217</v>
      </c>
      <c r="F1" s="44" t="s">
        <v>218</v>
      </c>
      <c r="G1" s="44" t="s">
        <v>151</v>
      </c>
      <c r="H1" s="44" t="s">
        <v>140</v>
      </c>
      <c r="I1" s="44" t="s">
        <v>219</v>
      </c>
    </row>
    <row r="2">
      <c r="A2" s="44" t="s">
        <v>220</v>
      </c>
      <c r="B2" s="44">
        <v>2.0</v>
      </c>
      <c r="C2" s="70">
        <f>B2</f>
        <v>2</v>
      </c>
      <c r="D2" s="70">
        <f>1</f>
        <v>1</v>
      </c>
      <c r="E2" s="44">
        <v>12.0</v>
      </c>
      <c r="F2" s="44">
        <f>E2</f>
        <v>12</v>
      </c>
      <c r="G2" s="44">
        <v>0.0</v>
      </c>
      <c r="H2" s="44">
        <v>2.0</v>
      </c>
      <c r="I2" s="44">
        <v>2.0</v>
      </c>
    </row>
    <row r="3">
      <c r="A3" s="44" t="s">
        <v>221</v>
      </c>
      <c r="B3" s="44">
        <v>4.0</v>
      </c>
      <c r="C3" s="70">
        <f t="shared" ref="C3:C21" si="1">B3+C2</f>
        <v>6</v>
      </c>
      <c r="D3" s="44">
        <v>1.0</v>
      </c>
      <c r="E3" s="44">
        <v>12.0</v>
      </c>
      <c r="F3" s="70">
        <f t="shared" ref="F3:F21" si="2">E3+F2</f>
        <v>24</v>
      </c>
      <c r="G3" s="44">
        <v>0.0</v>
      </c>
      <c r="H3" s="44">
        <v>2.0</v>
      </c>
      <c r="I3" s="44">
        <v>2.0</v>
      </c>
    </row>
    <row r="4">
      <c r="A4" s="44" t="s">
        <v>222</v>
      </c>
      <c r="B4" s="44">
        <v>7.0</v>
      </c>
      <c r="C4" s="70">
        <f t="shared" si="1"/>
        <v>13</v>
      </c>
      <c r="D4" s="44">
        <v>1.0</v>
      </c>
      <c r="E4" s="44">
        <v>12.0</v>
      </c>
      <c r="F4" s="70">
        <f t="shared" si="2"/>
        <v>36</v>
      </c>
      <c r="G4" s="44">
        <v>0.0</v>
      </c>
      <c r="H4" s="44">
        <v>2.0</v>
      </c>
      <c r="I4" s="44">
        <v>2.0</v>
      </c>
    </row>
    <row r="5">
      <c r="A5" s="44" t="s">
        <v>223</v>
      </c>
      <c r="B5" s="44">
        <v>12.0</v>
      </c>
      <c r="C5" s="70">
        <f t="shared" si="1"/>
        <v>25</v>
      </c>
      <c r="D5" s="44">
        <v>1.0</v>
      </c>
      <c r="E5" s="44">
        <v>12.0</v>
      </c>
      <c r="F5" s="70">
        <f t="shared" si="2"/>
        <v>48</v>
      </c>
      <c r="G5" s="44">
        <v>0.0</v>
      </c>
      <c r="H5" s="44">
        <v>2.0</v>
      </c>
      <c r="I5" s="44">
        <v>2.0</v>
      </c>
    </row>
    <row r="6">
      <c r="A6" s="44" t="s">
        <v>224</v>
      </c>
      <c r="B6" s="44">
        <v>18.0</v>
      </c>
      <c r="C6" s="70">
        <f t="shared" si="1"/>
        <v>43</v>
      </c>
      <c r="D6" s="44">
        <v>2.0</v>
      </c>
      <c r="E6" s="44">
        <v>12.0</v>
      </c>
      <c r="F6" s="70">
        <f t="shared" si="2"/>
        <v>60</v>
      </c>
      <c r="G6" s="44">
        <v>-5.0</v>
      </c>
      <c r="H6" s="44">
        <v>2.0</v>
      </c>
      <c r="I6" s="44">
        <v>2.0</v>
      </c>
    </row>
    <row r="7">
      <c r="A7" s="44" t="s">
        <v>225</v>
      </c>
      <c r="B7" s="44">
        <v>29.0</v>
      </c>
      <c r="C7" s="70">
        <f t="shared" si="1"/>
        <v>72</v>
      </c>
      <c r="D7" s="44">
        <v>2.0</v>
      </c>
      <c r="E7" s="44">
        <v>12.0</v>
      </c>
      <c r="F7" s="70">
        <f t="shared" si="2"/>
        <v>72</v>
      </c>
      <c r="G7" s="44">
        <v>-5.0</v>
      </c>
      <c r="H7" s="44">
        <v>2.0</v>
      </c>
      <c r="I7" s="44">
        <v>2.0</v>
      </c>
    </row>
    <row r="8">
      <c r="A8" s="44" t="s">
        <v>226</v>
      </c>
      <c r="B8" s="44">
        <v>42.0</v>
      </c>
      <c r="C8" s="70">
        <f t="shared" si="1"/>
        <v>114</v>
      </c>
      <c r="D8" s="44">
        <v>2.0</v>
      </c>
      <c r="E8" s="44">
        <v>12.0</v>
      </c>
      <c r="F8" s="70">
        <f t="shared" si="2"/>
        <v>84</v>
      </c>
      <c r="G8" s="44">
        <v>-5.0</v>
      </c>
      <c r="H8" s="44">
        <v>4.0</v>
      </c>
      <c r="I8" s="44">
        <v>2.0</v>
      </c>
    </row>
    <row r="9">
      <c r="A9" s="44" t="s">
        <v>227</v>
      </c>
      <c r="B9" s="44">
        <v>59.0</v>
      </c>
      <c r="C9" s="70">
        <f t="shared" si="1"/>
        <v>173</v>
      </c>
      <c r="D9" s="44">
        <v>2.0</v>
      </c>
      <c r="E9" s="44">
        <v>12.0</v>
      </c>
      <c r="F9" s="70">
        <f t="shared" si="2"/>
        <v>96</v>
      </c>
      <c r="G9" s="44">
        <v>-5.0</v>
      </c>
      <c r="H9" s="44">
        <v>4.0</v>
      </c>
      <c r="I9" s="44">
        <v>2.0</v>
      </c>
    </row>
    <row r="10">
      <c r="A10" s="44" t="s">
        <v>228</v>
      </c>
      <c r="B10" s="44">
        <v>83.0</v>
      </c>
      <c r="C10" s="70">
        <f t="shared" si="1"/>
        <v>256</v>
      </c>
      <c r="D10" s="44">
        <v>3.0</v>
      </c>
      <c r="E10" s="44">
        <v>12.0</v>
      </c>
      <c r="F10" s="70">
        <f t="shared" si="2"/>
        <v>108</v>
      </c>
      <c r="G10" s="44">
        <v>-5.0</v>
      </c>
      <c r="H10" s="44">
        <v>4.0</v>
      </c>
      <c r="I10" s="44">
        <v>2.0</v>
      </c>
    </row>
    <row r="11">
      <c r="A11" s="44" t="s">
        <v>229</v>
      </c>
      <c r="B11" s="44">
        <v>120.0</v>
      </c>
      <c r="C11" s="70">
        <f t="shared" si="1"/>
        <v>376</v>
      </c>
      <c r="D11" s="44">
        <v>3.0</v>
      </c>
      <c r="E11" s="44">
        <v>12.0</v>
      </c>
      <c r="F11" s="70">
        <f t="shared" si="2"/>
        <v>120</v>
      </c>
      <c r="G11" s="44">
        <v>-5.0</v>
      </c>
      <c r="H11" s="44">
        <v>4.0</v>
      </c>
      <c r="I11" s="44">
        <v>2.0</v>
      </c>
    </row>
    <row r="12">
      <c r="A12" s="44" t="s">
        <v>230</v>
      </c>
      <c r="B12" s="44">
        <v>175.0</v>
      </c>
      <c r="C12" s="70">
        <f t="shared" si="1"/>
        <v>551</v>
      </c>
      <c r="D12" s="44">
        <v>3.0</v>
      </c>
      <c r="E12" s="44">
        <v>12.0</v>
      </c>
      <c r="F12" s="70">
        <f t="shared" si="2"/>
        <v>132</v>
      </c>
      <c r="G12" s="44">
        <v>-5.0</v>
      </c>
      <c r="H12" s="44">
        <v>4.0</v>
      </c>
      <c r="I12" s="44">
        <v>4.0</v>
      </c>
    </row>
    <row r="13">
      <c r="A13" s="44" t="s">
        <v>231</v>
      </c>
      <c r="B13" s="44">
        <v>238.0</v>
      </c>
      <c r="C13" s="70">
        <f t="shared" si="1"/>
        <v>789</v>
      </c>
      <c r="D13" s="44">
        <v>3.0</v>
      </c>
      <c r="E13" s="44">
        <v>12.0</v>
      </c>
      <c r="F13" s="70">
        <f t="shared" si="2"/>
        <v>144</v>
      </c>
      <c r="G13" s="44">
        <v>-5.0</v>
      </c>
      <c r="H13" s="44">
        <v>4.0</v>
      </c>
      <c r="I13" s="44">
        <v>4.0</v>
      </c>
    </row>
    <row r="14">
      <c r="A14" s="44" t="s">
        <v>232</v>
      </c>
      <c r="B14" s="44">
        <v>345.0</v>
      </c>
      <c r="C14" s="70">
        <f t="shared" si="1"/>
        <v>1134</v>
      </c>
      <c r="D14" s="44">
        <v>4.0</v>
      </c>
      <c r="E14" s="44">
        <v>12.0</v>
      </c>
      <c r="F14" s="70">
        <f t="shared" si="2"/>
        <v>156</v>
      </c>
      <c r="G14" s="44">
        <v>-5.0</v>
      </c>
      <c r="H14" s="44">
        <v>6.0</v>
      </c>
      <c r="I14" s="44">
        <v>4.0</v>
      </c>
    </row>
    <row r="15">
      <c r="A15" s="44" t="s">
        <v>233</v>
      </c>
      <c r="B15" s="44">
        <v>500.0</v>
      </c>
      <c r="C15" s="70">
        <f t="shared" si="1"/>
        <v>1634</v>
      </c>
      <c r="D15" s="44">
        <v>4.0</v>
      </c>
      <c r="E15" s="44">
        <v>12.0</v>
      </c>
      <c r="F15" s="70">
        <f t="shared" si="2"/>
        <v>168</v>
      </c>
      <c r="G15" s="44">
        <v>-5.0</v>
      </c>
      <c r="H15" s="44">
        <v>6.0</v>
      </c>
      <c r="I15" s="44">
        <v>4.0</v>
      </c>
    </row>
    <row r="16">
      <c r="A16" s="44" t="s">
        <v>234</v>
      </c>
      <c r="B16" s="44">
        <v>812.0</v>
      </c>
      <c r="C16" s="70">
        <f t="shared" si="1"/>
        <v>2446</v>
      </c>
      <c r="D16" s="44">
        <v>4.0</v>
      </c>
      <c r="E16" s="44">
        <v>12.0</v>
      </c>
      <c r="F16" s="70">
        <f t="shared" si="2"/>
        <v>180</v>
      </c>
      <c r="G16" s="44">
        <v>-10.0</v>
      </c>
      <c r="H16" s="44">
        <v>6.0</v>
      </c>
      <c r="I16" s="44">
        <v>4.0</v>
      </c>
    </row>
    <row r="17">
      <c r="A17" s="44" t="s">
        <v>235</v>
      </c>
      <c r="B17" s="44">
        <v>1125.0</v>
      </c>
      <c r="C17" s="70">
        <f t="shared" si="1"/>
        <v>3571</v>
      </c>
      <c r="D17" s="44">
        <v>4.0</v>
      </c>
      <c r="E17" s="44">
        <v>12.0</v>
      </c>
      <c r="F17" s="70">
        <f t="shared" si="2"/>
        <v>192</v>
      </c>
      <c r="G17" s="44">
        <v>-10.0</v>
      </c>
      <c r="H17" s="44">
        <v>6.0</v>
      </c>
      <c r="I17" s="44">
        <v>4.0</v>
      </c>
    </row>
    <row r="18">
      <c r="A18" s="44" t="s">
        <v>236</v>
      </c>
      <c r="B18" s="44">
        <v>1812.0</v>
      </c>
      <c r="C18" s="70">
        <f t="shared" si="1"/>
        <v>5383</v>
      </c>
      <c r="D18" s="44">
        <v>5.0</v>
      </c>
      <c r="E18" s="44">
        <v>12.0</v>
      </c>
      <c r="F18" s="70">
        <f t="shared" si="2"/>
        <v>204</v>
      </c>
      <c r="G18" s="44">
        <v>-10.0</v>
      </c>
      <c r="H18" s="44">
        <v>8.0</v>
      </c>
      <c r="I18" s="44">
        <v>4.0</v>
      </c>
    </row>
    <row r="19">
      <c r="A19" s="44" t="s">
        <v>237</v>
      </c>
      <c r="B19" s="44">
        <v>2500.0</v>
      </c>
      <c r="C19" s="70">
        <f t="shared" si="1"/>
        <v>7883</v>
      </c>
      <c r="D19" s="44">
        <v>5.0</v>
      </c>
      <c r="E19" s="44">
        <v>12.0</v>
      </c>
      <c r="F19" s="70">
        <f t="shared" si="2"/>
        <v>216</v>
      </c>
      <c r="G19" s="44">
        <v>-10.0</v>
      </c>
      <c r="H19" s="44">
        <v>8.0</v>
      </c>
      <c r="I19" s="44">
        <v>4.0</v>
      </c>
    </row>
    <row r="20">
      <c r="A20" s="44" t="s">
        <v>238</v>
      </c>
      <c r="B20" s="44">
        <v>4500.0</v>
      </c>
      <c r="C20" s="70">
        <f t="shared" si="1"/>
        <v>12383</v>
      </c>
      <c r="D20" s="44">
        <v>5.0</v>
      </c>
      <c r="E20" s="44">
        <v>12.0</v>
      </c>
      <c r="F20" s="70">
        <f t="shared" si="2"/>
        <v>228</v>
      </c>
      <c r="G20" s="44">
        <v>-10.0</v>
      </c>
      <c r="H20" s="44">
        <v>8.0</v>
      </c>
      <c r="I20" s="44">
        <v>4.0</v>
      </c>
    </row>
    <row r="21">
      <c r="A21" s="44" t="s">
        <v>239</v>
      </c>
      <c r="B21" s="44">
        <v>8125.0</v>
      </c>
      <c r="C21" s="70">
        <f t="shared" si="1"/>
        <v>20508</v>
      </c>
      <c r="D21" s="44">
        <v>5.0</v>
      </c>
      <c r="E21" s="44">
        <v>12.0</v>
      </c>
      <c r="F21" s="70">
        <f t="shared" si="2"/>
        <v>240</v>
      </c>
      <c r="G21" s="44">
        <v>-10.0</v>
      </c>
      <c r="H21" s="44">
        <v>8.0</v>
      </c>
      <c r="I21" s="44">
        <v>4.0</v>
      </c>
    </row>
    <row r="22">
      <c r="A22" s="44" t="s">
        <v>240</v>
      </c>
      <c r="B22" s="44">
        <v>2.0</v>
      </c>
      <c r="C22" s="70">
        <f>B22</f>
        <v>2</v>
      </c>
      <c r="D22" s="44">
        <v>0.0</v>
      </c>
      <c r="E22" s="44">
        <v>8.0</v>
      </c>
      <c r="F22" s="44">
        <f>E22</f>
        <v>8</v>
      </c>
      <c r="G22" s="70">
        <f>10</f>
        <v>10</v>
      </c>
      <c r="H22" s="44">
        <v>2.0</v>
      </c>
      <c r="I22" s="44">
        <v>2.0</v>
      </c>
    </row>
    <row r="23">
      <c r="A23" s="44" t="s">
        <v>241</v>
      </c>
      <c r="B23" s="44">
        <v>4.0</v>
      </c>
      <c r="C23" s="70">
        <f t="shared" ref="C23:C41" si="3">B23+C22</f>
        <v>6</v>
      </c>
      <c r="D23" s="44">
        <v>0.0</v>
      </c>
      <c r="E23" s="44">
        <v>8.0</v>
      </c>
      <c r="F23" s="70">
        <f t="shared" ref="F23:F41" si="4">E23+F22</f>
        <v>16</v>
      </c>
      <c r="G23" s="44">
        <v>10.0</v>
      </c>
      <c r="H23" s="44">
        <v>2.0</v>
      </c>
      <c r="I23" s="44">
        <v>2.0</v>
      </c>
    </row>
    <row r="24">
      <c r="A24" s="44" t="s">
        <v>242</v>
      </c>
      <c r="B24" s="44">
        <v>7.0</v>
      </c>
      <c r="C24" s="70">
        <f t="shared" si="3"/>
        <v>13</v>
      </c>
      <c r="D24" s="44">
        <v>0.0</v>
      </c>
      <c r="E24" s="44">
        <v>8.0</v>
      </c>
      <c r="F24" s="70">
        <f t="shared" si="4"/>
        <v>24</v>
      </c>
      <c r="G24" s="44">
        <v>10.0</v>
      </c>
      <c r="H24" s="44">
        <v>2.0</v>
      </c>
      <c r="I24" s="44">
        <v>2.0</v>
      </c>
    </row>
    <row r="25">
      <c r="A25" s="44" t="s">
        <v>243</v>
      </c>
      <c r="B25" s="44">
        <v>12.0</v>
      </c>
      <c r="C25" s="70">
        <f t="shared" si="3"/>
        <v>25</v>
      </c>
      <c r="D25" s="44">
        <v>0.0</v>
      </c>
      <c r="E25" s="44">
        <v>8.0</v>
      </c>
      <c r="F25" s="70">
        <f t="shared" si="4"/>
        <v>32</v>
      </c>
      <c r="G25" s="44">
        <v>20.0</v>
      </c>
      <c r="H25" s="44">
        <v>2.0</v>
      </c>
      <c r="I25" s="44">
        <v>2.0</v>
      </c>
    </row>
    <row r="26">
      <c r="A26" s="44" t="s">
        <v>244</v>
      </c>
      <c r="B26" s="44">
        <v>18.0</v>
      </c>
      <c r="C26" s="70">
        <f t="shared" si="3"/>
        <v>43</v>
      </c>
      <c r="D26" s="44">
        <v>0.0</v>
      </c>
      <c r="E26" s="44">
        <v>8.0</v>
      </c>
      <c r="F26" s="70">
        <f t="shared" si="4"/>
        <v>40</v>
      </c>
      <c r="G26" s="44">
        <v>20.0</v>
      </c>
      <c r="H26" s="44">
        <v>2.0</v>
      </c>
      <c r="I26" s="44">
        <v>4.0</v>
      </c>
    </row>
    <row r="27">
      <c r="A27" s="44" t="s">
        <v>245</v>
      </c>
      <c r="B27" s="44">
        <v>29.0</v>
      </c>
      <c r="C27" s="70">
        <f t="shared" si="3"/>
        <v>72</v>
      </c>
      <c r="D27" s="44">
        <v>0.0</v>
      </c>
      <c r="E27" s="44">
        <v>8.0</v>
      </c>
      <c r="F27" s="70">
        <f t="shared" si="4"/>
        <v>48</v>
      </c>
      <c r="G27" s="44">
        <v>20.0</v>
      </c>
      <c r="H27" s="44">
        <v>2.0</v>
      </c>
      <c r="I27" s="44">
        <v>4.0</v>
      </c>
    </row>
    <row r="28">
      <c r="A28" s="44" t="s">
        <v>246</v>
      </c>
      <c r="B28" s="44">
        <v>42.0</v>
      </c>
      <c r="C28" s="70">
        <f t="shared" si="3"/>
        <v>114</v>
      </c>
      <c r="D28" s="44">
        <v>0.0</v>
      </c>
      <c r="E28" s="44">
        <v>8.0</v>
      </c>
      <c r="F28" s="70">
        <f t="shared" si="4"/>
        <v>56</v>
      </c>
      <c r="G28" s="44">
        <v>20.0</v>
      </c>
      <c r="H28" s="44">
        <v>2.0</v>
      </c>
      <c r="I28" s="44">
        <v>4.0</v>
      </c>
    </row>
    <row r="29">
      <c r="A29" s="44" t="s">
        <v>247</v>
      </c>
      <c r="B29" s="44">
        <v>59.0</v>
      </c>
      <c r="C29" s="70">
        <f t="shared" si="3"/>
        <v>173</v>
      </c>
      <c r="D29" s="44">
        <v>0.0</v>
      </c>
      <c r="E29" s="44">
        <v>8.0</v>
      </c>
      <c r="F29" s="70">
        <f t="shared" si="4"/>
        <v>64</v>
      </c>
      <c r="G29" s="44">
        <v>30.0</v>
      </c>
      <c r="H29" s="44">
        <v>2.0</v>
      </c>
      <c r="I29" s="44">
        <v>4.0</v>
      </c>
    </row>
    <row r="30">
      <c r="A30" s="44" t="s">
        <v>248</v>
      </c>
      <c r="B30" s="44">
        <v>83.0</v>
      </c>
      <c r="C30" s="70">
        <f t="shared" si="3"/>
        <v>256</v>
      </c>
      <c r="D30" s="44">
        <v>0.0</v>
      </c>
      <c r="E30" s="44">
        <v>8.0</v>
      </c>
      <c r="F30" s="70">
        <f t="shared" si="4"/>
        <v>72</v>
      </c>
      <c r="G30" s="44">
        <v>30.0</v>
      </c>
      <c r="H30" s="44">
        <v>2.0</v>
      </c>
      <c r="I30" s="44">
        <v>4.0</v>
      </c>
    </row>
    <row r="31">
      <c r="A31" s="44" t="s">
        <v>249</v>
      </c>
      <c r="B31" s="44">
        <v>120.0</v>
      </c>
      <c r="C31" s="70">
        <f t="shared" si="3"/>
        <v>376</v>
      </c>
      <c r="D31" s="44">
        <v>1.0</v>
      </c>
      <c r="E31" s="44">
        <v>8.0</v>
      </c>
      <c r="F31" s="70">
        <f t="shared" si="4"/>
        <v>80</v>
      </c>
      <c r="G31" s="44">
        <v>30.0</v>
      </c>
      <c r="H31" s="44">
        <v>2.0</v>
      </c>
      <c r="I31" s="44">
        <v>4.0</v>
      </c>
    </row>
    <row r="32">
      <c r="A32" s="44" t="s">
        <v>250</v>
      </c>
      <c r="B32" s="44">
        <v>175.0</v>
      </c>
      <c r="C32" s="70">
        <f t="shared" si="3"/>
        <v>551</v>
      </c>
      <c r="D32" s="44">
        <v>1.0</v>
      </c>
      <c r="E32" s="44">
        <v>8.0</v>
      </c>
      <c r="F32" s="70">
        <f t="shared" si="4"/>
        <v>88</v>
      </c>
      <c r="G32" s="44">
        <v>30.0</v>
      </c>
      <c r="H32" s="44">
        <v>2.0</v>
      </c>
      <c r="I32" s="44">
        <v>4.0</v>
      </c>
    </row>
    <row r="33">
      <c r="A33" s="44" t="s">
        <v>251</v>
      </c>
      <c r="B33" s="44">
        <v>238.0</v>
      </c>
      <c r="C33" s="70">
        <f t="shared" si="3"/>
        <v>789</v>
      </c>
      <c r="D33" s="44">
        <v>1.0</v>
      </c>
      <c r="E33" s="44">
        <v>8.0</v>
      </c>
      <c r="F33" s="70">
        <f t="shared" si="4"/>
        <v>96</v>
      </c>
      <c r="G33" s="44">
        <v>40.0</v>
      </c>
      <c r="H33" s="44">
        <v>2.0</v>
      </c>
      <c r="I33" s="44">
        <v>4.0</v>
      </c>
    </row>
    <row r="34">
      <c r="A34" s="44" t="s">
        <v>252</v>
      </c>
      <c r="B34" s="44">
        <v>345.0</v>
      </c>
      <c r="C34" s="70">
        <f t="shared" si="3"/>
        <v>1134</v>
      </c>
      <c r="D34" s="44">
        <v>1.0</v>
      </c>
      <c r="E34" s="44">
        <v>8.0</v>
      </c>
      <c r="F34" s="70">
        <f t="shared" si="4"/>
        <v>104</v>
      </c>
      <c r="G34" s="44">
        <v>40.0</v>
      </c>
      <c r="H34" s="44">
        <v>4.0</v>
      </c>
      <c r="I34" s="44">
        <v>6.0</v>
      </c>
    </row>
    <row r="35">
      <c r="A35" s="44" t="s">
        <v>253</v>
      </c>
      <c r="B35" s="44">
        <v>500.0</v>
      </c>
      <c r="C35" s="70">
        <f t="shared" si="3"/>
        <v>1634</v>
      </c>
      <c r="D35" s="44">
        <v>1.0</v>
      </c>
      <c r="E35" s="44">
        <v>8.0</v>
      </c>
      <c r="F35" s="70">
        <f t="shared" si="4"/>
        <v>112</v>
      </c>
      <c r="G35" s="44">
        <v>40.0</v>
      </c>
      <c r="H35" s="44">
        <v>4.0</v>
      </c>
      <c r="I35" s="44">
        <v>6.0</v>
      </c>
    </row>
    <row r="36">
      <c r="A36" s="44" t="s">
        <v>254</v>
      </c>
      <c r="B36" s="44">
        <v>812.0</v>
      </c>
      <c r="C36" s="70">
        <f t="shared" si="3"/>
        <v>2446</v>
      </c>
      <c r="D36" s="44">
        <v>1.0</v>
      </c>
      <c r="E36" s="44">
        <v>8.0</v>
      </c>
      <c r="F36" s="70">
        <f t="shared" si="4"/>
        <v>120</v>
      </c>
      <c r="G36" s="44">
        <v>40.0</v>
      </c>
      <c r="H36" s="44">
        <v>4.0</v>
      </c>
      <c r="I36" s="44">
        <v>6.0</v>
      </c>
    </row>
    <row r="37">
      <c r="A37" s="44" t="s">
        <v>255</v>
      </c>
      <c r="B37" s="44">
        <v>1125.0</v>
      </c>
      <c r="C37" s="70">
        <f t="shared" si="3"/>
        <v>3571</v>
      </c>
      <c r="D37" s="44">
        <v>1.0</v>
      </c>
      <c r="E37" s="44">
        <v>8.0</v>
      </c>
      <c r="F37" s="70">
        <f t="shared" si="4"/>
        <v>128</v>
      </c>
      <c r="G37" s="44">
        <v>50.0</v>
      </c>
      <c r="H37" s="44">
        <v>4.0</v>
      </c>
      <c r="I37" s="44">
        <v>6.0</v>
      </c>
    </row>
    <row r="38">
      <c r="A38" s="44" t="s">
        <v>256</v>
      </c>
      <c r="B38" s="44">
        <v>1812.0</v>
      </c>
      <c r="C38" s="70">
        <f t="shared" si="3"/>
        <v>5383</v>
      </c>
      <c r="D38" s="44">
        <v>1.0</v>
      </c>
      <c r="E38" s="44">
        <v>8.0</v>
      </c>
      <c r="F38" s="70">
        <f t="shared" si="4"/>
        <v>136</v>
      </c>
      <c r="G38" s="44">
        <v>50.0</v>
      </c>
      <c r="H38" s="44">
        <v>4.0</v>
      </c>
      <c r="I38" s="44">
        <v>6.0</v>
      </c>
    </row>
    <row r="39">
      <c r="A39" s="44" t="s">
        <v>257</v>
      </c>
      <c r="B39" s="44">
        <v>2500.0</v>
      </c>
      <c r="C39" s="70">
        <f t="shared" si="3"/>
        <v>7883</v>
      </c>
      <c r="D39" s="44">
        <v>1.0</v>
      </c>
      <c r="E39" s="44">
        <v>8.0</v>
      </c>
      <c r="F39" s="70">
        <f t="shared" si="4"/>
        <v>144</v>
      </c>
      <c r="G39" s="44">
        <v>50.0</v>
      </c>
      <c r="H39" s="44">
        <v>4.0</v>
      </c>
      <c r="I39" s="44">
        <v>6.0</v>
      </c>
    </row>
    <row r="40">
      <c r="A40" s="44" t="s">
        <v>258</v>
      </c>
      <c r="B40" s="44">
        <v>4500.0</v>
      </c>
      <c r="C40" s="70">
        <f t="shared" si="3"/>
        <v>12383</v>
      </c>
      <c r="D40" s="44">
        <v>1.0</v>
      </c>
      <c r="E40" s="44">
        <v>8.0</v>
      </c>
      <c r="F40" s="70">
        <f t="shared" si="4"/>
        <v>152</v>
      </c>
      <c r="G40" s="44">
        <v>50.0</v>
      </c>
      <c r="H40" s="44">
        <v>4.0</v>
      </c>
      <c r="I40" s="44">
        <v>6.0</v>
      </c>
    </row>
    <row r="41">
      <c r="A41" s="44" t="s">
        <v>259</v>
      </c>
      <c r="B41" s="44">
        <v>8125.0</v>
      </c>
      <c r="C41" s="70">
        <f t="shared" si="3"/>
        <v>20508</v>
      </c>
      <c r="D41" s="44">
        <v>2.0</v>
      </c>
      <c r="E41" s="44">
        <v>8.0</v>
      </c>
      <c r="F41" s="70">
        <f t="shared" si="4"/>
        <v>160</v>
      </c>
      <c r="G41" s="44">
        <v>60.0</v>
      </c>
      <c r="H41" s="44">
        <v>4.0</v>
      </c>
      <c r="I41" s="44">
        <v>6.0</v>
      </c>
    </row>
    <row r="42">
      <c r="A42" s="44" t="s">
        <v>260</v>
      </c>
      <c r="B42" s="44">
        <v>2.0</v>
      </c>
      <c r="C42" s="70">
        <f>B42</f>
        <v>2</v>
      </c>
      <c r="D42" s="44">
        <v>0.0</v>
      </c>
      <c r="E42" s="44">
        <v>10.0</v>
      </c>
      <c r="F42" s="44">
        <f>E42</f>
        <v>10</v>
      </c>
      <c r="G42" s="44">
        <v>0.0</v>
      </c>
      <c r="H42" s="44">
        <v>2.0</v>
      </c>
      <c r="I42" s="44">
        <v>4.0</v>
      </c>
    </row>
    <row r="43">
      <c r="A43" s="44" t="s">
        <v>261</v>
      </c>
      <c r="B43" s="44">
        <v>4.0</v>
      </c>
      <c r="C43" s="70">
        <f t="shared" ref="C43:C61" si="5">B43+C42</f>
        <v>6</v>
      </c>
      <c r="D43" s="44">
        <v>0.0</v>
      </c>
      <c r="E43" s="44">
        <v>10.0</v>
      </c>
      <c r="F43" s="70">
        <f t="shared" ref="F43:F61" si="6">E43+F42</f>
        <v>20</v>
      </c>
      <c r="G43" s="44">
        <v>0.0</v>
      </c>
      <c r="H43" s="44">
        <v>2.0</v>
      </c>
      <c r="I43" s="44">
        <v>4.0</v>
      </c>
    </row>
    <row r="44">
      <c r="A44" s="44" t="s">
        <v>262</v>
      </c>
      <c r="B44" s="44">
        <v>7.0</v>
      </c>
      <c r="C44" s="70">
        <f t="shared" si="5"/>
        <v>13</v>
      </c>
      <c r="D44" s="44">
        <v>0.0</v>
      </c>
      <c r="E44" s="44">
        <v>10.0</v>
      </c>
      <c r="F44" s="70">
        <f t="shared" si="6"/>
        <v>30</v>
      </c>
      <c r="G44" s="44">
        <v>0.0</v>
      </c>
      <c r="H44" s="44">
        <v>2.0</v>
      </c>
      <c r="I44" s="44">
        <v>4.0</v>
      </c>
    </row>
    <row r="45">
      <c r="A45" s="44" t="s">
        <v>263</v>
      </c>
      <c r="B45" s="44">
        <v>12.0</v>
      </c>
      <c r="C45" s="70">
        <f t="shared" si="5"/>
        <v>25</v>
      </c>
      <c r="D45" s="44">
        <v>0.0</v>
      </c>
      <c r="E45" s="44">
        <v>10.0</v>
      </c>
      <c r="F45" s="70">
        <f t="shared" si="6"/>
        <v>40</v>
      </c>
      <c r="G45" s="44">
        <v>0.0</v>
      </c>
      <c r="H45" s="44">
        <v>2.0</v>
      </c>
      <c r="I45" s="44">
        <v>4.0</v>
      </c>
    </row>
    <row r="46">
      <c r="A46" s="44" t="s">
        <v>264</v>
      </c>
      <c r="B46" s="44">
        <v>18.0</v>
      </c>
      <c r="C46" s="70">
        <f t="shared" si="5"/>
        <v>43</v>
      </c>
      <c r="D46" s="44">
        <v>0.0</v>
      </c>
      <c r="E46" s="44">
        <v>10.0</v>
      </c>
      <c r="F46" s="70">
        <f t="shared" si="6"/>
        <v>50</v>
      </c>
      <c r="G46" s="44">
        <v>0.0</v>
      </c>
      <c r="H46" s="44">
        <v>2.0</v>
      </c>
      <c r="I46" s="44">
        <v>6.0</v>
      </c>
    </row>
    <row r="47">
      <c r="A47" s="44" t="s">
        <v>265</v>
      </c>
      <c r="B47" s="44">
        <v>29.0</v>
      </c>
      <c r="C47" s="70">
        <f t="shared" si="5"/>
        <v>72</v>
      </c>
      <c r="D47" s="44">
        <v>1.0</v>
      </c>
      <c r="E47" s="44">
        <v>10.0</v>
      </c>
      <c r="F47" s="70">
        <f t="shared" si="6"/>
        <v>60</v>
      </c>
      <c r="G47" s="44">
        <v>0.0</v>
      </c>
      <c r="H47" s="44">
        <v>2.0</v>
      </c>
      <c r="I47" s="44">
        <v>6.0</v>
      </c>
    </row>
    <row r="48">
      <c r="A48" s="44" t="s">
        <v>266</v>
      </c>
      <c r="B48" s="44">
        <v>42.0</v>
      </c>
      <c r="C48" s="70">
        <f t="shared" si="5"/>
        <v>114</v>
      </c>
      <c r="D48" s="44">
        <v>1.0</v>
      </c>
      <c r="E48" s="44">
        <v>10.0</v>
      </c>
      <c r="F48" s="70">
        <f t="shared" si="6"/>
        <v>70</v>
      </c>
      <c r="G48" s="44">
        <v>0.0</v>
      </c>
      <c r="H48" s="44">
        <v>2.0</v>
      </c>
      <c r="I48" s="44">
        <v>6.0</v>
      </c>
    </row>
    <row r="49">
      <c r="A49" s="44" t="s">
        <v>267</v>
      </c>
      <c r="B49" s="44">
        <v>59.0</v>
      </c>
      <c r="C49" s="70">
        <f t="shared" si="5"/>
        <v>173</v>
      </c>
      <c r="D49" s="44">
        <v>1.0</v>
      </c>
      <c r="E49" s="44">
        <v>10.0</v>
      </c>
      <c r="F49" s="70">
        <f t="shared" si="6"/>
        <v>80</v>
      </c>
      <c r="G49" s="44">
        <v>0.0</v>
      </c>
      <c r="H49" s="44">
        <v>2.0</v>
      </c>
      <c r="I49" s="44">
        <v>6.0</v>
      </c>
    </row>
    <row r="50">
      <c r="A50" s="44" t="s">
        <v>268</v>
      </c>
      <c r="B50" s="44">
        <v>83.0</v>
      </c>
      <c r="C50" s="70">
        <f t="shared" si="5"/>
        <v>256</v>
      </c>
      <c r="D50" s="44">
        <v>1.0</v>
      </c>
      <c r="E50" s="44">
        <v>10.0</v>
      </c>
      <c r="F50" s="70">
        <f t="shared" si="6"/>
        <v>90</v>
      </c>
      <c r="G50" s="44">
        <v>0.0</v>
      </c>
      <c r="H50" s="44">
        <v>2.0</v>
      </c>
      <c r="I50" s="44">
        <v>6.0</v>
      </c>
    </row>
    <row r="51">
      <c r="A51" s="44" t="s">
        <v>269</v>
      </c>
      <c r="B51" s="44">
        <v>120.0</v>
      </c>
      <c r="C51" s="70">
        <f t="shared" si="5"/>
        <v>376</v>
      </c>
      <c r="D51" s="44">
        <v>1.0</v>
      </c>
      <c r="E51" s="44">
        <v>10.0</v>
      </c>
      <c r="F51" s="70">
        <f t="shared" si="6"/>
        <v>100</v>
      </c>
      <c r="G51" s="44">
        <v>0.0</v>
      </c>
      <c r="H51" s="44">
        <v>2.0</v>
      </c>
      <c r="I51" s="44">
        <v>6.0</v>
      </c>
    </row>
    <row r="52">
      <c r="A52" s="44" t="s">
        <v>270</v>
      </c>
      <c r="B52" s="44">
        <v>175.0</v>
      </c>
      <c r="C52" s="70">
        <f t="shared" si="5"/>
        <v>551</v>
      </c>
      <c r="D52" s="44">
        <v>1.0</v>
      </c>
      <c r="E52" s="44">
        <v>10.0</v>
      </c>
      <c r="F52" s="70">
        <f t="shared" si="6"/>
        <v>110</v>
      </c>
      <c r="G52" s="44">
        <v>10.0</v>
      </c>
      <c r="H52" s="44">
        <v>4.0</v>
      </c>
      <c r="I52" s="44">
        <v>6.0</v>
      </c>
    </row>
    <row r="53">
      <c r="A53" s="44" t="s">
        <v>271</v>
      </c>
      <c r="B53" s="44">
        <v>238.0</v>
      </c>
      <c r="C53" s="70">
        <f t="shared" si="5"/>
        <v>789</v>
      </c>
      <c r="D53" s="44">
        <v>2.0</v>
      </c>
      <c r="E53" s="44">
        <v>10.0</v>
      </c>
      <c r="F53" s="70">
        <f t="shared" si="6"/>
        <v>120</v>
      </c>
      <c r="G53" s="44">
        <v>10.0</v>
      </c>
      <c r="H53" s="44">
        <v>4.0</v>
      </c>
      <c r="I53" s="44">
        <v>6.0</v>
      </c>
    </row>
    <row r="54">
      <c r="A54" s="44" t="s">
        <v>272</v>
      </c>
      <c r="B54" s="44">
        <v>345.0</v>
      </c>
      <c r="C54" s="70">
        <f t="shared" si="5"/>
        <v>1134</v>
      </c>
      <c r="D54" s="44">
        <v>2.0</v>
      </c>
      <c r="E54" s="44">
        <v>10.0</v>
      </c>
      <c r="F54" s="70">
        <f t="shared" si="6"/>
        <v>130</v>
      </c>
      <c r="G54" s="44">
        <v>10.0</v>
      </c>
      <c r="H54" s="44">
        <v>4.0</v>
      </c>
      <c r="I54" s="44">
        <v>8.0</v>
      </c>
    </row>
    <row r="55">
      <c r="A55" s="44" t="s">
        <v>273</v>
      </c>
      <c r="B55" s="44">
        <v>500.0</v>
      </c>
      <c r="C55" s="70">
        <f t="shared" si="5"/>
        <v>1634</v>
      </c>
      <c r="D55" s="44">
        <v>2.0</v>
      </c>
      <c r="E55" s="44">
        <v>10.0</v>
      </c>
      <c r="F55" s="70">
        <f t="shared" si="6"/>
        <v>140</v>
      </c>
      <c r="G55" s="44">
        <v>10.0</v>
      </c>
      <c r="H55" s="44">
        <v>4.0</v>
      </c>
      <c r="I55" s="44">
        <v>8.0</v>
      </c>
    </row>
    <row r="56">
      <c r="A56" s="44" t="s">
        <v>274</v>
      </c>
      <c r="B56" s="44">
        <v>812.0</v>
      </c>
      <c r="C56" s="70">
        <f t="shared" si="5"/>
        <v>2446</v>
      </c>
      <c r="D56" s="44">
        <v>2.0</v>
      </c>
      <c r="E56" s="44">
        <v>10.0</v>
      </c>
      <c r="F56" s="70">
        <f t="shared" si="6"/>
        <v>150</v>
      </c>
      <c r="G56" s="44">
        <v>10.0</v>
      </c>
      <c r="H56" s="44">
        <v>4.0</v>
      </c>
      <c r="I56" s="44">
        <v>8.0</v>
      </c>
    </row>
    <row r="57">
      <c r="A57" s="44" t="s">
        <v>275</v>
      </c>
      <c r="B57" s="44">
        <v>1125.0</v>
      </c>
      <c r="C57" s="70">
        <f t="shared" si="5"/>
        <v>3571</v>
      </c>
      <c r="D57" s="44">
        <v>2.0</v>
      </c>
      <c r="E57" s="44">
        <v>10.0</v>
      </c>
      <c r="F57" s="70">
        <f t="shared" si="6"/>
        <v>160</v>
      </c>
      <c r="G57" s="44">
        <v>10.0</v>
      </c>
      <c r="H57" s="44">
        <v>4.0</v>
      </c>
      <c r="I57" s="44">
        <v>8.0</v>
      </c>
    </row>
    <row r="58">
      <c r="A58" s="44" t="s">
        <v>276</v>
      </c>
      <c r="B58" s="44">
        <v>1812.0</v>
      </c>
      <c r="C58" s="70">
        <f t="shared" si="5"/>
        <v>5383</v>
      </c>
      <c r="D58" s="44">
        <v>2.0</v>
      </c>
      <c r="E58" s="44">
        <v>10.0</v>
      </c>
      <c r="F58" s="70">
        <f t="shared" si="6"/>
        <v>170</v>
      </c>
      <c r="G58" s="44">
        <v>10.0</v>
      </c>
      <c r="H58" s="44">
        <v>4.0</v>
      </c>
      <c r="I58" s="44">
        <v>8.0</v>
      </c>
    </row>
    <row r="59">
      <c r="A59" s="44" t="s">
        <v>277</v>
      </c>
      <c r="B59" s="44">
        <v>2500.0</v>
      </c>
      <c r="C59" s="70">
        <f t="shared" si="5"/>
        <v>7883</v>
      </c>
      <c r="D59" s="44">
        <v>3.0</v>
      </c>
      <c r="E59" s="44">
        <v>10.0</v>
      </c>
      <c r="F59" s="70">
        <f t="shared" si="6"/>
        <v>180</v>
      </c>
      <c r="G59" s="44">
        <v>10.0</v>
      </c>
      <c r="H59" s="44">
        <v>4.0</v>
      </c>
      <c r="I59" s="44">
        <v>8.0</v>
      </c>
    </row>
    <row r="60">
      <c r="A60" s="44" t="s">
        <v>278</v>
      </c>
      <c r="B60" s="44">
        <v>4500.0</v>
      </c>
      <c r="C60" s="70">
        <f t="shared" si="5"/>
        <v>12383</v>
      </c>
      <c r="D60" s="44">
        <v>3.0</v>
      </c>
      <c r="E60" s="44">
        <v>10.0</v>
      </c>
      <c r="F60" s="70">
        <f t="shared" si="6"/>
        <v>190</v>
      </c>
      <c r="G60" s="44">
        <v>10.0</v>
      </c>
      <c r="H60" s="44">
        <v>6.0</v>
      </c>
      <c r="I60" s="44">
        <v>8.0</v>
      </c>
    </row>
    <row r="61">
      <c r="A61" s="44" t="s">
        <v>279</v>
      </c>
      <c r="B61" s="44">
        <v>8125.0</v>
      </c>
      <c r="C61" s="70">
        <f t="shared" si="5"/>
        <v>20508</v>
      </c>
      <c r="D61" s="44">
        <v>3.0</v>
      </c>
      <c r="E61" s="44">
        <v>10.0</v>
      </c>
      <c r="F61" s="70">
        <f t="shared" si="6"/>
        <v>200</v>
      </c>
      <c r="G61" s="44">
        <v>10.0</v>
      </c>
      <c r="H61" s="44">
        <v>6.0</v>
      </c>
      <c r="I61" s="44">
        <v>8.0</v>
      </c>
    </row>
    <row r="63">
      <c r="A63" s="44" t="s">
        <v>69</v>
      </c>
    </row>
    <row r="64">
      <c r="A64" s="44" t="s">
        <v>123</v>
      </c>
      <c r="B64" s="44">
        <v>5.0</v>
      </c>
      <c r="C64" s="44">
        <v>20.0</v>
      </c>
    </row>
    <row r="65">
      <c r="A65" s="44" t="s">
        <v>280</v>
      </c>
      <c r="B65" s="44">
        <v>10.0</v>
      </c>
      <c r="C65" s="44">
        <v>40.0</v>
      </c>
    </row>
    <row r="66">
      <c r="A66" s="44" t="s">
        <v>281</v>
      </c>
      <c r="B66" s="44">
        <v>15.0</v>
      </c>
      <c r="C66" s="44">
        <v>70.0</v>
      </c>
    </row>
    <row r="67">
      <c r="A67" s="44"/>
    </row>
    <row r="68">
      <c r="A68" s="44" t="s">
        <v>69</v>
      </c>
    </row>
    <row r="69">
      <c r="A69" s="44" t="s">
        <v>49</v>
      </c>
      <c r="B69" s="44" t="s">
        <v>282</v>
      </c>
      <c r="C69" s="44">
        <v>120.0</v>
      </c>
      <c r="D69" s="44">
        <v>0.0</v>
      </c>
      <c r="E69" s="44">
        <v>2.0</v>
      </c>
      <c r="F69" s="44" t="s">
        <v>283</v>
      </c>
    </row>
    <row r="70">
      <c r="A70" s="44" t="s">
        <v>284</v>
      </c>
      <c r="B70" s="44" t="s">
        <v>285</v>
      </c>
      <c r="C70" s="44">
        <v>180.0</v>
      </c>
      <c r="D70" s="44">
        <v>1.0</v>
      </c>
      <c r="E70" s="44">
        <v>5.0</v>
      </c>
      <c r="F70" s="44" t="s">
        <v>283</v>
      </c>
    </row>
    <row r="71">
      <c r="A71" s="44" t="s">
        <v>124</v>
      </c>
      <c r="B71" s="44" t="s">
        <v>286</v>
      </c>
      <c r="C71" s="44">
        <v>90.0</v>
      </c>
      <c r="D71" s="44">
        <v>0.0</v>
      </c>
      <c r="E71" s="44">
        <v>2.0</v>
      </c>
    </row>
    <row r="72">
      <c r="A72" s="44" t="s">
        <v>60</v>
      </c>
      <c r="B72" s="44" t="s">
        <v>287</v>
      </c>
      <c r="C72" s="44">
        <v>150.0</v>
      </c>
      <c r="D72" s="44">
        <v>1.0</v>
      </c>
      <c r="E72" s="44">
        <v>3.0</v>
      </c>
      <c r="F72" s="44" t="s">
        <v>288</v>
      </c>
    </row>
    <row r="73">
      <c r="A73" s="44" t="s">
        <v>289</v>
      </c>
      <c r="B73" s="44" t="s">
        <v>290</v>
      </c>
      <c r="C73" s="44">
        <v>250.0</v>
      </c>
      <c r="D73" s="44">
        <v>2.0</v>
      </c>
      <c r="E73" s="44">
        <v>5.0</v>
      </c>
      <c r="F73" s="44" t="s">
        <v>291</v>
      </c>
    </row>
    <row r="74">
      <c r="A74" s="44" t="s">
        <v>84</v>
      </c>
      <c r="B74" s="44" t="s">
        <v>292</v>
      </c>
      <c r="C74" s="44">
        <v>200.0</v>
      </c>
      <c r="D74" s="44">
        <v>1.0</v>
      </c>
      <c r="E74" s="44">
        <v>4.0</v>
      </c>
    </row>
    <row r="75">
      <c r="A75" s="44" t="s">
        <v>293</v>
      </c>
      <c r="B75" s="44" t="s">
        <v>287</v>
      </c>
      <c r="C75" s="44">
        <v>90.0</v>
      </c>
      <c r="D75" s="44">
        <v>1.0</v>
      </c>
      <c r="E75" s="44">
        <v>3.0</v>
      </c>
    </row>
    <row r="76">
      <c r="A76" s="44" t="s">
        <v>102</v>
      </c>
      <c r="B76" s="44" t="s">
        <v>294</v>
      </c>
      <c r="C76" s="44">
        <v>150.0</v>
      </c>
      <c r="D76" s="44">
        <v>2.0</v>
      </c>
      <c r="E76" s="44">
        <v>4.0</v>
      </c>
      <c r="F76" s="44" t="s">
        <v>295</v>
      </c>
    </row>
    <row r="77">
      <c r="A77" s="44" t="s">
        <v>125</v>
      </c>
      <c r="B77" s="44" t="s">
        <v>296</v>
      </c>
      <c r="C77" s="44">
        <v>120.0</v>
      </c>
      <c r="D77" s="44">
        <v>1.0</v>
      </c>
      <c r="E77" s="44">
        <v>3.0</v>
      </c>
      <c r="F77" s="44" t="s">
        <v>288</v>
      </c>
    </row>
    <row r="78">
      <c r="A78" s="44" t="s">
        <v>111</v>
      </c>
      <c r="B78" s="44" t="s">
        <v>297</v>
      </c>
      <c r="C78" s="44" t="s">
        <v>298</v>
      </c>
      <c r="D78" s="44">
        <v>2.0</v>
      </c>
      <c r="E78" s="44">
        <v>4.0</v>
      </c>
      <c r="F78" s="44" t="s">
        <v>299</v>
      </c>
    </row>
    <row r="79">
      <c r="A79" s="44" t="s">
        <v>300</v>
      </c>
      <c r="B79" s="44" t="s">
        <v>301</v>
      </c>
      <c r="C79" s="44" t="s">
        <v>298</v>
      </c>
      <c r="D79" s="44">
        <v>2.0</v>
      </c>
      <c r="E79" s="44">
        <v>3.0</v>
      </c>
      <c r="F79" s="44" t="s">
        <v>302</v>
      </c>
    </row>
    <row r="80">
      <c r="A80" s="44" t="s">
        <v>115</v>
      </c>
      <c r="B80" s="44" t="s">
        <v>294</v>
      </c>
      <c r="C80" s="44">
        <v>100.0</v>
      </c>
      <c r="D80" s="44">
        <v>2.0</v>
      </c>
      <c r="E80" s="44">
        <v>4.0</v>
      </c>
      <c r="F80" s="44" t="s">
        <v>303</v>
      </c>
    </row>
    <row r="81">
      <c r="A81" s="44" t="s">
        <v>69</v>
      </c>
    </row>
    <row r="82">
      <c r="A82" s="44" t="s">
        <v>55</v>
      </c>
    </row>
    <row r="83">
      <c r="A83" s="44" t="s">
        <v>59</v>
      </c>
    </row>
    <row r="84">
      <c r="A84" s="44" t="s">
        <v>62</v>
      </c>
    </row>
    <row r="85">
      <c r="A85" s="44" t="s">
        <v>65</v>
      </c>
    </row>
    <row r="86">
      <c r="A86" s="44" t="s">
        <v>304</v>
      </c>
    </row>
    <row r="87">
      <c r="A87" s="44" t="s">
        <v>305</v>
      </c>
    </row>
    <row r="88">
      <c r="A88" s="44" t="s">
        <v>306</v>
      </c>
    </row>
  </sheetData>
  <drawing r:id="rId1"/>
</worksheet>
</file>