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mutel/Code/coarse/coarse/data/"/>
    </mc:Choice>
  </mc:AlternateContent>
  <xr:revisionPtr revIDLastSave="0" documentId="13_ncr:1_{AE247579-0B3B-FB42-BDEA-1936D28A04DD}" xr6:coauthVersionLast="36" xr6:coauthVersionMax="36" xr10:uidLastSave="{00000000-0000-0000-0000-000000000000}"/>
  <bookViews>
    <workbookView xWindow="0" yWindow="460" windowWidth="28800" windowHeight="17540" tabRatio="938" xr2:uid="{00000000-000D-0000-FFFF-FFFF00000000}"/>
  </bookViews>
  <sheets>
    <sheet name="Car parameters" sheetId="22" r:id="rId1"/>
  </sheets>
  <definedNames>
    <definedName name="_xlnm._FilterDatabase" localSheetId="0" hidden="1">'Car parameters'!$A$1:$N$198</definedName>
  </definedNames>
  <calcPr calcId="181029"/>
</workbook>
</file>

<file path=xl/calcChain.xml><?xml version="1.0" encoding="utf-8"?>
<calcChain xmlns="http://schemas.openxmlformats.org/spreadsheetml/2006/main">
  <c r="K90" i="22" l="1"/>
  <c r="K91" i="22"/>
  <c r="K92" i="22"/>
  <c r="K93" i="22"/>
  <c r="K94" i="22"/>
  <c r="K89" i="22"/>
  <c r="J106" i="22" l="1"/>
  <c r="K106" i="22"/>
  <c r="I106" i="22"/>
  <c r="J93" i="22" l="1"/>
  <c r="I93" i="22"/>
  <c r="I14" i="22" l="1"/>
  <c r="J14" i="22"/>
  <c r="K14" i="22"/>
  <c r="I15" i="22"/>
  <c r="J15" i="22"/>
  <c r="K15" i="22"/>
  <c r="I16" i="22"/>
  <c r="J16" i="22"/>
  <c r="K16" i="22"/>
  <c r="I17" i="22"/>
  <c r="J17" i="22"/>
  <c r="K17" i="22"/>
  <c r="I18" i="22"/>
  <c r="J18" i="22"/>
  <c r="K18" i="22"/>
  <c r="J13" i="22"/>
  <c r="K13" i="22"/>
  <c r="I13" i="22"/>
  <c r="G36" i="22" l="1"/>
  <c r="F36" i="22"/>
  <c r="I5" i="22" l="1"/>
  <c r="J5" i="22"/>
  <c r="K5" i="22"/>
  <c r="I6" i="22"/>
  <c r="J6" i="22"/>
  <c r="K6" i="22"/>
  <c r="I7" i="22"/>
  <c r="J7" i="22"/>
  <c r="K7" i="22"/>
  <c r="I8" i="22"/>
  <c r="J8" i="22"/>
  <c r="K8" i="22"/>
  <c r="I9" i="22"/>
  <c r="J9" i="22"/>
  <c r="K9" i="22"/>
  <c r="I10" i="22"/>
  <c r="J10" i="22"/>
  <c r="K10" i="22"/>
  <c r="J4" i="22"/>
  <c r="K4" i="22"/>
  <c r="I4" i="22"/>
  <c r="I90" i="22" l="1"/>
  <c r="J90" i="22"/>
  <c r="I91" i="22"/>
  <c r="J91" i="22"/>
  <c r="I92" i="22"/>
  <c r="J92" i="22"/>
  <c r="I94" i="22"/>
  <c r="J94" i="22"/>
  <c r="J89" i="22"/>
  <c r="I89" i="22"/>
  <c r="I134" i="22"/>
  <c r="J134" i="22"/>
  <c r="K134" i="22"/>
  <c r="I135" i="22"/>
  <c r="J135" i="22"/>
  <c r="K135" i="22"/>
  <c r="J133" i="22"/>
  <c r="K133" i="22"/>
  <c r="I133" i="22"/>
  <c r="I124" i="22"/>
  <c r="J124" i="22"/>
  <c r="K124" i="22"/>
  <c r="I125" i="22"/>
  <c r="J125" i="22"/>
  <c r="K125" i="22"/>
  <c r="I126" i="22"/>
  <c r="J126" i="22"/>
  <c r="K126" i="22"/>
  <c r="I127" i="22"/>
  <c r="J127" i="22"/>
  <c r="K127" i="22"/>
  <c r="I128" i="22"/>
  <c r="J128" i="22"/>
  <c r="K128" i="22"/>
  <c r="I129" i="22"/>
  <c r="J129" i="22"/>
  <c r="K129" i="22"/>
  <c r="I130" i="22"/>
  <c r="J130" i="22"/>
  <c r="K130" i="22"/>
  <c r="I131" i="22"/>
  <c r="J131" i="22"/>
  <c r="K131" i="22"/>
  <c r="I132" i="22"/>
  <c r="J132" i="22"/>
  <c r="K132" i="22"/>
  <c r="J121" i="22"/>
  <c r="K121" i="22"/>
  <c r="J122" i="22"/>
  <c r="K122" i="22"/>
  <c r="J123" i="22"/>
  <c r="K123" i="22"/>
  <c r="I122" i="22"/>
  <c r="I123" i="22"/>
  <c r="I121" i="22"/>
  <c r="H85" i="22" l="1"/>
  <c r="K85" i="22" s="1"/>
  <c r="G85" i="22"/>
  <c r="J85" i="22" s="1"/>
  <c r="H84" i="22"/>
  <c r="K84" i="22" s="1"/>
  <c r="G84" i="22"/>
  <c r="J84" i="22" s="1"/>
  <c r="H83" i="22"/>
  <c r="K83" i="22" s="1"/>
  <c r="G83" i="22"/>
  <c r="J83" i="22" s="1"/>
  <c r="H82" i="22"/>
  <c r="K82" i="22" s="1"/>
  <c r="G82" i="22"/>
  <c r="J82" i="22" s="1"/>
  <c r="H81" i="22"/>
  <c r="K81" i="22" s="1"/>
  <c r="G81" i="22"/>
  <c r="J81" i="22" s="1"/>
  <c r="H80" i="22"/>
  <c r="K80" i="22" s="1"/>
  <c r="G80" i="22"/>
  <c r="J80" i="22" s="1"/>
  <c r="H79" i="22"/>
  <c r="K79" i="22" s="1"/>
  <c r="G79" i="22"/>
  <c r="J79" i="22" s="1"/>
  <c r="G73" i="22"/>
  <c r="J73" i="22" s="1"/>
  <c r="H73" i="22"/>
  <c r="K73" i="22" s="1"/>
  <c r="G74" i="22"/>
  <c r="J74" i="22" s="1"/>
  <c r="H74" i="22"/>
  <c r="K74" i="22" s="1"/>
  <c r="G75" i="22"/>
  <c r="J75" i="22" s="1"/>
  <c r="H75" i="22"/>
  <c r="K75" i="22" s="1"/>
  <c r="G76" i="22"/>
  <c r="J76" i="22" s="1"/>
  <c r="H76" i="22"/>
  <c r="K76" i="22" s="1"/>
  <c r="G77" i="22"/>
  <c r="J77" i="22" s="1"/>
  <c r="H77" i="22"/>
  <c r="K77" i="22" s="1"/>
  <c r="G78" i="22"/>
  <c r="J78" i="22" s="1"/>
  <c r="H78" i="22"/>
  <c r="K78" i="22" s="1"/>
  <c r="H72" i="22"/>
  <c r="K72" i="22" s="1"/>
  <c r="G72" i="22"/>
  <c r="J72" i="22" s="1"/>
  <c r="I80" i="22"/>
  <c r="I81" i="22"/>
  <c r="I82" i="22"/>
  <c r="I83" i="22"/>
  <c r="I84" i="22"/>
  <c r="I85" i="22"/>
  <c r="I73" i="22"/>
  <c r="I74" i="22"/>
  <c r="I75" i="22"/>
  <c r="I76" i="22"/>
  <c r="I77" i="22"/>
  <c r="I78" i="22"/>
  <c r="I26" i="22"/>
  <c r="J26" i="22"/>
  <c r="J27" i="22"/>
  <c r="J28" i="22"/>
  <c r="J29" i="22"/>
  <c r="I28" i="22"/>
  <c r="I29" i="22"/>
  <c r="I27" i="22"/>
  <c r="I166" i="22"/>
  <c r="K166" i="22" s="1"/>
  <c r="H166" i="22"/>
  <c r="G166" i="22"/>
  <c r="I165" i="22"/>
  <c r="J165" i="22" s="1"/>
  <c r="H165" i="22"/>
  <c r="G165" i="22"/>
  <c r="I164" i="22"/>
  <c r="J164" i="22" s="1"/>
  <c r="H164" i="22"/>
  <c r="G164" i="22"/>
  <c r="I163" i="22"/>
  <c r="K163" i="22" s="1"/>
  <c r="H163" i="22"/>
  <c r="G163" i="22"/>
  <c r="I162" i="22"/>
  <c r="J162" i="22" s="1"/>
  <c r="H162" i="22"/>
  <c r="G162" i="22"/>
  <c r="I161" i="22"/>
  <c r="K161" i="22" s="1"/>
  <c r="H161" i="22"/>
  <c r="G161" i="22"/>
  <c r="I160" i="22"/>
  <c r="J160" i="22" s="1"/>
  <c r="H160" i="22"/>
  <c r="G160" i="22"/>
  <c r="I159" i="22"/>
  <c r="K159" i="22" s="1"/>
  <c r="G159" i="22"/>
  <c r="I158" i="22"/>
  <c r="K158" i="22" s="1"/>
  <c r="H158" i="22"/>
  <c r="G158" i="22"/>
  <c r="I157" i="22"/>
  <c r="J157" i="22" s="1"/>
  <c r="H157" i="22"/>
  <c r="G157" i="22"/>
  <c r="I156" i="22"/>
  <c r="K156" i="22" s="1"/>
  <c r="H156" i="22"/>
  <c r="G156" i="22"/>
  <c r="I155" i="22"/>
  <c r="J155" i="22" s="1"/>
  <c r="H155" i="22"/>
  <c r="G155" i="22"/>
  <c r="I154" i="22"/>
  <c r="K154" i="22" s="1"/>
  <c r="H154" i="22"/>
  <c r="G154" i="22"/>
  <c r="I153" i="22"/>
  <c r="J153" i="22" s="1"/>
  <c r="H153" i="22"/>
  <c r="G153" i="22"/>
  <c r="I152" i="22"/>
  <c r="K152" i="22" s="1"/>
  <c r="H152" i="22"/>
  <c r="G152" i="22"/>
  <c r="I151" i="22"/>
  <c r="J151" i="22" s="1"/>
  <c r="H151" i="22"/>
  <c r="G151" i="22"/>
  <c r="I150" i="22"/>
  <c r="K150" i="22" s="1"/>
  <c r="H150" i="22"/>
  <c r="G150" i="22"/>
  <c r="I149" i="22"/>
  <c r="J149" i="22" s="1"/>
  <c r="H149" i="22"/>
  <c r="G149" i="22"/>
  <c r="I148" i="22"/>
  <c r="K148" i="22" s="1"/>
  <c r="H148" i="22"/>
  <c r="G148" i="22"/>
  <c r="I147" i="22"/>
  <c r="J147" i="22" s="1"/>
  <c r="H147" i="22"/>
  <c r="G147" i="22"/>
  <c r="I146" i="22"/>
  <c r="K146" i="22" s="1"/>
  <c r="H146" i="22"/>
  <c r="G146" i="22"/>
  <c r="I145" i="22"/>
  <c r="J145" i="22" s="1"/>
  <c r="H145" i="22"/>
  <c r="G145" i="22"/>
  <c r="I144" i="22"/>
  <c r="K144" i="22" s="1"/>
  <c r="H144" i="22"/>
  <c r="G144" i="22"/>
  <c r="I143" i="22"/>
  <c r="J143" i="22" s="1"/>
  <c r="H143" i="22"/>
  <c r="G143" i="22"/>
  <c r="I142" i="22"/>
  <c r="K142" i="22" s="1"/>
  <c r="H142" i="22"/>
  <c r="G142" i="22"/>
  <c r="I141" i="22"/>
  <c r="J141" i="22" s="1"/>
  <c r="H141" i="22"/>
  <c r="G141" i="22"/>
  <c r="I136" i="22"/>
  <c r="F136" i="22"/>
  <c r="K103" i="22"/>
  <c r="J103" i="22"/>
  <c r="I103" i="22"/>
  <c r="K101" i="22"/>
  <c r="J101" i="22"/>
  <c r="I101" i="22"/>
  <c r="I79" i="22"/>
  <c r="I72" i="22"/>
  <c r="K71" i="22"/>
  <c r="J71" i="22"/>
  <c r="I71" i="22"/>
  <c r="H70" i="22"/>
  <c r="G70" i="22"/>
  <c r="F70" i="22"/>
  <c r="K50" i="22"/>
  <c r="J50" i="22"/>
  <c r="I50" i="22"/>
  <c r="K49" i="22"/>
  <c r="J49" i="22"/>
  <c r="I49" i="22"/>
  <c r="K48" i="22"/>
  <c r="J48" i="22"/>
  <c r="I48" i="22"/>
  <c r="K47" i="22"/>
  <c r="J47" i="22"/>
  <c r="I47" i="22"/>
  <c r="K36" i="22"/>
  <c r="J36" i="22"/>
  <c r="I36" i="22"/>
  <c r="H36" i="22"/>
  <c r="K165" i="22" l="1"/>
  <c r="J166" i="22"/>
  <c r="J161" i="22"/>
  <c r="J144" i="22"/>
  <c r="J148" i="22"/>
  <c r="J152" i="22"/>
  <c r="J156" i="22"/>
  <c r="J159" i="22"/>
  <c r="K162" i="22"/>
  <c r="J163" i="22"/>
  <c r="K141" i="22"/>
  <c r="J142" i="22"/>
  <c r="K145" i="22"/>
  <c r="J146" i="22"/>
  <c r="K149" i="22"/>
  <c r="J150" i="22"/>
  <c r="K153" i="22"/>
  <c r="J154" i="22"/>
  <c r="K157" i="22"/>
  <c r="J158" i="22"/>
  <c r="K143" i="22"/>
  <c r="K147" i="22"/>
  <c r="K151" i="22"/>
  <c r="K155" i="22"/>
  <c r="K160" i="22"/>
  <c r="K164" i="22"/>
</calcChain>
</file>

<file path=xl/sharedStrings.xml><?xml version="1.0" encoding="utf-8"?>
<sst xmlns="http://schemas.openxmlformats.org/spreadsheetml/2006/main" count="1410" uniqueCount="255">
  <si>
    <t>kg</t>
  </si>
  <si>
    <t>W/kg</t>
  </si>
  <si>
    <t>unit</t>
  </si>
  <si>
    <t>km</t>
  </si>
  <si>
    <t>W</t>
  </si>
  <si>
    <t xml:space="preserve">kg </t>
  </si>
  <si>
    <t>power to mass ratio</t>
  </si>
  <si>
    <t>aerodynamic drag coefficient</t>
  </si>
  <si>
    <t>lifetime kilometers</t>
  </si>
  <si>
    <t>average passengers</t>
  </si>
  <si>
    <t>average passenger mass</t>
  </si>
  <si>
    <t>cargo mass</t>
  </si>
  <si>
    <t>rolling resistance coefficient</t>
  </si>
  <si>
    <t>battery DoD</t>
  </si>
  <si>
    <t>charger mass</t>
  </si>
  <si>
    <t>emotor mass per power</t>
  </si>
  <si>
    <t>converter mass</t>
  </si>
  <si>
    <t>inverter mass</t>
  </si>
  <si>
    <t>power distribution unit mass</t>
  </si>
  <si>
    <t>battery lifetime kilometers</t>
  </si>
  <si>
    <t>parameter</t>
  </si>
  <si>
    <t>kWh/kg</t>
  </si>
  <si>
    <t>battery discharge efficiency</t>
  </si>
  <si>
    <t>battery charge efficiency</t>
  </si>
  <si>
    <t>glider base mass</t>
  </si>
  <si>
    <t>persons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</si>
  <si>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</si>
  <si>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</si>
  <si>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</si>
  <si>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</si>
  <si>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</si>
  <si>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</si>
  <si>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annual average heat demand (thermal)</t>
  </si>
  <si>
    <t>annual average A/C demand (thermal)</t>
  </si>
  <si>
    <t>average power demand (electrical)</t>
  </si>
  <si>
    <t>heating thermal demand</t>
  </si>
  <si>
    <t>cooling thermal demand</t>
  </si>
  <si>
    <t>heating energy consumption</t>
  </si>
  <si>
    <t>cooling energy consumption</t>
  </si>
  <si>
    <t>kg/kW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</si>
  <si>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</si>
  <si>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</si>
  <si>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</si>
  <si>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</si>
  <si>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</si>
  <si>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</si>
  <si>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ICEV-p</t>
  </si>
  <si>
    <t>ICEV-d</t>
  </si>
  <si>
    <t>ICEV-g</t>
  </si>
  <si>
    <t>Driving</t>
  </si>
  <si>
    <t>lightweighting</t>
  </si>
  <si>
    <t>Emissions</t>
  </si>
  <si>
    <t>ICEV-p, ICEV-d, ICEV-g</t>
  </si>
  <si>
    <t>fuel cell power area density</t>
  </si>
  <si>
    <t>fuel cell ancillary BoP mass per power</t>
  </si>
  <si>
    <t>fuel cell essential BoP mass per power</t>
  </si>
  <si>
    <t>FCEV</t>
  </si>
  <si>
    <t>mW/cm2</t>
  </si>
  <si>
    <t>PHEV-c</t>
  </si>
  <si>
    <t>BEV, FCEV, PHEV-e</t>
  </si>
  <si>
    <t>kg/kWh</t>
  </si>
  <si>
    <t>BEV, PHEV-c, PHEV-e</t>
  </si>
  <si>
    <t>engine mass per power</t>
  </si>
  <si>
    <t>combustion power share</t>
  </si>
  <si>
    <t>fuel cell power share</t>
  </si>
  <si>
    <t>BEV, PHEV-e</t>
  </si>
  <si>
    <t>battery cell power density</t>
  </si>
  <si>
    <t>kW/kg</t>
  </si>
  <si>
    <t>W/W</t>
  </si>
  <si>
    <t>average power demand (mechanical)</t>
  </si>
  <si>
    <t>electrical load per thermal load</t>
  </si>
  <si>
    <t>mechanical load per thermal load</t>
  </si>
  <si>
    <t>NOx</t>
  </si>
  <si>
    <t>CO</t>
  </si>
  <si>
    <t>PM</t>
  </si>
  <si>
    <t>CH4</t>
  </si>
  <si>
    <t>kg / kg fuel</t>
  </si>
  <si>
    <t>NMVOC</t>
  </si>
  <si>
    <r>
      <t>m</t>
    </r>
    <r>
      <rPr>
        <vertAlign val="superscript"/>
        <sz val="10"/>
        <color theme="1"/>
        <rFont val="Calibri"/>
        <family val="2"/>
        <scheme val="minor"/>
      </rPr>
      <t>2</t>
    </r>
  </si>
  <si>
    <t>energy battery mass</t>
  </si>
  <si>
    <t>H2 tank mass per energy</t>
  </si>
  <si>
    <t>fuel tank mass per energy</t>
  </si>
  <si>
    <t>CNG tank mass slope</t>
  </si>
  <si>
    <t>CNG tank mass intercept</t>
  </si>
  <si>
    <t>CNG mass</t>
  </si>
  <si>
    <t>H2 mass</t>
  </si>
  <si>
    <t>HEV-p</t>
  </si>
  <si>
    <t>BEV, FCEV, HEV-p, PHEV-c, PHEV-e</t>
  </si>
  <si>
    <t>BEV, PHEV-c, PHEV-e, FCEV, HEV-p</t>
  </si>
  <si>
    <t>ICEV-p, ICEV-d, ICEV-g, FCEV, HEV-p, PHEV-c</t>
  </si>
  <si>
    <t>ICEV-p, ICEV-d, HEV-p, PHEV-c, PHEV-e</t>
  </si>
  <si>
    <t>HEV-p, PHEV-c, PHEV-e</t>
  </si>
  <si>
    <t>HEV-p, PHEV-c</t>
  </si>
  <si>
    <t>CO2 per kg fuel</t>
  </si>
  <si>
    <t>PHEV-c, PHEV-e</t>
  </si>
  <si>
    <t>BEV, PHEV-e, PHEV-c, HEV-p, FCEV</t>
  </si>
  <si>
    <t>required for recuperative braking. we assume a lower value because the battery is sometimes full and can't charge.</t>
  </si>
  <si>
    <t>engine efficiency</t>
  </si>
  <si>
    <t>drivetrain efficiency</t>
  </si>
  <si>
    <t>BEV, FCEV, PHEV-e, HEV-p</t>
  </si>
  <si>
    <t>powertrain mass per power</t>
  </si>
  <si>
    <t>engine fixed mass</t>
  </si>
  <si>
    <t>emotor fixed mass</t>
  </si>
  <si>
    <t>powertrain fixed mass</t>
  </si>
  <si>
    <t>ICEV-p, ICEV-g, HEV-p, PHEV-c, PHEV-e</t>
  </si>
  <si>
    <t xml:space="preserve">ICEV-p, ICEV-d, ICEV-g, </t>
  </si>
  <si>
    <t>ICEV-p, ICEV-d, ICEV-g, HEV-p, FCEV</t>
  </si>
  <si>
    <t>BEV, PHEV-c, PHEV-e,</t>
  </si>
  <si>
    <t>petrol mass</t>
  </si>
  <si>
    <t>diesel mass</t>
  </si>
  <si>
    <t>fuel cell lifetime kilometers</t>
  </si>
  <si>
    <t>Benzene</t>
  </si>
  <si>
    <t>HC</t>
  </si>
  <si>
    <t>N2O</t>
  </si>
  <si>
    <t>NH3</t>
  </si>
  <si>
    <t>NO2</t>
  </si>
  <si>
    <t>SO2 per kg fuel</t>
  </si>
  <si>
    <t>ICEV-p, HEV-p, PHEV-c</t>
  </si>
  <si>
    <t>kg/km</t>
  </si>
  <si>
    <t>HBEFA 3.3, mode value for Euro6 average driving, min and max are half and double respectively. Assume same for hybrid</t>
  </si>
  <si>
    <t>HBEFA 3.3, mode value for Euro6 average driving, min and max are half and double respectively.</t>
  </si>
  <si>
    <t>ICEV-p, ICEV-d, ICEV-g,</t>
  </si>
  <si>
    <t>HEV-p, FCEV</t>
  </si>
  <si>
    <t>considers whole fuel cell system</t>
  </si>
  <si>
    <t>considers whole battery system</t>
  </si>
  <si>
    <t>considers onboard system</t>
  </si>
  <si>
    <t>represents mass reduction by replacing standard materials with high strength steel.</t>
  </si>
  <si>
    <t>considers whole hydrogen storage system 700 bar</t>
  </si>
  <si>
    <t>considers whole battery system except charging system</t>
  </si>
  <si>
    <t>applies to all vehicles with a combustion engine regardless of type and size</t>
  </si>
  <si>
    <t>only for pure BEV - this is for heating only. Cooling system included in glider cost</t>
  </si>
  <si>
    <t>BEV, PHEV-e, PHEV-c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</si>
  <si>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</si>
  <si>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</si>
  <si>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</si>
  <si>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</si>
  <si>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</si>
  <si>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ICEV-p, ICEV-d, PHEV-e, PHEV-c, HEV-p</t>
  </si>
  <si>
    <t>PHEV-c, HEV-p ,ICEV-p</t>
  </si>
  <si>
    <t>Costs</t>
  </si>
  <si>
    <t>comment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</si>
  <si>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</si>
  <si>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</si>
  <si>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</si>
  <si>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</si>
  <si>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</si>
  <si>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energy storage battery cost per kWh</t>
  </si>
  <si>
    <t>fuel tank cost per kg</t>
  </si>
  <si>
    <t>energy cost per kWh</t>
  </si>
  <si>
    <t>interest rate</t>
  </si>
  <si>
    <t>kilometers per year</t>
  </si>
  <si>
    <t>% of glider cost</t>
  </si>
  <si>
    <t>BEV, FCEV</t>
  </si>
  <si>
    <t>PHEV-e, PHEV-c, HEV-p, ICEV-p, ICEV-d, ICEV-g</t>
  </si>
  <si>
    <t>maintenance cost per glider cost</t>
  </si>
  <si>
    <t>markup factor</t>
  </si>
  <si>
    <t>This is the markup from manufacturing cost to consumer purchase price</t>
  </si>
  <si>
    <t>Mini</t>
  </si>
  <si>
    <t>PHEV-e, PHEV-c, HEV-p,  ICEV-p, ICEV-d, ICEV-g</t>
  </si>
  <si>
    <t>Small</t>
  </si>
  <si>
    <t>SUV</t>
  </si>
  <si>
    <t>battery cell production energy electricity share</t>
  </si>
  <si>
    <t>battery cell production energy</t>
  </si>
  <si>
    <t>Total energy consumption split between electricity and direct natural gas combustion</t>
  </si>
  <si>
    <t>share of electricity (balance made up by direct combustion of natural gas)</t>
  </si>
  <si>
    <t>Typical values</t>
  </si>
  <si>
    <t>Assumed to be double the cost per kW because system is much smaller.</t>
  </si>
  <si>
    <t>uncertainty distribution</t>
  </si>
  <si>
    <t>triangular</t>
  </si>
  <si>
    <t>BEV, PHEV-c, PHEV-e, FCEV</t>
  </si>
  <si>
    <t>Typical values, higher bound expected to increase in the future due to increases in car sharing</t>
  </si>
  <si>
    <t>Calibration result</t>
  </si>
  <si>
    <t>Biedermann et al. (2015)</t>
  </si>
  <si>
    <t>Geyer (2017), Hirschberg et al. (2016)</t>
  </si>
  <si>
    <t>Hirschberg et al. (2016), Grunditz, Thiringer (2016), VCS (2018)</t>
  </si>
  <si>
    <t>Hirschberg et al. (2016), Calibration result</t>
  </si>
  <si>
    <t>Hirschberg et al. (2016), Grunditz, Thiringer (2016), Calibration result</t>
  </si>
  <si>
    <t>Transportation research board (2006)</t>
  </si>
  <si>
    <t>Hirschberg et al. (2016), EEA (2012)</t>
  </si>
  <si>
    <t>Hirschberg et al. (2016), Calibration result, Personal Communication with Christian Bach, EMPA (2018)</t>
  </si>
  <si>
    <t>Hirschberg et al. (2016), Miotti et al (2015), Simons and Bauer (2015), DOE (2017a), DOE (2017b), Calibration result</t>
  </si>
  <si>
    <t>Del Duce et al (2016)</t>
  </si>
  <si>
    <t>Del Duce et al (2016), Grunditz, Thiringer (2016), Hirschberg et al. (2016), Own assumption</t>
  </si>
  <si>
    <t>Simons (2013), Hirschberg et al. (2016), Own assumption</t>
  </si>
  <si>
    <t>Own assumption</t>
  </si>
  <si>
    <t>Own assumption, Calibration result</t>
  </si>
  <si>
    <t>Share of total vehicle power provided by combustion (versus battery)</t>
  </si>
  <si>
    <t>Share of total vehicle power provided by fuel cell (versus battery)</t>
  </si>
  <si>
    <t>Hirschberg et al. (2016), Own assumption</t>
  </si>
  <si>
    <t>Konecky, Anderman (2016), Calibration result</t>
  </si>
  <si>
    <t>Ottaviano (2012)</t>
  </si>
  <si>
    <t>Konecky, Anderman (2016), Grunditz, Thiringer (2016), Ottaviano (2012), Calibration result</t>
  </si>
  <si>
    <t>Konecky, Anderman (2016), Grunditz, Thiringer (2016), Hirschberg et al. (2016), DOE (2013), DOE (2017c)</t>
  </si>
  <si>
    <t>Konecky, Anderman (2016), Grunditz, Thiringer (2016), Hirschberg et al. (2016), DOE (2013), DOE (2017c), Own assumption</t>
  </si>
  <si>
    <t>Ellingsen et al (2014), Ellingesen et al (2016), Dai et al (2017), Ellingsen et al (2017), Peters et al (2017)</t>
  </si>
  <si>
    <t>Dai et al (2017), Peters et al (2017),  Own assumption</t>
  </si>
  <si>
    <t>Hirschberg et al. (2016) ,Miotti et al (2015), Simons and Bauer (2015), DOE (2017a), DOE (2017b),  Own assumption</t>
  </si>
  <si>
    <t>DOE (2017d), Own assumption</t>
  </si>
  <si>
    <t>EMEP/ EEA (2016)</t>
  </si>
  <si>
    <t>HBEFA 3.3 (2017)</t>
  </si>
  <si>
    <t>HBEFA 3.3 (2017), Mock (2017)</t>
  </si>
  <si>
    <t>HBEFA 3.3, mode value for Euro6 average driving, min is half base value, max value is 1mg/km, which is a reasonable value for current Euro 6 cheating cars. See Mock (2017)</t>
  </si>
  <si>
    <t>James (2017), Hirschberg et al. (2016), Own assumption</t>
  </si>
  <si>
    <t>Nyquist 2015, Berckmans 2017, calibration result, Hirschberg et al. (2016), Own assumption</t>
  </si>
  <si>
    <t>Weymar et al. (2016), Biedermann et al (2017)</t>
  </si>
  <si>
    <t>size</t>
  </si>
  <si>
    <t>Van</t>
  </si>
  <si>
    <t>Large</t>
  </si>
  <si>
    <t>frontal area</t>
  </si>
  <si>
    <t>Dai et al (2017), Ellingsen et al (2014), Ellingesen et al (2016), Ellingsen et al (2017), Peters et al (2017)</t>
  </si>
  <si>
    <t>Small, Van</t>
  </si>
  <si>
    <t>Mini, Small</t>
  </si>
  <si>
    <t>Lower medium</t>
  </si>
  <si>
    <t>Mini, Small, Lower medium,  Van</t>
  </si>
  <si>
    <t>Medium</t>
  </si>
  <si>
    <t>Small, Lower medium, Medium, Large</t>
  </si>
  <si>
    <t xml:space="preserve">Lower medium, Medium, </t>
  </si>
  <si>
    <t>Small, Lower medium, Medium, Large, Van, SUV</t>
  </si>
  <si>
    <t>Large, Van, SUV</t>
  </si>
  <si>
    <t>Lower medium, Medium, SUV</t>
  </si>
  <si>
    <t>Medium, SUV, Large</t>
  </si>
  <si>
    <t>Euro/ kg</t>
  </si>
  <si>
    <t>Euro / kg</t>
  </si>
  <si>
    <t>Euro / car</t>
  </si>
  <si>
    <t>Euro/ kg saved</t>
  </si>
  <si>
    <t>Euro / kW</t>
  </si>
  <si>
    <t>Euro / kWh</t>
  </si>
  <si>
    <t>Euro / kg capacity</t>
  </si>
  <si>
    <t>this is the base cost of the car per kg of glider - doesn't include energy storage or powertrain and should be the same for all powertrains</t>
  </si>
  <si>
    <t>Lower medium,</t>
  </si>
  <si>
    <t>Medium, Large</t>
  </si>
  <si>
    <t>Van, SUV</t>
  </si>
  <si>
    <t xml:space="preserve">PHEV-e, PHEV-c, HEV-p, </t>
  </si>
  <si>
    <t xml:space="preserve">FCEV, PHEV-e, PHEV-c, HEV-p,  </t>
  </si>
  <si>
    <t>Assume 50% higher cost than pure electric powertrain due to increased complexity of interfacing with ICE or fuel cell</t>
  </si>
  <si>
    <t>Assume 50% higher cost than combustion powertrain due to increased complexity of interfacing with electric motor</t>
  </si>
  <si>
    <t>ICEV-p, ICEV-d, ICEV-g,  HEV-p</t>
  </si>
  <si>
    <t>PHEV-c, PHEV-e,</t>
  </si>
  <si>
    <t>ICEV-p, ICEV-d, ICEV-g, HEV-p</t>
  </si>
  <si>
    <t>Bauer (2017), European Commission (2018a)</t>
  </si>
  <si>
    <t>Konecky, Anderman (2016), Grunditz, Thiringer (2016), Hirschberg et al. (2016), DOE (2013), DOE (2017c), Dai (2018),Own assumption</t>
  </si>
  <si>
    <t>European Commission (2018c)</t>
  </si>
  <si>
    <t>www.cngeurope.com</t>
  </si>
  <si>
    <t>Production via electrolysis, with industrial electricity prices. Infrastructure 0.1 Euro / kWh for current. Future prices from IMAGE results</t>
  </si>
  <si>
    <t>DOE (2015), European Commission (2018a)</t>
  </si>
  <si>
    <t>Electricity for household consumers : 0.02 Euro surcharge for charging station amortisation included. Future prices from IMAGE results</t>
  </si>
  <si>
    <t>2017 European prices - uncertainty based on regional difference. Future prices from IMAGE results</t>
  </si>
  <si>
    <t>2017 base</t>
  </si>
  <si>
    <t>2017 low</t>
  </si>
  <si>
    <t>2017 high</t>
  </si>
  <si>
    <t>2040 base</t>
  </si>
  <si>
    <t>2040 low</t>
  </si>
  <si>
    <t>2040 high</t>
  </si>
  <si>
    <t>category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</si>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</sst>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/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wrapText="1"/>
    </xf>
    <xf numFmtId="164" fontId="5" fillId="0" borderId="0" xfId="0" applyNumberFormat="1" applyFont="1" applyFill="1" applyAlignment="1">
      <alignment wrapText="1"/>
    </xf>
    <xf numFmtId="166" fontId="5" fillId="0" borderId="0" xfId="0" applyNumberFormat="1" applyFont="1" applyFill="1" applyAlignment="1">
      <alignment wrapText="1"/>
    </xf>
    <xf numFmtId="0" fontId="3" fillId="0" borderId="0" xfId="0" applyFont="1" applyFill="1" applyBorder="1" applyAlignment="1"/>
    <xf numFmtId="1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Alignment="1">
      <alignment horizontal="right" wrapText="1"/>
    </xf>
    <xf numFmtId="164" fontId="3" fillId="0" borderId="0" xfId="0" applyNumberFormat="1" applyFont="1" applyFill="1" applyBorder="1" applyAlignment="1">
      <alignment horizontal="right" wrapText="1"/>
    </xf>
    <xf numFmtId="9" fontId="3" fillId="0" borderId="0" xfId="1" applyFont="1" applyFill="1" applyBorder="1" applyAlignment="1">
      <alignment horizontal="right" wrapText="1"/>
    </xf>
    <xf numFmtId="167" fontId="3" fillId="0" borderId="0" xfId="0" applyNumberFormat="1" applyFont="1" applyFill="1" applyBorder="1" applyAlignment="1">
      <alignment horizontal="right" wrapText="1"/>
    </xf>
    <xf numFmtId="11" fontId="3" fillId="0" borderId="0" xfId="0" applyNumberFormat="1" applyFont="1" applyFill="1" applyBorder="1" applyAlignment="1">
      <alignment horizontal="right" wrapText="1"/>
    </xf>
    <xf numFmtId="11" fontId="5" fillId="0" borderId="0" xfId="0" applyNumberFormat="1" applyFont="1" applyFill="1" applyBorder="1" applyAlignment="1">
      <alignment horizontal="right" wrapText="1"/>
    </xf>
    <xf numFmtId="2" fontId="3" fillId="0" borderId="0" xfId="0" applyNumberFormat="1" applyFont="1" applyFill="1" applyBorder="1" applyAlignment="1">
      <alignment horizontal="right" wrapText="1"/>
    </xf>
    <xf numFmtId="2" fontId="5" fillId="0" borderId="0" xfId="0" applyNumberFormat="1" applyFont="1" applyFill="1" applyBorder="1" applyAlignment="1">
      <alignment horizontal="right" wrapText="1"/>
    </xf>
    <xf numFmtId="1" fontId="5" fillId="0" borderId="0" xfId="0" applyNumberFormat="1" applyFont="1" applyFill="1" applyBorder="1" applyAlignment="1">
      <alignment horizontal="right" wrapText="1"/>
    </xf>
    <xf numFmtId="0" fontId="3" fillId="2" borderId="0" xfId="0" applyFont="1" applyFill="1"/>
    <xf numFmtId="165" fontId="3" fillId="0" borderId="0" xfId="0" applyNumberFormat="1" applyFont="1" applyFill="1" applyBorder="1" applyAlignment="1">
      <alignment horizontal="right" wrapText="1"/>
    </xf>
    <xf numFmtId="2" fontId="3" fillId="0" borderId="0" xfId="0" applyNumberFormat="1" applyFont="1" applyFill="1"/>
    <xf numFmtId="0" fontId="10" fillId="0" borderId="0" xfId="9" applyFill="1" applyAlignment="1"/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ngeurop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"/>
  <sheetViews>
    <sheetView tabSelected="1" zoomScale="151" zoomScaleNormal="151" workbookViewId="0">
      <pane xSplit="5" ySplit="1" topLeftCell="M177" activePane="bottomRight" state="frozen"/>
      <selection pane="topRight" activeCell="F1" sqref="F1"/>
      <selection pane="bottomLeft" activeCell="A3" sqref="A3"/>
      <selection pane="bottomRight" activeCell="M1" sqref="M1"/>
    </sheetView>
  </sheetViews>
  <sheetFormatPr baseColWidth="10" defaultColWidth="9.1640625" defaultRowHeight="14" x14ac:dyDescent="0.2"/>
  <cols>
    <col min="1" max="1" width="13.5" style="2" bestFit="1" customWidth="1"/>
    <col min="2" max="2" width="36.83203125" style="2" bestFit="1" customWidth="1"/>
    <col min="3" max="3" width="18.33203125" style="2" bestFit="1" customWidth="1"/>
    <col min="4" max="4" width="31.83203125" style="2" bestFit="1" customWidth="1"/>
    <col min="5" max="5" width="10.5" style="2" bestFit="1" customWidth="1"/>
    <col min="6" max="6" width="9" style="2" bestFit="1" customWidth="1"/>
    <col min="7" max="8" width="7.83203125" style="2" bestFit="1" customWidth="1"/>
    <col min="9" max="9" width="9" style="2" bestFit="1" customWidth="1"/>
    <col min="10" max="11" width="7.83203125" style="2" bestFit="1" customWidth="1"/>
    <col min="12" max="12" width="15.5" style="2" bestFit="1" customWidth="1"/>
    <col min="13" max="13" width="34.33203125" style="3" customWidth="1"/>
    <col min="14" max="14" width="115.1640625" style="2" bestFit="1" customWidth="1"/>
    <col min="15" max="16384" width="9.1640625" style="2"/>
  </cols>
  <sheetData>
    <row r="1" spans="1:14" ht="30" x14ac:dyDescent="0.2">
      <c r="A1" s="8" t="s">
        <v>253</v>
      </c>
      <c r="B1" s="8" t="s">
        <v>29</v>
      </c>
      <c r="C1" s="8" t="s">
        <v>205</v>
      </c>
      <c r="D1" s="8" t="s">
        <v>20</v>
      </c>
      <c r="E1" s="8" t="s">
        <v>167</v>
      </c>
      <c r="F1" s="8" t="s">
        <v>247</v>
      </c>
      <c r="G1" s="8" t="s">
        <v>248</v>
      </c>
      <c r="H1" s="8" t="s">
        <v>249</v>
      </c>
      <c r="I1" s="8" t="s">
        <v>250</v>
      </c>
      <c r="J1" s="8" t="s">
        <v>251</v>
      </c>
      <c r="K1" s="8" t="s">
        <v>252</v>
      </c>
      <c r="L1" s="8" t="s">
        <v>2</v>
      </c>
      <c r="M1" s="3" t="s">
        <v>254</v>
      </c>
      <c r="N1" s="8" t="s">
        <v>140</v>
      </c>
    </row>
    <row r="2" spans="1:14" ht="15" x14ac:dyDescent="0.2">
      <c r="A2" s="8" t="s">
        <v>49</v>
      </c>
      <c r="B2" s="8" t="s">
        <v>30</v>
      </c>
      <c r="C2" s="8" t="s">
        <v>30</v>
      </c>
      <c r="D2" s="8" t="s">
        <v>8</v>
      </c>
      <c r="E2" s="8" t="s">
        <v>168</v>
      </c>
      <c r="F2" s="14">
        <v>200000</v>
      </c>
      <c r="G2" s="14">
        <v>80000</v>
      </c>
      <c r="H2" s="14">
        <v>300000</v>
      </c>
      <c r="I2" s="14">
        <v>200000</v>
      </c>
      <c r="J2" s="14">
        <v>80000</v>
      </c>
      <c r="K2" s="14">
        <v>400000</v>
      </c>
      <c r="L2" s="8" t="s">
        <v>3</v>
      </c>
      <c r="M2" s="3" t="s">
        <v>204</v>
      </c>
      <c r="N2" s="8" t="s">
        <v>170</v>
      </c>
    </row>
    <row r="3" spans="1:14" ht="15" x14ac:dyDescent="0.2">
      <c r="A3" s="8" t="s">
        <v>49</v>
      </c>
      <c r="B3" s="8" t="s">
        <v>30</v>
      </c>
      <c r="C3" s="8" t="s">
        <v>30</v>
      </c>
      <c r="D3" s="8" t="s">
        <v>150</v>
      </c>
      <c r="E3" s="8" t="s">
        <v>168</v>
      </c>
      <c r="F3" s="14">
        <v>12000</v>
      </c>
      <c r="G3" s="14">
        <v>8000</v>
      </c>
      <c r="H3" s="14">
        <v>15000</v>
      </c>
      <c r="I3" s="14">
        <v>12000</v>
      </c>
      <c r="J3" s="14">
        <v>8000</v>
      </c>
      <c r="K3" s="14">
        <v>15000</v>
      </c>
      <c r="L3" s="8" t="s">
        <v>3</v>
      </c>
      <c r="M3" s="9" t="s">
        <v>172</v>
      </c>
      <c r="N3" s="8" t="s">
        <v>165</v>
      </c>
    </row>
    <row r="4" spans="1:14" ht="15" x14ac:dyDescent="0.2">
      <c r="A4" s="8" t="s">
        <v>40</v>
      </c>
      <c r="B4" s="8" t="s">
        <v>30</v>
      </c>
      <c r="C4" s="8" t="s">
        <v>157</v>
      </c>
      <c r="D4" s="1" t="s">
        <v>24</v>
      </c>
      <c r="E4" s="8" t="s">
        <v>168</v>
      </c>
      <c r="F4" s="15">
        <v>780</v>
      </c>
      <c r="G4" s="15">
        <v>650</v>
      </c>
      <c r="H4" s="15">
        <v>900</v>
      </c>
      <c r="I4" s="15">
        <f>F4</f>
        <v>780</v>
      </c>
      <c r="J4" s="15">
        <f t="shared" ref="J4:K4" si="0">G4</f>
        <v>650</v>
      </c>
      <c r="K4" s="15">
        <f t="shared" si="0"/>
        <v>900</v>
      </c>
      <c r="L4" s="8" t="s">
        <v>0</v>
      </c>
      <c r="M4" s="9" t="s">
        <v>175</v>
      </c>
      <c r="N4" s="4"/>
    </row>
    <row r="5" spans="1:14" ht="15" x14ac:dyDescent="0.2">
      <c r="A5" s="8" t="s">
        <v>40</v>
      </c>
      <c r="B5" s="8" t="s">
        <v>30</v>
      </c>
      <c r="C5" s="8" t="s">
        <v>159</v>
      </c>
      <c r="D5" s="1" t="s">
        <v>24</v>
      </c>
      <c r="E5" s="8" t="s">
        <v>168</v>
      </c>
      <c r="F5" s="15">
        <v>950</v>
      </c>
      <c r="G5" s="15">
        <v>750</v>
      </c>
      <c r="H5" s="15">
        <v>1100</v>
      </c>
      <c r="I5" s="15">
        <f t="shared" ref="I5:I10" si="1">F5</f>
        <v>950</v>
      </c>
      <c r="J5" s="15">
        <f t="shared" ref="J5:J10" si="2">G5</f>
        <v>750</v>
      </c>
      <c r="K5" s="15">
        <f t="shared" ref="K5:K10" si="3">H5</f>
        <v>1100</v>
      </c>
      <c r="L5" s="8" t="s">
        <v>0</v>
      </c>
      <c r="M5" s="9" t="s">
        <v>175</v>
      </c>
      <c r="N5" s="4"/>
    </row>
    <row r="6" spans="1:14" ht="15" x14ac:dyDescent="0.2">
      <c r="A6" s="8" t="s">
        <v>40</v>
      </c>
      <c r="B6" s="8" t="s">
        <v>30</v>
      </c>
      <c r="C6" s="8" t="s">
        <v>212</v>
      </c>
      <c r="D6" s="1" t="s">
        <v>24</v>
      </c>
      <c r="E6" s="8" t="s">
        <v>168</v>
      </c>
      <c r="F6" s="15">
        <v>1150</v>
      </c>
      <c r="G6" s="15">
        <v>950</v>
      </c>
      <c r="H6" s="15">
        <v>1350</v>
      </c>
      <c r="I6" s="15">
        <f t="shared" si="1"/>
        <v>1150</v>
      </c>
      <c r="J6" s="15">
        <f t="shared" si="2"/>
        <v>950</v>
      </c>
      <c r="K6" s="15">
        <f t="shared" si="3"/>
        <v>1350</v>
      </c>
      <c r="L6" s="8" t="s">
        <v>0</v>
      </c>
      <c r="M6" s="9" t="s">
        <v>175</v>
      </c>
      <c r="N6" s="4"/>
    </row>
    <row r="7" spans="1:14" ht="15" x14ac:dyDescent="0.2">
      <c r="A7" s="8" t="s">
        <v>40</v>
      </c>
      <c r="B7" s="8" t="s">
        <v>30</v>
      </c>
      <c r="C7" s="8" t="s">
        <v>214</v>
      </c>
      <c r="D7" s="1" t="s">
        <v>24</v>
      </c>
      <c r="E7" s="8" t="s">
        <v>168</v>
      </c>
      <c r="F7" s="15">
        <v>1300</v>
      </c>
      <c r="G7" s="15">
        <v>900</v>
      </c>
      <c r="H7" s="15">
        <v>1500</v>
      </c>
      <c r="I7" s="15">
        <f t="shared" si="1"/>
        <v>1300</v>
      </c>
      <c r="J7" s="15">
        <f t="shared" si="2"/>
        <v>900</v>
      </c>
      <c r="K7" s="15">
        <f t="shared" si="3"/>
        <v>1500</v>
      </c>
      <c r="L7" s="8" t="s">
        <v>0</v>
      </c>
      <c r="M7" s="9" t="s">
        <v>175</v>
      </c>
      <c r="N7" s="4"/>
    </row>
    <row r="8" spans="1:14" ht="15" x14ac:dyDescent="0.2">
      <c r="A8" s="8" t="s">
        <v>40</v>
      </c>
      <c r="B8" s="8" t="s">
        <v>30</v>
      </c>
      <c r="C8" s="8" t="s">
        <v>207</v>
      </c>
      <c r="D8" s="1" t="s">
        <v>24</v>
      </c>
      <c r="E8" s="8" t="s">
        <v>168</v>
      </c>
      <c r="F8" s="15">
        <v>1500</v>
      </c>
      <c r="G8" s="15">
        <v>1000</v>
      </c>
      <c r="H8" s="15">
        <v>2300</v>
      </c>
      <c r="I8" s="15">
        <f t="shared" si="1"/>
        <v>1500</v>
      </c>
      <c r="J8" s="15">
        <f t="shared" si="2"/>
        <v>1000</v>
      </c>
      <c r="K8" s="15">
        <f t="shared" si="3"/>
        <v>2300</v>
      </c>
      <c r="L8" s="8" t="s">
        <v>0</v>
      </c>
      <c r="M8" s="9" t="s">
        <v>175</v>
      </c>
      <c r="N8" s="4"/>
    </row>
    <row r="9" spans="1:14" ht="15" x14ac:dyDescent="0.2">
      <c r="A9" s="8" t="s">
        <v>40</v>
      </c>
      <c r="B9" s="8" t="s">
        <v>30</v>
      </c>
      <c r="C9" s="8" t="s">
        <v>206</v>
      </c>
      <c r="D9" s="1" t="s">
        <v>24</v>
      </c>
      <c r="E9" s="8" t="s">
        <v>168</v>
      </c>
      <c r="F9" s="15">
        <v>1350</v>
      </c>
      <c r="G9" s="15">
        <v>1100</v>
      </c>
      <c r="H9" s="15">
        <v>1900</v>
      </c>
      <c r="I9" s="15">
        <f t="shared" si="1"/>
        <v>1350</v>
      </c>
      <c r="J9" s="15">
        <f t="shared" si="2"/>
        <v>1100</v>
      </c>
      <c r="K9" s="15">
        <f t="shared" si="3"/>
        <v>1900</v>
      </c>
      <c r="L9" s="8" t="s">
        <v>0</v>
      </c>
      <c r="M9" s="9" t="s">
        <v>175</v>
      </c>
      <c r="N9" s="4"/>
    </row>
    <row r="10" spans="1:14" ht="15" x14ac:dyDescent="0.2">
      <c r="A10" s="8" t="s">
        <v>40</v>
      </c>
      <c r="B10" s="8" t="s">
        <v>30</v>
      </c>
      <c r="C10" s="8" t="s">
        <v>160</v>
      </c>
      <c r="D10" s="1" t="s">
        <v>24</v>
      </c>
      <c r="E10" s="8" t="s">
        <v>168</v>
      </c>
      <c r="F10" s="15">
        <v>1250</v>
      </c>
      <c r="G10" s="15">
        <v>700</v>
      </c>
      <c r="H10" s="15">
        <v>1800</v>
      </c>
      <c r="I10" s="15">
        <f t="shared" si="1"/>
        <v>1250</v>
      </c>
      <c r="J10" s="15">
        <f t="shared" si="2"/>
        <v>700</v>
      </c>
      <c r="K10" s="15">
        <f t="shared" si="3"/>
        <v>1800</v>
      </c>
      <c r="L10" s="8" t="s">
        <v>0</v>
      </c>
      <c r="M10" s="9" t="s">
        <v>175</v>
      </c>
      <c r="N10" s="4"/>
    </row>
    <row r="11" spans="1:14" ht="15" x14ac:dyDescent="0.2">
      <c r="A11" s="8" t="s">
        <v>40</v>
      </c>
      <c r="B11" s="8" t="s">
        <v>30</v>
      </c>
      <c r="C11" s="8" t="s">
        <v>157</v>
      </c>
      <c r="D11" s="1" t="s">
        <v>50</v>
      </c>
      <c r="E11" s="8" t="s">
        <v>168</v>
      </c>
      <c r="F11" s="18">
        <v>0.05</v>
      </c>
      <c r="G11" s="18">
        <v>0</v>
      </c>
      <c r="H11" s="18">
        <v>0.15</v>
      </c>
      <c r="I11" s="18">
        <v>0.1</v>
      </c>
      <c r="J11" s="18">
        <v>0</v>
      </c>
      <c r="K11" s="18">
        <v>0.15</v>
      </c>
      <c r="L11" s="8"/>
      <c r="M11" s="13" t="s">
        <v>173</v>
      </c>
      <c r="N11" s="4"/>
    </row>
    <row r="12" spans="1:14" ht="30" x14ac:dyDescent="0.2">
      <c r="A12" s="8" t="s">
        <v>40</v>
      </c>
      <c r="B12" s="8" t="s">
        <v>30</v>
      </c>
      <c r="C12" s="8" t="s">
        <v>217</v>
      </c>
      <c r="D12" s="1" t="s">
        <v>50</v>
      </c>
      <c r="E12" s="8" t="s">
        <v>168</v>
      </c>
      <c r="F12" s="18">
        <v>0.1</v>
      </c>
      <c r="G12" s="18">
        <v>0</v>
      </c>
      <c r="H12" s="18">
        <v>0.25</v>
      </c>
      <c r="I12" s="18">
        <v>0.15</v>
      </c>
      <c r="J12" s="18">
        <v>0</v>
      </c>
      <c r="K12" s="18">
        <v>0.25</v>
      </c>
      <c r="L12" s="8"/>
      <c r="M12" s="13" t="s">
        <v>173</v>
      </c>
      <c r="N12" s="4"/>
    </row>
    <row r="13" spans="1:14" ht="15" x14ac:dyDescent="0.2">
      <c r="A13" s="8" t="s">
        <v>40</v>
      </c>
      <c r="B13" s="8" t="s">
        <v>30</v>
      </c>
      <c r="C13" s="8" t="s">
        <v>157</v>
      </c>
      <c r="D13" s="1" t="s">
        <v>6</v>
      </c>
      <c r="E13" s="8" t="s">
        <v>168</v>
      </c>
      <c r="F13" s="15">
        <v>60</v>
      </c>
      <c r="G13" s="15">
        <v>40</v>
      </c>
      <c r="H13" s="15">
        <v>90</v>
      </c>
      <c r="I13" s="15">
        <f>F13</f>
        <v>60</v>
      </c>
      <c r="J13" s="15">
        <f t="shared" ref="J13:K13" si="4">G13</f>
        <v>40</v>
      </c>
      <c r="K13" s="15">
        <f t="shared" si="4"/>
        <v>90</v>
      </c>
      <c r="L13" s="1" t="s">
        <v>1</v>
      </c>
      <c r="M13" s="9" t="s">
        <v>174</v>
      </c>
      <c r="N13" s="8"/>
    </row>
    <row r="14" spans="1:14" ht="15" x14ac:dyDescent="0.2">
      <c r="A14" s="8" t="s">
        <v>40</v>
      </c>
      <c r="B14" s="8" t="s">
        <v>30</v>
      </c>
      <c r="C14" s="8" t="s">
        <v>159</v>
      </c>
      <c r="D14" s="1" t="s">
        <v>6</v>
      </c>
      <c r="E14" s="8" t="s">
        <v>168</v>
      </c>
      <c r="F14" s="15">
        <v>65</v>
      </c>
      <c r="G14" s="15">
        <v>40</v>
      </c>
      <c r="H14" s="15">
        <v>120</v>
      </c>
      <c r="I14" s="15">
        <f t="shared" ref="I14:I18" si="5">F14</f>
        <v>65</v>
      </c>
      <c r="J14" s="15">
        <f t="shared" ref="J14:J18" si="6">G14</f>
        <v>40</v>
      </c>
      <c r="K14" s="15">
        <f t="shared" ref="K14:K18" si="7">H14</f>
        <v>120</v>
      </c>
      <c r="L14" s="1" t="s">
        <v>1</v>
      </c>
      <c r="M14" s="9" t="s">
        <v>174</v>
      </c>
      <c r="N14" s="8"/>
    </row>
    <row r="15" spans="1:14" ht="15" x14ac:dyDescent="0.2">
      <c r="A15" s="8" t="s">
        <v>40</v>
      </c>
      <c r="B15" s="8" t="s">
        <v>30</v>
      </c>
      <c r="C15" s="8" t="s">
        <v>229</v>
      </c>
      <c r="D15" s="1" t="s">
        <v>6</v>
      </c>
      <c r="E15" s="8" t="s">
        <v>168</v>
      </c>
      <c r="F15" s="15">
        <v>70</v>
      </c>
      <c r="G15" s="15">
        <v>45</v>
      </c>
      <c r="H15" s="15">
        <v>120</v>
      </c>
      <c r="I15" s="15">
        <f t="shared" si="5"/>
        <v>70</v>
      </c>
      <c r="J15" s="15">
        <f t="shared" si="6"/>
        <v>45</v>
      </c>
      <c r="K15" s="15">
        <f t="shared" si="7"/>
        <v>120</v>
      </c>
      <c r="L15" s="1" t="s">
        <v>1</v>
      </c>
      <c r="M15" s="9" t="s">
        <v>174</v>
      </c>
      <c r="N15" s="8"/>
    </row>
    <row r="16" spans="1:14" ht="15" x14ac:dyDescent="0.2">
      <c r="A16" s="8" t="s">
        <v>40</v>
      </c>
      <c r="B16" s="8" t="s">
        <v>30</v>
      </c>
      <c r="C16" s="8" t="s">
        <v>230</v>
      </c>
      <c r="D16" s="1" t="s">
        <v>6</v>
      </c>
      <c r="E16" s="8" t="s">
        <v>168</v>
      </c>
      <c r="F16" s="15">
        <v>80</v>
      </c>
      <c r="G16" s="15">
        <v>55</v>
      </c>
      <c r="H16" s="15">
        <v>120</v>
      </c>
      <c r="I16" s="15">
        <f t="shared" si="5"/>
        <v>80</v>
      </c>
      <c r="J16" s="15">
        <f t="shared" si="6"/>
        <v>55</v>
      </c>
      <c r="K16" s="15">
        <f t="shared" si="7"/>
        <v>120</v>
      </c>
      <c r="L16" s="1" t="s">
        <v>1</v>
      </c>
      <c r="M16" s="9" t="s">
        <v>174</v>
      </c>
      <c r="N16" s="8"/>
    </row>
    <row r="17" spans="1:14" ht="15" x14ac:dyDescent="0.2">
      <c r="A17" s="8" t="s">
        <v>40</v>
      </c>
      <c r="B17" s="8" t="s">
        <v>30</v>
      </c>
      <c r="C17" s="8" t="s">
        <v>206</v>
      </c>
      <c r="D17" s="1" t="s">
        <v>6</v>
      </c>
      <c r="E17" s="8" t="s">
        <v>168</v>
      </c>
      <c r="F17" s="15">
        <v>65</v>
      </c>
      <c r="G17" s="15">
        <v>40</v>
      </c>
      <c r="H17" s="15">
        <v>90</v>
      </c>
      <c r="I17" s="15">
        <f t="shared" si="5"/>
        <v>65</v>
      </c>
      <c r="J17" s="15">
        <f t="shared" si="6"/>
        <v>40</v>
      </c>
      <c r="K17" s="15">
        <f t="shared" si="7"/>
        <v>90</v>
      </c>
      <c r="L17" s="1" t="s">
        <v>1</v>
      </c>
      <c r="M17" s="9" t="s">
        <v>174</v>
      </c>
      <c r="N17" s="8"/>
    </row>
    <row r="18" spans="1:14" ht="15" x14ac:dyDescent="0.2">
      <c r="A18" s="8" t="s">
        <v>40</v>
      </c>
      <c r="B18" s="8" t="s">
        <v>30</v>
      </c>
      <c r="C18" s="8" t="s">
        <v>160</v>
      </c>
      <c r="D18" s="1" t="s">
        <v>6</v>
      </c>
      <c r="E18" s="8" t="s">
        <v>168</v>
      </c>
      <c r="F18" s="15">
        <v>75</v>
      </c>
      <c r="G18" s="15">
        <v>50</v>
      </c>
      <c r="H18" s="15">
        <v>105</v>
      </c>
      <c r="I18" s="15">
        <f t="shared" si="5"/>
        <v>75</v>
      </c>
      <c r="J18" s="15">
        <f t="shared" si="6"/>
        <v>50</v>
      </c>
      <c r="K18" s="15">
        <f t="shared" si="7"/>
        <v>105</v>
      </c>
      <c r="L18" s="1" t="s">
        <v>1</v>
      </c>
      <c r="M18" s="9" t="s">
        <v>174</v>
      </c>
      <c r="N18" s="8"/>
    </row>
    <row r="19" spans="1:14" ht="17" x14ac:dyDescent="0.2">
      <c r="A19" s="8" t="s">
        <v>40</v>
      </c>
      <c r="B19" s="8" t="s">
        <v>30</v>
      </c>
      <c r="C19" s="8" t="s">
        <v>157</v>
      </c>
      <c r="D19" s="8" t="s">
        <v>208</v>
      </c>
      <c r="E19" s="8" t="s">
        <v>168</v>
      </c>
      <c r="F19" s="6">
        <v>1.9</v>
      </c>
      <c r="G19" s="16">
        <v>1.7</v>
      </c>
      <c r="H19" s="16">
        <v>2.1</v>
      </c>
      <c r="I19" s="6">
        <v>1.9</v>
      </c>
      <c r="J19" s="16">
        <v>1.7</v>
      </c>
      <c r="K19" s="16">
        <v>2.1</v>
      </c>
      <c r="L19" s="1" t="s">
        <v>78</v>
      </c>
      <c r="M19" s="3" t="s">
        <v>171</v>
      </c>
      <c r="N19" s="4"/>
    </row>
    <row r="20" spans="1:14" ht="17" x14ac:dyDescent="0.2">
      <c r="A20" s="8" t="s">
        <v>40</v>
      </c>
      <c r="B20" s="8" t="s">
        <v>30</v>
      </c>
      <c r="C20" s="8" t="s">
        <v>159</v>
      </c>
      <c r="D20" s="8" t="s">
        <v>208</v>
      </c>
      <c r="E20" s="8" t="s">
        <v>168</v>
      </c>
      <c r="F20" s="6">
        <v>2.1</v>
      </c>
      <c r="G20" s="16">
        <v>1.9</v>
      </c>
      <c r="H20" s="16">
        <v>2.2999999999999998</v>
      </c>
      <c r="I20" s="6">
        <v>2.1</v>
      </c>
      <c r="J20" s="16">
        <v>1.9</v>
      </c>
      <c r="K20" s="16">
        <v>2.2999999999999998</v>
      </c>
      <c r="L20" s="1" t="s">
        <v>78</v>
      </c>
      <c r="M20" s="3" t="s">
        <v>171</v>
      </c>
      <c r="N20" s="4"/>
    </row>
    <row r="21" spans="1:14" ht="17" x14ac:dyDescent="0.2">
      <c r="A21" s="8" t="s">
        <v>40</v>
      </c>
      <c r="B21" s="8" t="s">
        <v>30</v>
      </c>
      <c r="C21" s="8" t="s">
        <v>212</v>
      </c>
      <c r="D21" s="8" t="s">
        <v>208</v>
      </c>
      <c r="E21" s="8" t="s">
        <v>168</v>
      </c>
      <c r="F21" s="6">
        <v>2.2000000000000002</v>
      </c>
      <c r="G21" s="16">
        <v>2</v>
      </c>
      <c r="H21" s="16">
        <v>2.4</v>
      </c>
      <c r="I21" s="6">
        <v>2.2000000000000002</v>
      </c>
      <c r="J21" s="16">
        <v>2</v>
      </c>
      <c r="K21" s="16">
        <v>2.4</v>
      </c>
      <c r="L21" s="1" t="s">
        <v>78</v>
      </c>
      <c r="M21" s="3" t="s">
        <v>171</v>
      </c>
      <c r="N21" s="4"/>
    </row>
    <row r="22" spans="1:14" ht="17" x14ac:dyDescent="0.2">
      <c r="A22" s="8" t="s">
        <v>40</v>
      </c>
      <c r="B22" s="8" t="s">
        <v>30</v>
      </c>
      <c r="C22" s="8" t="s">
        <v>214</v>
      </c>
      <c r="D22" s="8" t="s">
        <v>208</v>
      </c>
      <c r="E22" s="8" t="s">
        <v>168</v>
      </c>
      <c r="F22" s="6">
        <v>2.2999999999999998</v>
      </c>
      <c r="G22" s="16">
        <v>2.1</v>
      </c>
      <c r="H22" s="16">
        <v>2.5</v>
      </c>
      <c r="I22" s="6">
        <v>2.2999999999999998</v>
      </c>
      <c r="J22" s="16">
        <v>2.1</v>
      </c>
      <c r="K22" s="16">
        <v>2.5</v>
      </c>
      <c r="L22" s="1" t="s">
        <v>78</v>
      </c>
      <c r="M22" s="3" t="s">
        <v>171</v>
      </c>
      <c r="N22" s="4"/>
    </row>
    <row r="23" spans="1:14" ht="17" x14ac:dyDescent="0.2">
      <c r="A23" s="8" t="s">
        <v>40</v>
      </c>
      <c r="B23" s="8" t="s">
        <v>30</v>
      </c>
      <c r="C23" s="8" t="s">
        <v>207</v>
      </c>
      <c r="D23" s="8" t="s">
        <v>208</v>
      </c>
      <c r="E23" s="8" t="s">
        <v>168</v>
      </c>
      <c r="F23" s="2">
        <v>2.4</v>
      </c>
      <c r="G23" s="16">
        <v>2.2000000000000002</v>
      </c>
      <c r="H23" s="16">
        <v>2.6</v>
      </c>
      <c r="I23" s="2">
        <v>2.4</v>
      </c>
      <c r="J23" s="16">
        <v>2.2000000000000002</v>
      </c>
      <c r="K23" s="16">
        <v>2.6</v>
      </c>
      <c r="L23" s="1" t="s">
        <v>78</v>
      </c>
      <c r="M23" s="3" t="s">
        <v>171</v>
      </c>
      <c r="N23" s="4"/>
    </row>
    <row r="24" spans="1:14" ht="17" x14ac:dyDescent="0.2">
      <c r="A24" s="8" t="s">
        <v>40</v>
      </c>
      <c r="B24" s="8" t="s">
        <v>30</v>
      </c>
      <c r="C24" s="8" t="s">
        <v>206</v>
      </c>
      <c r="D24" s="8" t="s">
        <v>208</v>
      </c>
      <c r="E24" s="8" t="s">
        <v>168</v>
      </c>
      <c r="F24" s="6">
        <v>2.7</v>
      </c>
      <c r="G24" s="16">
        <v>2.5</v>
      </c>
      <c r="H24" s="16">
        <v>3</v>
      </c>
      <c r="I24" s="6">
        <v>2.7</v>
      </c>
      <c r="J24" s="16">
        <v>2.5</v>
      </c>
      <c r="K24" s="16">
        <v>3</v>
      </c>
      <c r="L24" s="1" t="s">
        <v>78</v>
      </c>
      <c r="M24" s="3" t="s">
        <v>171</v>
      </c>
      <c r="N24" s="4"/>
    </row>
    <row r="25" spans="1:14" ht="17" x14ac:dyDescent="0.2">
      <c r="A25" s="8" t="s">
        <v>40</v>
      </c>
      <c r="B25" s="8" t="s">
        <v>30</v>
      </c>
      <c r="C25" s="8" t="s">
        <v>160</v>
      </c>
      <c r="D25" s="8" t="s">
        <v>208</v>
      </c>
      <c r="E25" s="8" t="s">
        <v>168</v>
      </c>
      <c r="F25" s="6">
        <v>2.8</v>
      </c>
      <c r="G25" s="16">
        <v>2.5</v>
      </c>
      <c r="H25" s="16">
        <v>3.4</v>
      </c>
      <c r="I25" s="6">
        <v>2.8</v>
      </c>
      <c r="J25" s="16">
        <v>2.5</v>
      </c>
      <c r="K25" s="16">
        <v>3.4</v>
      </c>
      <c r="L25" s="1" t="s">
        <v>78</v>
      </c>
      <c r="M25" s="3" t="s">
        <v>171</v>
      </c>
      <c r="N25" s="4"/>
    </row>
    <row r="26" spans="1:14" ht="15" x14ac:dyDescent="0.2">
      <c r="A26" s="8" t="s">
        <v>40</v>
      </c>
      <c r="B26" s="8" t="s">
        <v>30</v>
      </c>
      <c r="C26" s="8" t="s">
        <v>157</v>
      </c>
      <c r="D26" s="1" t="s">
        <v>7</v>
      </c>
      <c r="E26" s="8" t="s">
        <v>168</v>
      </c>
      <c r="F26" s="7">
        <v>0.33</v>
      </c>
      <c r="G26" s="22">
        <v>0.3</v>
      </c>
      <c r="H26" s="22">
        <v>0.35</v>
      </c>
      <c r="I26" s="22">
        <f>F26*0.9</f>
        <v>0.29700000000000004</v>
      </c>
      <c r="J26" s="22">
        <f>G26*0.9</f>
        <v>0.27</v>
      </c>
      <c r="K26" s="7">
        <v>0.35</v>
      </c>
      <c r="L26" s="8"/>
      <c r="M26" s="9" t="s">
        <v>176</v>
      </c>
      <c r="N26" s="8"/>
    </row>
    <row r="27" spans="1:14" ht="30" x14ac:dyDescent="0.2">
      <c r="A27" s="8" t="s">
        <v>40</v>
      </c>
      <c r="B27" s="8" t="s">
        <v>30</v>
      </c>
      <c r="C27" s="8" t="s">
        <v>215</v>
      </c>
      <c r="D27" s="1" t="s">
        <v>7</v>
      </c>
      <c r="E27" s="8" t="s">
        <v>168</v>
      </c>
      <c r="F27" s="7">
        <v>0.3</v>
      </c>
      <c r="G27" s="22">
        <v>0.25</v>
      </c>
      <c r="H27" s="7">
        <v>0.33</v>
      </c>
      <c r="I27" s="22">
        <f>F27*0.9</f>
        <v>0.27</v>
      </c>
      <c r="J27" s="22">
        <f>G27*0.9</f>
        <v>0.22500000000000001</v>
      </c>
      <c r="K27" s="7">
        <v>0.33</v>
      </c>
      <c r="L27" s="8"/>
      <c r="M27" s="9" t="s">
        <v>176</v>
      </c>
      <c r="N27" s="8"/>
    </row>
    <row r="28" spans="1:14" ht="15" x14ac:dyDescent="0.2">
      <c r="A28" s="8" t="s">
        <v>40</v>
      </c>
      <c r="B28" s="8" t="s">
        <v>30</v>
      </c>
      <c r="C28" s="8" t="s">
        <v>206</v>
      </c>
      <c r="D28" s="1" t="s">
        <v>7</v>
      </c>
      <c r="E28" s="8" t="s">
        <v>168</v>
      </c>
      <c r="F28" s="7">
        <v>0.34</v>
      </c>
      <c r="G28" s="22">
        <v>0.28999999999999998</v>
      </c>
      <c r="H28" s="22">
        <v>0.36</v>
      </c>
      <c r="I28" s="22">
        <f t="shared" ref="I28:J29" si="8">F28*0.9</f>
        <v>0.30600000000000005</v>
      </c>
      <c r="J28" s="22">
        <f t="shared" si="8"/>
        <v>0.26100000000000001</v>
      </c>
      <c r="K28" s="22">
        <v>0.36</v>
      </c>
      <c r="L28" s="8"/>
      <c r="M28" s="9" t="s">
        <v>176</v>
      </c>
      <c r="N28" s="8"/>
    </row>
    <row r="29" spans="1:14" ht="15" x14ac:dyDescent="0.2">
      <c r="A29" s="8" t="s">
        <v>40</v>
      </c>
      <c r="B29" s="8" t="s">
        <v>30</v>
      </c>
      <c r="C29" s="8" t="s">
        <v>160</v>
      </c>
      <c r="D29" s="1" t="s">
        <v>7</v>
      </c>
      <c r="E29" s="8" t="s">
        <v>168</v>
      </c>
      <c r="F29" s="7">
        <v>0.38</v>
      </c>
      <c r="G29" s="22">
        <v>0.3</v>
      </c>
      <c r="H29" s="22">
        <v>0.4</v>
      </c>
      <c r="I29" s="22">
        <f t="shared" si="8"/>
        <v>0.34200000000000003</v>
      </c>
      <c r="J29" s="22">
        <f t="shared" si="8"/>
        <v>0.27</v>
      </c>
      <c r="K29" s="22">
        <v>0.4</v>
      </c>
      <c r="L29" s="8"/>
      <c r="M29" s="9" t="s">
        <v>176</v>
      </c>
      <c r="N29" s="8"/>
    </row>
    <row r="30" spans="1:14" ht="15" x14ac:dyDescent="0.2">
      <c r="A30" s="8" t="s">
        <v>40</v>
      </c>
      <c r="B30" s="8" t="s">
        <v>30</v>
      </c>
      <c r="C30" s="8" t="s">
        <v>30</v>
      </c>
      <c r="D30" s="1" t="s">
        <v>12</v>
      </c>
      <c r="E30" s="8" t="s">
        <v>168</v>
      </c>
      <c r="F30" s="17">
        <v>0.01</v>
      </c>
      <c r="G30" s="17">
        <v>7.0000000000000001E-3</v>
      </c>
      <c r="H30" s="17">
        <v>1.2E-2</v>
      </c>
      <c r="I30" s="17">
        <v>8.9999999999999993E-3</v>
      </c>
      <c r="J30" s="17">
        <v>6.0000000000000001E-3</v>
      </c>
      <c r="K30" s="17">
        <v>1.2E-2</v>
      </c>
      <c r="L30" s="8"/>
      <c r="M30" s="9" t="s">
        <v>177</v>
      </c>
      <c r="N30" s="8"/>
    </row>
    <row r="31" spans="1:14" ht="15" x14ac:dyDescent="0.2">
      <c r="A31" s="8" t="s">
        <v>40</v>
      </c>
      <c r="B31" s="8" t="s">
        <v>30</v>
      </c>
      <c r="C31" s="8" t="s">
        <v>30</v>
      </c>
      <c r="D31" s="1" t="s">
        <v>9</v>
      </c>
      <c r="E31" s="8" t="s">
        <v>168</v>
      </c>
      <c r="F31" s="15">
        <v>1.8</v>
      </c>
      <c r="G31" s="15">
        <v>1</v>
      </c>
      <c r="H31" s="15">
        <v>4</v>
      </c>
      <c r="I31" s="15">
        <v>1.8</v>
      </c>
      <c r="J31" s="15">
        <v>1</v>
      </c>
      <c r="K31" s="15">
        <v>4</v>
      </c>
      <c r="L31" s="8" t="s">
        <v>25</v>
      </c>
      <c r="M31" s="9" t="s">
        <v>178</v>
      </c>
      <c r="N31" s="8"/>
    </row>
    <row r="32" spans="1:14" ht="15" x14ac:dyDescent="0.2">
      <c r="A32" s="8" t="s">
        <v>40</v>
      </c>
      <c r="B32" s="8" t="s">
        <v>30</v>
      </c>
      <c r="C32" s="8" t="s">
        <v>30</v>
      </c>
      <c r="D32" s="1" t="s">
        <v>10</v>
      </c>
      <c r="E32" s="8" t="s">
        <v>168</v>
      </c>
      <c r="F32" s="15">
        <v>75</v>
      </c>
      <c r="G32" s="15">
        <v>60</v>
      </c>
      <c r="H32" s="15">
        <v>90</v>
      </c>
      <c r="I32" s="15">
        <v>75</v>
      </c>
      <c r="J32" s="15">
        <v>60</v>
      </c>
      <c r="K32" s="15">
        <v>90</v>
      </c>
      <c r="L32" s="8" t="s">
        <v>0</v>
      </c>
      <c r="M32" s="3" t="s">
        <v>165</v>
      </c>
      <c r="N32" s="8"/>
    </row>
    <row r="33" spans="1:14" ht="15" x14ac:dyDescent="0.2">
      <c r="A33" s="8" t="s">
        <v>40</v>
      </c>
      <c r="B33" s="8" t="s">
        <v>30</v>
      </c>
      <c r="C33" s="8" t="s">
        <v>30</v>
      </c>
      <c r="D33" s="1" t="s">
        <v>11</v>
      </c>
      <c r="E33" s="8" t="s">
        <v>168</v>
      </c>
      <c r="F33" s="15">
        <v>20</v>
      </c>
      <c r="G33" s="15">
        <v>0</v>
      </c>
      <c r="H33" s="15">
        <v>250</v>
      </c>
      <c r="I33" s="15">
        <v>20</v>
      </c>
      <c r="J33" s="15">
        <v>0</v>
      </c>
      <c r="K33" s="15">
        <v>250</v>
      </c>
      <c r="L33" s="8" t="s">
        <v>0</v>
      </c>
      <c r="M33" s="3" t="s">
        <v>165</v>
      </c>
      <c r="N33" s="8"/>
    </row>
    <row r="34" spans="1:14" ht="15" x14ac:dyDescent="0.2">
      <c r="A34" s="8" t="s">
        <v>41</v>
      </c>
      <c r="B34" s="8" t="s">
        <v>99</v>
      </c>
      <c r="C34" s="8" t="s">
        <v>30</v>
      </c>
      <c r="D34" s="1" t="s">
        <v>98</v>
      </c>
      <c r="E34" s="8" t="s">
        <v>168</v>
      </c>
      <c r="F34" s="15">
        <v>0.85</v>
      </c>
      <c r="G34" s="15">
        <v>0.8</v>
      </c>
      <c r="H34" s="15">
        <v>0.9</v>
      </c>
      <c r="I34" s="15">
        <v>0.87</v>
      </c>
      <c r="J34" s="15">
        <v>0.82</v>
      </c>
      <c r="K34" s="15">
        <v>0.92</v>
      </c>
      <c r="L34" s="8"/>
      <c r="M34" s="9" t="s">
        <v>175</v>
      </c>
      <c r="N34" s="8"/>
    </row>
    <row r="35" spans="1:14" ht="15" x14ac:dyDescent="0.2">
      <c r="A35" s="8" t="s">
        <v>41</v>
      </c>
      <c r="B35" s="8" t="s">
        <v>52</v>
      </c>
      <c r="C35" s="8" t="s">
        <v>30</v>
      </c>
      <c r="D35" s="1" t="s">
        <v>98</v>
      </c>
      <c r="E35" s="8" t="s">
        <v>168</v>
      </c>
      <c r="F35" s="15">
        <v>0.8</v>
      </c>
      <c r="G35" s="15">
        <v>0.75</v>
      </c>
      <c r="H35" s="15">
        <v>0.9</v>
      </c>
      <c r="I35" s="15">
        <v>0.85</v>
      </c>
      <c r="J35" s="15">
        <v>0.8</v>
      </c>
      <c r="K35" s="15">
        <v>0.9</v>
      </c>
      <c r="L35" s="8"/>
      <c r="M35" s="9" t="s">
        <v>175</v>
      </c>
      <c r="N35" s="8"/>
    </row>
    <row r="36" spans="1:14" ht="15" x14ac:dyDescent="0.2">
      <c r="A36" s="8" t="s">
        <v>41</v>
      </c>
      <c r="B36" s="8" t="s">
        <v>58</v>
      </c>
      <c r="C36" s="8" t="s">
        <v>30</v>
      </c>
      <c r="D36" s="1" t="s">
        <v>98</v>
      </c>
      <c r="E36" s="8" t="s">
        <v>168</v>
      </c>
      <c r="F36" s="15">
        <f>F34*F37</f>
        <v>0.72249999999999992</v>
      </c>
      <c r="G36" s="15">
        <f>G37*G34</f>
        <v>0.64000000000000012</v>
      </c>
      <c r="H36" s="15">
        <f t="shared" ref="H36:K36" si="9">H37*H34</f>
        <v>0.81</v>
      </c>
      <c r="I36" s="15">
        <f t="shared" si="9"/>
        <v>0.75690000000000002</v>
      </c>
      <c r="J36" s="15">
        <f t="shared" si="9"/>
        <v>0.67239999999999989</v>
      </c>
      <c r="K36" s="15">
        <f t="shared" si="9"/>
        <v>0.84640000000000004</v>
      </c>
      <c r="L36" s="8"/>
      <c r="M36" s="9" t="s">
        <v>175</v>
      </c>
      <c r="N36" s="8"/>
    </row>
    <row r="37" spans="1:14" ht="15" x14ac:dyDescent="0.2">
      <c r="A37" s="8" t="s">
        <v>41</v>
      </c>
      <c r="B37" s="8" t="s">
        <v>59</v>
      </c>
      <c r="C37" s="8" t="s">
        <v>30</v>
      </c>
      <c r="D37" s="1" t="s">
        <v>97</v>
      </c>
      <c r="E37" s="8" t="s">
        <v>168</v>
      </c>
      <c r="F37" s="15">
        <v>0.85</v>
      </c>
      <c r="G37" s="15">
        <v>0.8</v>
      </c>
      <c r="H37" s="15">
        <v>0.9</v>
      </c>
      <c r="I37" s="15">
        <v>0.87</v>
      </c>
      <c r="J37" s="15">
        <v>0.82</v>
      </c>
      <c r="K37" s="15">
        <v>0.92</v>
      </c>
      <c r="L37" s="8"/>
      <c r="M37" s="9" t="s">
        <v>175</v>
      </c>
      <c r="N37" s="8"/>
    </row>
    <row r="38" spans="1:14" ht="15" x14ac:dyDescent="0.2">
      <c r="A38" s="8" t="s">
        <v>41</v>
      </c>
      <c r="B38" s="8" t="s">
        <v>46</v>
      </c>
      <c r="C38" s="8" t="s">
        <v>30</v>
      </c>
      <c r="D38" s="1" t="s">
        <v>97</v>
      </c>
      <c r="E38" s="8" t="s">
        <v>168</v>
      </c>
      <c r="F38" s="15">
        <v>0.26</v>
      </c>
      <c r="G38" s="15">
        <v>0.24</v>
      </c>
      <c r="H38" s="15">
        <v>0.28000000000000003</v>
      </c>
      <c r="I38" s="15">
        <v>0.32</v>
      </c>
      <c r="J38" s="15">
        <v>0.28000000000000003</v>
      </c>
      <c r="K38" s="15">
        <v>0.34</v>
      </c>
      <c r="L38" s="8"/>
      <c r="M38" s="9" t="s">
        <v>175</v>
      </c>
      <c r="N38" s="8"/>
    </row>
    <row r="39" spans="1:14" ht="15" x14ac:dyDescent="0.2">
      <c r="A39" s="8" t="s">
        <v>41</v>
      </c>
      <c r="B39" s="8" t="s">
        <v>48</v>
      </c>
      <c r="C39" s="8" t="s">
        <v>30</v>
      </c>
      <c r="D39" s="1" t="s">
        <v>97</v>
      </c>
      <c r="E39" s="8" t="s">
        <v>168</v>
      </c>
      <c r="F39" s="15">
        <v>0.25</v>
      </c>
      <c r="G39" s="15">
        <v>0.23</v>
      </c>
      <c r="H39" s="15">
        <v>0.27</v>
      </c>
      <c r="I39" s="15">
        <v>0.32</v>
      </c>
      <c r="J39" s="15">
        <v>0.28000000000000003</v>
      </c>
      <c r="K39" s="15">
        <v>0.37</v>
      </c>
      <c r="L39" s="8"/>
      <c r="M39" s="3" t="s">
        <v>179</v>
      </c>
      <c r="N39" s="8"/>
    </row>
    <row r="40" spans="1:14" ht="15" x14ac:dyDescent="0.2">
      <c r="A40" s="8" t="s">
        <v>41</v>
      </c>
      <c r="B40" s="8" t="s">
        <v>47</v>
      </c>
      <c r="C40" s="8" t="s">
        <v>30</v>
      </c>
      <c r="D40" s="1" t="s">
        <v>97</v>
      </c>
      <c r="E40" s="8" t="s">
        <v>168</v>
      </c>
      <c r="F40" s="15">
        <v>0.28999999999999998</v>
      </c>
      <c r="G40" s="15">
        <v>0.27</v>
      </c>
      <c r="H40" s="15">
        <v>0.31</v>
      </c>
      <c r="I40" s="15">
        <v>0.33</v>
      </c>
      <c r="J40" s="15">
        <v>0.31</v>
      </c>
      <c r="K40" s="15">
        <v>0.37</v>
      </c>
      <c r="L40" s="8"/>
      <c r="M40" s="9" t="s">
        <v>175</v>
      </c>
      <c r="N40" s="8"/>
    </row>
    <row r="41" spans="1:14" ht="15" x14ac:dyDescent="0.2">
      <c r="A41" s="8" t="s">
        <v>41</v>
      </c>
      <c r="B41" s="8" t="s">
        <v>92</v>
      </c>
      <c r="C41" s="8" t="s">
        <v>30</v>
      </c>
      <c r="D41" s="1" t="s">
        <v>97</v>
      </c>
      <c r="E41" s="8" t="s">
        <v>168</v>
      </c>
      <c r="F41" s="15">
        <v>0.33</v>
      </c>
      <c r="G41" s="15">
        <v>0.31</v>
      </c>
      <c r="H41" s="15">
        <v>0.35</v>
      </c>
      <c r="I41" s="15">
        <v>0.35</v>
      </c>
      <c r="J41" s="15">
        <v>0.33</v>
      </c>
      <c r="K41" s="15">
        <v>0.4</v>
      </c>
      <c r="L41" s="8"/>
      <c r="M41" s="9" t="s">
        <v>175</v>
      </c>
      <c r="N41" s="8"/>
    </row>
    <row r="42" spans="1:14" ht="15" x14ac:dyDescent="0.2">
      <c r="A42" s="8" t="s">
        <v>41</v>
      </c>
      <c r="B42" s="8" t="s">
        <v>56</v>
      </c>
      <c r="C42" s="8" t="s">
        <v>30</v>
      </c>
      <c r="D42" s="1" t="s">
        <v>44</v>
      </c>
      <c r="E42" s="8" t="s">
        <v>168</v>
      </c>
      <c r="F42" s="15">
        <v>0.53500000000000003</v>
      </c>
      <c r="G42" s="15">
        <v>0.5</v>
      </c>
      <c r="H42" s="15">
        <v>0.56999999999999995</v>
      </c>
      <c r="I42" s="15">
        <v>0.56999999999999995</v>
      </c>
      <c r="J42" s="15">
        <v>0.52</v>
      </c>
      <c r="K42" s="15">
        <v>0.63</v>
      </c>
      <c r="L42" s="8"/>
      <c r="M42" s="9" t="s">
        <v>180</v>
      </c>
      <c r="N42" s="8"/>
    </row>
    <row r="43" spans="1:14" ht="15" x14ac:dyDescent="0.2">
      <c r="A43" s="8" t="s">
        <v>41</v>
      </c>
      <c r="B43" s="8" t="s">
        <v>56</v>
      </c>
      <c r="C43" s="8" t="s">
        <v>30</v>
      </c>
      <c r="D43" s="10" t="s">
        <v>53</v>
      </c>
      <c r="E43" s="8" t="s">
        <v>168</v>
      </c>
      <c r="F43" s="15">
        <v>900</v>
      </c>
      <c r="G43" s="15">
        <v>700</v>
      </c>
      <c r="H43" s="15">
        <v>1100</v>
      </c>
      <c r="I43" s="15">
        <v>1000</v>
      </c>
      <c r="J43" s="15">
        <v>800</v>
      </c>
      <c r="K43" s="15">
        <v>1200</v>
      </c>
      <c r="L43" s="8" t="s">
        <v>57</v>
      </c>
      <c r="M43" s="9" t="s">
        <v>180</v>
      </c>
      <c r="N43" s="8"/>
    </row>
    <row r="44" spans="1:14" ht="15" x14ac:dyDescent="0.2">
      <c r="A44" s="8" t="s">
        <v>41</v>
      </c>
      <c r="B44" s="8" t="s">
        <v>56</v>
      </c>
      <c r="C44" s="8" t="s">
        <v>30</v>
      </c>
      <c r="D44" s="10" t="s">
        <v>54</v>
      </c>
      <c r="E44" s="8" t="s">
        <v>168</v>
      </c>
      <c r="F44" s="15">
        <v>0.4</v>
      </c>
      <c r="G44" s="15">
        <v>0.3</v>
      </c>
      <c r="H44" s="15">
        <v>0.45</v>
      </c>
      <c r="I44" s="15">
        <v>0.3</v>
      </c>
      <c r="J44" s="15">
        <v>0.28000000000000003</v>
      </c>
      <c r="K44" s="15">
        <v>0.34</v>
      </c>
      <c r="L44" s="8" t="s">
        <v>39</v>
      </c>
      <c r="M44" s="9" t="s">
        <v>180</v>
      </c>
      <c r="N44" s="8"/>
    </row>
    <row r="45" spans="1:14" ht="15" x14ac:dyDescent="0.2">
      <c r="A45" s="8" t="s">
        <v>41</v>
      </c>
      <c r="B45" s="8" t="s">
        <v>56</v>
      </c>
      <c r="C45" s="8" t="s">
        <v>30</v>
      </c>
      <c r="D45" s="10" t="s">
        <v>55</v>
      </c>
      <c r="E45" s="8" t="s">
        <v>168</v>
      </c>
      <c r="F45" s="15">
        <v>1</v>
      </c>
      <c r="G45" s="15">
        <v>0.7</v>
      </c>
      <c r="H45" s="15">
        <v>1.3</v>
      </c>
      <c r="I45" s="15">
        <v>0.7</v>
      </c>
      <c r="J45" s="15">
        <v>0.5</v>
      </c>
      <c r="K45" s="15">
        <v>1</v>
      </c>
      <c r="L45" s="8" t="s">
        <v>39</v>
      </c>
      <c r="M45" s="9" t="s">
        <v>180</v>
      </c>
      <c r="N45" s="8"/>
    </row>
    <row r="46" spans="1:14" ht="15" x14ac:dyDescent="0.2">
      <c r="A46" s="8" t="s">
        <v>41</v>
      </c>
      <c r="B46" s="8" t="s">
        <v>56</v>
      </c>
      <c r="C46" s="8" t="s">
        <v>30</v>
      </c>
      <c r="D46" s="1" t="s">
        <v>45</v>
      </c>
      <c r="E46" s="8" t="s">
        <v>168</v>
      </c>
      <c r="F46" s="15">
        <v>1.1499999999999999</v>
      </c>
      <c r="G46" s="15">
        <v>1.1000000000000001</v>
      </c>
      <c r="H46" s="15">
        <v>1.2</v>
      </c>
      <c r="I46" s="15">
        <v>1.125</v>
      </c>
      <c r="J46" s="15">
        <v>1.08</v>
      </c>
      <c r="K46" s="15">
        <v>1.1499999999999999</v>
      </c>
      <c r="L46" s="8"/>
      <c r="M46" s="9" t="s">
        <v>180</v>
      </c>
      <c r="N46" s="8"/>
    </row>
    <row r="47" spans="1:14" ht="15" x14ac:dyDescent="0.2">
      <c r="A47" s="8" t="s">
        <v>41</v>
      </c>
      <c r="B47" s="8" t="s">
        <v>169</v>
      </c>
      <c r="C47" s="8" t="s">
        <v>30</v>
      </c>
      <c r="D47" s="1" t="s">
        <v>16</v>
      </c>
      <c r="E47" s="8" t="s">
        <v>168</v>
      </c>
      <c r="F47" s="15">
        <v>4.5</v>
      </c>
      <c r="G47" s="15">
        <v>4</v>
      </c>
      <c r="H47" s="15">
        <v>6</v>
      </c>
      <c r="I47" s="15">
        <f>F47*0.95</f>
        <v>4.2749999999999995</v>
      </c>
      <c r="J47" s="15">
        <f>G47*0.9</f>
        <v>3.6</v>
      </c>
      <c r="K47" s="15">
        <f>H47</f>
        <v>6</v>
      </c>
      <c r="L47" s="8" t="s">
        <v>0</v>
      </c>
      <c r="M47" s="3" t="s">
        <v>181</v>
      </c>
      <c r="N47" s="8"/>
    </row>
    <row r="48" spans="1:14" ht="15" x14ac:dyDescent="0.2">
      <c r="A48" s="8" t="s">
        <v>41</v>
      </c>
      <c r="B48" s="8" t="s">
        <v>87</v>
      </c>
      <c r="C48" s="8" t="s">
        <v>30</v>
      </c>
      <c r="D48" s="1" t="s">
        <v>17</v>
      </c>
      <c r="E48" s="8" t="s">
        <v>168</v>
      </c>
      <c r="F48" s="15">
        <v>9</v>
      </c>
      <c r="G48" s="15">
        <v>8</v>
      </c>
      <c r="H48" s="15">
        <v>10</v>
      </c>
      <c r="I48" s="15">
        <f t="shared" ref="I48:I50" si="10">F48*0.95</f>
        <v>8.5499999999999989</v>
      </c>
      <c r="J48" s="15">
        <f t="shared" ref="J48:J50" si="11">G48*0.9</f>
        <v>7.2</v>
      </c>
      <c r="K48" s="15">
        <f t="shared" ref="K48:K79" si="12">H48</f>
        <v>10</v>
      </c>
      <c r="L48" s="8" t="s">
        <v>0</v>
      </c>
      <c r="M48" s="3" t="s">
        <v>181</v>
      </c>
      <c r="N48" s="8"/>
    </row>
    <row r="49" spans="1:14" ht="15" x14ac:dyDescent="0.2">
      <c r="A49" s="8" t="s">
        <v>41</v>
      </c>
      <c r="B49" s="8" t="s">
        <v>61</v>
      </c>
      <c r="C49" s="8" t="s">
        <v>30</v>
      </c>
      <c r="D49" s="1" t="s">
        <v>14</v>
      </c>
      <c r="E49" s="8" t="s">
        <v>168</v>
      </c>
      <c r="F49" s="15">
        <v>6</v>
      </c>
      <c r="G49" s="15">
        <v>4</v>
      </c>
      <c r="H49" s="15">
        <v>7</v>
      </c>
      <c r="I49" s="15">
        <f t="shared" si="10"/>
        <v>5.6999999999999993</v>
      </c>
      <c r="J49" s="15">
        <f t="shared" si="11"/>
        <v>3.6</v>
      </c>
      <c r="K49" s="15">
        <f t="shared" si="12"/>
        <v>7</v>
      </c>
      <c r="L49" s="8" t="s">
        <v>0</v>
      </c>
      <c r="M49" s="3" t="s">
        <v>181</v>
      </c>
      <c r="N49" s="8"/>
    </row>
    <row r="50" spans="1:14" ht="15" x14ac:dyDescent="0.2">
      <c r="A50" s="8" t="s">
        <v>41</v>
      </c>
      <c r="B50" s="8" t="s">
        <v>88</v>
      </c>
      <c r="C50" s="8" t="s">
        <v>30</v>
      </c>
      <c r="D50" s="1" t="s">
        <v>18</v>
      </c>
      <c r="E50" s="8" t="s">
        <v>168</v>
      </c>
      <c r="F50" s="15">
        <v>4</v>
      </c>
      <c r="G50" s="15">
        <v>3</v>
      </c>
      <c r="H50" s="15">
        <v>5</v>
      </c>
      <c r="I50" s="15">
        <f t="shared" si="10"/>
        <v>3.8</v>
      </c>
      <c r="J50" s="15">
        <f t="shared" si="11"/>
        <v>2.7</v>
      </c>
      <c r="K50" s="15">
        <f t="shared" si="12"/>
        <v>5</v>
      </c>
      <c r="L50" s="8" t="s">
        <v>5</v>
      </c>
      <c r="M50" s="3" t="s">
        <v>181</v>
      </c>
      <c r="N50" s="8"/>
    </row>
    <row r="51" spans="1:14" ht="15" x14ac:dyDescent="0.2">
      <c r="A51" s="8" t="s">
        <v>41</v>
      </c>
      <c r="B51" s="8" t="s">
        <v>95</v>
      </c>
      <c r="C51" s="8" t="s">
        <v>30</v>
      </c>
      <c r="D51" s="1" t="s">
        <v>15</v>
      </c>
      <c r="E51" s="8" t="s">
        <v>168</v>
      </c>
      <c r="F51" s="15">
        <v>0.5</v>
      </c>
      <c r="G51" s="15">
        <v>0.3</v>
      </c>
      <c r="H51" s="15">
        <v>0.75</v>
      </c>
      <c r="I51" s="15">
        <v>0.5</v>
      </c>
      <c r="J51" s="15">
        <v>0.3</v>
      </c>
      <c r="K51" s="15">
        <v>0.75</v>
      </c>
      <c r="L51" s="8" t="s">
        <v>39</v>
      </c>
      <c r="M51" s="3" t="s">
        <v>182</v>
      </c>
      <c r="N51" s="8"/>
    </row>
    <row r="52" spans="1:14" ht="15" x14ac:dyDescent="0.2">
      <c r="A52" s="8" t="s">
        <v>41</v>
      </c>
      <c r="B52" s="8" t="s">
        <v>105</v>
      </c>
      <c r="C52" s="8" t="s">
        <v>30</v>
      </c>
      <c r="D52" s="1" t="s">
        <v>15</v>
      </c>
      <c r="E52" s="8" t="s">
        <v>168</v>
      </c>
      <c r="F52" s="15"/>
      <c r="G52" s="15"/>
      <c r="H52" s="15"/>
      <c r="I52" s="15">
        <v>0.5</v>
      </c>
      <c r="J52" s="15">
        <v>0.3</v>
      </c>
      <c r="K52" s="15">
        <v>0.75</v>
      </c>
      <c r="L52" s="8" t="s">
        <v>39</v>
      </c>
      <c r="M52" s="3" t="s">
        <v>182</v>
      </c>
      <c r="N52" s="8"/>
    </row>
    <row r="53" spans="1:14" ht="15" x14ac:dyDescent="0.2">
      <c r="A53" s="8" t="s">
        <v>41</v>
      </c>
      <c r="B53" s="8" t="s">
        <v>88</v>
      </c>
      <c r="C53" s="8" t="s">
        <v>30</v>
      </c>
      <c r="D53" s="1" t="s">
        <v>102</v>
      </c>
      <c r="E53" s="8" t="s">
        <v>168</v>
      </c>
      <c r="F53" s="15">
        <v>20</v>
      </c>
      <c r="G53" s="15">
        <v>15</v>
      </c>
      <c r="H53" s="15">
        <v>25</v>
      </c>
      <c r="I53" s="15">
        <v>15</v>
      </c>
      <c r="J53" s="15">
        <v>10</v>
      </c>
      <c r="K53" s="15">
        <v>20</v>
      </c>
      <c r="L53" s="8" t="s">
        <v>0</v>
      </c>
      <c r="M53" s="3" t="s">
        <v>182</v>
      </c>
      <c r="N53" s="8"/>
    </row>
    <row r="54" spans="1:14" ht="15" x14ac:dyDescent="0.2">
      <c r="A54" s="8" t="s">
        <v>41</v>
      </c>
      <c r="B54" s="8" t="s">
        <v>52</v>
      </c>
      <c r="C54" s="8" t="s">
        <v>30</v>
      </c>
      <c r="D54" s="1" t="s">
        <v>102</v>
      </c>
      <c r="E54" s="8" t="s">
        <v>168</v>
      </c>
      <c r="F54" s="15"/>
      <c r="G54" s="15"/>
      <c r="H54" s="15"/>
      <c r="I54" s="15">
        <v>15</v>
      </c>
      <c r="J54" s="15">
        <v>10</v>
      </c>
      <c r="K54" s="15">
        <v>20</v>
      </c>
      <c r="L54" s="8" t="s">
        <v>0</v>
      </c>
      <c r="M54" s="3" t="s">
        <v>182</v>
      </c>
      <c r="N54" s="8"/>
    </row>
    <row r="55" spans="1:14" ht="15" x14ac:dyDescent="0.2">
      <c r="A55" s="8" t="s">
        <v>41</v>
      </c>
      <c r="B55" s="8" t="s">
        <v>104</v>
      </c>
      <c r="C55" s="8" t="s">
        <v>30</v>
      </c>
      <c r="D55" s="1" t="s">
        <v>62</v>
      </c>
      <c r="E55" s="8" t="s">
        <v>168</v>
      </c>
      <c r="F55" s="15">
        <v>0.7</v>
      </c>
      <c r="G55" s="15">
        <v>0.6</v>
      </c>
      <c r="H55" s="15">
        <v>0.8</v>
      </c>
      <c r="I55" s="15">
        <v>0.65</v>
      </c>
      <c r="J55" s="15">
        <v>0.55000000000000004</v>
      </c>
      <c r="K55" s="15">
        <v>0.75</v>
      </c>
      <c r="L55" s="8" t="s">
        <v>39</v>
      </c>
      <c r="M55" s="3" t="s">
        <v>182</v>
      </c>
      <c r="N55" s="8"/>
    </row>
    <row r="56" spans="1:14" ht="15" x14ac:dyDescent="0.2">
      <c r="A56" s="8" t="s">
        <v>41</v>
      </c>
      <c r="B56" s="8" t="s">
        <v>47</v>
      </c>
      <c r="C56" s="8" t="s">
        <v>30</v>
      </c>
      <c r="D56" s="1" t="s">
        <v>62</v>
      </c>
      <c r="E56" s="8" t="s">
        <v>168</v>
      </c>
      <c r="F56" s="15">
        <v>0.8</v>
      </c>
      <c r="G56" s="15">
        <v>0.7</v>
      </c>
      <c r="H56" s="15">
        <v>0.9</v>
      </c>
      <c r="I56" s="15">
        <v>0.75</v>
      </c>
      <c r="J56" s="15">
        <v>0.65</v>
      </c>
      <c r="K56" s="15">
        <v>0.85</v>
      </c>
      <c r="L56" s="8" t="s">
        <v>39</v>
      </c>
      <c r="M56" s="3" t="s">
        <v>182</v>
      </c>
      <c r="N56" s="8"/>
    </row>
    <row r="57" spans="1:14" ht="15" x14ac:dyDescent="0.2">
      <c r="A57" s="8" t="s">
        <v>41</v>
      </c>
      <c r="B57" s="8" t="s">
        <v>104</v>
      </c>
      <c r="C57" s="8" t="s">
        <v>30</v>
      </c>
      <c r="D57" s="1" t="s">
        <v>101</v>
      </c>
      <c r="E57" s="8" t="s">
        <v>168</v>
      </c>
      <c r="F57" s="15">
        <v>60</v>
      </c>
      <c r="G57" s="15">
        <v>50</v>
      </c>
      <c r="H57" s="15">
        <v>70</v>
      </c>
      <c r="I57" s="15">
        <v>50</v>
      </c>
      <c r="J57" s="15">
        <v>45</v>
      </c>
      <c r="K57" s="15">
        <v>55</v>
      </c>
      <c r="L57" s="8" t="s">
        <v>0</v>
      </c>
      <c r="M57" s="3" t="s">
        <v>183</v>
      </c>
      <c r="N57" s="8"/>
    </row>
    <row r="58" spans="1:14" ht="15" x14ac:dyDescent="0.2">
      <c r="A58" s="8" t="s">
        <v>41</v>
      </c>
      <c r="B58" s="8" t="s">
        <v>47</v>
      </c>
      <c r="C58" s="8" t="s">
        <v>30</v>
      </c>
      <c r="D58" s="1" t="s">
        <v>101</v>
      </c>
      <c r="E58" s="8" t="s">
        <v>168</v>
      </c>
      <c r="F58" s="15">
        <v>69</v>
      </c>
      <c r="G58" s="15">
        <v>59</v>
      </c>
      <c r="H58" s="15">
        <v>79</v>
      </c>
      <c r="I58" s="15">
        <v>59</v>
      </c>
      <c r="J58" s="15">
        <v>54</v>
      </c>
      <c r="K58" s="15">
        <v>64</v>
      </c>
      <c r="L58" s="8" t="s">
        <v>0</v>
      </c>
      <c r="M58" s="3" t="s">
        <v>183</v>
      </c>
      <c r="N58" s="8"/>
    </row>
    <row r="59" spans="1:14" ht="15" x14ac:dyDescent="0.2">
      <c r="A59" s="8" t="s">
        <v>41</v>
      </c>
      <c r="B59" s="8" t="s">
        <v>152</v>
      </c>
      <c r="C59" s="8" t="s">
        <v>30</v>
      </c>
      <c r="D59" s="1" t="s">
        <v>100</v>
      </c>
      <c r="E59" s="8" t="s">
        <v>168</v>
      </c>
      <c r="F59" s="15">
        <v>0.4</v>
      </c>
      <c r="G59" s="15">
        <v>0.35</v>
      </c>
      <c r="H59" s="15">
        <v>0.45</v>
      </c>
      <c r="I59" s="15">
        <v>0.35</v>
      </c>
      <c r="J59" s="15">
        <v>0.3</v>
      </c>
      <c r="K59" s="15">
        <v>0.4</v>
      </c>
      <c r="L59" s="8" t="s">
        <v>39</v>
      </c>
      <c r="M59" s="3" t="s">
        <v>182</v>
      </c>
      <c r="N59" s="8"/>
    </row>
    <row r="60" spans="1:14" ht="15" x14ac:dyDescent="0.2">
      <c r="A60" s="8" t="s">
        <v>41</v>
      </c>
      <c r="B60" s="8" t="s">
        <v>236</v>
      </c>
      <c r="C60" s="8" t="s">
        <v>30</v>
      </c>
      <c r="D60" s="1" t="s">
        <v>100</v>
      </c>
      <c r="E60" s="8" t="s">
        <v>168</v>
      </c>
      <c r="F60" s="15">
        <v>0.55000000000000004</v>
      </c>
      <c r="G60" s="15">
        <v>0.5</v>
      </c>
      <c r="H60" s="15">
        <v>0.6</v>
      </c>
      <c r="I60" s="15">
        <v>0.5</v>
      </c>
      <c r="J60" s="15">
        <v>0.45</v>
      </c>
      <c r="K60" s="15">
        <v>0.55000000000000004</v>
      </c>
      <c r="L60" s="8" t="s">
        <v>39</v>
      </c>
      <c r="M60" s="3" t="s">
        <v>183</v>
      </c>
      <c r="N60" s="8"/>
    </row>
    <row r="61" spans="1:14" ht="15" x14ac:dyDescent="0.2">
      <c r="A61" s="8" t="s">
        <v>41</v>
      </c>
      <c r="B61" s="8" t="s">
        <v>237</v>
      </c>
      <c r="C61" s="8" t="s">
        <v>30</v>
      </c>
      <c r="D61" s="1" t="s">
        <v>100</v>
      </c>
      <c r="E61" s="8" t="s">
        <v>168</v>
      </c>
      <c r="F61" s="15">
        <v>0.82500000000000007</v>
      </c>
      <c r="G61" s="15">
        <v>0.75</v>
      </c>
      <c r="H61" s="15">
        <v>0.89999999999999991</v>
      </c>
      <c r="I61" s="15">
        <v>0.6</v>
      </c>
      <c r="J61" s="15">
        <v>0.54</v>
      </c>
      <c r="K61" s="15">
        <v>0.66</v>
      </c>
      <c r="L61" s="8" t="s">
        <v>39</v>
      </c>
      <c r="M61" s="3" t="s">
        <v>183</v>
      </c>
      <c r="N61" s="8"/>
    </row>
    <row r="62" spans="1:14" ht="15" x14ac:dyDescent="0.2">
      <c r="A62" s="8" t="s">
        <v>41</v>
      </c>
      <c r="B62" s="8" t="s">
        <v>152</v>
      </c>
      <c r="C62" s="8" t="s">
        <v>30</v>
      </c>
      <c r="D62" s="1" t="s">
        <v>103</v>
      </c>
      <c r="E62" s="8" t="s">
        <v>168</v>
      </c>
      <c r="F62" s="15">
        <v>35</v>
      </c>
      <c r="G62" s="15">
        <v>30</v>
      </c>
      <c r="H62" s="15">
        <v>40</v>
      </c>
      <c r="I62" s="15">
        <v>30</v>
      </c>
      <c r="J62" s="15">
        <v>25</v>
      </c>
      <c r="K62" s="15">
        <v>35</v>
      </c>
      <c r="L62" s="8" t="s">
        <v>0</v>
      </c>
      <c r="M62" s="3" t="s">
        <v>183</v>
      </c>
      <c r="N62" s="8"/>
    </row>
    <row r="63" spans="1:14" ht="15" x14ac:dyDescent="0.2">
      <c r="A63" s="8" t="s">
        <v>41</v>
      </c>
      <c r="B63" s="8" t="s">
        <v>237</v>
      </c>
      <c r="C63" s="8" t="s">
        <v>30</v>
      </c>
      <c r="D63" s="1" t="s">
        <v>103</v>
      </c>
      <c r="E63" s="8" t="s">
        <v>168</v>
      </c>
      <c r="F63" s="15">
        <v>82.5</v>
      </c>
      <c r="G63" s="15">
        <v>67.5</v>
      </c>
      <c r="H63" s="15">
        <v>97.5</v>
      </c>
      <c r="I63" s="15">
        <v>60</v>
      </c>
      <c r="J63" s="15">
        <v>48</v>
      </c>
      <c r="K63" s="15">
        <v>72</v>
      </c>
      <c r="L63" s="8" t="s">
        <v>0</v>
      </c>
      <c r="M63" s="3" t="s">
        <v>183</v>
      </c>
      <c r="N63" s="8"/>
    </row>
    <row r="64" spans="1:14" ht="15" x14ac:dyDescent="0.2">
      <c r="A64" s="8" t="s">
        <v>41</v>
      </c>
      <c r="B64" s="8" t="s">
        <v>238</v>
      </c>
      <c r="C64" s="8" t="s">
        <v>30</v>
      </c>
      <c r="D64" s="1" t="s">
        <v>103</v>
      </c>
      <c r="E64" s="8" t="s">
        <v>168</v>
      </c>
      <c r="F64" s="15">
        <v>55</v>
      </c>
      <c r="G64" s="15">
        <v>45</v>
      </c>
      <c r="H64" s="15">
        <v>65</v>
      </c>
      <c r="I64" s="15">
        <v>50</v>
      </c>
      <c r="J64" s="15">
        <v>40</v>
      </c>
      <c r="K64" s="15">
        <v>60</v>
      </c>
      <c r="L64" s="8" t="s">
        <v>0</v>
      </c>
      <c r="M64" s="3" t="s">
        <v>182</v>
      </c>
      <c r="N64" s="8"/>
    </row>
    <row r="65" spans="1:14" ht="15" x14ac:dyDescent="0.2">
      <c r="A65" s="8" t="s">
        <v>41</v>
      </c>
      <c r="B65" s="8" t="s">
        <v>86</v>
      </c>
      <c r="C65" s="8" t="s">
        <v>30</v>
      </c>
      <c r="D65" s="1" t="s">
        <v>63</v>
      </c>
      <c r="E65" s="8" t="s">
        <v>168</v>
      </c>
      <c r="F65" s="15">
        <v>0.75</v>
      </c>
      <c r="G65" s="15">
        <v>0.6</v>
      </c>
      <c r="H65" s="15">
        <v>0.9</v>
      </c>
      <c r="I65" s="15">
        <v>0.75</v>
      </c>
      <c r="J65" s="15">
        <v>0.6</v>
      </c>
      <c r="K65" s="15">
        <v>0.9</v>
      </c>
      <c r="L65" s="8"/>
      <c r="M65" s="3" t="s">
        <v>185</v>
      </c>
      <c r="N65" s="8" t="s">
        <v>186</v>
      </c>
    </row>
    <row r="66" spans="1:14" ht="15" x14ac:dyDescent="0.2">
      <c r="A66" s="8" t="s">
        <v>41</v>
      </c>
      <c r="B66" s="8" t="s">
        <v>52</v>
      </c>
      <c r="C66" s="8" t="s">
        <v>30</v>
      </c>
      <c r="D66" s="1" t="s">
        <v>63</v>
      </c>
      <c r="E66" s="8" t="s">
        <v>168</v>
      </c>
      <c r="F66" s="15">
        <v>1</v>
      </c>
      <c r="G66" s="15"/>
      <c r="H66" s="15"/>
      <c r="I66" s="15">
        <v>0.9</v>
      </c>
      <c r="J66" s="15"/>
      <c r="K66" s="15"/>
      <c r="L66" s="8"/>
      <c r="M66" s="3" t="s">
        <v>185</v>
      </c>
      <c r="N66" s="8" t="s">
        <v>186</v>
      </c>
    </row>
    <row r="67" spans="1:14" ht="15" x14ac:dyDescent="0.2">
      <c r="A67" s="8" t="s">
        <v>41</v>
      </c>
      <c r="B67" s="8" t="s">
        <v>94</v>
      </c>
      <c r="C67" s="8" t="s">
        <v>30</v>
      </c>
      <c r="D67" s="1" t="s">
        <v>63</v>
      </c>
      <c r="E67" s="8" t="s">
        <v>168</v>
      </c>
      <c r="F67" s="15">
        <v>0.4</v>
      </c>
      <c r="G67" s="15">
        <v>0.35</v>
      </c>
      <c r="H67" s="15">
        <v>0.5</v>
      </c>
      <c r="I67" s="15">
        <v>0.4</v>
      </c>
      <c r="J67" s="15">
        <v>0.35</v>
      </c>
      <c r="K67" s="15">
        <v>0.5</v>
      </c>
      <c r="L67" s="8"/>
      <c r="M67" s="3" t="s">
        <v>185</v>
      </c>
      <c r="N67" s="8" t="s">
        <v>186</v>
      </c>
    </row>
    <row r="68" spans="1:14" ht="15" x14ac:dyDescent="0.2">
      <c r="A68" s="8" t="s">
        <v>41</v>
      </c>
      <c r="B68" s="8" t="s">
        <v>152</v>
      </c>
      <c r="C68" s="8" t="s">
        <v>30</v>
      </c>
      <c r="D68" s="1" t="s">
        <v>63</v>
      </c>
      <c r="E68" s="8" t="s">
        <v>168</v>
      </c>
      <c r="F68" s="15">
        <v>0</v>
      </c>
      <c r="G68" s="15"/>
      <c r="H68" s="15"/>
      <c r="I68" s="15">
        <v>0</v>
      </c>
      <c r="J68" s="15"/>
      <c r="K68" s="15"/>
      <c r="L68" s="8"/>
      <c r="N68" s="8" t="s">
        <v>186</v>
      </c>
    </row>
    <row r="69" spans="1:14" ht="15" x14ac:dyDescent="0.2">
      <c r="A69" s="8" t="s">
        <v>41</v>
      </c>
      <c r="B69" s="8" t="s">
        <v>56</v>
      </c>
      <c r="C69" s="8" t="s">
        <v>30</v>
      </c>
      <c r="D69" s="1" t="s">
        <v>64</v>
      </c>
      <c r="E69" s="8" t="s">
        <v>168</v>
      </c>
      <c r="F69" s="15">
        <v>0.75</v>
      </c>
      <c r="G69" s="15">
        <v>0.6</v>
      </c>
      <c r="H69" s="15">
        <v>0.9</v>
      </c>
      <c r="I69" s="15">
        <v>0.75</v>
      </c>
      <c r="J69" s="15">
        <v>0.6</v>
      </c>
      <c r="K69" s="15">
        <v>0.9</v>
      </c>
      <c r="L69" s="8"/>
      <c r="M69" s="3" t="s">
        <v>183</v>
      </c>
      <c r="N69" s="8" t="s">
        <v>187</v>
      </c>
    </row>
    <row r="70" spans="1:14" ht="15" x14ac:dyDescent="0.2">
      <c r="A70" s="8" t="s">
        <v>42</v>
      </c>
      <c r="B70" s="8" t="s">
        <v>52</v>
      </c>
      <c r="C70" s="8" t="s">
        <v>30</v>
      </c>
      <c r="D70" s="1" t="s">
        <v>31</v>
      </c>
      <c r="E70" s="8" t="s">
        <v>168</v>
      </c>
      <c r="F70" s="15">
        <f>F71*1.25</f>
        <v>93.75</v>
      </c>
      <c r="G70" s="15">
        <f t="shared" ref="G70:H70" si="13">G71*1.25</f>
        <v>62.5</v>
      </c>
      <c r="H70" s="15">
        <f t="shared" si="13"/>
        <v>125</v>
      </c>
      <c r="I70" s="15">
        <v>71.25</v>
      </c>
      <c r="J70" s="15">
        <v>45</v>
      </c>
      <c r="K70" s="15">
        <v>100</v>
      </c>
      <c r="L70" s="8" t="s">
        <v>4</v>
      </c>
      <c r="M70" s="3" t="s">
        <v>188</v>
      </c>
      <c r="N70" s="8" t="s">
        <v>69</v>
      </c>
    </row>
    <row r="71" spans="1:14" ht="15" x14ac:dyDescent="0.2">
      <c r="A71" s="8" t="s">
        <v>42</v>
      </c>
      <c r="B71" s="8" t="s">
        <v>88</v>
      </c>
      <c r="C71" s="8" t="s">
        <v>30</v>
      </c>
      <c r="D71" s="1" t="s">
        <v>31</v>
      </c>
      <c r="E71" s="8" t="s">
        <v>168</v>
      </c>
      <c r="F71" s="15">
        <v>75</v>
      </c>
      <c r="G71" s="15">
        <v>50</v>
      </c>
      <c r="H71" s="15">
        <v>100</v>
      </c>
      <c r="I71" s="15">
        <f t="shared" ref="I71:I79" si="14">F71*0.95</f>
        <v>71.25</v>
      </c>
      <c r="J71" s="15">
        <f t="shared" ref="J71:J79" si="15">G71*0.9</f>
        <v>45</v>
      </c>
      <c r="K71" s="15">
        <f t="shared" ref="K71" si="16">H71</f>
        <v>100</v>
      </c>
      <c r="L71" s="8" t="s">
        <v>4</v>
      </c>
      <c r="M71" s="3" t="s">
        <v>188</v>
      </c>
      <c r="N71" s="8" t="s">
        <v>34</v>
      </c>
    </row>
    <row r="72" spans="1:14" ht="15" x14ac:dyDescent="0.2">
      <c r="A72" s="8" t="s">
        <v>42</v>
      </c>
      <c r="B72" s="8" t="s">
        <v>30</v>
      </c>
      <c r="C72" s="8" t="s">
        <v>157</v>
      </c>
      <c r="D72" s="1" t="s">
        <v>35</v>
      </c>
      <c r="E72" s="8" t="s">
        <v>168</v>
      </c>
      <c r="F72" s="15">
        <v>200</v>
      </c>
      <c r="G72" s="15">
        <f>F72-100</f>
        <v>100</v>
      </c>
      <c r="H72" s="15">
        <f>F72+100</f>
        <v>300</v>
      </c>
      <c r="I72" s="15">
        <f t="shared" si="14"/>
        <v>190</v>
      </c>
      <c r="J72" s="15">
        <f>G72*0.9</f>
        <v>90</v>
      </c>
      <c r="K72" s="15">
        <f t="shared" si="12"/>
        <v>300</v>
      </c>
      <c r="L72" s="8" t="s">
        <v>4</v>
      </c>
      <c r="M72" s="3" t="s">
        <v>188</v>
      </c>
      <c r="N72" s="8" t="s">
        <v>32</v>
      </c>
    </row>
    <row r="73" spans="1:14" ht="15" x14ac:dyDescent="0.2">
      <c r="A73" s="8" t="s">
        <v>42</v>
      </c>
      <c r="B73" s="8" t="s">
        <v>30</v>
      </c>
      <c r="C73" s="8" t="s">
        <v>159</v>
      </c>
      <c r="D73" s="1" t="s">
        <v>35</v>
      </c>
      <c r="E73" s="8" t="s">
        <v>168</v>
      </c>
      <c r="F73" s="15">
        <v>250</v>
      </c>
      <c r="G73" s="15">
        <f t="shared" ref="G73:G78" si="17">F73-100</f>
        <v>150</v>
      </c>
      <c r="H73" s="15">
        <f t="shared" ref="H73:H78" si="18">F73+100</f>
        <v>350</v>
      </c>
      <c r="I73" s="15">
        <f t="shared" ref="I73:I78" si="19">F73*0.95</f>
        <v>237.5</v>
      </c>
      <c r="J73" s="15">
        <f t="shared" ref="J73:J78" si="20">G73*0.9</f>
        <v>135</v>
      </c>
      <c r="K73" s="15">
        <f t="shared" ref="K73:K78" si="21">H73</f>
        <v>350</v>
      </c>
      <c r="L73" s="8"/>
      <c r="M73" s="3" t="s">
        <v>188</v>
      </c>
      <c r="N73" s="8"/>
    </row>
    <row r="74" spans="1:14" s="25" customFormat="1" ht="15" x14ac:dyDescent="0.2">
      <c r="A74" s="8" t="s">
        <v>42</v>
      </c>
      <c r="B74" s="8" t="s">
        <v>30</v>
      </c>
      <c r="C74" s="8" t="s">
        <v>212</v>
      </c>
      <c r="D74" s="1" t="s">
        <v>35</v>
      </c>
      <c r="E74" s="8" t="s">
        <v>168</v>
      </c>
      <c r="F74" s="15">
        <v>300</v>
      </c>
      <c r="G74" s="15">
        <f t="shared" si="17"/>
        <v>200</v>
      </c>
      <c r="H74" s="15">
        <f t="shared" si="18"/>
        <v>400</v>
      </c>
      <c r="I74" s="15">
        <f t="shared" si="19"/>
        <v>285</v>
      </c>
      <c r="J74" s="15">
        <f t="shared" si="20"/>
        <v>180</v>
      </c>
      <c r="K74" s="15">
        <f t="shared" si="21"/>
        <v>400</v>
      </c>
      <c r="L74" s="8"/>
      <c r="M74" s="3" t="s">
        <v>188</v>
      </c>
      <c r="N74" s="8"/>
    </row>
    <row r="75" spans="1:14" ht="15" x14ac:dyDescent="0.2">
      <c r="A75" s="8" t="s">
        <v>42</v>
      </c>
      <c r="B75" s="8" t="s">
        <v>30</v>
      </c>
      <c r="C75" s="8" t="s">
        <v>214</v>
      </c>
      <c r="D75" s="1" t="s">
        <v>35</v>
      </c>
      <c r="E75" s="8" t="s">
        <v>168</v>
      </c>
      <c r="F75" s="15">
        <v>320</v>
      </c>
      <c r="G75" s="15">
        <f t="shared" si="17"/>
        <v>220</v>
      </c>
      <c r="H75" s="15">
        <f t="shared" si="18"/>
        <v>420</v>
      </c>
      <c r="I75" s="15">
        <f t="shared" si="19"/>
        <v>304</v>
      </c>
      <c r="J75" s="15">
        <f t="shared" si="20"/>
        <v>198</v>
      </c>
      <c r="K75" s="15">
        <f t="shared" si="21"/>
        <v>420</v>
      </c>
      <c r="L75" s="8"/>
      <c r="M75" s="3" t="s">
        <v>188</v>
      </c>
      <c r="N75" s="8"/>
    </row>
    <row r="76" spans="1:14" ht="15" x14ac:dyDescent="0.2">
      <c r="A76" s="8" t="s">
        <v>42</v>
      </c>
      <c r="B76" s="8" t="s">
        <v>30</v>
      </c>
      <c r="C76" s="8" t="s">
        <v>207</v>
      </c>
      <c r="D76" s="1" t="s">
        <v>35</v>
      </c>
      <c r="E76" s="8" t="s">
        <v>168</v>
      </c>
      <c r="F76" s="15">
        <v>350</v>
      </c>
      <c r="G76" s="15">
        <f t="shared" si="17"/>
        <v>250</v>
      </c>
      <c r="H76" s="15">
        <f t="shared" si="18"/>
        <v>450</v>
      </c>
      <c r="I76" s="15">
        <f t="shared" si="19"/>
        <v>332.5</v>
      </c>
      <c r="J76" s="15">
        <f t="shared" si="20"/>
        <v>225</v>
      </c>
      <c r="K76" s="15">
        <f t="shared" si="21"/>
        <v>450</v>
      </c>
      <c r="L76" s="8"/>
      <c r="M76" s="3" t="s">
        <v>188</v>
      </c>
      <c r="N76" s="8"/>
    </row>
    <row r="77" spans="1:14" ht="15" x14ac:dyDescent="0.2">
      <c r="A77" s="8" t="s">
        <v>42</v>
      </c>
      <c r="B77" s="8" t="s">
        <v>30</v>
      </c>
      <c r="C77" s="8" t="s">
        <v>206</v>
      </c>
      <c r="D77" s="1" t="s">
        <v>35</v>
      </c>
      <c r="E77" s="8" t="s">
        <v>168</v>
      </c>
      <c r="F77" s="15">
        <v>350</v>
      </c>
      <c r="G77" s="15">
        <f t="shared" si="17"/>
        <v>250</v>
      </c>
      <c r="H77" s="15">
        <f t="shared" si="18"/>
        <v>450</v>
      </c>
      <c r="I77" s="15">
        <f t="shared" si="19"/>
        <v>332.5</v>
      </c>
      <c r="J77" s="15">
        <f t="shared" si="20"/>
        <v>225</v>
      </c>
      <c r="K77" s="15">
        <f t="shared" si="21"/>
        <v>450</v>
      </c>
      <c r="L77" s="8"/>
      <c r="M77" s="3" t="s">
        <v>188</v>
      </c>
      <c r="N77" s="8"/>
    </row>
    <row r="78" spans="1:14" ht="15" x14ac:dyDescent="0.2">
      <c r="A78" s="8" t="s">
        <v>42</v>
      </c>
      <c r="B78" s="8" t="s">
        <v>30</v>
      </c>
      <c r="C78" s="8" t="s">
        <v>160</v>
      </c>
      <c r="D78" s="1" t="s">
        <v>35</v>
      </c>
      <c r="E78" s="8" t="s">
        <v>168</v>
      </c>
      <c r="F78" s="15">
        <v>350</v>
      </c>
      <c r="G78" s="15">
        <f t="shared" si="17"/>
        <v>250</v>
      </c>
      <c r="H78" s="15">
        <f t="shared" si="18"/>
        <v>450</v>
      </c>
      <c r="I78" s="15">
        <f t="shared" si="19"/>
        <v>332.5</v>
      </c>
      <c r="J78" s="15">
        <f t="shared" si="20"/>
        <v>225</v>
      </c>
      <c r="K78" s="15">
        <f t="shared" si="21"/>
        <v>450</v>
      </c>
      <c r="L78" s="8"/>
      <c r="M78" s="3" t="s">
        <v>188</v>
      </c>
      <c r="N78" s="8"/>
    </row>
    <row r="79" spans="1:14" ht="15" x14ac:dyDescent="0.2">
      <c r="A79" s="8" t="s">
        <v>42</v>
      </c>
      <c r="B79" s="8" t="s">
        <v>30</v>
      </c>
      <c r="C79" s="8" t="s">
        <v>157</v>
      </c>
      <c r="D79" s="1" t="s">
        <v>36</v>
      </c>
      <c r="E79" s="8" t="s">
        <v>168</v>
      </c>
      <c r="F79" s="15">
        <v>200</v>
      </c>
      <c r="G79" s="15">
        <f>F79-100</f>
        <v>100</v>
      </c>
      <c r="H79" s="15">
        <f>F79+100</f>
        <v>300</v>
      </c>
      <c r="I79" s="15">
        <f t="shared" si="14"/>
        <v>190</v>
      </c>
      <c r="J79" s="15">
        <f t="shared" si="15"/>
        <v>90</v>
      </c>
      <c r="K79" s="15">
        <f t="shared" si="12"/>
        <v>300</v>
      </c>
      <c r="L79" s="8" t="s">
        <v>4</v>
      </c>
      <c r="M79" s="3" t="s">
        <v>188</v>
      </c>
      <c r="N79" s="8" t="s">
        <v>33</v>
      </c>
    </row>
    <row r="80" spans="1:14" ht="15" x14ac:dyDescent="0.2">
      <c r="A80" s="8" t="s">
        <v>42</v>
      </c>
      <c r="B80" s="8" t="s">
        <v>30</v>
      </c>
      <c r="C80" s="8" t="s">
        <v>159</v>
      </c>
      <c r="D80" s="1" t="s">
        <v>36</v>
      </c>
      <c r="E80" s="8" t="s">
        <v>168</v>
      </c>
      <c r="F80" s="15">
        <v>250</v>
      </c>
      <c r="G80" s="15">
        <f t="shared" ref="G80:G85" si="22">F80-100</f>
        <v>150</v>
      </c>
      <c r="H80" s="15">
        <f t="shared" ref="H80:H85" si="23">F80+100</f>
        <v>350</v>
      </c>
      <c r="I80" s="15">
        <f t="shared" ref="I80:I85" si="24">F80*0.95</f>
        <v>237.5</v>
      </c>
      <c r="J80" s="15">
        <f t="shared" ref="J80:J85" si="25">G80*0.9</f>
        <v>135</v>
      </c>
      <c r="K80" s="15">
        <f t="shared" ref="K80:K85" si="26">H80</f>
        <v>350</v>
      </c>
      <c r="L80" s="8"/>
      <c r="M80" s="3" t="s">
        <v>188</v>
      </c>
      <c r="N80" s="8"/>
    </row>
    <row r="81" spans="1:14" s="25" customFormat="1" ht="15" x14ac:dyDescent="0.2">
      <c r="A81" s="8" t="s">
        <v>42</v>
      </c>
      <c r="B81" s="8" t="s">
        <v>30</v>
      </c>
      <c r="C81" s="8" t="s">
        <v>212</v>
      </c>
      <c r="D81" s="1" t="s">
        <v>36</v>
      </c>
      <c r="E81" s="8" t="s">
        <v>168</v>
      </c>
      <c r="F81" s="15">
        <v>300</v>
      </c>
      <c r="G81" s="15">
        <f t="shared" si="22"/>
        <v>200</v>
      </c>
      <c r="H81" s="15">
        <f t="shared" si="23"/>
        <v>400</v>
      </c>
      <c r="I81" s="15">
        <f t="shared" si="24"/>
        <v>285</v>
      </c>
      <c r="J81" s="15">
        <f t="shared" si="25"/>
        <v>180</v>
      </c>
      <c r="K81" s="15">
        <f t="shared" si="26"/>
        <v>400</v>
      </c>
      <c r="L81" s="8"/>
      <c r="M81" s="3" t="s">
        <v>188</v>
      </c>
      <c r="N81" s="8"/>
    </row>
    <row r="82" spans="1:14" ht="15" x14ac:dyDescent="0.2">
      <c r="A82" s="8" t="s">
        <v>42</v>
      </c>
      <c r="B82" s="8" t="s">
        <v>30</v>
      </c>
      <c r="C82" s="8" t="s">
        <v>214</v>
      </c>
      <c r="D82" s="1" t="s">
        <v>36</v>
      </c>
      <c r="E82" s="8" t="s">
        <v>168</v>
      </c>
      <c r="F82" s="15">
        <v>320</v>
      </c>
      <c r="G82" s="15">
        <f t="shared" si="22"/>
        <v>220</v>
      </c>
      <c r="H82" s="15">
        <f t="shared" si="23"/>
        <v>420</v>
      </c>
      <c r="I82" s="15">
        <f t="shared" si="24"/>
        <v>304</v>
      </c>
      <c r="J82" s="15">
        <f t="shared" si="25"/>
        <v>198</v>
      </c>
      <c r="K82" s="15">
        <f t="shared" si="26"/>
        <v>420</v>
      </c>
      <c r="L82" s="8"/>
      <c r="M82" s="3" t="s">
        <v>188</v>
      </c>
      <c r="N82" s="8"/>
    </row>
    <row r="83" spans="1:14" ht="15" x14ac:dyDescent="0.2">
      <c r="A83" s="8" t="s">
        <v>42</v>
      </c>
      <c r="B83" s="8" t="s">
        <v>30</v>
      </c>
      <c r="C83" s="8" t="s">
        <v>207</v>
      </c>
      <c r="D83" s="1" t="s">
        <v>36</v>
      </c>
      <c r="E83" s="8" t="s">
        <v>168</v>
      </c>
      <c r="F83" s="15">
        <v>350</v>
      </c>
      <c r="G83" s="15">
        <f t="shared" si="22"/>
        <v>250</v>
      </c>
      <c r="H83" s="15">
        <f t="shared" si="23"/>
        <v>450</v>
      </c>
      <c r="I83" s="15">
        <f t="shared" si="24"/>
        <v>332.5</v>
      </c>
      <c r="J83" s="15">
        <f t="shared" si="25"/>
        <v>225</v>
      </c>
      <c r="K83" s="15">
        <f t="shared" si="26"/>
        <v>450</v>
      </c>
      <c r="L83" s="8"/>
      <c r="M83" s="3" t="s">
        <v>188</v>
      </c>
      <c r="N83" s="8"/>
    </row>
    <row r="84" spans="1:14" ht="15" x14ac:dyDescent="0.2">
      <c r="A84" s="8" t="s">
        <v>42</v>
      </c>
      <c r="B84" s="8" t="s">
        <v>30</v>
      </c>
      <c r="C84" s="8" t="s">
        <v>206</v>
      </c>
      <c r="D84" s="1" t="s">
        <v>36</v>
      </c>
      <c r="E84" s="8" t="s">
        <v>168</v>
      </c>
      <c r="F84" s="15">
        <v>350</v>
      </c>
      <c r="G84" s="15">
        <f t="shared" si="22"/>
        <v>250</v>
      </c>
      <c r="H84" s="15">
        <f t="shared" si="23"/>
        <v>450</v>
      </c>
      <c r="I84" s="15">
        <f t="shared" si="24"/>
        <v>332.5</v>
      </c>
      <c r="J84" s="15">
        <f t="shared" si="25"/>
        <v>225</v>
      </c>
      <c r="K84" s="15">
        <f t="shared" si="26"/>
        <v>450</v>
      </c>
      <c r="L84" s="8"/>
      <c r="M84" s="3" t="s">
        <v>188</v>
      </c>
      <c r="N84" s="8"/>
    </row>
    <row r="85" spans="1:14" ht="15" x14ac:dyDescent="0.2">
      <c r="A85" s="8" t="s">
        <v>42</v>
      </c>
      <c r="B85" s="8" t="s">
        <v>30</v>
      </c>
      <c r="C85" s="8" t="s">
        <v>160</v>
      </c>
      <c r="D85" s="1" t="s">
        <v>36</v>
      </c>
      <c r="E85" s="8" t="s">
        <v>168</v>
      </c>
      <c r="F85" s="15">
        <v>350</v>
      </c>
      <c r="G85" s="15">
        <f t="shared" si="22"/>
        <v>250</v>
      </c>
      <c r="H85" s="15">
        <f t="shared" si="23"/>
        <v>450</v>
      </c>
      <c r="I85" s="15">
        <f t="shared" si="24"/>
        <v>332.5</v>
      </c>
      <c r="J85" s="15">
        <f t="shared" si="25"/>
        <v>225</v>
      </c>
      <c r="K85" s="15">
        <f t="shared" si="26"/>
        <v>450</v>
      </c>
      <c r="L85" s="8"/>
      <c r="M85" s="3" t="s">
        <v>188</v>
      </c>
      <c r="N85" s="8"/>
    </row>
    <row r="86" spans="1:14" ht="15" x14ac:dyDescent="0.2">
      <c r="A86" s="8" t="s">
        <v>42</v>
      </c>
      <c r="B86" s="8" t="s">
        <v>89</v>
      </c>
      <c r="C86" s="8" t="s">
        <v>30</v>
      </c>
      <c r="D86" s="1" t="s">
        <v>37</v>
      </c>
      <c r="E86" s="8" t="s">
        <v>168</v>
      </c>
      <c r="F86" s="15">
        <v>0</v>
      </c>
      <c r="G86" s="15"/>
      <c r="H86" s="15"/>
      <c r="I86" s="15">
        <v>0</v>
      </c>
      <c r="J86" s="15"/>
      <c r="K86" s="15"/>
      <c r="L86" s="8" t="s">
        <v>68</v>
      </c>
      <c r="M86" s="3" t="s">
        <v>184</v>
      </c>
      <c r="N86" s="8" t="s">
        <v>71</v>
      </c>
    </row>
    <row r="87" spans="1:14" ht="15" x14ac:dyDescent="0.2">
      <c r="A87" s="8" t="s">
        <v>42</v>
      </c>
      <c r="B87" s="8" t="s">
        <v>65</v>
      </c>
      <c r="C87" s="8" t="s">
        <v>30</v>
      </c>
      <c r="D87" s="1" t="s">
        <v>37</v>
      </c>
      <c r="E87" s="8" t="s">
        <v>168</v>
      </c>
      <c r="F87" s="15">
        <v>1</v>
      </c>
      <c r="G87" s="15"/>
      <c r="H87" s="15"/>
      <c r="I87" s="15">
        <v>0.8</v>
      </c>
      <c r="J87" s="15">
        <v>0.3</v>
      </c>
      <c r="K87" s="15">
        <v>1</v>
      </c>
      <c r="L87" s="8" t="s">
        <v>68</v>
      </c>
      <c r="M87" s="3" t="s">
        <v>184</v>
      </c>
      <c r="N87" s="8" t="s">
        <v>70</v>
      </c>
    </row>
    <row r="88" spans="1:14" ht="15" x14ac:dyDescent="0.2">
      <c r="A88" s="8" t="s">
        <v>42</v>
      </c>
      <c r="B88" s="8" t="s">
        <v>30</v>
      </c>
      <c r="C88" s="8" t="s">
        <v>30</v>
      </c>
      <c r="D88" s="1" t="s">
        <v>38</v>
      </c>
      <c r="E88" s="8" t="s">
        <v>168</v>
      </c>
      <c r="F88" s="26">
        <v>1</v>
      </c>
      <c r="G88" s="26">
        <v>0.8</v>
      </c>
      <c r="H88" s="26">
        <v>1.2</v>
      </c>
      <c r="I88" s="26">
        <v>0.8</v>
      </c>
      <c r="J88" s="26">
        <v>0.5</v>
      </c>
      <c r="K88" s="26">
        <v>1</v>
      </c>
      <c r="L88" s="8" t="s">
        <v>68</v>
      </c>
      <c r="M88" s="3" t="s">
        <v>184</v>
      </c>
      <c r="N88" s="8" t="s">
        <v>71</v>
      </c>
    </row>
    <row r="89" spans="1:14" ht="15" x14ac:dyDescent="0.2">
      <c r="A89" s="8" t="s">
        <v>43</v>
      </c>
      <c r="B89" s="8" t="s">
        <v>28</v>
      </c>
      <c r="C89" s="8" t="s">
        <v>157</v>
      </c>
      <c r="D89" s="1" t="s">
        <v>79</v>
      </c>
      <c r="E89" s="8" t="s">
        <v>168</v>
      </c>
      <c r="F89" s="1">
        <v>150</v>
      </c>
      <c r="G89" s="4">
        <v>100</v>
      </c>
      <c r="H89" s="4">
        <v>250</v>
      </c>
      <c r="I89" s="1">
        <f>F89*0.7</f>
        <v>105</v>
      </c>
      <c r="J89" s="1">
        <f t="shared" ref="J89" si="27">G89*0.7</f>
        <v>70</v>
      </c>
      <c r="K89" s="1">
        <f>H89</f>
        <v>250</v>
      </c>
      <c r="L89" s="8" t="s">
        <v>0</v>
      </c>
      <c r="M89" s="3" t="s">
        <v>189</v>
      </c>
      <c r="N89" s="8"/>
    </row>
    <row r="90" spans="1:14" ht="15" x14ac:dyDescent="0.2">
      <c r="A90" s="8" t="s">
        <v>43</v>
      </c>
      <c r="B90" s="8" t="s">
        <v>28</v>
      </c>
      <c r="C90" s="8" t="s">
        <v>159</v>
      </c>
      <c r="D90" s="1" t="s">
        <v>79</v>
      </c>
      <c r="E90" s="8" t="s">
        <v>168</v>
      </c>
      <c r="F90" s="1">
        <v>250</v>
      </c>
      <c r="G90" s="4">
        <v>150</v>
      </c>
      <c r="H90" s="4">
        <v>350</v>
      </c>
      <c r="I90" s="1">
        <f t="shared" ref="I90:I94" si="28">F90*0.7</f>
        <v>175</v>
      </c>
      <c r="J90" s="1">
        <f t="shared" ref="J90:J94" si="29">G90*0.7</f>
        <v>105</v>
      </c>
      <c r="K90" s="1">
        <f t="shared" ref="K90:K94" si="30">H90</f>
        <v>350</v>
      </c>
      <c r="L90" s="8" t="s">
        <v>0</v>
      </c>
      <c r="M90" s="3" t="s">
        <v>189</v>
      </c>
      <c r="N90" s="8"/>
    </row>
    <row r="91" spans="1:14" ht="15" x14ac:dyDescent="0.2">
      <c r="A91" s="8" t="s">
        <v>43</v>
      </c>
      <c r="B91" s="8" t="s">
        <v>28</v>
      </c>
      <c r="C91" s="8" t="s">
        <v>212</v>
      </c>
      <c r="D91" s="1" t="s">
        <v>79</v>
      </c>
      <c r="E91" s="8" t="s">
        <v>168</v>
      </c>
      <c r="F91" s="1">
        <v>300</v>
      </c>
      <c r="G91" s="4">
        <v>200</v>
      </c>
      <c r="H91" s="4">
        <v>450</v>
      </c>
      <c r="I91" s="1">
        <f t="shared" si="28"/>
        <v>210</v>
      </c>
      <c r="J91" s="1">
        <f t="shared" si="29"/>
        <v>140</v>
      </c>
      <c r="K91" s="1">
        <f t="shared" si="30"/>
        <v>450</v>
      </c>
      <c r="L91" s="8" t="s">
        <v>0</v>
      </c>
      <c r="M91" s="3" t="s">
        <v>189</v>
      </c>
      <c r="N91" s="8"/>
    </row>
    <row r="92" spans="1:14" ht="15" x14ac:dyDescent="0.2">
      <c r="A92" s="8" t="s">
        <v>43</v>
      </c>
      <c r="B92" s="8" t="s">
        <v>28</v>
      </c>
      <c r="C92" s="8" t="s">
        <v>214</v>
      </c>
      <c r="D92" s="1" t="s">
        <v>79</v>
      </c>
      <c r="E92" s="8" t="s">
        <v>168</v>
      </c>
      <c r="F92" s="1">
        <v>400</v>
      </c>
      <c r="G92" s="4">
        <v>200</v>
      </c>
      <c r="H92" s="4">
        <v>600</v>
      </c>
      <c r="I92" s="1">
        <f t="shared" si="28"/>
        <v>280</v>
      </c>
      <c r="J92" s="1">
        <f t="shared" si="29"/>
        <v>140</v>
      </c>
      <c r="K92" s="1">
        <f t="shared" si="30"/>
        <v>600</v>
      </c>
      <c r="L92" s="8" t="s">
        <v>0</v>
      </c>
      <c r="M92" s="3" t="s">
        <v>189</v>
      </c>
      <c r="N92" s="8"/>
    </row>
    <row r="93" spans="1:14" ht="15" x14ac:dyDescent="0.2">
      <c r="A93" s="8" t="s">
        <v>43</v>
      </c>
      <c r="B93" s="8" t="s">
        <v>28</v>
      </c>
      <c r="C93" s="8" t="s">
        <v>207</v>
      </c>
      <c r="D93" s="1" t="s">
        <v>79</v>
      </c>
      <c r="E93" s="8" t="s">
        <v>168</v>
      </c>
      <c r="F93" s="1">
        <v>450</v>
      </c>
      <c r="G93" s="4">
        <v>300</v>
      </c>
      <c r="H93" s="4">
        <v>700</v>
      </c>
      <c r="I93" s="1">
        <f t="shared" ref="I93" si="31">F93*0.7</f>
        <v>315</v>
      </c>
      <c r="J93" s="1">
        <f t="shared" ref="J93" si="32">G93*0.7</f>
        <v>210</v>
      </c>
      <c r="K93" s="1">
        <f t="shared" si="30"/>
        <v>700</v>
      </c>
      <c r="L93" s="8" t="s">
        <v>0</v>
      </c>
      <c r="M93" s="3" t="s">
        <v>189</v>
      </c>
      <c r="N93" s="8"/>
    </row>
    <row r="94" spans="1:14" ht="15" x14ac:dyDescent="0.2">
      <c r="A94" s="8" t="s">
        <v>43</v>
      </c>
      <c r="B94" s="8" t="s">
        <v>28</v>
      </c>
      <c r="C94" s="8" t="s">
        <v>231</v>
      </c>
      <c r="D94" s="1" t="s">
        <v>79</v>
      </c>
      <c r="E94" s="8" t="s">
        <v>168</v>
      </c>
      <c r="F94" s="1">
        <v>400</v>
      </c>
      <c r="G94" s="4">
        <v>300</v>
      </c>
      <c r="H94" s="4">
        <v>600</v>
      </c>
      <c r="I94" s="1">
        <f t="shared" si="28"/>
        <v>280</v>
      </c>
      <c r="J94" s="1">
        <f t="shared" si="29"/>
        <v>210</v>
      </c>
      <c r="K94" s="1">
        <f t="shared" si="30"/>
        <v>600</v>
      </c>
      <c r="L94" s="8" t="s">
        <v>0</v>
      </c>
      <c r="M94" s="3" t="s">
        <v>189</v>
      </c>
      <c r="N94" s="8"/>
    </row>
    <row r="95" spans="1:14" ht="15" x14ac:dyDescent="0.2">
      <c r="A95" s="8" t="s">
        <v>43</v>
      </c>
      <c r="B95" s="8" t="s">
        <v>94</v>
      </c>
      <c r="C95" s="8" t="s">
        <v>157</v>
      </c>
      <c r="D95" s="1" t="s">
        <v>79</v>
      </c>
      <c r="E95" s="8" t="s">
        <v>168</v>
      </c>
      <c r="F95" s="1">
        <v>60</v>
      </c>
      <c r="G95" s="4">
        <v>40</v>
      </c>
      <c r="H95" s="4">
        <v>120</v>
      </c>
      <c r="I95" s="1">
        <v>60</v>
      </c>
      <c r="J95" s="4">
        <v>40</v>
      </c>
      <c r="K95" s="4">
        <v>120</v>
      </c>
      <c r="L95" s="8" t="s">
        <v>0</v>
      </c>
      <c r="M95" s="3" t="s">
        <v>189</v>
      </c>
      <c r="N95" s="8"/>
    </row>
    <row r="96" spans="1:14" ht="15" x14ac:dyDescent="0.2">
      <c r="A96" s="8" t="s">
        <v>43</v>
      </c>
      <c r="B96" s="8" t="s">
        <v>94</v>
      </c>
      <c r="C96" s="8" t="s">
        <v>159</v>
      </c>
      <c r="D96" s="1" t="s">
        <v>79</v>
      </c>
      <c r="E96" s="8" t="s">
        <v>168</v>
      </c>
      <c r="F96" s="1">
        <v>60</v>
      </c>
      <c r="G96" s="4">
        <v>40</v>
      </c>
      <c r="H96" s="4">
        <v>120</v>
      </c>
      <c r="I96" s="1">
        <v>60</v>
      </c>
      <c r="J96" s="4">
        <v>40</v>
      </c>
      <c r="K96" s="4">
        <v>120</v>
      </c>
      <c r="L96" s="8" t="s">
        <v>0</v>
      </c>
      <c r="M96" s="3" t="s">
        <v>189</v>
      </c>
      <c r="N96" s="8"/>
    </row>
    <row r="97" spans="1:14" ht="15" x14ac:dyDescent="0.2">
      <c r="A97" s="8" t="s">
        <v>43</v>
      </c>
      <c r="B97" s="8" t="s">
        <v>94</v>
      </c>
      <c r="C97" s="8" t="s">
        <v>212</v>
      </c>
      <c r="D97" s="1" t="s">
        <v>79</v>
      </c>
      <c r="E97" s="8" t="s">
        <v>168</v>
      </c>
      <c r="F97" s="1">
        <v>60</v>
      </c>
      <c r="G97" s="4">
        <v>40</v>
      </c>
      <c r="H97" s="4">
        <v>150</v>
      </c>
      <c r="I97" s="1">
        <v>60</v>
      </c>
      <c r="J97" s="4">
        <v>40</v>
      </c>
      <c r="K97" s="4">
        <v>150</v>
      </c>
      <c r="L97" s="8" t="s">
        <v>0</v>
      </c>
      <c r="M97" s="3" t="s">
        <v>189</v>
      </c>
      <c r="N97" s="8"/>
    </row>
    <row r="98" spans="1:14" ht="15" x14ac:dyDescent="0.2">
      <c r="A98" s="8" t="s">
        <v>43</v>
      </c>
      <c r="B98" s="8" t="s">
        <v>94</v>
      </c>
      <c r="C98" s="8" t="s">
        <v>214</v>
      </c>
      <c r="D98" s="1" t="s">
        <v>79</v>
      </c>
      <c r="E98" s="8" t="s">
        <v>168</v>
      </c>
      <c r="F98" s="1">
        <v>80</v>
      </c>
      <c r="G98" s="4">
        <v>50</v>
      </c>
      <c r="H98" s="4">
        <v>150</v>
      </c>
      <c r="I98" s="1">
        <v>80</v>
      </c>
      <c r="J98" s="4">
        <v>50</v>
      </c>
      <c r="K98" s="4">
        <v>150</v>
      </c>
      <c r="L98" s="8" t="s">
        <v>0</v>
      </c>
      <c r="M98" s="3" t="s">
        <v>189</v>
      </c>
      <c r="N98" s="8"/>
    </row>
    <row r="99" spans="1:14" ht="15" x14ac:dyDescent="0.2">
      <c r="A99" s="8" t="s">
        <v>43</v>
      </c>
      <c r="B99" s="8" t="s">
        <v>94</v>
      </c>
      <c r="C99" s="8" t="s">
        <v>207</v>
      </c>
      <c r="D99" s="1" t="s">
        <v>79</v>
      </c>
      <c r="E99" s="8" t="s">
        <v>168</v>
      </c>
      <c r="F99" s="1">
        <v>100</v>
      </c>
      <c r="G99" s="4">
        <v>50</v>
      </c>
      <c r="H99" s="4">
        <v>200</v>
      </c>
      <c r="I99" s="1">
        <v>100</v>
      </c>
      <c r="J99" s="4">
        <v>50</v>
      </c>
      <c r="K99" s="4">
        <v>200</v>
      </c>
      <c r="L99" s="8" t="s">
        <v>0</v>
      </c>
      <c r="M99" s="3" t="s">
        <v>189</v>
      </c>
      <c r="N99" s="8"/>
    </row>
    <row r="100" spans="1:14" ht="15" x14ac:dyDescent="0.2">
      <c r="A100" s="8" t="s">
        <v>43</v>
      </c>
      <c r="B100" s="8" t="s">
        <v>94</v>
      </c>
      <c r="C100" s="8" t="s">
        <v>231</v>
      </c>
      <c r="D100" s="1" t="s">
        <v>79</v>
      </c>
      <c r="E100" s="8" t="s">
        <v>168</v>
      </c>
      <c r="F100" s="1">
        <v>100</v>
      </c>
      <c r="G100" s="4">
        <v>50</v>
      </c>
      <c r="H100" s="4">
        <v>200</v>
      </c>
      <c r="I100" s="1">
        <v>100</v>
      </c>
      <c r="J100" s="4">
        <v>50</v>
      </c>
      <c r="K100" s="4">
        <v>200</v>
      </c>
      <c r="L100" s="8" t="s">
        <v>0</v>
      </c>
      <c r="M100" s="3" t="s">
        <v>189</v>
      </c>
      <c r="N100" s="8"/>
    </row>
    <row r="101" spans="1:14" ht="15" x14ac:dyDescent="0.2">
      <c r="A101" s="8" t="s">
        <v>43</v>
      </c>
      <c r="B101" s="8" t="s">
        <v>95</v>
      </c>
      <c r="C101" s="8" t="s">
        <v>30</v>
      </c>
      <c r="D101" s="1" t="s">
        <v>23</v>
      </c>
      <c r="E101" s="8" t="s">
        <v>168</v>
      </c>
      <c r="F101" s="15">
        <v>0.85</v>
      </c>
      <c r="G101" s="15">
        <v>0.8</v>
      </c>
      <c r="H101" s="15">
        <v>0.9</v>
      </c>
      <c r="I101" s="15">
        <f>F101*1.015</f>
        <v>0.86274999999999991</v>
      </c>
      <c r="J101" s="15">
        <f>G101</f>
        <v>0.8</v>
      </c>
      <c r="K101" s="15">
        <f>H101*1.03</f>
        <v>0.92700000000000005</v>
      </c>
      <c r="L101" s="8"/>
      <c r="M101" s="3" t="s">
        <v>191</v>
      </c>
      <c r="N101" s="8"/>
    </row>
    <row r="102" spans="1:14" ht="15" x14ac:dyDescent="0.2">
      <c r="A102" s="8" t="s">
        <v>43</v>
      </c>
      <c r="B102" s="8" t="s">
        <v>105</v>
      </c>
      <c r="C102" s="8" t="s">
        <v>30</v>
      </c>
      <c r="D102" s="1" t="s">
        <v>23</v>
      </c>
      <c r="E102" s="8" t="s">
        <v>168</v>
      </c>
      <c r="F102" s="15">
        <v>0</v>
      </c>
      <c r="G102" s="15"/>
      <c r="H102" s="15"/>
      <c r="I102" s="15">
        <v>0.5</v>
      </c>
      <c r="J102" s="15">
        <v>0.4</v>
      </c>
      <c r="K102" s="15">
        <v>0.6</v>
      </c>
      <c r="L102" s="8"/>
      <c r="M102" s="3" t="s">
        <v>184</v>
      </c>
      <c r="N102" s="8" t="s">
        <v>96</v>
      </c>
    </row>
    <row r="103" spans="1:14" ht="15" x14ac:dyDescent="0.2">
      <c r="A103" s="8" t="s">
        <v>43</v>
      </c>
      <c r="B103" s="8" t="s">
        <v>65</v>
      </c>
      <c r="C103" s="8" t="s">
        <v>30</v>
      </c>
      <c r="D103" s="1" t="s">
        <v>22</v>
      </c>
      <c r="E103" s="8" t="s">
        <v>168</v>
      </c>
      <c r="F103" s="15">
        <v>0.88</v>
      </c>
      <c r="G103" s="15">
        <v>0.85</v>
      </c>
      <c r="H103" s="15">
        <v>0.92</v>
      </c>
      <c r="I103" s="15">
        <f>F103*1.015</f>
        <v>0.89319999999999988</v>
      </c>
      <c r="J103" s="15">
        <f>G103</f>
        <v>0.85</v>
      </c>
      <c r="K103" s="15">
        <f>H103*1.03</f>
        <v>0.94760000000000011</v>
      </c>
      <c r="L103" s="8"/>
      <c r="M103" s="3" t="s">
        <v>190</v>
      </c>
      <c r="N103" s="8"/>
    </row>
    <row r="104" spans="1:14" ht="15" x14ac:dyDescent="0.2">
      <c r="A104" s="8" t="s">
        <v>43</v>
      </c>
      <c r="B104" s="8" t="s">
        <v>65</v>
      </c>
      <c r="C104" s="8" t="s">
        <v>30</v>
      </c>
      <c r="D104" s="1" t="s">
        <v>13</v>
      </c>
      <c r="E104" s="8" t="s">
        <v>168</v>
      </c>
      <c r="F104" s="15">
        <v>0.8</v>
      </c>
      <c r="G104" s="15">
        <v>0.75</v>
      </c>
      <c r="H104" s="15">
        <v>0.85</v>
      </c>
      <c r="I104" s="15">
        <v>0.8</v>
      </c>
      <c r="J104" s="15">
        <v>0.75</v>
      </c>
      <c r="K104" s="15">
        <v>0.85</v>
      </c>
      <c r="L104" s="8"/>
      <c r="M104" s="3" t="s">
        <v>184</v>
      </c>
      <c r="N104" s="8"/>
    </row>
    <row r="105" spans="1:14" ht="15" x14ac:dyDescent="0.2">
      <c r="A105" s="8" t="s">
        <v>43</v>
      </c>
      <c r="B105" s="8" t="s">
        <v>61</v>
      </c>
      <c r="C105" s="8" t="s">
        <v>30</v>
      </c>
      <c r="D105" s="1" t="s">
        <v>26</v>
      </c>
      <c r="E105" s="8" t="s">
        <v>168</v>
      </c>
      <c r="F105" s="15">
        <v>0.2</v>
      </c>
      <c r="G105" s="15">
        <v>0.15</v>
      </c>
      <c r="H105" s="15">
        <v>0.25</v>
      </c>
      <c r="I105" s="15">
        <v>0.4</v>
      </c>
      <c r="J105" s="15">
        <v>0.25</v>
      </c>
      <c r="K105" s="15">
        <v>0.5</v>
      </c>
      <c r="L105" s="8" t="s">
        <v>21</v>
      </c>
      <c r="M105" s="3" t="s">
        <v>192</v>
      </c>
      <c r="N105" s="8"/>
    </row>
    <row r="106" spans="1:14" ht="15" x14ac:dyDescent="0.2">
      <c r="A106" s="8" t="s">
        <v>43</v>
      </c>
      <c r="B106" s="8" t="s">
        <v>106</v>
      </c>
      <c r="C106" s="8" t="s">
        <v>30</v>
      </c>
      <c r="D106" s="1" t="s">
        <v>66</v>
      </c>
      <c r="E106" s="8" t="s">
        <v>168</v>
      </c>
      <c r="F106" s="15">
        <v>2</v>
      </c>
      <c r="G106" s="15">
        <v>1.3</v>
      </c>
      <c r="H106" s="15">
        <v>2.2999999999999998</v>
      </c>
      <c r="I106" s="15">
        <f>F106*1.5</f>
        <v>3</v>
      </c>
      <c r="J106" s="15">
        <f t="shared" ref="J106:K106" si="33">G106*1.5</f>
        <v>1.9500000000000002</v>
      </c>
      <c r="K106" s="15">
        <f t="shared" si="33"/>
        <v>3.4499999999999997</v>
      </c>
      <c r="L106" s="8" t="s">
        <v>67</v>
      </c>
      <c r="M106" s="3" t="s">
        <v>240</v>
      </c>
      <c r="N106" s="4"/>
    </row>
    <row r="107" spans="1:14" ht="15" x14ac:dyDescent="0.2">
      <c r="A107" s="8" t="s">
        <v>43</v>
      </c>
      <c r="B107" s="8" t="s">
        <v>107</v>
      </c>
      <c r="C107" s="8" t="s">
        <v>30</v>
      </c>
      <c r="D107" s="1" t="s">
        <v>27</v>
      </c>
      <c r="E107" s="8" t="s">
        <v>168</v>
      </c>
      <c r="F107" s="15">
        <v>0.6</v>
      </c>
      <c r="G107" s="15">
        <v>0.55000000000000004</v>
      </c>
      <c r="H107" s="15">
        <v>0.75</v>
      </c>
      <c r="I107" s="15">
        <v>0.65</v>
      </c>
      <c r="J107" s="15">
        <v>0.6</v>
      </c>
      <c r="K107" s="15">
        <v>0.75</v>
      </c>
      <c r="L107" s="8"/>
      <c r="M107" s="3" t="s">
        <v>193</v>
      </c>
      <c r="N107" s="8"/>
    </row>
    <row r="108" spans="1:14" ht="15" x14ac:dyDescent="0.2">
      <c r="A108" s="8" t="s">
        <v>43</v>
      </c>
      <c r="B108" s="8" t="s">
        <v>122</v>
      </c>
      <c r="C108" s="8" t="s">
        <v>30</v>
      </c>
      <c r="D108" s="1" t="s">
        <v>27</v>
      </c>
      <c r="E108" s="8" t="s">
        <v>168</v>
      </c>
      <c r="F108" s="15">
        <v>0.5</v>
      </c>
      <c r="G108" s="15">
        <v>0.4</v>
      </c>
      <c r="H108" s="15">
        <v>0.6</v>
      </c>
      <c r="I108" s="15">
        <v>0.55000000000000004</v>
      </c>
      <c r="J108" s="15">
        <v>0.45</v>
      </c>
      <c r="K108" s="15">
        <v>0.65</v>
      </c>
      <c r="L108" s="8"/>
      <c r="M108" s="3" t="s">
        <v>193</v>
      </c>
      <c r="N108" s="8"/>
    </row>
    <row r="109" spans="1:14" ht="15" x14ac:dyDescent="0.2">
      <c r="A109" s="8" t="s">
        <v>43</v>
      </c>
      <c r="B109" s="8" t="s">
        <v>121</v>
      </c>
      <c r="C109" s="8" t="s">
        <v>30</v>
      </c>
      <c r="D109" s="1" t="s">
        <v>27</v>
      </c>
      <c r="E109" s="8" t="s">
        <v>168</v>
      </c>
      <c r="F109" s="15"/>
      <c r="G109" s="15"/>
      <c r="H109" s="15"/>
      <c r="I109" s="15">
        <v>0.55000000000000004</v>
      </c>
      <c r="J109" s="15">
        <v>0.45</v>
      </c>
      <c r="K109" s="15">
        <v>0.65</v>
      </c>
      <c r="L109" s="8"/>
      <c r="M109" s="3" t="s">
        <v>193</v>
      </c>
      <c r="N109" s="8"/>
    </row>
    <row r="110" spans="1:14" ht="15" x14ac:dyDescent="0.2">
      <c r="A110" s="8" t="s">
        <v>43</v>
      </c>
      <c r="B110" s="8" t="s">
        <v>95</v>
      </c>
      <c r="C110" s="8" t="s">
        <v>30</v>
      </c>
      <c r="D110" s="1" t="s">
        <v>162</v>
      </c>
      <c r="E110" s="8" t="s">
        <v>168</v>
      </c>
      <c r="F110" s="15">
        <v>8</v>
      </c>
      <c r="G110" s="15">
        <v>4</v>
      </c>
      <c r="H110" s="15">
        <v>20</v>
      </c>
      <c r="I110" s="15">
        <v>8</v>
      </c>
      <c r="J110" s="15">
        <v>4</v>
      </c>
      <c r="K110" s="15">
        <v>12</v>
      </c>
      <c r="L110" s="8"/>
      <c r="M110" s="3" t="s">
        <v>209</v>
      </c>
      <c r="N110" s="8" t="s">
        <v>163</v>
      </c>
    </row>
    <row r="111" spans="1:14" ht="15" x14ac:dyDescent="0.2">
      <c r="A111" s="8" t="s">
        <v>43</v>
      </c>
      <c r="B111" s="8" t="s">
        <v>121</v>
      </c>
      <c r="C111" s="8" t="s">
        <v>30</v>
      </c>
      <c r="D111" s="1" t="s">
        <v>162</v>
      </c>
      <c r="E111" s="8" t="s">
        <v>168</v>
      </c>
      <c r="F111" s="15"/>
      <c r="G111" s="15"/>
      <c r="H111" s="15"/>
      <c r="I111" s="15">
        <v>8</v>
      </c>
      <c r="J111" s="15">
        <v>4</v>
      </c>
      <c r="K111" s="15">
        <v>12</v>
      </c>
      <c r="L111" s="8"/>
      <c r="M111" s="3" t="s">
        <v>194</v>
      </c>
      <c r="N111" s="8" t="s">
        <v>163</v>
      </c>
    </row>
    <row r="112" spans="1:14" ht="15" x14ac:dyDescent="0.2">
      <c r="A112" s="8" t="s">
        <v>43</v>
      </c>
      <c r="B112" s="8" t="s">
        <v>95</v>
      </c>
      <c r="C112" s="8" t="s">
        <v>30</v>
      </c>
      <c r="D112" s="1" t="s">
        <v>161</v>
      </c>
      <c r="E112" s="8" t="s">
        <v>168</v>
      </c>
      <c r="F112" s="15">
        <v>0.5</v>
      </c>
      <c r="G112" s="15">
        <v>0.1</v>
      </c>
      <c r="H112" s="15">
        <v>0.9</v>
      </c>
      <c r="I112" s="15">
        <v>0.5</v>
      </c>
      <c r="J112" s="15">
        <v>0.1</v>
      </c>
      <c r="K112" s="15">
        <v>0.9</v>
      </c>
      <c r="L112" s="8"/>
      <c r="M112" s="3" t="s">
        <v>195</v>
      </c>
      <c r="N112" s="8" t="s">
        <v>164</v>
      </c>
    </row>
    <row r="113" spans="1:14" ht="15" x14ac:dyDescent="0.2">
      <c r="A113" s="8" t="s">
        <v>43</v>
      </c>
      <c r="B113" s="8" t="s">
        <v>121</v>
      </c>
      <c r="C113" s="8" t="s">
        <v>30</v>
      </c>
      <c r="D113" s="1" t="s">
        <v>161</v>
      </c>
      <c r="E113" s="8" t="s">
        <v>168</v>
      </c>
      <c r="F113" s="15"/>
      <c r="G113" s="15"/>
      <c r="H113" s="15"/>
      <c r="I113" s="15">
        <v>0.5</v>
      </c>
      <c r="J113" s="15">
        <v>0.1</v>
      </c>
      <c r="K113" s="15">
        <v>0.9</v>
      </c>
      <c r="L113" s="8"/>
      <c r="M113" s="3" t="s">
        <v>195</v>
      </c>
      <c r="N113" s="8" t="s">
        <v>164</v>
      </c>
    </row>
    <row r="114" spans="1:14" ht="15" x14ac:dyDescent="0.2">
      <c r="A114" s="8" t="s">
        <v>43</v>
      </c>
      <c r="B114" s="8" t="s">
        <v>95</v>
      </c>
      <c r="C114" s="8" t="s">
        <v>30</v>
      </c>
      <c r="D114" s="1" t="s">
        <v>19</v>
      </c>
      <c r="E114" s="8" t="s">
        <v>168</v>
      </c>
      <c r="F114" s="15">
        <v>200000</v>
      </c>
      <c r="G114" s="15">
        <v>100000</v>
      </c>
      <c r="H114" s="15">
        <v>300000</v>
      </c>
      <c r="I114" s="15">
        <v>200000</v>
      </c>
      <c r="J114" s="15">
        <v>150000</v>
      </c>
      <c r="K114" s="15">
        <v>350000</v>
      </c>
      <c r="L114" s="8" t="s">
        <v>60</v>
      </c>
      <c r="M114" s="3" t="s">
        <v>193</v>
      </c>
      <c r="N114" s="8"/>
    </row>
    <row r="115" spans="1:14" ht="15" x14ac:dyDescent="0.2">
      <c r="A115" s="8" t="s">
        <v>43</v>
      </c>
      <c r="B115" s="8" t="s">
        <v>121</v>
      </c>
      <c r="C115" s="8" t="s">
        <v>30</v>
      </c>
      <c r="D115" s="1" t="s">
        <v>19</v>
      </c>
      <c r="E115" s="8" t="s">
        <v>168</v>
      </c>
      <c r="F115" s="15"/>
      <c r="G115" s="15"/>
      <c r="H115" s="15"/>
      <c r="I115" s="15">
        <v>200000</v>
      </c>
      <c r="J115" s="15">
        <v>150000</v>
      </c>
      <c r="K115" s="15">
        <v>350000</v>
      </c>
      <c r="L115" s="8" t="s">
        <v>60</v>
      </c>
      <c r="M115" s="3" t="s">
        <v>193</v>
      </c>
      <c r="N115" s="8"/>
    </row>
    <row r="116" spans="1:14" ht="15" x14ac:dyDescent="0.2">
      <c r="A116" s="8" t="s">
        <v>43</v>
      </c>
      <c r="B116" s="8" t="s">
        <v>56</v>
      </c>
      <c r="C116" s="8" t="s">
        <v>30</v>
      </c>
      <c r="D116" s="1" t="s">
        <v>110</v>
      </c>
      <c r="E116" s="8" t="s">
        <v>168</v>
      </c>
      <c r="F116" s="15">
        <v>150000</v>
      </c>
      <c r="G116" s="15">
        <v>100000</v>
      </c>
      <c r="H116" s="15">
        <v>300000</v>
      </c>
      <c r="I116" s="15">
        <v>200000</v>
      </c>
      <c r="J116" s="15">
        <v>150000</v>
      </c>
      <c r="K116" s="15">
        <v>350000</v>
      </c>
      <c r="L116" s="8" t="s">
        <v>60</v>
      </c>
      <c r="M116" s="3" t="s">
        <v>196</v>
      </c>
      <c r="N116" s="8"/>
    </row>
    <row r="117" spans="1:14" ht="15" x14ac:dyDescent="0.2">
      <c r="A117" s="8" t="s">
        <v>43</v>
      </c>
      <c r="B117" s="8" t="s">
        <v>56</v>
      </c>
      <c r="C117" s="8" t="s">
        <v>30</v>
      </c>
      <c r="D117" s="10" t="s">
        <v>80</v>
      </c>
      <c r="E117" s="8" t="s">
        <v>168</v>
      </c>
      <c r="F117" s="15">
        <v>0.6</v>
      </c>
      <c r="G117" s="15">
        <v>0.55000000000000004</v>
      </c>
      <c r="H117" s="15">
        <v>0.65</v>
      </c>
      <c r="I117" s="15">
        <v>0.5</v>
      </c>
      <c r="J117" s="15">
        <v>0.45</v>
      </c>
      <c r="K117" s="15">
        <v>0.55000000000000004</v>
      </c>
      <c r="L117" s="8" t="s">
        <v>60</v>
      </c>
      <c r="M117" s="3" t="s">
        <v>197</v>
      </c>
      <c r="N117" s="8"/>
    </row>
    <row r="118" spans="1:14" ht="15" x14ac:dyDescent="0.2">
      <c r="A118" s="8" t="s">
        <v>43</v>
      </c>
      <c r="B118" s="8" t="s">
        <v>90</v>
      </c>
      <c r="C118" s="8" t="s">
        <v>30</v>
      </c>
      <c r="D118" s="10" t="s">
        <v>81</v>
      </c>
      <c r="E118" s="8" t="s">
        <v>168</v>
      </c>
      <c r="F118" s="15">
        <v>7.4999999999999997E-2</v>
      </c>
      <c r="G118" s="15">
        <v>7.0000000000000007E-2</v>
      </c>
      <c r="H118" s="15">
        <v>0.08</v>
      </c>
      <c r="I118" s="15">
        <v>7.4999999999999997E-2</v>
      </c>
      <c r="J118" s="15">
        <v>7.0000000000000007E-2</v>
      </c>
      <c r="K118" s="15">
        <v>0.08</v>
      </c>
      <c r="L118" s="8" t="s">
        <v>60</v>
      </c>
      <c r="M118" s="3" t="s">
        <v>184</v>
      </c>
      <c r="N118" s="8"/>
    </row>
    <row r="119" spans="1:14" ht="15" x14ac:dyDescent="0.2">
      <c r="A119" s="8" t="s">
        <v>43</v>
      </c>
      <c r="B119" s="8" t="s">
        <v>48</v>
      </c>
      <c r="C119" s="8" t="s">
        <v>30</v>
      </c>
      <c r="D119" s="10" t="s">
        <v>82</v>
      </c>
      <c r="E119" s="8" t="s">
        <v>168</v>
      </c>
      <c r="F119" s="15">
        <v>0.2</v>
      </c>
      <c r="G119" s="15">
        <v>0.18</v>
      </c>
      <c r="H119" s="15">
        <v>0.22</v>
      </c>
      <c r="I119" s="15">
        <v>0.2</v>
      </c>
      <c r="J119" s="15">
        <v>0.18</v>
      </c>
      <c r="K119" s="15">
        <v>0.22</v>
      </c>
      <c r="L119" s="8" t="s">
        <v>60</v>
      </c>
      <c r="M119" s="3" t="s">
        <v>188</v>
      </c>
      <c r="N119" s="8"/>
    </row>
    <row r="120" spans="1:14" ht="15" x14ac:dyDescent="0.2">
      <c r="A120" s="8" t="s">
        <v>43</v>
      </c>
      <c r="B120" s="8" t="s">
        <v>48</v>
      </c>
      <c r="C120" s="8" t="s">
        <v>30</v>
      </c>
      <c r="D120" s="10" t="s">
        <v>83</v>
      </c>
      <c r="E120" s="8" t="s">
        <v>168</v>
      </c>
      <c r="F120" s="15">
        <v>25</v>
      </c>
      <c r="G120" s="15">
        <v>20</v>
      </c>
      <c r="H120" s="15">
        <v>30</v>
      </c>
      <c r="I120" s="15">
        <v>25</v>
      </c>
      <c r="J120" s="15">
        <v>20</v>
      </c>
      <c r="K120" s="15">
        <v>30</v>
      </c>
      <c r="L120" s="8" t="s">
        <v>0</v>
      </c>
      <c r="M120" s="3" t="s">
        <v>188</v>
      </c>
      <c r="N120" s="8"/>
    </row>
    <row r="121" spans="1:14" ht="15" x14ac:dyDescent="0.2">
      <c r="A121" s="8" t="s">
        <v>43</v>
      </c>
      <c r="B121" s="8" t="s">
        <v>46</v>
      </c>
      <c r="C121" s="8" t="s">
        <v>211</v>
      </c>
      <c r="D121" s="10" t="s">
        <v>108</v>
      </c>
      <c r="E121" s="8" t="s">
        <v>168</v>
      </c>
      <c r="F121" s="1">
        <v>18</v>
      </c>
      <c r="G121" s="1">
        <v>15</v>
      </c>
      <c r="H121" s="1">
        <v>20</v>
      </c>
      <c r="I121" s="1">
        <f>F121*0.7</f>
        <v>12.6</v>
      </c>
      <c r="J121" s="1">
        <f t="shared" ref="J121:K123" si="34">G121*0.7</f>
        <v>10.5</v>
      </c>
      <c r="K121" s="1">
        <f t="shared" si="34"/>
        <v>14</v>
      </c>
      <c r="L121" s="8" t="s">
        <v>0</v>
      </c>
      <c r="M121" s="3" t="s">
        <v>185</v>
      </c>
      <c r="N121" s="8"/>
    </row>
    <row r="122" spans="1:14" ht="15" x14ac:dyDescent="0.2">
      <c r="A122" s="8" t="s">
        <v>43</v>
      </c>
      <c r="B122" s="8" t="s">
        <v>46</v>
      </c>
      <c r="C122" s="8" t="s">
        <v>216</v>
      </c>
      <c r="D122" s="10" t="s">
        <v>108</v>
      </c>
      <c r="E122" s="8" t="s">
        <v>168</v>
      </c>
      <c r="F122" s="1">
        <v>28</v>
      </c>
      <c r="G122" s="1">
        <v>25</v>
      </c>
      <c r="H122" s="1">
        <v>30</v>
      </c>
      <c r="I122" s="1">
        <f t="shared" ref="I122:I124" si="35">F122*0.7</f>
        <v>19.599999999999998</v>
      </c>
      <c r="J122" s="1">
        <f t="shared" si="34"/>
        <v>17.5</v>
      </c>
      <c r="K122" s="1">
        <f t="shared" si="34"/>
        <v>21</v>
      </c>
      <c r="L122" s="8" t="s">
        <v>0</v>
      </c>
      <c r="M122" s="3" t="s">
        <v>185</v>
      </c>
      <c r="N122" s="8"/>
    </row>
    <row r="123" spans="1:14" ht="15" x14ac:dyDescent="0.2">
      <c r="A123" s="8" t="s">
        <v>43</v>
      </c>
      <c r="B123" s="8" t="s">
        <v>46</v>
      </c>
      <c r="C123" s="8" t="s">
        <v>218</v>
      </c>
      <c r="D123" s="10" t="s">
        <v>108</v>
      </c>
      <c r="E123" s="8" t="s">
        <v>168</v>
      </c>
      <c r="F123" s="1">
        <v>33</v>
      </c>
      <c r="G123" s="1">
        <v>30</v>
      </c>
      <c r="H123" s="1">
        <v>35</v>
      </c>
      <c r="I123" s="1">
        <f t="shared" si="35"/>
        <v>23.099999999999998</v>
      </c>
      <c r="J123" s="1">
        <f t="shared" si="34"/>
        <v>21</v>
      </c>
      <c r="K123" s="1">
        <f t="shared" si="34"/>
        <v>24.5</v>
      </c>
      <c r="L123" s="8" t="s">
        <v>0</v>
      </c>
      <c r="M123" s="3" t="s">
        <v>185</v>
      </c>
      <c r="N123" s="8"/>
    </row>
    <row r="124" spans="1:14" ht="15" x14ac:dyDescent="0.2">
      <c r="A124" s="8" t="s">
        <v>43</v>
      </c>
      <c r="B124" s="8" t="s">
        <v>47</v>
      </c>
      <c r="C124" s="8" t="s">
        <v>211</v>
      </c>
      <c r="D124" s="10" t="s">
        <v>109</v>
      </c>
      <c r="E124" s="8" t="s">
        <v>168</v>
      </c>
      <c r="F124" s="1">
        <v>18</v>
      </c>
      <c r="G124" s="1">
        <v>15</v>
      </c>
      <c r="H124" s="1">
        <v>20</v>
      </c>
      <c r="I124" s="1">
        <f t="shared" si="35"/>
        <v>12.6</v>
      </c>
      <c r="J124" s="1">
        <f t="shared" ref="J124:J132" si="36">G124*0.7</f>
        <v>10.5</v>
      </c>
      <c r="K124" s="1">
        <f t="shared" ref="K124:K132" si="37">H124*0.7</f>
        <v>14</v>
      </c>
      <c r="L124" s="8" t="s">
        <v>0</v>
      </c>
      <c r="M124" s="3" t="s">
        <v>185</v>
      </c>
      <c r="N124" s="8"/>
    </row>
    <row r="125" spans="1:14" ht="15" x14ac:dyDescent="0.2">
      <c r="A125" s="8" t="s">
        <v>43</v>
      </c>
      <c r="B125" s="8" t="s">
        <v>47</v>
      </c>
      <c r="C125" s="8" t="s">
        <v>216</v>
      </c>
      <c r="D125" s="10" t="s">
        <v>109</v>
      </c>
      <c r="E125" s="8" t="s">
        <v>168</v>
      </c>
      <c r="F125" s="1">
        <v>28</v>
      </c>
      <c r="G125" s="1">
        <v>25</v>
      </c>
      <c r="H125" s="1">
        <v>30</v>
      </c>
      <c r="I125" s="1">
        <f t="shared" ref="I125:I132" si="38">F125*0.7</f>
        <v>19.599999999999998</v>
      </c>
      <c r="J125" s="1">
        <f t="shared" si="36"/>
        <v>17.5</v>
      </c>
      <c r="K125" s="1">
        <f t="shared" si="37"/>
        <v>21</v>
      </c>
      <c r="L125" s="8" t="s">
        <v>0</v>
      </c>
      <c r="M125" s="3" t="s">
        <v>185</v>
      </c>
      <c r="N125" s="8"/>
    </row>
    <row r="126" spans="1:14" ht="15" x14ac:dyDescent="0.2">
      <c r="A126" s="8" t="s">
        <v>43</v>
      </c>
      <c r="B126" s="8" t="s">
        <v>47</v>
      </c>
      <c r="C126" s="8" t="s">
        <v>218</v>
      </c>
      <c r="D126" s="10" t="s">
        <v>109</v>
      </c>
      <c r="E126" s="8" t="s">
        <v>168</v>
      </c>
      <c r="F126" s="1">
        <v>33</v>
      </c>
      <c r="G126" s="1">
        <v>30</v>
      </c>
      <c r="H126" s="1">
        <v>35</v>
      </c>
      <c r="I126" s="1">
        <f t="shared" si="38"/>
        <v>23.099999999999998</v>
      </c>
      <c r="J126" s="1">
        <f t="shared" si="36"/>
        <v>21</v>
      </c>
      <c r="K126" s="1">
        <f t="shared" si="37"/>
        <v>24.5</v>
      </c>
      <c r="L126" s="8" t="s">
        <v>0</v>
      </c>
      <c r="M126" s="3" t="s">
        <v>185</v>
      </c>
      <c r="N126" s="8"/>
    </row>
    <row r="127" spans="1:14" ht="15" x14ac:dyDescent="0.2">
      <c r="A127" s="8" t="s">
        <v>43</v>
      </c>
      <c r="B127" s="8" t="s">
        <v>48</v>
      </c>
      <c r="C127" s="8" t="s">
        <v>211</v>
      </c>
      <c r="D127" s="10" t="s">
        <v>84</v>
      </c>
      <c r="E127" s="8" t="s">
        <v>168</v>
      </c>
      <c r="F127" s="1">
        <v>13</v>
      </c>
      <c r="G127" s="1">
        <v>10</v>
      </c>
      <c r="H127" s="1">
        <v>15</v>
      </c>
      <c r="I127" s="1">
        <f t="shared" si="38"/>
        <v>9.1</v>
      </c>
      <c r="J127" s="1">
        <f t="shared" si="36"/>
        <v>7</v>
      </c>
      <c r="K127" s="1">
        <f t="shared" si="37"/>
        <v>10.5</v>
      </c>
      <c r="L127" s="8" t="s">
        <v>0</v>
      </c>
      <c r="M127" s="3" t="s">
        <v>185</v>
      </c>
      <c r="N127" s="8"/>
    </row>
    <row r="128" spans="1:14" ht="15" x14ac:dyDescent="0.2">
      <c r="A128" s="8" t="s">
        <v>43</v>
      </c>
      <c r="B128" s="8" t="s">
        <v>48</v>
      </c>
      <c r="C128" s="8" t="s">
        <v>216</v>
      </c>
      <c r="D128" s="10" t="s">
        <v>84</v>
      </c>
      <c r="E128" s="8" t="s">
        <v>168</v>
      </c>
      <c r="F128" s="1">
        <v>23</v>
      </c>
      <c r="G128" s="1">
        <v>20</v>
      </c>
      <c r="H128" s="1">
        <v>25</v>
      </c>
      <c r="I128" s="1">
        <f t="shared" si="38"/>
        <v>16.099999999999998</v>
      </c>
      <c r="J128" s="1">
        <f t="shared" si="36"/>
        <v>14</v>
      </c>
      <c r="K128" s="1">
        <f t="shared" si="37"/>
        <v>17.5</v>
      </c>
      <c r="L128" s="8" t="s">
        <v>0</v>
      </c>
      <c r="M128" s="3" t="s">
        <v>185</v>
      </c>
      <c r="N128" s="8"/>
    </row>
    <row r="129" spans="1:14" ht="15" x14ac:dyDescent="0.2">
      <c r="A129" s="8" t="s">
        <v>43</v>
      </c>
      <c r="B129" s="8" t="s">
        <v>48</v>
      </c>
      <c r="C129" s="8" t="s">
        <v>218</v>
      </c>
      <c r="D129" s="10" t="s">
        <v>84</v>
      </c>
      <c r="E129" s="8" t="s">
        <v>168</v>
      </c>
      <c r="F129" s="1">
        <v>28</v>
      </c>
      <c r="G129" s="1">
        <v>25</v>
      </c>
      <c r="H129" s="1">
        <v>30</v>
      </c>
      <c r="I129" s="1">
        <f t="shared" si="38"/>
        <v>19.599999999999998</v>
      </c>
      <c r="J129" s="1">
        <f t="shared" si="36"/>
        <v>17.5</v>
      </c>
      <c r="K129" s="1">
        <f t="shared" si="37"/>
        <v>21</v>
      </c>
      <c r="L129" s="8" t="s">
        <v>0</v>
      </c>
      <c r="M129" s="3" t="s">
        <v>185</v>
      </c>
      <c r="N129" s="8"/>
    </row>
    <row r="130" spans="1:14" ht="15" x14ac:dyDescent="0.2">
      <c r="A130" s="8" t="s">
        <v>43</v>
      </c>
      <c r="B130" s="8" t="s">
        <v>91</v>
      </c>
      <c r="C130" s="8" t="s">
        <v>211</v>
      </c>
      <c r="D130" s="10" t="s">
        <v>108</v>
      </c>
      <c r="E130" s="8" t="s">
        <v>168</v>
      </c>
      <c r="F130" s="1">
        <v>13</v>
      </c>
      <c r="G130" s="1">
        <v>10</v>
      </c>
      <c r="H130" s="1">
        <v>15</v>
      </c>
      <c r="I130" s="1">
        <f t="shared" si="38"/>
        <v>9.1</v>
      </c>
      <c r="J130" s="1">
        <f t="shared" si="36"/>
        <v>7</v>
      </c>
      <c r="K130" s="1">
        <f t="shared" si="37"/>
        <v>10.5</v>
      </c>
      <c r="L130" s="8" t="s">
        <v>0</v>
      </c>
      <c r="M130" s="3" t="s">
        <v>185</v>
      </c>
      <c r="N130" s="8"/>
    </row>
    <row r="131" spans="1:14" ht="15" x14ac:dyDescent="0.2">
      <c r="A131" s="8" t="s">
        <v>43</v>
      </c>
      <c r="B131" s="8" t="s">
        <v>91</v>
      </c>
      <c r="C131" s="8" t="s">
        <v>216</v>
      </c>
      <c r="D131" s="10" t="s">
        <v>108</v>
      </c>
      <c r="E131" s="8" t="s">
        <v>168</v>
      </c>
      <c r="F131" s="1">
        <v>23</v>
      </c>
      <c r="G131" s="1">
        <v>20</v>
      </c>
      <c r="H131" s="1">
        <v>25</v>
      </c>
      <c r="I131" s="1">
        <f t="shared" si="38"/>
        <v>16.099999999999998</v>
      </c>
      <c r="J131" s="1">
        <f t="shared" si="36"/>
        <v>14</v>
      </c>
      <c r="K131" s="1">
        <f t="shared" si="37"/>
        <v>17.5</v>
      </c>
      <c r="L131" s="8" t="s">
        <v>0</v>
      </c>
      <c r="M131" s="3" t="s">
        <v>185</v>
      </c>
      <c r="N131" s="8"/>
    </row>
    <row r="132" spans="1:14" ht="15" x14ac:dyDescent="0.2">
      <c r="A132" s="8" t="s">
        <v>43</v>
      </c>
      <c r="B132" s="8" t="s">
        <v>91</v>
      </c>
      <c r="C132" s="8" t="s">
        <v>218</v>
      </c>
      <c r="D132" s="10" t="s">
        <v>108</v>
      </c>
      <c r="E132" s="8" t="s">
        <v>168</v>
      </c>
      <c r="F132" s="1">
        <v>28</v>
      </c>
      <c r="G132" s="1">
        <v>25</v>
      </c>
      <c r="H132" s="1">
        <v>30</v>
      </c>
      <c r="I132" s="1">
        <f t="shared" si="38"/>
        <v>19.599999999999998</v>
      </c>
      <c r="J132" s="1">
        <f t="shared" si="36"/>
        <v>17.5</v>
      </c>
      <c r="K132" s="1">
        <f t="shared" si="37"/>
        <v>21</v>
      </c>
      <c r="L132" s="8" t="s">
        <v>0</v>
      </c>
      <c r="M132" s="3" t="s">
        <v>185</v>
      </c>
      <c r="N132" s="8"/>
    </row>
    <row r="133" spans="1:14" ht="15" x14ac:dyDescent="0.2">
      <c r="A133" s="8" t="s">
        <v>43</v>
      </c>
      <c r="B133" s="8" t="s">
        <v>56</v>
      </c>
      <c r="C133" s="8" t="s">
        <v>211</v>
      </c>
      <c r="D133" s="10" t="s">
        <v>85</v>
      </c>
      <c r="E133" s="8" t="s">
        <v>168</v>
      </c>
      <c r="F133" s="1">
        <v>4</v>
      </c>
      <c r="G133" s="1">
        <v>3</v>
      </c>
      <c r="H133" s="1">
        <v>5</v>
      </c>
      <c r="I133" s="1">
        <f>F133*0.8</f>
        <v>3.2</v>
      </c>
      <c r="J133" s="1">
        <f t="shared" ref="J133:K133" si="39">G133*0.8</f>
        <v>2.4000000000000004</v>
      </c>
      <c r="K133" s="1">
        <f t="shared" si="39"/>
        <v>4</v>
      </c>
      <c r="L133" s="8" t="s">
        <v>0</v>
      </c>
      <c r="M133" s="3" t="s">
        <v>185</v>
      </c>
      <c r="N133" s="8"/>
    </row>
    <row r="134" spans="1:14" ht="15" x14ac:dyDescent="0.2">
      <c r="A134" s="8" t="s">
        <v>43</v>
      </c>
      <c r="B134" s="8" t="s">
        <v>56</v>
      </c>
      <c r="C134" s="8" t="s">
        <v>216</v>
      </c>
      <c r="D134" s="10" t="s">
        <v>85</v>
      </c>
      <c r="E134" s="8" t="s">
        <v>168</v>
      </c>
      <c r="F134" s="1">
        <v>5</v>
      </c>
      <c r="G134" s="1">
        <v>4</v>
      </c>
      <c r="H134" s="1">
        <v>6</v>
      </c>
      <c r="I134" s="1">
        <f t="shared" ref="I134:I135" si="40">F134*0.8</f>
        <v>4</v>
      </c>
      <c r="J134" s="1">
        <f t="shared" ref="J134:J135" si="41">G134*0.8</f>
        <v>3.2</v>
      </c>
      <c r="K134" s="1">
        <f t="shared" ref="K134:K135" si="42">H134*0.8</f>
        <v>4.8000000000000007</v>
      </c>
      <c r="L134" s="8" t="s">
        <v>0</v>
      </c>
      <c r="M134" s="3" t="s">
        <v>185</v>
      </c>
      <c r="N134" s="8"/>
    </row>
    <row r="135" spans="1:14" ht="15" x14ac:dyDescent="0.2">
      <c r="A135" s="8" t="s">
        <v>43</v>
      </c>
      <c r="B135" s="8" t="s">
        <v>56</v>
      </c>
      <c r="C135" s="8" t="s">
        <v>218</v>
      </c>
      <c r="D135" s="10" t="s">
        <v>85</v>
      </c>
      <c r="E135" s="8" t="s">
        <v>168</v>
      </c>
      <c r="F135" s="1">
        <v>6</v>
      </c>
      <c r="G135" s="1">
        <v>5</v>
      </c>
      <c r="H135" s="1">
        <v>7</v>
      </c>
      <c r="I135" s="1">
        <f t="shared" si="40"/>
        <v>4.8000000000000007</v>
      </c>
      <c r="J135" s="1">
        <f t="shared" si="41"/>
        <v>4</v>
      </c>
      <c r="K135" s="1">
        <f t="shared" si="42"/>
        <v>5.6000000000000005</v>
      </c>
      <c r="L135" s="8" t="s">
        <v>0</v>
      </c>
      <c r="M135" s="3" t="s">
        <v>185</v>
      </c>
      <c r="N135" s="8"/>
    </row>
    <row r="136" spans="1:14" ht="15" x14ac:dyDescent="0.2">
      <c r="A136" s="8" t="s">
        <v>51</v>
      </c>
      <c r="B136" s="10" t="s">
        <v>48</v>
      </c>
      <c r="C136" s="8" t="s">
        <v>30</v>
      </c>
      <c r="D136" s="11" t="s">
        <v>93</v>
      </c>
      <c r="E136" s="8" t="s">
        <v>168</v>
      </c>
      <c r="F136" s="19">
        <f>2.65</f>
        <v>2.65</v>
      </c>
      <c r="G136" s="19"/>
      <c r="H136" s="19"/>
      <c r="I136" s="19">
        <f>2.65</f>
        <v>2.65</v>
      </c>
      <c r="J136" s="19"/>
      <c r="K136" s="19"/>
      <c r="L136" s="8" t="s">
        <v>76</v>
      </c>
      <c r="M136" s="3" t="s">
        <v>198</v>
      </c>
      <c r="N136" s="12"/>
    </row>
    <row r="137" spans="1:14" ht="15" x14ac:dyDescent="0.2">
      <c r="A137" s="8" t="s">
        <v>51</v>
      </c>
      <c r="B137" s="10" t="s">
        <v>47</v>
      </c>
      <c r="C137" s="8" t="s">
        <v>30</v>
      </c>
      <c r="D137" s="11" t="s">
        <v>93</v>
      </c>
      <c r="E137" s="8" t="s">
        <v>168</v>
      </c>
      <c r="F137" s="19">
        <v>3.1375899999999999</v>
      </c>
      <c r="G137" s="19"/>
      <c r="H137" s="19"/>
      <c r="I137" s="19">
        <v>3.1375899999999999</v>
      </c>
      <c r="J137" s="19"/>
      <c r="K137" s="19"/>
      <c r="L137" s="8" t="s">
        <v>76</v>
      </c>
      <c r="M137" s="3" t="s">
        <v>198</v>
      </c>
      <c r="N137" s="8"/>
    </row>
    <row r="138" spans="1:14" ht="15" x14ac:dyDescent="0.2">
      <c r="A138" s="8" t="s">
        <v>51</v>
      </c>
      <c r="B138" s="10" t="s">
        <v>117</v>
      </c>
      <c r="C138" s="8" t="s">
        <v>30</v>
      </c>
      <c r="D138" s="11" t="s">
        <v>93</v>
      </c>
      <c r="E138" s="8" t="s">
        <v>168</v>
      </c>
      <c r="F138" s="19">
        <v>3.1833399999999998</v>
      </c>
      <c r="G138" s="19"/>
      <c r="H138" s="19"/>
      <c r="I138" s="19">
        <v>3.1833399999999998</v>
      </c>
      <c r="J138" s="19"/>
      <c r="K138" s="19"/>
      <c r="L138" s="8" t="s">
        <v>76</v>
      </c>
      <c r="M138" s="3" t="s">
        <v>198</v>
      </c>
      <c r="N138" s="8"/>
    </row>
    <row r="139" spans="1:14" ht="15" x14ac:dyDescent="0.2">
      <c r="A139" s="8" t="s">
        <v>51</v>
      </c>
      <c r="B139" s="10" t="s">
        <v>47</v>
      </c>
      <c r="C139" s="8" t="s">
        <v>30</v>
      </c>
      <c r="D139" s="11" t="s">
        <v>116</v>
      </c>
      <c r="E139" s="8" t="s">
        <v>168</v>
      </c>
      <c r="F139" s="15">
        <v>8.8500000000000004E-4</v>
      </c>
      <c r="G139" s="19"/>
      <c r="H139" s="19"/>
      <c r="I139" s="15">
        <v>8.8500000000000004E-4</v>
      </c>
      <c r="J139" s="19"/>
      <c r="K139" s="19"/>
      <c r="L139" s="8" t="s">
        <v>76</v>
      </c>
      <c r="M139" s="3" t="s">
        <v>199</v>
      </c>
      <c r="N139" s="8"/>
    </row>
    <row r="140" spans="1:14" ht="15" x14ac:dyDescent="0.2">
      <c r="A140" s="8" t="s">
        <v>51</v>
      </c>
      <c r="B140" s="10" t="s">
        <v>117</v>
      </c>
      <c r="C140" s="8" t="s">
        <v>30</v>
      </c>
      <c r="D140" s="11" t="s">
        <v>116</v>
      </c>
      <c r="E140" s="8" t="s">
        <v>168</v>
      </c>
      <c r="F140" s="15">
        <v>1.5999999999999999E-5</v>
      </c>
      <c r="G140" s="19"/>
      <c r="H140" s="19"/>
      <c r="I140" s="15">
        <v>1.5999999999999999E-5</v>
      </c>
      <c r="J140" s="19"/>
      <c r="K140" s="19"/>
      <c r="L140" s="8" t="s">
        <v>76</v>
      </c>
      <c r="M140" s="3" t="s">
        <v>199</v>
      </c>
      <c r="N140" s="8"/>
    </row>
    <row r="141" spans="1:14" ht="15" x14ac:dyDescent="0.2">
      <c r="A141" s="8" t="s">
        <v>51</v>
      </c>
      <c r="B141" s="10" t="s">
        <v>117</v>
      </c>
      <c r="C141" s="8" t="s">
        <v>30</v>
      </c>
      <c r="D141" s="10" t="s">
        <v>111</v>
      </c>
      <c r="E141" s="8" t="s">
        <v>168</v>
      </c>
      <c r="F141" s="20">
        <v>9.9900000000000009E-7</v>
      </c>
      <c r="G141" s="20">
        <f>F141/2</f>
        <v>4.9950000000000005E-7</v>
      </c>
      <c r="H141" s="20">
        <f>F141*2</f>
        <v>1.9980000000000002E-6</v>
      </c>
      <c r="I141" s="20">
        <f>F141/2</f>
        <v>4.9950000000000005E-7</v>
      </c>
      <c r="J141" s="20">
        <f>I141/2</f>
        <v>2.4975000000000002E-7</v>
      </c>
      <c r="K141" s="20">
        <f>I141*2</f>
        <v>9.9900000000000009E-7</v>
      </c>
      <c r="L141" s="8" t="s">
        <v>118</v>
      </c>
      <c r="M141" s="3" t="s">
        <v>199</v>
      </c>
      <c r="N141" s="8" t="s">
        <v>119</v>
      </c>
    </row>
    <row r="142" spans="1:14" ht="15" x14ac:dyDescent="0.2">
      <c r="A142" s="8" t="s">
        <v>51</v>
      </c>
      <c r="B142" s="10" t="s">
        <v>117</v>
      </c>
      <c r="C142" s="8" t="s">
        <v>30</v>
      </c>
      <c r="D142" s="10" t="s">
        <v>75</v>
      </c>
      <c r="E142" s="8" t="s">
        <v>168</v>
      </c>
      <c r="F142" s="20">
        <v>6.4899999999999995E-7</v>
      </c>
      <c r="G142" s="20">
        <f t="shared" ref="G142:G166" si="43">F142/2</f>
        <v>3.2449999999999997E-7</v>
      </c>
      <c r="H142" s="20">
        <f t="shared" ref="H142:H166" si="44">F142*2</f>
        <v>1.2979999999999999E-6</v>
      </c>
      <c r="I142" s="20">
        <f t="shared" ref="I142:I166" si="45">F142/2</f>
        <v>3.2449999999999997E-7</v>
      </c>
      <c r="J142" s="20">
        <f t="shared" ref="J142:J166" si="46">I142/2</f>
        <v>1.6224999999999999E-7</v>
      </c>
      <c r="K142" s="20">
        <f t="shared" ref="K142:K166" si="47">I142*2</f>
        <v>6.4899999999999995E-7</v>
      </c>
      <c r="L142" s="8" t="s">
        <v>118</v>
      </c>
      <c r="M142" s="3" t="s">
        <v>199</v>
      </c>
      <c r="N142" s="8" t="s">
        <v>119</v>
      </c>
    </row>
    <row r="143" spans="1:14" ht="15" x14ac:dyDescent="0.2">
      <c r="A143" s="8" t="s">
        <v>51</v>
      </c>
      <c r="B143" s="10" t="s">
        <v>117</v>
      </c>
      <c r="C143" s="8" t="s">
        <v>30</v>
      </c>
      <c r="D143" s="10" t="s">
        <v>73</v>
      </c>
      <c r="E143" s="8" t="s">
        <v>168</v>
      </c>
      <c r="F143" s="20">
        <v>4.7126399999999999E-4</v>
      </c>
      <c r="G143" s="20">
        <f t="shared" si="43"/>
        <v>2.35632E-4</v>
      </c>
      <c r="H143" s="20">
        <f t="shared" si="44"/>
        <v>9.4252799999999999E-4</v>
      </c>
      <c r="I143" s="20">
        <f t="shared" si="45"/>
        <v>2.35632E-4</v>
      </c>
      <c r="J143" s="20">
        <f t="shared" si="46"/>
        <v>1.17816E-4</v>
      </c>
      <c r="K143" s="20">
        <f t="shared" si="47"/>
        <v>4.7126399999999999E-4</v>
      </c>
      <c r="L143" s="8" t="s">
        <v>118</v>
      </c>
      <c r="M143" s="3" t="s">
        <v>199</v>
      </c>
      <c r="N143" s="8" t="s">
        <v>119</v>
      </c>
    </row>
    <row r="144" spans="1:14" ht="15" x14ac:dyDescent="0.2">
      <c r="A144" s="8" t="s">
        <v>51</v>
      </c>
      <c r="B144" s="10" t="s">
        <v>117</v>
      </c>
      <c r="C144" s="8" t="s">
        <v>30</v>
      </c>
      <c r="D144" s="10" t="s">
        <v>112</v>
      </c>
      <c r="E144" s="8" t="s">
        <v>168</v>
      </c>
      <c r="F144" s="20">
        <v>7.7270000000000007E-6</v>
      </c>
      <c r="G144" s="20">
        <f t="shared" si="43"/>
        <v>3.8635000000000004E-6</v>
      </c>
      <c r="H144" s="20">
        <f t="shared" si="44"/>
        <v>1.5454000000000001E-5</v>
      </c>
      <c r="I144" s="20">
        <f t="shared" si="45"/>
        <v>3.8635000000000004E-6</v>
      </c>
      <c r="J144" s="20">
        <f t="shared" si="46"/>
        <v>1.9317500000000002E-6</v>
      </c>
      <c r="K144" s="20">
        <f t="shared" si="47"/>
        <v>7.7270000000000007E-6</v>
      </c>
      <c r="L144" s="8" t="s">
        <v>118</v>
      </c>
      <c r="M144" s="3" t="s">
        <v>199</v>
      </c>
      <c r="N144" s="8" t="s">
        <v>119</v>
      </c>
    </row>
    <row r="145" spans="1:14" ht="15" x14ac:dyDescent="0.2">
      <c r="A145" s="8" t="s">
        <v>51</v>
      </c>
      <c r="B145" s="10" t="s">
        <v>117</v>
      </c>
      <c r="C145" s="8" t="s">
        <v>30</v>
      </c>
      <c r="D145" s="10" t="s">
        <v>113</v>
      </c>
      <c r="E145" s="8" t="s">
        <v>168</v>
      </c>
      <c r="F145" s="20">
        <v>5.7300000000000006E-7</v>
      </c>
      <c r="G145" s="20">
        <f t="shared" si="43"/>
        <v>2.8650000000000003E-7</v>
      </c>
      <c r="H145" s="20">
        <f t="shared" si="44"/>
        <v>1.1460000000000001E-6</v>
      </c>
      <c r="I145" s="20">
        <f t="shared" si="45"/>
        <v>2.8650000000000003E-7</v>
      </c>
      <c r="J145" s="20">
        <f t="shared" si="46"/>
        <v>1.4325000000000002E-7</v>
      </c>
      <c r="K145" s="20">
        <f t="shared" si="47"/>
        <v>5.7300000000000006E-7</v>
      </c>
      <c r="L145" s="8" t="s">
        <v>118</v>
      </c>
      <c r="M145" s="3" t="s">
        <v>199</v>
      </c>
      <c r="N145" s="8" t="s">
        <v>119</v>
      </c>
    </row>
    <row r="146" spans="1:14" ht="15" x14ac:dyDescent="0.2">
      <c r="A146" s="8" t="s">
        <v>51</v>
      </c>
      <c r="B146" s="10" t="s">
        <v>117</v>
      </c>
      <c r="C146" s="8" t="s">
        <v>30</v>
      </c>
      <c r="D146" s="10" t="s">
        <v>114</v>
      </c>
      <c r="E146" s="8" t="s">
        <v>168</v>
      </c>
      <c r="F146" s="20">
        <v>3.7030000000000003E-5</v>
      </c>
      <c r="G146" s="20">
        <f t="shared" si="43"/>
        <v>1.8515000000000001E-5</v>
      </c>
      <c r="H146" s="20">
        <f t="shared" si="44"/>
        <v>7.4060000000000006E-5</v>
      </c>
      <c r="I146" s="20">
        <f t="shared" si="45"/>
        <v>1.8515000000000001E-5</v>
      </c>
      <c r="J146" s="20">
        <f t="shared" si="46"/>
        <v>9.2575000000000007E-6</v>
      </c>
      <c r="K146" s="20">
        <f t="shared" si="47"/>
        <v>3.7030000000000003E-5</v>
      </c>
      <c r="L146" s="8" t="s">
        <v>118</v>
      </c>
      <c r="M146" s="3" t="s">
        <v>199</v>
      </c>
      <c r="N146" s="8" t="s">
        <v>119</v>
      </c>
    </row>
    <row r="147" spans="1:14" ht="15" x14ac:dyDescent="0.2">
      <c r="A147" s="8" t="s">
        <v>51</v>
      </c>
      <c r="B147" s="10" t="s">
        <v>117</v>
      </c>
      <c r="C147" s="8" t="s">
        <v>30</v>
      </c>
      <c r="D147" s="10" t="s">
        <v>77</v>
      </c>
      <c r="E147" s="8" t="s">
        <v>168</v>
      </c>
      <c r="F147" s="20">
        <v>7.0779999999999998E-6</v>
      </c>
      <c r="G147" s="20">
        <f t="shared" si="43"/>
        <v>3.5389999999999999E-6</v>
      </c>
      <c r="H147" s="20">
        <f t="shared" si="44"/>
        <v>1.4156E-5</v>
      </c>
      <c r="I147" s="20">
        <f t="shared" si="45"/>
        <v>3.5389999999999999E-6</v>
      </c>
      <c r="J147" s="20">
        <f t="shared" si="46"/>
        <v>1.7695E-6</v>
      </c>
      <c r="K147" s="20">
        <f t="shared" si="47"/>
        <v>7.0779999999999998E-6</v>
      </c>
      <c r="L147" s="8" t="s">
        <v>118</v>
      </c>
      <c r="M147" s="3" t="s">
        <v>199</v>
      </c>
      <c r="N147" s="8" t="s">
        <v>119</v>
      </c>
    </row>
    <row r="148" spans="1:14" ht="15" x14ac:dyDescent="0.2">
      <c r="A148" s="8" t="s">
        <v>51</v>
      </c>
      <c r="B148" s="10" t="s">
        <v>117</v>
      </c>
      <c r="C148" s="8" t="s">
        <v>30</v>
      </c>
      <c r="D148" s="10" t="s">
        <v>115</v>
      </c>
      <c r="E148" s="8" t="s">
        <v>168</v>
      </c>
      <c r="F148" s="20">
        <v>1.096E-6</v>
      </c>
      <c r="G148" s="20">
        <f t="shared" si="43"/>
        <v>5.4799999999999998E-7</v>
      </c>
      <c r="H148" s="20">
        <f t="shared" si="44"/>
        <v>2.1919999999999999E-6</v>
      </c>
      <c r="I148" s="20">
        <f t="shared" si="45"/>
        <v>5.4799999999999998E-7</v>
      </c>
      <c r="J148" s="20">
        <f t="shared" si="46"/>
        <v>2.7399999999999999E-7</v>
      </c>
      <c r="K148" s="20">
        <f t="shared" si="47"/>
        <v>1.096E-6</v>
      </c>
      <c r="L148" s="8" t="s">
        <v>118</v>
      </c>
      <c r="M148" s="3" t="s">
        <v>199</v>
      </c>
      <c r="N148" s="8" t="s">
        <v>119</v>
      </c>
    </row>
    <row r="149" spans="1:14" ht="15" x14ac:dyDescent="0.2">
      <c r="A149" s="8" t="s">
        <v>51</v>
      </c>
      <c r="B149" s="10" t="s">
        <v>117</v>
      </c>
      <c r="C149" s="8" t="s">
        <v>30</v>
      </c>
      <c r="D149" s="10" t="s">
        <v>72</v>
      </c>
      <c r="E149" s="8" t="s">
        <v>168</v>
      </c>
      <c r="F149" s="20">
        <v>2.1926999999999999E-5</v>
      </c>
      <c r="G149" s="20">
        <f t="shared" si="43"/>
        <v>1.0963499999999999E-5</v>
      </c>
      <c r="H149" s="20">
        <f t="shared" si="44"/>
        <v>4.3853999999999997E-5</v>
      </c>
      <c r="I149" s="20">
        <f t="shared" si="45"/>
        <v>1.0963499999999999E-5</v>
      </c>
      <c r="J149" s="20">
        <f t="shared" si="46"/>
        <v>5.4817499999999997E-6</v>
      </c>
      <c r="K149" s="20">
        <f t="shared" si="47"/>
        <v>2.1926999999999999E-5</v>
      </c>
      <c r="L149" s="8" t="s">
        <v>118</v>
      </c>
      <c r="M149" s="3" t="s">
        <v>199</v>
      </c>
      <c r="N149" s="8" t="s">
        <v>119</v>
      </c>
    </row>
    <row r="150" spans="1:14" ht="15" x14ac:dyDescent="0.2">
      <c r="A150" s="8" t="s">
        <v>51</v>
      </c>
      <c r="B150" s="10" t="s">
        <v>117</v>
      </c>
      <c r="C150" s="8" t="s">
        <v>30</v>
      </c>
      <c r="D150" s="10" t="s">
        <v>74</v>
      </c>
      <c r="E150" s="8" t="s">
        <v>168</v>
      </c>
      <c r="F150" s="20">
        <v>1.66E-6</v>
      </c>
      <c r="G150" s="20">
        <f t="shared" si="43"/>
        <v>8.2999999999999999E-7</v>
      </c>
      <c r="H150" s="20">
        <f t="shared" si="44"/>
        <v>3.32E-6</v>
      </c>
      <c r="I150" s="20">
        <f t="shared" si="45"/>
        <v>8.2999999999999999E-7</v>
      </c>
      <c r="J150" s="20">
        <f t="shared" si="46"/>
        <v>4.15E-7</v>
      </c>
      <c r="K150" s="20">
        <f t="shared" si="47"/>
        <v>1.66E-6</v>
      </c>
      <c r="L150" s="8" t="s">
        <v>118</v>
      </c>
      <c r="M150" s="3" t="s">
        <v>199</v>
      </c>
      <c r="N150" s="8" t="s">
        <v>119</v>
      </c>
    </row>
    <row r="151" spans="1:14" ht="15" x14ac:dyDescent="0.2">
      <c r="A151" s="8" t="s">
        <v>51</v>
      </c>
      <c r="B151" s="10" t="s">
        <v>47</v>
      </c>
      <c r="C151" s="8" t="s">
        <v>30</v>
      </c>
      <c r="D151" s="10" t="s">
        <v>111</v>
      </c>
      <c r="E151" s="8" t="s">
        <v>168</v>
      </c>
      <c r="F151" s="20">
        <v>1.2799999999999998E-7</v>
      </c>
      <c r="G151" s="20">
        <f t="shared" si="43"/>
        <v>6.3999999999999991E-8</v>
      </c>
      <c r="H151" s="20">
        <f t="shared" si="44"/>
        <v>2.5599999999999996E-7</v>
      </c>
      <c r="I151" s="20">
        <f t="shared" si="45"/>
        <v>6.3999999999999991E-8</v>
      </c>
      <c r="J151" s="20">
        <f t="shared" si="46"/>
        <v>3.1999999999999995E-8</v>
      </c>
      <c r="K151" s="20">
        <f t="shared" si="47"/>
        <v>1.2799999999999998E-7</v>
      </c>
      <c r="L151" s="8" t="s">
        <v>118</v>
      </c>
      <c r="M151" s="3" t="s">
        <v>199</v>
      </c>
      <c r="N151" s="8" t="s">
        <v>120</v>
      </c>
    </row>
    <row r="152" spans="1:14" ht="15" x14ac:dyDescent="0.2">
      <c r="A152" s="8" t="s">
        <v>51</v>
      </c>
      <c r="B152" s="10" t="s">
        <v>47</v>
      </c>
      <c r="C152" s="8" t="s">
        <v>30</v>
      </c>
      <c r="D152" s="10" t="s">
        <v>75</v>
      </c>
      <c r="E152" s="8" t="s">
        <v>168</v>
      </c>
      <c r="F152" s="20">
        <v>1.8300000000000001E-7</v>
      </c>
      <c r="G152" s="20">
        <f t="shared" si="43"/>
        <v>9.1500000000000005E-8</v>
      </c>
      <c r="H152" s="20">
        <f t="shared" si="44"/>
        <v>3.6600000000000002E-7</v>
      </c>
      <c r="I152" s="20">
        <f t="shared" si="45"/>
        <v>9.1500000000000005E-8</v>
      </c>
      <c r="J152" s="20">
        <f t="shared" si="46"/>
        <v>4.5750000000000003E-8</v>
      </c>
      <c r="K152" s="20">
        <f t="shared" si="47"/>
        <v>1.8300000000000001E-7</v>
      </c>
      <c r="L152" s="8" t="s">
        <v>118</v>
      </c>
      <c r="M152" s="3" t="s">
        <v>199</v>
      </c>
      <c r="N152" s="8" t="s">
        <v>120</v>
      </c>
    </row>
    <row r="153" spans="1:14" ht="15" x14ac:dyDescent="0.2">
      <c r="A153" s="8" t="s">
        <v>51</v>
      </c>
      <c r="B153" s="10" t="s">
        <v>47</v>
      </c>
      <c r="C153" s="8" t="s">
        <v>30</v>
      </c>
      <c r="D153" s="10" t="s">
        <v>73</v>
      </c>
      <c r="E153" s="8" t="s">
        <v>168</v>
      </c>
      <c r="F153" s="20">
        <v>3.1133000000000002E-5</v>
      </c>
      <c r="G153" s="20">
        <f t="shared" si="43"/>
        <v>1.5566500000000001E-5</v>
      </c>
      <c r="H153" s="20">
        <f t="shared" si="44"/>
        <v>6.2266000000000003E-5</v>
      </c>
      <c r="I153" s="20">
        <f t="shared" si="45"/>
        <v>1.5566500000000001E-5</v>
      </c>
      <c r="J153" s="20">
        <f t="shared" si="46"/>
        <v>7.7832500000000004E-6</v>
      </c>
      <c r="K153" s="20">
        <f t="shared" si="47"/>
        <v>3.1133000000000002E-5</v>
      </c>
      <c r="L153" s="8" t="s">
        <v>118</v>
      </c>
      <c r="M153" s="3" t="s">
        <v>199</v>
      </c>
      <c r="N153" s="8" t="s">
        <v>120</v>
      </c>
    </row>
    <row r="154" spans="1:14" ht="15" x14ac:dyDescent="0.2">
      <c r="A154" s="8" t="s">
        <v>51</v>
      </c>
      <c r="B154" s="10" t="s">
        <v>47</v>
      </c>
      <c r="C154" s="8" t="s">
        <v>30</v>
      </c>
      <c r="D154" s="10" t="s">
        <v>112</v>
      </c>
      <c r="E154" s="8" t="s">
        <v>168</v>
      </c>
      <c r="F154" s="20">
        <v>7.6429999999999995E-6</v>
      </c>
      <c r="G154" s="20">
        <f t="shared" si="43"/>
        <v>3.8214999999999997E-6</v>
      </c>
      <c r="H154" s="20">
        <f t="shared" si="44"/>
        <v>1.5285999999999999E-5</v>
      </c>
      <c r="I154" s="20">
        <f t="shared" si="45"/>
        <v>3.8214999999999997E-6</v>
      </c>
      <c r="J154" s="20">
        <f t="shared" si="46"/>
        <v>1.9107499999999999E-6</v>
      </c>
      <c r="K154" s="20">
        <f t="shared" si="47"/>
        <v>7.6429999999999995E-6</v>
      </c>
      <c r="L154" s="8" t="s">
        <v>118</v>
      </c>
      <c r="M154" s="3" t="s">
        <v>199</v>
      </c>
      <c r="N154" s="8" t="s">
        <v>120</v>
      </c>
    </row>
    <row r="155" spans="1:14" ht="15" x14ac:dyDescent="0.2">
      <c r="A155" s="8" t="s">
        <v>51</v>
      </c>
      <c r="B155" s="10" t="s">
        <v>47</v>
      </c>
      <c r="C155" s="8" t="s">
        <v>30</v>
      </c>
      <c r="D155" s="10" t="s">
        <v>113</v>
      </c>
      <c r="E155" s="8" t="s">
        <v>168</v>
      </c>
      <c r="F155" s="20">
        <v>5.0920000000000005E-6</v>
      </c>
      <c r="G155" s="20">
        <f t="shared" si="43"/>
        <v>2.5460000000000003E-6</v>
      </c>
      <c r="H155" s="20">
        <f t="shared" si="44"/>
        <v>1.0184000000000001E-5</v>
      </c>
      <c r="I155" s="20">
        <f t="shared" si="45"/>
        <v>2.5460000000000003E-6</v>
      </c>
      <c r="J155" s="20">
        <f t="shared" si="46"/>
        <v>1.2730000000000001E-6</v>
      </c>
      <c r="K155" s="20">
        <f t="shared" si="47"/>
        <v>5.0920000000000005E-6</v>
      </c>
      <c r="L155" s="8" t="s">
        <v>118</v>
      </c>
      <c r="M155" s="3" t="s">
        <v>199</v>
      </c>
      <c r="N155" s="8" t="s">
        <v>120</v>
      </c>
    </row>
    <row r="156" spans="1:14" ht="15" x14ac:dyDescent="0.2">
      <c r="A156" s="8" t="s">
        <v>51</v>
      </c>
      <c r="B156" s="10" t="s">
        <v>47</v>
      </c>
      <c r="C156" s="8" t="s">
        <v>30</v>
      </c>
      <c r="D156" s="10" t="s">
        <v>114</v>
      </c>
      <c r="E156" s="8" t="s">
        <v>168</v>
      </c>
      <c r="F156" s="20">
        <v>9.9999999999999995E-7</v>
      </c>
      <c r="G156" s="20">
        <f t="shared" si="43"/>
        <v>4.9999999999999998E-7</v>
      </c>
      <c r="H156" s="20">
        <f t="shared" si="44"/>
        <v>1.9999999999999999E-6</v>
      </c>
      <c r="I156" s="20">
        <f t="shared" si="45"/>
        <v>4.9999999999999998E-7</v>
      </c>
      <c r="J156" s="20">
        <f t="shared" si="46"/>
        <v>2.4999999999999999E-7</v>
      </c>
      <c r="K156" s="20">
        <f t="shared" si="47"/>
        <v>9.9999999999999995E-7</v>
      </c>
      <c r="L156" s="8" t="s">
        <v>118</v>
      </c>
      <c r="M156" s="3" t="s">
        <v>199</v>
      </c>
      <c r="N156" s="8" t="s">
        <v>120</v>
      </c>
    </row>
    <row r="157" spans="1:14" ht="15" x14ac:dyDescent="0.2">
      <c r="A157" s="8" t="s">
        <v>51</v>
      </c>
      <c r="B157" s="10" t="s">
        <v>47</v>
      </c>
      <c r="C157" s="8" t="s">
        <v>30</v>
      </c>
      <c r="D157" s="10" t="s">
        <v>77</v>
      </c>
      <c r="E157" s="8" t="s">
        <v>168</v>
      </c>
      <c r="F157" s="20">
        <v>7.4599999999999997E-6</v>
      </c>
      <c r="G157" s="20">
        <f t="shared" si="43"/>
        <v>3.7299999999999999E-6</v>
      </c>
      <c r="H157" s="20">
        <f t="shared" si="44"/>
        <v>1.4919999999999999E-5</v>
      </c>
      <c r="I157" s="20">
        <f t="shared" si="45"/>
        <v>3.7299999999999999E-6</v>
      </c>
      <c r="J157" s="20">
        <f t="shared" si="46"/>
        <v>1.8649999999999999E-6</v>
      </c>
      <c r="K157" s="20">
        <f t="shared" si="47"/>
        <v>7.4599999999999997E-6</v>
      </c>
      <c r="L157" s="8" t="s">
        <v>118</v>
      </c>
      <c r="M157" s="3" t="s">
        <v>199</v>
      </c>
      <c r="N157" s="8" t="s">
        <v>120</v>
      </c>
    </row>
    <row r="158" spans="1:14" ht="15" x14ac:dyDescent="0.2">
      <c r="A158" s="8" t="s">
        <v>51</v>
      </c>
      <c r="B158" s="10" t="s">
        <v>47</v>
      </c>
      <c r="C158" s="8" t="s">
        <v>30</v>
      </c>
      <c r="D158" s="10" t="s">
        <v>115</v>
      </c>
      <c r="E158" s="8" t="s">
        <v>168</v>
      </c>
      <c r="F158" s="20">
        <v>2.5486999999999998E-5</v>
      </c>
      <c r="G158" s="20">
        <f t="shared" si="43"/>
        <v>1.2743499999999999E-5</v>
      </c>
      <c r="H158" s="20">
        <f t="shared" si="44"/>
        <v>5.0973999999999997E-5</v>
      </c>
      <c r="I158" s="20">
        <f t="shared" si="45"/>
        <v>1.2743499999999999E-5</v>
      </c>
      <c r="J158" s="20">
        <f t="shared" si="46"/>
        <v>6.3717499999999996E-6</v>
      </c>
      <c r="K158" s="20">
        <f t="shared" si="47"/>
        <v>2.5486999999999998E-5</v>
      </c>
      <c r="L158" s="8" t="s">
        <v>118</v>
      </c>
      <c r="M158" s="3" t="s">
        <v>199</v>
      </c>
      <c r="N158" s="8" t="s">
        <v>120</v>
      </c>
    </row>
    <row r="159" spans="1:14" ht="30" x14ac:dyDescent="0.2">
      <c r="A159" s="8" t="s">
        <v>51</v>
      </c>
      <c r="B159" s="10" t="s">
        <v>47</v>
      </c>
      <c r="C159" s="8" t="s">
        <v>30</v>
      </c>
      <c r="D159" s="10" t="s">
        <v>72</v>
      </c>
      <c r="E159" s="8" t="s">
        <v>168</v>
      </c>
      <c r="F159" s="20">
        <v>8.4957000000000007E-5</v>
      </c>
      <c r="G159" s="20">
        <f t="shared" si="43"/>
        <v>4.2478500000000003E-5</v>
      </c>
      <c r="H159" s="21">
        <v>1E-3</v>
      </c>
      <c r="I159" s="20">
        <f t="shared" si="45"/>
        <v>4.2478500000000003E-5</v>
      </c>
      <c r="J159" s="20">
        <f t="shared" si="46"/>
        <v>2.1239250000000002E-5</v>
      </c>
      <c r="K159" s="20">
        <f t="shared" si="47"/>
        <v>8.4957000000000007E-5</v>
      </c>
      <c r="L159" s="8" t="s">
        <v>118</v>
      </c>
      <c r="M159" s="3" t="s">
        <v>200</v>
      </c>
      <c r="N159" s="8" t="s">
        <v>201</v>
      </c>
    </row>
    <row r="160" spans="1:14" ht="15" x14ac:dyDescent="0.2">
      <c r="A160" s="8" t="s">
        <v>51</v>
      </c>
      <c r="B160" s="10" t="s">
        <v>47</v>
      </c>
      <c r="C160" s="8" t="s">
        <v>30</v>
      </c>
      <c r="D160" s="10" t="s">
        <v>74</v>
      </c>
      <c r="E160" s="8" t="s">
        <v>168</v>
      </c>
      <c r="F160" s="20">
        <v>2.103E-6</v>
      </c>
      <c r="G160" s="20">
        <f t="shared" si="43"/>
        <v>1.0515E-6</v>
      </c>
      <c r="H160" s="20">
        <f t="shared" si="44"/>
        <v>4.206E-6</v>
      </c>
      <c r="I160" s="20">
        <f t="shared" si="45"/>
        <v>1.0515E-6</v>
      </c>
      <c r="J160" s="20">
        <f t="shared" si="46"/>
        <v>5.2575000000000001E-7</v>
      </c>
      <c r="K160" s="20">
        <f t="shared" si="47"/>
        <v>2.103E-6</v>
      </c>
      <c r="L160" s="8" t="s">
        <v>118</v>
      </c>
      <c r="M160" s="3" t="s">
        <v>199</v>
      </c>
      <c r="N160" s="8" t="s">
        <v>120</v>
      </c>
    </row>
    <row r="161" spans="1:14" ht="15" x14ac:dyDescent="0.2">
      <c r="A161" s="8" t="s">
        <v>51</v>
      </c>
      <c r="B161" s="10" t="s">
        <v>48</v>
      </c>
      <c r="C161" s="8" t="s">
        <v>30</v>
      </c>
      <c r="D161" s="10" t="s">
        <v>75</v>
      </c>
      <c r="E161" s="8" t="s">
        <v>168</v>
      </c>
      <c r="F161" s="20">
        <v>1.4118000000000001E-5</v>
      </c>
      <c r="G161" s="20">
        <f t="shared" si="43"/>
        <v>7.0590000000000005E-6</v>
      </c>
      <c r="H161" s="20">
        <f t="shared" si="44"/>
        <v>2.8236000000000002E-5</v>
      </c>
      <c r="I161" s="20">
        <f t="shared" si="45"/>
        <v>7.0590000000000005E-6</v>
      </c>
      <c r="J161" s="20">
        <f t="shared" si="46"/>
        <v>3.5295000000000003E-6</v>
      </c>
      <c r="K161" s="20">
        <f t="shared" si="47"/>
        <v>1.4118000000000001E-5</v>
      </c>
      <c r="L161" s="8" t="s">
        <v>118</v>
      </c>
      <c r="M161" s="3" t="s">
        <v>199</v>
      </c>
      <c r="N161" s="8" t="s">
        <v>120</v>
      </c>
    </row>
    <row r="162" spans="1:14" ht="15" x14ac:dyDescent="0.2">
      <c r="A162" s="8" t="s">
        <v>51</v>
      </c>
      <c r="B162" s="10" t="s">
        <v>48</v>
      </c>
      <c r="C162" s="8" t="s">
        <v>30</v>
      </c>
      <c r="D162" s="10" t="s">
        <v>73</v>
      </c>
      <c r="E162" s="8" t="s">
        <v>168</v>
      </c>
      <c r="F162" s="20">
        <v>4.5952900000000002E-4</v>
      </c>
      <c r="G162" s="20">
        <f t="shared" si="43"/>
        <v>2.2976450000000001E-4</v>
      </c>
      <c r="H162" s="20">
        <f t="shared" si="44"/>
        <v>9.1905800000000005E-4</v>
      </c>
      <c r="I162" s="20">
        <f t="shared" si="45"/>
        <v>2.2976450000000001E-4</v>
      </c>
      <c r="J162" s="20">
        <f t="shared" si="46"/>
        <v>1.1488225000000001E-4</v>
      </c>
      <c r="K162" s="20">
        <f t="shared" si="47"/>
        <v>4.5952900000000002E-4</v>
      </c>
      <c r="L162" s="8" t="s">
        <v>118</v>
      </c>
      <c r="M162" s="3" t="s">
        <v>199</v>
      </c>
      <c r="N162" s="8" t="s">
        <v>120</v>
      </c>
    </row>
    <row r="163" spans="1:14" ht="15" x14ac:dyDescent="0.2">
      <c r="A163" s="8" t="s">
        <v>51</v>
      </c>
      <c r="B163" s="10" t="s">
        <v>48</v>
      </c>
      <c r="C163" s="8" t="s">
        <v>30</v>
      </c>
      <c r="D163" s="10" t="s">
        <v>112</v>
      </c>
      <c r="E163" s="8" t="s">
        <v>168</v>
      </c>
      <c r="F163" s="20">
        <v>1.5346000000000002E-5</v>
      </c>
      <c r="G163" s="20">
        <f t="shared" si="43"/>
        <v>7.6730000000000009E-6</v>
      </c>
      <c r="H163" s="20">
        <f t="shared" si="44"/>
        <v>3.0692000000000004E-5</v>
      </c>
      <c r="I163" s="20">
        <f t="shared" si="45"/>
        <v>7.6730000000000009E-6</v>
      </c>
      <c r="J163" s="20">
        <f t="shared" si="46"/>
        <v>3.8365000000000005E-6</v>
      </c>
      <c r="K163" s="20">
        <f t="shared" si="47"/>
        <v>1.5346000000000002E-5</v>
      </c>
      <c r="L163" s="8" t="s">
        <v>118</v>
      </c>
      <c r="M163" s="3" t="s">
        <v>199</v>
      </c>
      <c r="N163" s="8" t="s">
        <v>120</v>
      </c>
    </row>
    <row r="164" spans="1:14" ht="15" x14ac:dyDescent="0.2">
      <c r="A164" s="8" t="s">
        <v>51</v>
      </c>
      <c r="B164" s="10" t="s">
        <v>48</v>
      </c>
      <c r="C164" s="8" t="s">
        <v>30</v>
      </c>
      <c r="D164" s="10" t="s">
        <v>77</v>
      </c>
      <c r="E164" s="8" t="s">
        <v>168</v>
      </c>
      <c r="F164" s="20">
        <v>1.2279999999999999E-6</v>
      </c>
      <c r="G164" s="20">
        <f t="shared" si="43"/>
        <v>6.1399999999999997E-7</v>
      </c>
      <c r="H164" s="20">
        <f t="shared" si="44"/>
        <v>2.4559999999999999E-6</v>
      </c>
      <c r="I164" s="20">
        <f t="shared" si="45"/>
        <v>6.1399999999999997E-7</v>
      </c>
      <c r="J164" s="20">
        <f t="shared" si="46"/>
        <v>3.0699999999999998E-7</v>
      </c>
      <c r="K164" s="20">
        <f t="shared" si="47"/>
        <v>1.2279999999999999E-6</v>
      </c>
      <c r="L164" s="8" t="s">
        <v>118</v>
      </c>
      <c r="M164" s="3" t="s">
        <v>199</v>
      </c>
      <c r="N164" s="8" t="s">
        <v>120</v>
      </c>
    </row>
    <row r="165" spans="1:14" ht="15" x14ac:dyDescent="0.2">
      <c r="A165" s="8" t="s">
        <v>51</v>
      </c>
      <c r="B165" s="10" t="s">
        <v>48</v>
      </c>
      <c r="C165" s="8" t="s">
        <v>30</v>
      </c>
      <c r="D165" s="10" t="s">
        <v>72</v>
      </c>
      <c r="E165" s="8" t="s">
        <v>168</v>
      </c>
      <c r="F165" s="20">
        <v>4.3853999999999997E-5</v>
      </c>
      <c r="G165" s="20">
        <f t="shared" si="43"/>
        <v>2.1926999999999999E-5</v>
      </c>
      <c r="H165" s="20">
        <f t="shared" si="44"/>
        <v>8.7707999999999994E-5</v>
      </c>
      <c r="I165" s="20">
        <f t="shared" si="45"/>
        <v>2.1926999999999999E-5</v>
      </c>
      <c r="J165" s="20">
        <f t="shared" si="46"/>
        <v>1.0963499999999999E-5</v>
      </c>
      <c r="K165" s="20">
        <f t="shared" si="47"/>
        <v>4.3853999999999997E-5</v>
      </c>
      <c r="L165" s="8" t="s">
        <v>118</v>
      </c>
      <c r="M165" s="3" t="s">
        <v>199</v>
      </c>
      <c r="N165" s="8" t="s">
        <v>120</v>
      </c>
    </row>
    <row r="166" spans="1:14" ht="15" x14ac:dyDescent="0.2">
      <c r="A166" s="8" t="s">
        <v>51</v>
      </c>
      <c r="B166" s="10" t="s">
        <v>48</v>
      </c>
      <c r="C166" s="8" t="s">
        <v>30</v>
      </c>
      <c r="D166" s="10" t="s">
        <v>74</v>
      </c>
      <c r="E166" s="8" t="s">
        <v>168</v>
      </c>
      <c r="F166" s="20">
        <v>1.66E-6</v>
      </c>
      <c r="G166" s="20">
        <f t="shared" si="43"/>
        <v>8.2999999999999999E-7</v>
      </c>
      <c r="H166" s="20">
        <f t="shared" si="44"/>
        <v>3.32E-6</v>
      </c>
      <c r="I166" s="20">
        <f t="shared" si="45"/>
        <v>8.2999999999999999E-7</v>
      </c>
      <c r="J166" s="20">
        <f t="shared" si="46"/>
        <v>4.15E-7</v>
      </c>
      <c r="K166" s="20">
        <f t="shared" si="47"/>
        <v>1.66E-6</v>
      </c>
      <c r="L166" s="8" t="s">
        <v>118</v>
      </c>
      <c r="M166" s="3" t="s">
        <v>199</v>
      </c>
      <c r="N166" s="8" t="s">
        <v>120</v>
      </c>
    </row>
    <row r="167" spans="1:14" ht="15" x14ac:dyDescent="0.2">
      <c r="A167" s="8" t="s">
        <v>139</v>
      </c>
      <c r="B167" s="10" t="s">
        <v>30</v>
      </c>
      <c r="C167" s="8" t="s">
        <v>30</v>
      </c>
      <c r="D167" s="10" t="s">
        <v>149</v>
      </c>
      <c r="E167" s="8" t="s">
        <v>168</v>
      </c>
      <c r="F167" s="22">
        <v>0.05</v>
      </c>
      <c r="G167" s="22">
        <v>0.03</v>
      </c>
      <c r="H167" s="22">
        <v>7.0000000000000007E-2</v>
      </c>
      <c r="I167" s="22">
        <v>0.05</v>
      </c>
      <c r="J167" s="22">
        <v>0.03</v>
      </c>
      <c r="K167" s="22">
        <v>7.0000000000000007E-2</v>
      </c>
      <c r="L167" s="8"/>
      <c r="M167" s="3" t="s">
        <v>165</v>
      </c>
      <c r="N167" s="8"/>
    </row>
    <row r="168" spans="1:14" ht="15" x14ac:dyDescent="0.2">
      <c r="A168" s="8" t="s">
        <v>139</v>
      </c>
      <c r="B168" s="10" t="s">
        <v>30</v>
      </c>
      <c r="C168" s="8" t="s">
        <v>157</v>
      </c>
      <c r="D168" s="10" t="s">
        <v>155</v>
      </c>
      <c r="E168" s="8" t="s">
        <v>168</v>
      </c>
      <c r="F168" s="22">
        <v>1.2</v>
      </c>
      <c r="G168" s="22">
        <v>1.1000000000000001</v>
      </c>
      <c r="H168" s="22">
        <v>1.4</v>
      </c>
      <c r="I168" s="22">
        <v>1.2</v>
      </c>
      <c r="J168" s="22">
        <v>1.1000000000000001</v>
      </c>
      <c r="K168" s="22">
        <v>1.4</v>
      </c>
      <c r="L168" s="8"/>
      <c r="M168" s="3" t="s">
        <v>175</v>
      </c>
      <c r="N168" s="8" t="s">
        <v>156</v>
      </c>
    </row>
    <row r="169" spans="1:14" ht="15" x14ac:dyDescent="0.2">
      <c r="A169" s="8" t="s">
        <v>139</v>
      </c>
      <c r="B169" s="10" t="s">
        <v>30</v>
      </c>
      <c r="C169" s="8" t="s">
        <v>210</v>
      </c>
      <c r="D169" s="10" t="s">
        <v>155</v>
      </c>
      <c r="E169" s="8" t="s">
        <v>168</v>
      </c>
      <c r="F169" s="22">
        <v>1.3</v>
      </c>
      <c r="G169" s="22">
        <v>1.1000000000000001</v>
      </c>
      <c r="H169" s="22">
        <v>1.5</v>
      </c>
      <c r="I169" s="22">
        <v>1.3</v>
      </c>
      <c r="J169" s="22">
        <v>1.1000000000000001</v>
      </c>
      <c r="K169" s="22">
        <v>1.5</v>
      </c>
      <c r="L169" s="8"/>
      <c r="M169" s="3" t="s">
        <v>175</v>
      </c>
      <c r="N169" s="8" t="s">
        <v>156</v>
      </c>
    </row>
    <row r="170" spans="1:14" ht="30" x14ac:dyDescent="0.2">
      <c r="A170" s="8" t="s">
        <v>139</v>
      </c>
      <c r="B170" s="10" t="s">
        <v>30</v>
      </c>
      <c r="C170" s="8" t="s">
        <v>219</v>
      </c>
      <c r="D170" s="10" t="s">
        <v>155</v>
      </c>
      <c r="E170" s="8" t="s">
        <v>168</v>
      </c>
      <c r="F170" s="22">
        <v>1.4</v>
      </c>
      <c r="G170" s="22">
        <v>1.2</v>
      </c>
      <c r="H170" s="22">
        <v>1.7</v>
      </c>
      <c r="I170" s="22">
        <v>1.4</v>
      </c>
      <c r="J170" s="22">
        <v>1.2</v>
      </c>
      <c r="K170" s="22">
        <v>1.7</v>
      </c>
      <c r="L170" s="8"/>
      <c r="M170" s="3" t="s">
        <v>175</v>
      </c>
      <c r="N170" s="8" t="s">
        <v>156</v>
      </c>
    </row>
    <row r="171" spans="1:14" ht="15" x14ac:dyDescent="0.2">
      <c r="A171" s="8" t="s">
        <v>139</v>
      </c>
      <c r="B171" s="10" t="s">
        <v>30</v>
      </c>
      <c r="C171" s="8" t="s">
        <v>207</v>
      </c>
      <c r="D171" s="10" t="s">
        <v>155</v>
      </c>
      <c r="E171" s="8" t="s">
        <v>168</v>
      </c>
      <c r="F171" s="22">
        <v>1.6</v>
      </c>
      <c r="G171" s="22">
        <v>1.4</v>
      </c>
      <c r="H171" s="22">
        <v>1.8</v>
      </c>
      <c r="I171" s="22">
        <v>1.6</v>
      </c>
      <c r="J171" s="22">
        <v>1.4</v>
      </c>
      <c r="K171" s="22">
        <v>1.8</v>
      </c>
      <c r="L171" s="8"/>
      <c r="M171" s="3" t="s">
        <v>175</v>
      </c>
      <c r="N171" s="8" t="s">
        <v>156</v>
      </c>
    </row>
    <row r="172" spans="1:14" s="6" customFormat="1" ht="30" x14ac:dyDescent="0.2">
      <c r="A172" s="8" t="s">
        <v>139</v>
      </c>
      <c r="B172" s="10" t="s">
        <v>30</v>
      </c>
      <c r="C172" s="10" t="s">
        <v>213</v>
      </c>
      <c r="D172" s="10" t="s">
        <v>132</v>
      </c>
      <c r="E172" s="8" t="s">
        <v>168</v>
      </c>
      <c r="F172" s="23">
        <v>12.5</v>
      </c>
      <c r="G172" s="23">
        <v>7</v>
      </c>
      <c r="H172" s="23">
        <v>15</v>
      </c>
      <c r="I172" s="23">
        <v>12.5</v>
      </c>
      <c r="J172" s="23">
        <v>8</v>
      </c>
      <c r="K172" s="23">
        <v>15</v>
      </c>
      <c r="L172" s="8" t="s">
        <v>221</v>
      </c>
      <c r="M172" s="3" t="s">
        <v>175</v>
      </c>
      <c r="N172" s="4" t="s">
        <v>228</v>
      </c>
    </row>
    <row r="173" spans="1:14" s="6" customFormat="1" ht="15" x14ac:dyDescent="0.2">
      <c r="A173" s="8" t="s">
        <v>139</v>
      </c>
      <c r="B173" s="10" t="s">
        <v>30</v>
      </c>
      <c r="C173" s="8" t="s">
        <v>220</v>
      </c>
      <c r="D173" s="10" t="s">
        <v>132</v>
      </c>
      <c r="E173" s="8" t="s">
        <v>168</v>
      </c>
      <c r="F173" s="23">
        <v>16</v>
      </c>
      <c r="G173" s="23">
        <v>9</v>
      </c>
      <c r="H173" s="23">
        <v>18</v>
      </c>
      <c r="I173" s="23">
        <v>16</v>
      </c>
      <c r="J173" s="23">
        <v>11</v>
      </c>
      <c r="K173" s="23">
        <v>18</v>
      </c>
      <c r="L173" s="8" t="s">
        <v>222</v>
      </c>
      <c r="M173" s="3" t="s">
        <v>175</v>
      </c>
      <c r="N173" s="4" t="s">
        <v>228</v>
      </c>
    </row>
    <row r="174" spans="1:14" s="6" customFormat="1" ht="15" x14ac:dyDescent="0.2">
      <c r="A174" s="8" t="s">
        <v>139</v>
      </c>
      <c r="B174" s="10" t="s">
        <v>30</v>
      </c>
      <c r="C174" s="10" t="s">
        <v>30</v>
      </c>
      <c r="D174" s="10" t="s">
        <v>133</v>
      </c>
      <c r="E174" s="8" t="s">
        <v>168</v>
      </c>
      <c r="F174" s="24">
        <v>-900</v>
      </c>
      <c r="G174" s="24">
        <v>-3150</v>
      </c>
      <c r="H174" s="24">
        <v>-720</v>
      </c>
      <c r="I174" s="24">
        <v>-900</v>
      </c>
      <c r="J174" s="24">
        <v>-3150</v>
      </c>
      <c r="K174" s="24">
        <v>-720</v>
      </c>
      <c r="L174" s="8" t="s">
        <v>223</v>
      </c>
      <c r="M174" s="3" t="s">
        <v>175</v>
      </c>
      <c r="N174" s="4" t="s">
        <v>228</v>
      </c>
    </row>
    <row r="175" spans="1:14" ht="15" x14ac:dyDescent="0.2">
      <c r="A175" s="8" t="s">
        <v>139</v>
      </c>
      <c r="B175" s="10" t="s">
        <v>152</v>
      </c>
      <c r="C175" s="10" t="s">
        <v>30</v>
      </c>
      <c r="D175" s="10" t="s">
        <v>154</v>
      </c>
      <c r="E175" s="8" t="s">
        <v>168</v>
      </c>
      <c r="F175" s="17">
        <v>2.5000000000000001E-2</v>
      </c>
      <c r="G175" s="17">
        <v>0.02</v>
      </c>
      <c r="H175" s="17">
        <v>0.04</v>
      </c>
      <c r="I175" s="17">
        <v>2.5000000000000001E-2</v>
      </c>
      <c r="J175" s="17">
        <v>0.02</v>
      </c>
      <c r="K175" s="17">
        <v>0.04</v>
      </c>
      <c r="L175" s="8" t="s">
        <v>151</v>
      </c>
      <c r="M175" s="3" t="s">
        <v>188</v>
      </c>
      <c r="N175" s="8"/>
    </row>
    <row r="176" spans="1:14" ht="15" x14ac:dyDescent="0.2">
      <c r="A176" s="8" t="s">
        <v>139</v>
      </c>
      <c r="B176" s="10" t="s">
        <v>153</v>
      </c>
      <c r="C176" s="10" t="s">
        <v>30</v>
      </c>
      <c r="D176" s="10" t="s">
        <v>154</v>
      </c>
      <c r="E176" s="8" t="s">
        <v>168</v>
      </c>
      <c r="F176" s="17">
        <v>0.03</v>
      </c>
      <c r="G176" s="17">
        <v>0.02</v>
      </c>
      <c r="H176" s="17">
        <v>0.04</v>
      </c>
      <c r="I176" s="17">
        <v>0.03</v>
      </c>
      <c r="J176" s="17">
        <v>0.02</v>
      </c>
      <c r="K176" s="17">
        <v>0.04</v>
      </c>
      <c r="L176" s="8" t="s">
        <v>151</v>
      </c>
      <c r="M176" s="3" t="s">
        <v>188</v>
      </c>
      <c r="N176" s="8"/>
    </row>
    <row r="177" spans="1:14" s="6" customFormat="1" ht="15" x14ac:dyDescent="0.2">
      <c r="A177" s="8" t="s">
        <v>139</v>
      </c>
      <c r="B177" s="10" t="s">
        <v>30</v>
      </c>
      <c r="C177" s="10" t="s">
        <v>30</v>
      </c>
      <c r="D177" s="10" t="s">
        <v>141</v>
      </c>
      <c r="E177" s="8" t="s">
        <v>168</v>
      </c>
      <c r="F177" s="23">
        <v>4.5</v>
      </c>
      <c r="G177" s="23">
        <v>1.5</v>
      </c>
      <c r="H177" s="23">
        <v>9</v>
      </c>
      <c r="I177" s="23">
        <v>3.5</v>
      </c>
      <c r="J177" s="23">
        <v>1.5</v>
      </c>
      <c r="K177" s="23">
        <v>9</v>
      </c>
      <c r="L177" s="8" t="s">
        <v>224</v>
      </c>
      <c r="M177" s="3" t="s">
        <v>188</v>
      </c>
      <c r="N177" s="4" t="s">
        <v>126</v>
      </c>
    </row>
    <row r="178" spans="1:14" s="6" customFormat="1" ht="15" x14ac:dyDescent="0.2">
      <c r="A178" s="8" t="s">
        <v>139</v>
      </c>
      <c r="B178" s="10" t="s">
        <v>56</v>
      </c>
      <c r="C178" s="10" t="s">
        <v>30</v>
      </c>
      <c r="D178" s="10" t="s">
        <v>142</v>
      </c>
      <c r="E178" s="8" t="s">
        <v>168</v>
      </c>
      <c r="F178" s="24">
        <v>160</v>
      </c>
      <c r="G178" s="24">
        <v>125</v>
      </c>
      <c r="H178" s="24">
        <v>270</v>
      </c>
      <c r="I178" s="24">
        <v>60</v>
      </c>
      <c r="J178" s="24">
        <v>25</v>
      </c>
      <c r="K178" s="24">
        <v>135</v>
      </c>
      <c r="L178" s="8" t="s">
        <v>225</v>
      </c>
      <c r="M178" s="3" t="s">
        <v>202</v>
      </c>
      <c r="N178" s="4" t="s">
        <v>123</v>
      </c>
    </row>
    <row r="179" spans="1:14" s="6" customFormat="1" ht="15" x14ac:dyDescent="0.2">
      <c r="A179" s="8" t="s">
        <v>139</v>
      </c>
      <c r="B179" s="10" t="s">
        <v>30</v>
      </c>
      <c r="C179" s="10" t="s">
        <v>30</v>
      </c>
      <c r="D179" s="10" t="s">
        <v>143</v>
      </c>
      <c r="E179" s="8" t="s">
        <v>168</v>
      </c>
      <c r="F179" s="24">
        <v>50</v>
      </c>
      <c r="G179" s="24">
        <v>45</v>
      </c>
      <c r="H179" s="24">
        <v>60</v>
      </c>
      <c r="I179" s="24">
        <v>25</v>
      </c>
      <c r="J179" s="24">
        <v>18</v>
      </c>
      <c r="K179" s="24">
        <v>36</v>
      </c>
      <c r="L179" s="8" t="s">
        <v>225</v>
      </c>
      <c r="M179" s="3" t="s">
        <v>188</v>
      </c>
      <c r="N179" s="4" t="s">
        <v>124</v>
      </c>
    </row>
    <row r="180" spans="1:14" s="6" customFormat="1" ht="15" x14ac:dyDescent="0.2">
      <c r="A180" s="8" t="s">
        <v>139</v>
      </c>
      <c r="B180" s="10" t="s">
        <v>28</v>
      </c>
      <c r="C180" s="10" t="s">
        <v>30</v>
      </c>
      <c r="D180" s="10" t="s">
        <v>144</v>
      </c>
      <c r="E180" s="8" t="s">
        <v>168</v>
      </c>
      <c r="F180" s="24">
        <v>22</v>
      </c>
      <c r="G180" s="24">
        <v>13</v>
      </c>
      <c r="H180" s="24">
        <v>36</v>
      </c>
      <c r="I180" s="24">
        <v>18</v>
      </c>
      <c r="J180" s="24">
        <v>13</v>
      </c>
      <c r="K180" s="24">
        <v>36</v>
      </c>
      <c r="L180" s="8" t="s">
        <v>225</v>
      </c>
      <c r="M180" s="3" t="s">
        <v>188</v>
      </c>
      <c r="N180" s="4"/>
    </row>
    <row r="181" spans="1:14" s="6" customFormat="1" ht="15" x14ac:dyDescent="0.2">
      <c r="A181" s="8" t="s">
        <v>139</v>
      </c>
      <c r="B181" s="10" t="s">
        <v>233</v>
      </c>
      <c r="C181" s="10" t="s">
        <v>30</v>
      </c>
      <c r="D181" s="10" t="s">
        <v>144</v>
      </c>
      <c r="E181" s="8" t="s">
        <v>168</v>
      </c>
      <c r="F181" s="24">
        <v>33</v>
      </c>
      <c r="G181" s="24">
        <v>19.5</v>
      </c>
      <c r="H181" s="24">
        <v>54</v>
      </c>
      <c r="I181" s="24">
        <v>27</v>
      </c>
      <c r="J181" s="24">
        <v>19.5</v>
      </c>
      <c r="K181" s="24">
        <v>54</v>
      </c>
      <c r="L181" s="8" t="s">
        <v>225</v>
      </c>
      <c r="M181" s="3" t="s">
        <v>188</v>
      </c>
      <c r="N181" s="4" t="s">
        <v>234</v>
      </c>
    </row>
    <row r="182" spans="1:14" s="6" customFormat="1" ht="15" x14ac:dyDescent="0.2">
      <c r="A182" s="8" t="s">
        <v>139</v>
      </c>
      <c r="B182" s="10" t="s">
        <v>52</v>
      </c>
      <c r="C182" s="10" t="s">
        <v>30</v>
      </c>
      <c r="D182" s="10" t="s">
        <v>144</v>
      </c>
      <c r="E182" s="8" t="s">
        <v>168</v>
      </c>
      <c r="F182" s="24"/>
      <c r="G182" s="24"/>
      <c r="H182" s="24"/>
      <c r="I182" s="24">
        <v>27</v>
      </c>
      <c r="J182" s="24">
        <v>19.5</v>
      </c>
      <c r="K182" s="24">
        <v>54</v>
      </c>
      <c r="L182" s="8" t="s">
        <v>225</v>
      </c>
      <c r="M182" s="3" t="s">
        <v>188</v>
      </c>
      <c r="N182" s="8" t="s">
        <v>166</v>
      </c>
    </row>
    <row r="183" spans="1:14" s="6" customFormat="1" ht="15" x14ac:dyDescent="0.2">
      <c r="A183" s="8" t="s">
        <v>139</v>
      </c>
      <c r="B183" s="10" t="s">
        <v>46</v>
      </c>
      <c r="C183" s="10" t="s">
        <v>30</v>
      </c>
      <c r="D183" s="10" t="s">
        <v>145</v>
      </c>
      <c r="E183" s="8" t="s">
        <v>168</v>
      </c>
      <c r="F183" s="24">
        <v>27</v>
      </c>
      <c r="G183" s="24">
        <v>18</v>
      </c>
      <c r="H183" s="24">
        <v>110</v>
      </c>
      <c r="I183" s="24">
        <v>27</v>
      </c>
      <c r="J183" s="24">
        <v>18</v>
      </c>
      <c r="K183" s="24">
        <v>110</v>
      </c>
      <c r="L183" s="8" t="s">
        <v>225</v>
      </c>
      <c r="M183" s="3" t="s">
        <v>175</v>
      </c>
      <c r="N183" s="4"/>
    </row>
    <row r="184" spans="1:14" s="6" customFormat="1" ht="15" x14ac:dyDescent="0.2">
      <c r="A184" s="8" t="s">
        <v>139</v>
      </c>
      <c r="B184" s="10" t="s">
        <v>232</v>
      </c>
      <c r="C184" s="10" t="s">
        <v>30</v>
      </c>
      <c r="D184" s="10" t="s">
        <v>145</v>
      </c>
      <c r="E184" s="8" t="s">
        <v>168</v>
      </c>
      <c r="F184" s="24">
        <v>40.5</v>
      </c>
      <c r="G184" s="24">
        <v>27</v>
      </c>
      <c r="H184" s="24">
        <v>110</v>
      </c>
      <c r="I184" s="24">
        <v>40.5</v>
      </c>
      <c r="J184" s="24">
        <v>27</v>
      </c>
      <c r="K184" s="24">
        <v>110</v>
      </c>
      <c r="L184" s="8" t="s">
        <v>225</v>
      </c>
      <c r="M184" s="3" t="s">
        <v>175</v>
      </c>
      <c r="N184" s="4" t="s">
        <v>235</v>
      </c>
    </row>
    <row r="185" spans="1:14" s="6" customFormat="1" ht="15" x14ac:dyDescent="0.2">
      <c r="A185" s="8" t="s">
        <v>139</v>
      </c>
      <c r="B185" s="10" t="s">
        <v>48</v>
      </c>
      <c r="C185" s="10" t="s">
        <v>30</v>
      </c>
      <c r="D185" s="10" t="s">
        <v>145</v>
      </c>
      <c r="E185" s="8" t="s">
        <v>168</v>
      </c>
      <c r="F185" s="24">
        <v>54</v>
      </c>
      <c r="G185" s="24">
        <v>36</v>
      </c>
      <c r="H185" s="24">
        <v>110</v>
      </c>
      <c r="I185" s="24">
        <v>27</v>
      </c>
      <c r="J185" s="24">
        <v>18</v>
      </c>
      <c r="K185" s="24">
        <v>110</v>
      </c>
      <c r="L185" s="8" t="s">
        <v>225</v>
      </c>
      <c r="M185" s="3" t="s">
        <v>175</v>
      </c>
      <c r="N185" s="4"/>
    </row>
    <row r="186" spans="1:14" s="6" customFormat="1" ht="15" x14ac:dyDescent="0.2">
      <c r="A186" s="8" t="s">
        <v>139</v>
      </c>
      <c r="B186" s="10" t="s">
        <v>47</v>
      </c>
      <c r="C186" s="10" t="s">
        <v>30</v>
      </c>
      <c r="D186" s="10" t="s">
        <v>145</v>
      </c>
      <c r="E186" s="8" t="s">
        <v>168</v>
      </c>
      <c r="F186" s="24">
        <v>54</v>
      </c>
      <c r="G186" s="24">
        <v>36</v>
      </c>
      <c r="H186" s="24">
        <v>160</v>
      </c>
      <c r="I186" s="24">
        <v>54</v>
      </c>
      <c r="J186" s="24">
        <v>36</v>
      </c>
      <c r="K186" s="24">
        <v>160</v>
      </c>
      <c r="L186" s="8" t="s">
        <v>225</v>
      </c>
      <c r="M186" s="3" t="s">
        <v>175</v>
      </c>
      <c r="N186" s="4"/>
    </row>
    <row r="187" spans="1:14" s="6" customFormat="1" ht="15" x14ac:dyDescent="0.2">
      <c r="A187" s="8" t="s">
        <v>139</v>
      </c>
      <c r="B187" s="10" t="s">
        <v>158</v>
      </c>
      <c r="C187" s="10" t="s">
        <v>30</v>
      </c>
      <c r="D187" s="10" t="s">
        <v>134</v>
      </c>
      <c r="E187" s="8" t="s">
        <v>168</v>
      </c>
      <c r="F187" s="24">
        <v>650</v>
      </c>
      <c r="G187" s="24">
        <v>450</v>
      </c>
      <c r="H187" s="24">
        <v>900</v>
      </c>
      <c r="I187" s="24">
        <v>650</v>
      </c>
      <c r="J187" s="24">
        <v>450</v>
      </c>
      <c r="K187" s="24">
        <v>900</v>
      </c>
      <c r="L187" s="8" t="s">
        <v>223</v>
      </c>
      <c r="M187" s="3" t="s">
        <v>188</v>
      </c>
      <c r="N187" s="4" t="s">
        <v>129</v>
      </c>
    </row>
    <row r="188" spans="1:14" s="6" customFormat="1" ht="15" x14ac:dyDescent="0.2">
      <c r="A188" s="8" t="s">
        <v>139</v>
      </c>
      <c r="B188" s="10" t="s">
        <v>28</v>
      </c>
      <c r="C188" s="10" t="s">
        <v>30</v>
      </c>
      <c r="D188" s="10" t="s">
        <v>135</v>
      </c>
      <c r="E188" s="8" t="s">
        <v>168</v>
      </c>
      <c r="F188" s="24">
        <v>300</v>
      </c>
      <c r="G188" s="24">
        <v>200</v>
      </c>
      <c r="H188" s="24">
        <v>450</v>
      </c>
      <c r="I188" s="24">
        <v>300</v>
      </c>
      <c r="J188" s="24">
        <v>200</v>
      </c>
      <c r="K188" s="24">
        <v>450</v>
      </c>
      <c r="L188" s="8" t="s">
        <v>223</v>
      </c>
      <c r="M188" s="3" t="s">
        <v>188</v>
      </c>
      <c r="N188" s="4" t="s">
        <v>130</v>
      </c>
    </row>
    <row r="189" spans="1:14" s="6" customFormat="1" ht="15" x14ac:dyDescent="0.2">
      <c r="A189" s="8" t="s">
        <v>139</v>
      </c>
      <c r="B189" s="10" t="s">
        <v>131</v>
      </c>
      <c r="C189" s="10" t="s">
        <v>30</v>
      </c>
      <c r="D189" s="10" t="s">
        <v>146</v>
      </c>
      <c r="E189" s="8" t="s">
        <v>168</v>
      </c>
      <c r="F189" s="24">
        <v>225</v>
      </c>
      <c r="G189" s="24">
        <v>180</v>
      </c>
      <c r="H189" s="24">
        <v>270</v>
      </c>
      <c r="I189" s="24">
        <v>90</v>
      </c>
      <c r="J189" s="24">
        <v>60</v>
      </c>
      <c r="K189" s="24">
        <v>180</v>
      </c>
      <c r="L189" s="8" t="s">
        <v>226</v>
      </c>
      <c r="M189" s="3" t="s">
        <v>203</v>
      </c>
      <c r="N189" s="4" t="s">
        <v>128</v>
      </c>
    </row>
    <row r="190" spans="1:14" s="6" customFormat="1" ht="15" x14ac:dyDescent="0.2">
      <c r="A190" s="8" t="s">
        <v>139</v>
      </c>
      <c r="B190" s="10" t="s">
        <v>131</v>
      </c>
      <c r="C190" s="10" t="s">
        <v>30</v>
      </c>
      <c r="D190" s="10" t="s">
        <v>136</v>
      </c>
      <c r="E190" s="8" t="s">
        <v>168</v>
      </c>
      <c r="F190" s="24">
        <v>180</v>
      </c>
      <c r="G190" s="24">
        <v>90</v>
      </c>
      <c r="H190" s="24">
        <v>270</v>
      </c>
      <c r="I190" s="24">
        <v>135</v>
      </c>
      <c r="J190" s="24">
        <v>90</v>
      </c>
      <c r="K190" s="24">
        <v>180</v>
      </c>
      <c r="L190" s="8" t="s">
        <v>223</v>
      </c>
      <c r="M190" s="3" t="s">
        <v>184</v>
      </c>
      <c r="N190" s="4" t="s">
        <v>125</v>
      </c>
    </row>
    <row r="191" spans="1:14" s="6" customFormat="1" ht="15" x14ac:dyDescent="0.2">
      <c r="A191" s="8" t="s">
        <v>139</v>
      </c>
      <c r="B191" s="10" t="s">
        <v>56</v>
      </c>
      <c r="C191" s="10" t="s">
        <v>30</v>
      </c>
      <c r="D191" s="10" t="s">
        <v>147</v>
      </c>
      <c r="E191" s="8" t="s">
        <v>168</v>
      </c>
      <c r="F191" s="24">
        <v>800</v>
      </c>
      <c r="G191" s="24">
        <v>600</v>
      </c>
      <c r="H191" s="24">
        <v>1100</v>
      </c>
      <c r="I191" s="24">
        <v>450</v>
      </c>
      <c r="J191" s="24">
        <v>350</v>
      </c>
      <c r="K191" s="24">
        <v>800</v>
      </c>
      <c r="L191" s="8" t="s">
        <v>227</v>
      </c>
      <c r="M191" s="3" t="s">
        <v>197</v>
      </c>
      <c r="N191" s="4" t="s">
        <v>127</v>
      </c>
    </row>
    <row r="192" spans="1:14" s="6" customFormat="1" ht="15" x14ac:dyDescent="0.2">
      <c r="A192" s="8" t="s">
        <v>139</v>
      </c>
      <c r="B192" s="10" t="s">
        <v>137</v>
      </c>
      <c r="C192" s="10" t="s">
        <v>30</v>
      </c>
      <c r="D192" s="10" t="s">
        <v>147</v>
      </c>
      <c r="E192" s="8" t="s">
        <v>168</v>
      </c>
      <c r="F192" s="23">
        <v>0.55000000000000004</v>
      </c>
      <c r="G192" s="23">
        <v>0.45</v>
      </c>
      <c r="H192" s="23">
        <v>0.9</v>
      </c>
      <c r="I192" s="23">
        <v>0.55000000000000004</v>
      </c>
      <c r="J192" s="23">
        <v>0.45</v>
      </c>
      <c r="K192" s="23">
        <v>0.9</v>
      </c>
      <c r="L192" s="8" t="s">
        <v>227</v>
      </c>
      <c r="M192" s="3" t="s">
        <v>188</v>
      </c>
      <c r="N192" s="4"/>
    </row>
    <row r="193" spans="1:14" s="6" customFormat="1" ht="15" x14ac:dyDescent="0.2">
      <c r="A193" s="8" t="s">
        <v>139</v>
      </c>
      <c r="B193" s="10" t="s">
        <v>48</v>
      </c>
      <c r="C193" s="10" t="s">
        <v>30</v>
      </c>
      <c r="D193" s="10" t="s">
        <v>147</v>
      </c>
      <c r="E193" s="8" t="s">
        <v>168</v>
      </c>
      <c r="F193" s="23">
        <v>8</v>
      </c>
      <c r="G193" s="23">
        <v>5</v>
      </c>
      <c r="H193" s="23">
        <v>9</v>
      </c>
      <c r="I193" s="23">
        <v>8</v>
      </c>
      <c r="J193" s="23">
        <v>5</v>
      </c>
      <c r="K193" s="23">
        <v>9</v>
      </c>
      <c r="L193" s="8" t="s">
        <v>227</v>
      </c>
      <c r="M193" s="3" t="s">
        <v>188</v>
      </c>
      <c r="N193" s="4"/>
    </row>
    <row r="194" spans="1:14" s="5" customFormat="1" ht="15" x14ac:dyDescent="0.2">
      <c r="A194" s="8" t="s">
        <v>139</v>
      </c>
      <c r="B194" s="10" t="s">
        <v>65</v>
      </c>
      <c r="C194" s="10" t="s">
        <v>30</v>
      </c>
      <c r="D194" s="10" t="s">
        <v>148</v>
      </c>
      <c r="E194" s="8" t="s">
        <v>168</v>
      </c>
      <c r="F194" s="23">
        <v>0.22399999999999998</v>
      </c>
      <c r="G194" s="23">
        <v>0.06</v>
      </c>
      <c r="H194" s="2">
        <v>0.32</v>
      </c>
      <c r="I194" s="23">
        <v>0.16380589500000003</v>
      </c>
      <c r="J194" s="23">
        <v>8.1902947500000017E-2</v>
      </c>
      <c r="K194" s="23">
        <v>0.24570884250000005</v>
      </c>
      <c r="L194" s="8" t="s">
        <v>226</v>
      </c>
      <c r="M194" s="3" t="s">
        <v>239</v>
      </c>
      <c r="N194" s="4" t="s">
        <v>245</v>
      </c>
    </row>
    <row r="195" spans="1:14" s="5" customFormat="1" ht="15" x14ac:dyDescent="0.2">
      <c r="A195" s="8" t="s">
        <v>139</v>
      </c>
      <c r="B195" s="10" t="s">
        <v>56</v>
      </c>
      <c r="C195" s="10" t="s">
        <v>30</v>
      </c>
      <c r="D195" s="10" t="s">
        <v>148</v>
      </c>
      <c r="E195" s="8" t="s">
        <v>168</v>
      </c>
      <c r="F195" s="23">
        <v>0.23566468907932331</v>
      </c>
      <c r="G195" s="23">
        <v>0.19771171171171173</v>
      </c>
      <c r="H195" s="27">
        <v>0.33</v>
      </c>
      <c r="I195" s="23">
        <v>0.16725924</v>
      </c>
      <c r="J195" s="23">
        <v>8.3629620000000002E-2</v>
      </c>
      <c r="K195" s="23">
        <v>0.25088885999999999</v>
      </c>
      <c r="L195" s="8" t="s">
        <v>226</v>
      </c>
      <c r="M195" s="3" t="s">
        <v>244</v>
      </c>
      <c r="N195" s="4" t="s">
        <v>243</v>
      </c>
    </row>
    <row r="196" spans="1:14" s="5" customFormat="1" ht="15" x14ac:dyDescent="0.2">
      <c r="A196" s="8" t="s">
        <v>139</v>
      </c>
      <c r="B196" s="10" t="s">
        <v>138</v>
      </c>
      <c r="C196" s="10" t="s">
        <v>30</v>
      </c>
      <c r="D196" s="10" t="s">
        <v>148</v>
      </c>
      <c r="E196" s="8" t="s">
        <v>168</v>
      </c>
      <c r="F196" s="27">
        <v>0.158782641509434</v>
      </c>
      <c r="G196" s="27">
        <v>0.11536188679245284</v>
      </c>
      <c r="H196" s="27">
        <v>0.18752603773584908</v>
      </c>
      <c r="I196" s="23">
        <v>0.18260003773584907</v>
      </c>
      <c r="J196" s="27">
        <v>9.1300018867924534E-2</v>
      </c>
      <c r="K196" s="23">
        <v>0.27390005660377359</v>
      </c>
      <c r="L196" s="8" t="s">
        <v>226</v>
      </c>
      <c r="M196" s="3" t="s">
        <v>241</v>
      </c>
      <c r="N196" s="4" t="s">
        <v>246</v>
      </c>
    </row>
    <row r="197" spans="1:14" s="5" customFormat="1" ht="15" x14ac:dyDescent="0.2">
      <c r="A197" s="8" t="s">
        <v>139</v>
      </c>
      <c r="B197" s="10" t="s">
        <v>47</v>
      </c>
      <c r="C197" s="10" t="s">
        <v>30</v>
      </c>
      <c r="D197" s="10" t="s">
        <v>148</v>
      </c>
      <c r="E197" s="8" t="s">
        <v>168</v>
      </c>
      <c r="F197" s="27">
        <v>0.12337319277108433</v>
      </c>
      <c r="G197" s="27">
        <v>9.6203313253012041E-2</v>
      </c>
      <c r="H197" s="27">
        <v>0.14904036144578314</v>
      </c>
      <c r="I197" s="23">
        <v>0.14187917168674696</v>
      </c>
      <c r="J197" s="27">
        <v>7.0939585843373482E-2</v>
      </c>
      <c r="K197" s="23">
        <v>0.21281875753012044</v>
      </c>
      <c r="L197" s="8" t="s">
        <v>226</v>
      </c>
      <c r="M197" s="3" t="s">
        <v>241</v>
      </c>
      <c r="N197" s="4" t="s">
        <v>246</v>
      </c>
    </row>
    <row r="198" spans="1:14" s="5" customFormat="1" ht="15" x14ac:dyDescent="0.2">
      <c r="A198" s="8" t="s">
        <v>139</v>
      </c>
      <c r="B198" s="10" t="s">
        <v>48</v>
      </c>
      <c r="C198" s="10" t="s">
        <v>30</v>
      </c>
      <c r="D198" s="10" t="s">
        <v>148</v>
      </c>
      <c r="E198" s="8" t="s">
        <v>168</v>
      </c>
      <c r="F198" s="27">
        <v>6.9641277641277644E-2</v>
      </c>
      <c r="G198" s="27">
        <v>2.3709762162162161E-2</v>
      </c>
      <c r="H198" s="27">
        <v>0.13097295891891891</v>
      </c>
      <c r="I198" s="23">
        <v>0.115350885</v>
      </c>
      <c r="J198" s="27">
        <v>5.76754425E-2</v>
      </c>
      <c r="K198" s="23">
        <v>0.17302632749999999</v>
      </c>
      <c r="L198" s="8" t="s">
        <v>226</v>
      </c>
      <c r="M198" s="28" t="s">
        <v>242</v>
      </c>
      <c r="N198" s="4" t="s">
        <v>246</v>
      </c>
    </row>
    <row r="199" spans="1:14" x14ac:dyDescent="0.2">
      <c r="L199" s="3"/>
    </row>
    <row r="200" spans="1:14" x14ac:dyDescent="0.2">
      <c r="L200" s="3"/>
    </row>
  </sheetData>
  <hyperlinks>
    <hyperlink ref="M198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Chris Mutel</cp:lastModifiedBy>
  <cp:lastPrinted>2018-04-03T10:01:03Z</cp:lastPrinted>
  <dcterms:created xsi:type="dcterms:W3CDTF">2015-02-02T14:11:12Z</dcterms:created>
  <dcterms:modified xsi:type="dcterms:W3CDTF">2019-05-20T21:24:50Z</dcterms:modified>
</cp:coreProperties>
</file>