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spinner. " sheetId="1" state="visible" r:id="rId2"/>
  </sheets>
  <definedNames>
    <definedName function="false" hidden="false" name="BoardQty" vbProcedure="false">'electrospinner. '!$H$1</definedName>
    <definedName function="false" hidden="false" name="global_part_data" vbProcedure="false">'electrospinner. '!$A$5:$H$40</definedName>
    <definedName function="false" hidden="false" name="mouser_part_data" vbProcedure="false">'electrospinner. '!$I$5:$M$40</definedName>
    <definedName function="false" hidden="false" name="TotalCost" vbProcedure="false">'electrospinner. '!$H$3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G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42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K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$2.95      $2.95
    10   $2.95     $29.50
    50   $2.95    $147.50
   100   $2.95    $295.00
  1000   $2.95  $2,950.00
 10000   $2.95 $29,500.00</t>
        </r>
      </text>
    </comment>
    <comment ref="K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10   $0.75      $7.50
    50   $0.75     $37.50
   100   $0.47     $47.30
  1000   $0.39    $388.00
 10000   $0.25  $2,470.00</t>
        </r>
      </text>
    </comment>
    <comment ref="K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$1.08      $1.08
    10   $0.73      $7.26
    50   $0.73     $36.30
   100   $0.45     $45.20
  1000   $0.37    $374.00
 10000   $0.23  $2,320.00</t>
        </r>
      </text>
    </comment>
    <comment ref="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$0.59      $0.59
    10   $0.34      $3.44
    50   $0.34     $17.20
   100   $0.23     $23.30
  1000   $0.19    $194.00
 10000   $0.12  $1,190.00</t>
        </r>
      </text>
    </comment>
    <comment ref="K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$0.67      $0.67
    10   $0.46      $4.61
    50   $0.46     $23.05
   100   $0.26     $26.20
  1000   $0.16    $165.00
 10000   $0.14  $1,360.00</t>
        </r>
      </text>
    </comment>
    <comment ref="K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10   $0.48      $4.83
    50   $0.48     $24.15
   100   $0.28     $27.60
  1000   $0.17    $174.00
 10000   $0.14  $1,430.00</t>
        </r>
      </text>
    </comment>
    <comment ref="K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$0.73      $0.73
    10   $0.64      $6.37
    50   $0.64     $31.85
   100   $0.45     $45.40
  1000   $0.27    $269.00
 10000   $0.24  $2,370.00</t>
        </r>
      </text>
    </comment>
    <comment ref="K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$0.06      $0.65
    50   $0.06      $3.25
   100   $0.04      $3.50
  1000   $0.01     $12.00
 10000   $0.01     $60.00</t>
        </r>
      </text>
    </comment>
    <comment ref="K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 50   $0.03      $1.55
   100   $0.02      $1.70
  1000   $0.01     $10.00
 10000   $0.01     $70.00</t>
        </r>
      </text>
    </comment>
    <comment ref="K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$2.15      $2.15
    10   $1.83     $18.30
    50   $1.83     $91.50
   100   $1.46    $146.00
  1000   $1.06  $1,060.00
 10000   $0.95  $9,490.00</t>
        </r>
      </text>
    </comment>
    <comment ref="K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$2.04      $2.04
    10   $2.04     $20.40
    50   $1.97     $98.50
   100   $1.90    $190.00
  1000   $1.46  $1,460.00
 10000   $1.40 $14,000.00</t>
        </r>
      </text>
    </comment>
    <comment ref="K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$2.46      $2.46
    10   $2.09     $20.90
    50   $2.09    $104.50
   100   $1.68    $168.00
  1000   $1.22  $1,220.00
 10000   $1.09 $10,900.00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<sst xmlns="http://schemas.openxmlformats.org/spreadsheetml/2006/main" count="166" uniqueCount="145">
  <si>
    <t xml:space="preserve">Prj:</t>
  </si>
  <si>
    <t xml:space="preserve">Electrospinner PCB</t>
  </si>
  <si>
    <t xml:space="preserve">Board Qty:</t>
  </si>
  <si>
    <t xml:space="preserve">Co.:</t>
  </si>
  <si>
    <t xml:space="preserve">PEDC</t>
  </si>
  <si>
    <t xml:space="preserve">Unit Cost:</t>
  </si>
  <si>
    <t xml:space="preserve">Prj date:</t>
  </si>
  <si>
    <t xml:space="preserve">Tue 09 Apr 2019 10:48:24 PM EDT</t>
  </si>
  <si>
    <t xml:space="preserve">Total Cost:</t>
  </si>
  <si>
    <t xml:space="preserve">$ date:</t>
  </si>
  <si>
    <t xml:space="preserve">2019-04-09 22:48:59</t>
  </si>
  <si>
    <t xml:space="preserve">Global Part Info</t>
  </si>
  <si>
    <t xml:space="preserve">Mouser</t>
  </si>
  <si>
    <t xml:space="preserve">Refs</t>
  </si>
  <si>
    <t xml:space="preserve">Value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</si>
  <si>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</si>
  <si>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</si>
  <si>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</si>
  <si>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</si>
  <si>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</si>
  <si>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</si>
  <si>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</si>
  <si>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</si>
  <si>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</si>
  <si>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A1</t>
  </si>
  <si>
    <t xml:space="preserve">DRV8825</t>
  </si>
  <si>
    <t xml:space="preserve">Module:Pololu_Breakout-16_15.2x20.3mm</t>
  </si>
  <si>
    <t xml:space="preserve">Pololu</t>
  </si>
  <si>
    <t xml:space="preserve">2977</t>
  </si>
  <si>
    <t xml:space="preserve">2133</t>
  </si>
  <si>
    <t xml:space="preserve">C1</t>
  </si>
  <si>
    <t xml:space="preserve">10uF</t>
  </si>
  <si>
    <t xml:space="preserve">Capacitor_SMD:C_0805_2012Metric</t>
  </si>
  <si>
    <t xml:space="preserve">C0805X106K8RACAUTO</t>
  </si>
  <si>
    <t xml:space="preserve">80-C0805X106K8RAUTO</t>
  </si>
  <si>
    <t xml:space="preserve">C11</t>
  </si>
  <si>
    <t xml:space="preserve">22uF</t>
  </si>
  <si>
    <t xml:space="preserve">KEMET</t>
  </si>
  <si>
    <t xml:space="preserve">C0805C226M8PACTU</t>
  </si>
  <si>
    <t xml:space="preserve">80-C0805C226M8P</t>
  </si>
  <si>
    <t xml:space="preserve">C2</t>
  </si>
  <si>
    <t xml:space="preserve">3.3uF</t>
  </si>
  <si>
    <t xml:space="preserve">TDK</t>
  </si>
  <si>
    <t xml:space="preserve">CGA4J1X8L1C335K125AC</t>
  </si>
  <si>
    <t xml:space="preserve">810-CGA4J1X8L335K125</t>
  </si>
  <si>
    <t xml:space="preserve">C3,C4,C6-C9</t>
  </si>
  <si>
    <t xml:space="preserve">0.1uF</t>
  </si>
  <si>
    <t xml:space="preserve">Yageo</t>
  </si>
  <si>
    <t xml:space="preserve">AS0805KKX7R9BB104</t>
  </si>
  <si>
    <t xml:space="preserve">603-AS0805KKX79BB104</t>
  </si>
  <si>
    <t xml:space="preserve">C5</t>
  </si>
  <si>
    <t xml:space="preserve">100uF</t>
  </si>
  <si>
    <t xml:space="preserve">Capacitor_SMD:CP_Elec_6.3x5.8</t>
  </si>
  <si>
    <t xml:space="preserve">United Chemi-Con</t>
  </si>
  <si>
    <t xml:space="preserve">EMZR250ARA101MF61G</t>
  </si>
  <si>
    <t xml:space="preserve">661-EMZR250ARA101MF6</t>
  </si>
  <si>
    <t xml:space="preserve">D1</t>
  </si>
  <si>
    <t xml:space="preserve">RXLED</t>
  </si>
  <si>
    <t xml:space="preserve">LED_SMD:LED_0603_1608Metric</t>
  </si>
  <si>
    <t xml:space="preserve">D2</t>
  </si>
  <si>
    <t xml:space="preserve">TXLED</t>
  </si>
  <si>
    <t xml:space="preserve">J1</t>
  </si>
  <si>
    <t xml:space="preserve">12Vin</t>
  </si>
  <si>
    <t xml:space="preserve">Connector_BarrelJack:BarrelJack_CUI_PJ-063AH_Horizontal</t>
  </si>
  <si>
    <t xml:space="preserve">J2</t>
  </si>
  <si>
    <t xml:space="preserve">Programmer</t>
  </si>
  <si>
    <t xml:space="preserve">Connector_PinHeader_2.54mm:PinHeader_2x02_P2.54mm_Vertical</t>
  </si>
  <si>
    <t xml:space="preserve">J3</t>
  </si>
  <si>
    <t xml:space="preserve">MotorConnector</t>
  </si>
  <si>
    <t xml:space="preserve">Connector_JST:JST_XH_B6B-XH-AM_1x06_P2.50mm_Vertical</t>
  </si>
  <si>
    <t xml:space="preserve">J4</t>
  </si>
  <si>
    <t xml:space="preserve">TempSensor</t>
  </si>
  <si>
    <t xml:space="preserve">Connector_JST:JST_XH_B2B-XH-AM_1x02_P2.50mm_Vertical</t>
  </si>
  <si>
    <t xml:space="preserve">J5</t>
  </si>
  <si>
    <t xml:space="preserve">USB_B</t>
  </si>
  <si>
    <t xml:space="preserve">Connector_USB:USB_B_OST_USB-B1HSxx_Horizontal</t>
  </si>
  <si>
    <t xml:space="preserve">L1</t>
  </si>
  <si>
    <t xml:space="preserve">1uH</t>
  </si>
  <si>
    <t xml:space="preserve">Inductor_SMD:L_0805_2012Metric</t>
  </si>
  <si>
    <t xml:space="preserve">DFE201612PD-1R0M=P2</t>
  </si>
  <si>
    <t xml:space="preserve">81-DFE201612PD1R0P2</t>
  </si>
  <si>
    <t xml:space="preserve">R1</t>
  </si>
  <si>
    <t xml:space="preserve">560k</t>
  </si>
  <si>
    <t xml:space="preserve">Resistor_SMD:R_0805_2012Metric</t>
  </si>
  <si>
    <t xml:space="preserve">ERJ-6RED5603V</t>
  </si>
  <si>
    <t xml:space="preserve">667-ERJ-6RED5603V</t>
  </si>
  <si>
    <t xml:space="preserve">R2</t>
  </si>
  <si>
    <t xml:space="preserve">150k</t>
  </si>
  <si>
    <t xml:space="preserve">CRCW0805150KFKEAC</t>
  </si>
  <si>
    <t xml:space="preserve">71-CRCW0805150KFKEAC</t>
  </si>
  <si>
    <t xml:space="preserve">R4</t>
  </si>
  <si>
    <t xml:space="preserve">10k</t>
  </si>
  <si>
    <t xml:space="preserve">SG73G2ATTD1001D</t>
  </si>
  <si>
    <t xml:space="preserve">660-SG73G2ATTD1001D</t>
  </si>
  <si>
    <t xml:space="preserve">R5,R6</t>
  </si>
  <si>
    <t xml:space="preserve">390</t>
  </si>
  <si>
    <t xml:space="preserve">ERJ-6RBD3900V</t>
  </si>
  <si>
    <t xml:space="preserve">667-ERJ-6RBD3900V</t>
  </si>
  <si>
    <t xml:space="preserve">R7</t>
  </si>
  <si>
    <t xml:space="preserve">158</t>
  </si>
  <si>
    <t xml:space="preserve">Bourns</t>
  </si>
  <si>
    <t xml:space="preserve">CR0603-FX-1580ELF</t>
  </si>
  <si>
    <t xml:space="preserve">652-CR0603FX-1580ELF</t>
  </si>
  <si>
    <t xml:space="preserve">SW1</t>
  </si>
  <si>
    <t xml:space="preserve">ResetBTN</t>
  </si>
  <si>
    <t xml:space="preserve">Button_Switch_THT:SW_PUSH_6mm_H5mm</t>
  </si>
  <si>
    <t xml:space="preserve">TP1</t>
  </si>
  <si>
    <t xml:space="preserve">~MotorRST</t>
  </si>
  <si>
    <t xml:space="preserve">TestPoint:TestPoint_Keystone_5015_Micro-Minature</t>
  </si>
  <si>
    <t xml:space="preserve">TP10</t>
  </si>
  <si>
    <t xml:space="preserve">MotorM2</t>
  </si>
  <si>
    <t xml:space="preserve">TP11</t>
  </si>
  <si>
    <t xml:space="preserve">MotorSTEP</t>
  </si>
  <si>
    <t xml:space="preserve">TP2</t>
  </si>
  <si>
    <t xml:space="preserve">~MotorEN</t>
  </si>
  <si>
    <t xml:space="preserve">TP3</t>
  </si>
  <si>
    <t xml:space="preserve">~MotorSLP</t>
  </si>
  <si>
    <t xml:space="preserve">TP4</t>
  </si>
  <si>
    <t xml:space="preserve">MotorDIR</t>
  </si>
  <si>
    <t xml:space="preserve">TP5</t>
  </si>
  <si>
    <t xml:space="preserve">~MotorFLT</t>
  </si>
  <si>
    <t xml:space="preserve">TP6</t>
  </si>
  <si>
    <t xml:space="preserve">PCB_TX</t>
  </si>
  <si>
    <t xml:space="preserve">TP7</t>
  </si>
  <si>
    <t xml:space="preserve">PCB_RX</t>
  </si>
  <si>
    <t xml:space="preserve">TP8</t>
  </si>
  <si>
    <t xml:space="preserve">MotorM0</t>
  </si>
  <si>
    <t xml:space="preserve">TP9</t>
  </si>
  <si>
    <t xml:space="preserve">MotorM1</t>
  </si>
  <si>
    <t xml:space="preserve">U1</t>
  </si>
  <si>
    <t xml:space="preserve">TPS62147</t>
  </si>
  <si>
    <t xml:space="preserve">footprints:TPS62147RGXR</t>
  </si>
  <si>
    <t xml:space="preserve">TPS62147RGXR</t>
  </si>
  <si>
    <t xml:space="preserve">595-TPS62147RGXR</t>
  </si>
  <si>
    <t xml:space="preserve">U2</t>
  </si>
  <si>
    <t xml:space="preserve">FT230XS</t>
  </si>
  <si>
    <t xml:space="preserve">Package_SO:SSOP-16_3.9x4.9mm_P0.635mm</t>
  </si>
  <si>
    <t xml:space="preserve">FT230XS-R</t>
  </si>
  <si>
    <t xml:space="preserve">895-FT230XS-R</t>
  </si>
  <si>
    <t xml:space="preserve">U3</t>
  </si>
  <si>
    <t xml:space="preserve">MSP430G2553IPW20</t>
  </si>
  <si>
    <t xml:space="preserve">Package_SO:TSSOP-20_4.4x6.5mm_P0.65mm</t>
  </si>
  <si>
    <t xml:space="preserve">595-MSP430G2553IPW20</t>
  </si>
  <si>
    <t xml:space="preserve">KiCost® v.1.0.5</t>
  </si>
  <si>
    <t xml:space="preserve">Total Purchase: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</si>
</sst>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4A85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pololu.com/product/2977" TargetMode="External"/><Relationship Id="rId3" Type="http://schemas.openxmlformats.org/officeDocument/2006/relationships/hyperlink" Target="https://www.pololu.com/product/2133" TargetMode="External"/><Relationship Id="rId4" Type="http://schemas.openxmlformats.org/officeDocument/2006/relationships/hyperlink" Target="https://www.mouser.com/datasheet/2/212/KEM_C1078_X7R_FT-CAP_AUTO_SMD-1103315.pdf" TargetMode="External"/><Relationship Id="rId5" Type="http://schemas.openxmlformats.org/officeDocument/2006/relationships/hyperlink" Target="https://octopart.com/click/track?ak=&amp;sig=01e5ab8&amp;sid=2401&amp;ppid=84766740&amp;vpid=441341344&amp;ct=offers" TargetMode="External"/><Relationship Id="rId6" Type="http://schemas.openxmlformats.org/officeDocument/2006/relationships/hyperlink" Target="https://www.mouser.com/datasheet/2/212/KEM_C1006_X5R_SMD-1103249.pdf" TargetMode="External"/><Relationship Id="rId7" Type="http://schemas.openxmlformats.org/officeDocument/2006/relationships/hyperlink" Target="https://octopart.com/click/track?ak=&amp;sig=04d3d3c&amp;sid=2401&amp;ppid=60819735&amp;vpid=214946385&amp;ct=offers" TargetMode="External"/><Relationship Id="rId8" Type="http://schemas.openxmlformats.org/officeDocument/2006/relationships/hyperlink" Target="https://www.mouser.com/datasheet/2/400/lcc_automotive_general_en-843974.pdf" TargetMode="External"/><Relationship Id="rId9" Type="http://schemas.openxmlformats.org/officeDocument/2006/relationships/hyperlink" Target="https://octopart.com/click/track?ak=&amp;sig=07e70e7&amp;sid=2401&amp;ppid=87960321&amp;vpid=454661318&amp;ct=offers" TargetMode="External"/><Relationship Id="rId10" Type="http://schemas.openxmlformats.org/officeDocument/2006/relationships/hyperlink" Target="https://www.mouser.com/datasheet/2/447/yageodocoutput-1313910.pdf" TargetMode="External"/><Relationship Id="rId11" Type="http://schemas.openxmlformats.org/officeDocument/2006/relationships/hyperlink" Target="https://octopart.com/click/track?ak=&amp;sig=0d39007&amp;sid=2401&amp;ppid=91316496&amp;vpid=478009974&amp;ct=offers" TargetMode="External"/><Relationship Id="rId12" Type="http://schemas.openxmlformats.org/officeDocument/2006/relationships/hyperlink" Target="https://www.mouser.com/datasheet/2/420/United-Chemi-Con-776012.pdf" TargetMode="External"/><Relationship Id="rId13" Type="http://schemas.openxmlformats.org/officeDocument/2006/relationships/hyperlink" Target="https://octopart.com/click/track?ak=&amp;sig=06aace5&amp;sid=2401&amp;ppid=91407007&amp;vpid=477153286&amp;ct=offers" TargetMode="External"/><Relationship Id="rId14" Type="http://schemas.openxmlformats.org/officeDocument/2006/relationships/hyperlink" Target="https://octopart.com/click/track?ak=&amp;sig=0c8c9b7&amp;sid=2401&amp;ppid=91359931&amp;vpid=476946955&amp;ct=offers" TargetMode="External"/><Relationship Id="rId15" Type="http://schemas.openxmlformats.org/officeDocument/2006/relationships/hyperlink" Target="https://www.mouser.com/datasheet/2/315/AOA0000C304-1149620.pdf" TargetMode="External"/><Relationship Id="rId16" Type="http://schemas.openxmlformats.org/officeDocument/2006/relationships/hyperlink" Target="https://octopart.com/click/track?ak=&amp;sig=02ed54b&amp;sid=2401&amp;ppid=34853565&amp;vpid=458472497&amp;ct=offers" TargetMode="External"/><Relationship Id="rId17" Type="http://schemas.openxmlformats.org/officeDocument/2006/relationships/hyperlink" Target="https://www.mouser.com/datasheet/2/427/crcwce3-1223726.pdf" TargetMode="External"/><Relationship Id="rId18" Type="http://schemas.openxmlformats.org/officeDocument/2006/relationships/hyperlink" Target="https://octopart.com/click/track?ak=&amp;sig=04ddaae&amp;sid=2401&amp;ppid=10547453&amp;vpid=458954011&amp;ct=offers" TargetMode="External"/><Relationship Id="rId19" Type="http://schemas.openxmlformats.org/officeDocument/2006/relationships/hyperlink" Target="https://www.mouser.com/datasheet/2/219/SG73G-1316861.pdf" TargetMode="External"/><Relationship Id="rId20" Type="http://schemas.openxmlformats.org/officeDocument/2006/relationships/hyperlink" Target="https://octopart.com/click/track?ak=&amp;sig=092d196&amp;sid=2401&amp;ppid=91328777&amp;vpid=476765710&amp;ct=offers" TargetMode="External"/><Relationship Id="rId21" Type="http://schemas.openxmlformats.org/officeDocument/2006/relationships/hyperlink" Target="https://www.mouser.com/datasheet/2/315/AOA0000C304-1149620.pdf" TargetMode="External"/><Relationship Id="rId22" Type="http://schemas.openxmlformats.org/officeDocument/2006/relationships/hyperlink" Target="https://octopart.com/click/track?ak=&amp;sig=08792d5&amp;sid=2401&amp;ppid=34853399&amp;vpid=458472180&amp;ct=offers" TargetMode="External"/><Relationship Id="rId23" Type="http://schemas.openxmlformats.org/officeDocument/2006/relationships/hyperlink" Target="https://www.mouser.com/datasheet/2/54/hpreztr-777398.pdf" TargetMode="External"/><Relationship Id="rId24" Type="http://schemas.openxmlformats.org/officeDocument/2006/relationships/hyperlink" Target="https://octopart.com/click/track?ak=&amp;sig=0b7fb12&amp;sid=2401&amp;ppid=3858954&amp;vpid=412324783&amp;ct=offers" TargetMode="External"/><Relationship Id="rId25" Type="http://schemas.openxmlformats.org/officeDocument/2006/relationships/hyperlink" Target="http://www.ti.com/lit/gpn/tps62147" TargetMode="External"/><Relationship Id="rId26" Type="http://schemas.openxmlformats.org/officeDocument/2006/relationships/hyperlink" Target="https://octopart.com/click/track?ak=&amp;sig=04c5498&amp;sid=2401&amp;ppid=91272356&amp;vpid=478302134&amp;ct=offers" TargetMode="External"/><Relationship Id="rId27" Type="http://schemas.openxmlformats.org/officeDocument/2006/relationships/hyperlink" Target="http://www.ftdichip.com/Products/ICs/FT230X.html" TargetMode="External"/><Relationship Id="rId28" Type="http://schemas.openxmlformats.org/officeDocument/2006/relationships/hyperlink" Target="https://octopart.com/click/track?ak=&amp;sig=0c6bc06&amp;sid=2401&amp;ppid=22061505&amp;vpid=46538345&amp;ct=offers" TargetMode="External"/><Relationship Id="rId29" Type="http://schemas.openxmlformats.org/officeDocument/2006/relationships/hyperlink" Target="http://www.ti.com/lit/ds/symlink/msp430g2553.pdf" TargetMode="External"/><Relationship Id="rId30" Type="http://schemas.openxmlformats.org/officeDocument/2006/relationships/hyperlink" Target="https://octopart.com/click/track?ak=&amp;sig=05f71f1&amp;sid=2401&amp;ppid=20025578&amp;vpid=52739346&amp;ct=offers" TargetMode="External"/><Relationship Id="rId3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33" activePane="bottomRight" state="frozen"/>
      <selection pane="topLeft" activeCell="A1" activeCellId="0" sqref="A1"/>
      <selection pane="topRight" activeCell="I1" activeCellId="0" sqref="I1"/>
      <selection pane="bottomLeft" activeCell="A33" activeCellId="0" sqref="A33"/>
      <selection pane="bottomRight" activeCell="E50" activeCellId="0" sqref="E50"/>
    </sheetView>
  </sheetViews>
  <sheetFormatPr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3" min="3" style="0" width="9.14"/>
    <col collapsed="false" customWidth="true" hidden="false" outlineLevel="1" max="6" min="4" style="0" width="9.14"/>
    <col collapsed="false" customWidth="true" hidden="false" outlineLevel="0" max="7" min="7" style="0" width="9.14"/>
    <col collapsed="false" customWidth="true" hidden="false" outlineLevel="0" max="8" min="8" style="0" width="15.71"/>
    <col collapsed="false" customWidth="true" hidden="false" outlineLevel="1" max="9" min="9" style="0" width="9.14"/>
    <col collapsed="false" customWidth="true" hidden="false" outlineLevel="2" max="11" min="10" style="0" width="9.14"/>
    <col collapsed="false" customWidth="true" hidden="false" outlineLevel="0" max="12" min="12" style="0" width="15.71"/>
    <col collapsed="false" customWidth="true" hidden="false" outlineLevel="2" max="13" min="13" style="0" width="15.71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G1" s="3" t="s">
        <v>2</v>
      </c>
      <c r="H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G2" s="1" t="s">
        <v>5</v>
      </c>
      <c r="H2" s="4" t="n">
        <f aca="false">TotalCost/BoardQty</f>
        <v>24.57</v>
      </c>
    </row>
    <row r="3" customFormat="false" ht="15" hidden="false" customHeight="false" outlineLevel="0" collapsed="false">
      <c r="A3" s="1" t="s">
        <v>6</v>
      </c>
      <c r="B3" s="2" t="s">
        <v>7</v>
      </c>
      <c r="G3" s="1" t="s">
        <v>8</v>
      </c>
      <c r="H3" s="5" t="n">
        <f aca="false">SUM(H7:H40)</f>
        <v>24.57</v>
      </c>
      <c r="L3" s="5" t="n">
        <f aca="false">SUM(L7:L40)</f>
        <v>24.57</v>
      </c>
      <c r="M3" s="6" t="str">
        <f aca="false">(ROWS(L7:L40)-COUNTBLANK(L7:L40))&amp;" of "&amp;ROWS(L7:L40)&amp;" parts found"</f>
        <v>15 of 34 parts found</v>
      </c>
    </row>
    <row r="4" customFormat="false" ht="15" hidden="false" customHeight="false" outlineLevel="0" collapsed="false">
      <c r="A4" s="1" t="s">
        <v>9</v>
      </c>
      <c r="B4" s="2" t="s">
        <v>10</v>
      </c>
    </row>
    <row r="5" customFormat="false" ht="15" hidden="false" customHeight="false" outlineLevel="0" collapsed="false">
      <c r="A5" s="7" t="s">
        <v>11</v>
      </c>
      <c r="B5" s="7"/>
      <c r="C5" s="7"/>
      <c r="D5" s="7"/>
      <c r="E5" s="7"/>
      <c r="F5" s="7"/>
      <c r="G5" s="7"/>
      <c r="H5" s="7"/>
      <c r="I5" s="8" t="s">
        <v>12</v>
      </c>
      <c r="J5" s="8"/>
      <c r="K5" s="8"/>
      <c r="L5" s="8"/>
      <c r="M5" s="8"/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9" t="s">
        <v>21</v>
      </c>
      <c r="J6" s="9" t="s">
        <v>22</v>
      </c>
      <c r="K6" s="9" t="s">
        <v>19</v>
      </c>
      <c r="L6" s="9" t="s">
        <v>20</v>
      </c>
      <c r="M6" s="9" t="s">
        <v>23</v>
      </c>
    </row>
    <row r="7" customFormat="false" ht="14.9" hidden="false" customHeight="false" outlineLevel="0" collapsed="false">
      <c r="A7" s="10" t="s">
        <v>24</v>
      </c>
      <c r="B7" s="10" t="s">
        <v>25</v>
      </c>
      <c r="C7" s="10" t="s">
        <v>26</v>
      </c>
      <c r="D7" s="10" t="s">
        <v>27</v>
      </c>
      <c r="E7" s="10" t="s">
        <v>28</v>
      </c>
      <c r="F7" s="11" t="n">
        <f aca="false">BoardQty*1</f>
        <v>1</v>
      </c>
      <c r="G7" s="12" t="n">
        <f aca="true">MINA(INDIRECT(ADDRESS(ROW(),COLUMN(mouser_part_data)+2)))</f>
        <v>8.95</v>
      </c>
      <c r="H7" s="12" t="n">
        <f aca="false">IFERROR(F7*G7,"")</f>
        <v>8.95</v>
      </c>
      <c r="I7" s="13" t="n">
        <v>6</v>
      </c>
      <c r="K7" s="12" t="n">
        <v>8.95</v>
      </c>
      <c r="L7" s="12" t="n">
        <f aca="false">IFERROR(IF(J7="",F7,J7)*K7,"")</f>
        <v>8.95</v>
      </c>
      <c r="M7" s="14" t="s">
        <v>29</v>
      </c>
    </row>
    <row r="8" customFormat="false" ht="15" hidden="false" customHeight="false" outlineLevel="0" collapsed="false">
      <c r="A8" s="10" t="s">
        <v>30</v>
      </c>
      <c r="B8" s="10" t="s">
        <v>31</v>
      </c>
      <c r="C8" s="10" t="s">
        <v>32</v>
      </c>
      <c r="E8" s="10" t="s">
        <v>33</v>
      </c>
      <c r="F8" s="11" t="n">
        <f aca="false">BoardQty*1</f>
        <v>1</v>
      </c>
      <c r="G8" s="12" t="n">
        <f aca="true">MINA(INDIRECT(ADDRESS(ROW(),COLUMN(mouser_part_data)+2)))</f>
        <v>1.06</v>
      </c>
      <c r="H8" s="12" t="n">
        <f aca="false">IFERROR(F8*G8,"")</f>
        <v>1.06</v>
      </c>
      <c r="I8" s="13" t="n">
        <v>35907</v>
      </c>
      <c r="K8" s="12" t="n">
        <f aca="false">IFERROR(LOOKUP(IF(J8="",F8,J8),{0,1,10,50,100,1000,10000},{0,1.06,0.75,0.75,0.473,0.388,0.247}),"")</f>
        <v>1.06</v>
      </c>
      <c r="L8" s="12" t="n">
        <f aca="false">IFERROR(IF(J8="",F8,J8)*K8,"")</f>
        <v>1.06</v>
      </c>
      <c r="M8" s="14" t="s">
        <v>34</v>
      </c>
    </row>
    <row r="9" customFormat="false" ht="15" hidden="false" customHeight="false" outlineLevel="0" collapsed="false">
      <c r="A9" s="10" t="s">
        <v>35</v>
      </c>
      <c r="B9" s="10" t="s">
        <v>36</v>
      </c>
      <c r="C9" s="10" t="s">
        <v>32</v>
      </c>
      <c r="D9" s="10" t="s">
        <v>37</v>
      </c>
      <c r="E9" s="10" t="s">
        <v>38</v>
      </c>
      <c r="F9" s="11" t="n">
        <f aca="false">BoardQty*1</f>
        <v>1</v>
      </c>
      <c r="G9" s="12" t="n">
        <f aca="true">MINA(INDIRECT(ADDRESS(ROW(),COLUMN(mouser_part_data)+2)))</f>
        <v>1.08</v>
      </c>
      <c r="H9" s="12" t="n">
        <f aca="false">IFERROR(F9*G9,"")</f>
        <v>1.08</v>
      </c>
      <c r="I9" s="13" t="n">
        <v>68342</v>
      </c>
      <c r="K9" s="12" t="n">
        <f aca="false">IFERROR(LOOKUP(IF(J9="",F9,J9),{0,1,10,50,100,1000,10000},{0,1.08,0.726,0.726,0.452,0.374,0.232}),"")</f>
        <v>1.08</v>
      </c>
      <c r="L9" s="12" t="n">
        <f aca="false">IFERROR(IF(J9="",F9,J9)*K9,"")</f>
        <v>1.08</v>
      </c>
      <c r="M9" s="14" t="s">
        <v>39</v>
      </c>
    </row>
    <row r="10" customFormat="false" ht="15" hidden="false" customHeight="false" outlineLevel="0" collapsed="false">
      <c r="A10" s="10" t="s">
        <v>40</v>
      </c>
      <c r="B10" s="10" t="s">
        <v>41</v>
      </c>
      <c r="C10" s="10" t="s">
        <v>32</v>
      </c>
      <c r="D10" s="10" t="s">
        <v>42</v>
      </c>
      <c r="E10" s="10" t="s">
        <v>43</v>
      </c>
      <c r="F10" s="11" t="n">
        <f aca="false">BoardQty*1</f>
        <v>1</v>
      </c>
      <c r="G10" s="12" t="n">
        <f aca="true">MINA(INDIRECT(ADDRESS(ROW(),COLUMN(mouser_part_data)+2)))</f>
        <v>0.59</v>
      </c>
      <c r="H10" s="12" t="n">
        <f aca="false">IFERROR(F10*G10,"")</f>
        <v>0.59</v>
      </c>
      <c r="I10" s="13" t="n">
        <v>2644</v>
      </c>
      <c r="K10" s="12" t="n">
        <f aca="false">IFERROR(LOOKUP(IF(J10="",F10,J10),{0,1,10,50,100,1000,10000},{0,0.59,0.344,0.344,0.233,0.194,0.119}),"")</f>
        <v>0.59</v>
      </c>
      <c r="L10" s="12" t="n">
        <f aca="false">IFERROR(IF(J10="",F10,J10)*K10,"")</f>
        <v>0.59</v>
      </c>
      <c r="M10" s="14" t="s">
        <v>44</v>
      </c>
    </row>
    <row r="11" customFormat="false" ht="15" hidden="false" customHeight="false" outlineLevel="0" collapsed="false">
      <c r="A11" s="10" t="s">
        <v>45</v>
      </c>
      <c r="B11" s="10" t="s">
        <v>46</v>
      </c>
      <c r="C11" s="10" t="s">
        <v>32</v>
      </c>
      <c r="D11" s="10" t="s">
        <v>47</v>
      </c>
      <c r="E11" s="10" t="s">
        <v>48</v>
      </c>
      <c r="F11" s="11" t="n">
        <f aca="false">BoardQty*6</f>
        <v>6</v>
      </c>
      <c r="G11" s="12" t="n">
        <f aca="true">MINA(INDIRECT(ADDRESS(ROW(),COLUMN(mouser_part_data)+2)))</f>
        <v>0.67</v>
      </c>
      <c r="H11" s="12" t="n">
        <f aca="false">IFERROR(F11*G11,"")</f>
        <v>4.02</v>
      </c>
      <c r="I11" s="13" t="n">
        <v>24121</v>
      </c>
      <c r="K11" s="12" t="n">
        <f aca="false">IFERROR(LOOKUP(IF(J11="",F11,J11),{0,1,10,50,100,1000,10000},{0,0.67,0.461,0.461,0.262,0.165,0.136}),"")</f>
        <v>0.67</v>
      </c>
      <c r="L11" s="12" t="n">
        <f aca="false">IFERROR(IF(J11="",F11,J11)*K11,"")</f>
        <v>4.02</v>
      </c>
      <c r="M11" s="14" t="s">
        <v>49</v>
      </c>
    </row>
    <row r="12" customFormat="false" ht="15" hidden="false" customHeight="false" outlineLevel="0" collapsed="false">
      <c r="A12" s="10" t="s">
        <v>50</v>
      </c>
      <c r="B12" s="10" t="s">
        <v>51</v>
      </c>
      <c r="C12" s="10" t="s">
        <v>52</v>
      </c>
      <c r="D12" s="10" t="s">
        <v>53</v>
      </c>
      <c r="E12" s="10" t="s">
        <v>54</v>
      </c>
      <c r="F12" s="11" t="n">
        <f aca="false">BoardQty*1</f>
        <v>1</v>
      </c>
      <c r="G12" s="12" t="n">
        <f aca="true">MINA(INDIRECT(ADDRESS(ROW(),COLUMN(mouser_part_data)+2)))</f>
        <v>0.6</v>
      </c>
      <c r="H12" s="12" t="n">
        <f aca="false">IFERROR(F12*G12,"")</f>
        <v>0.6</v>
      </c>
      <c r="I12" s="13" t="n">
        <v>3767</v>
      </c>
      <c r="K12" s="12" t="n">
        <f aca="false">IFERROR(LOOKUP(IF(J12="",F12,J12),{0,1,10,50,100,1000,10000},{0,0.6,0.483,0.483,0.276,0.174,0.143}),"")</f>
        <v>0.6</v>
      </c>
      <c r="L12" s="12" t="n">
        <f aca="false">IFERROR(IF(J12="",F12,J12)*K12,"")</f>
        <v>0.6</v>
      </c>
      <c r="M12" s="14" t="s">
        <v>55</v>
      </c>
    </row>
    <row r="13" customFormat="false" ht="15" hidden="false" customHeight="false" outlineLevel="0" collapsed="false">
      <c r="A13" s="10" t="s">
        <v>56</v>
      </c>
      <c r="B13" s="10" t="s">
        <v>57</v>
      </c>
      <c r="C13" s="10" t="s">
        <v>58</v>
      </c>
      <c r="F13" s="11" t="n">
        <f aca="false">BoardQty*1</f>
        <v>1</v>
      </c>
      <c r="G13" s="12" t="n">
        <f aca="true">MINA(INDIRECT(ADDRESS(ROW(),COLUMN(mouser_part_data)+2)))</f>
        <v>0</v>
      </c>
      <c r="H13" s="12" t="n">
        <f aca="false">IFERROR(F13*G13,"")</f>
        <v>0</v>
      </c>
    </row>
    <row r="14" customFormat="false" ht="15" hidden="false" customHeight="false" outlineLevel="0" collapsed="false">
      <c r="A14" s="10" t="s">
        <v>59</v>
      </c>
      <c r="B14" s="10" t="s">
        <v>60</v>
      </c>
      <c r="C14" s="10" t="s">
        <v>58</v>
      </c>
      <c r="F14" s="11" t="n">
        <f aca="false">BoardQty*1</f>
        <v>1</v>
      </c>
      <c r="G14" s="12" t="n">
        <f aca="true">MINA(INDIRECT(ADDRESS(ROW(),COLUMN(mouser_part_data)+2)))</f>
        <v>0</v>
      </c>
      <c r="H14" s="12" t="n">
        <f aca="false">IFERROR(F14*G14,"")</f>
        <v>0</v>
      </c>
    </row>
    <row r="15" customFormat="false" ht="15" hidden="false" customHeight="false" outlineLevel="0" collapsed="false">
      <c r="A15" s="10" t="s">
        <v>61</v>
      </c>
      <c r="B15" s="10" t="s">
        <v>62</v>
      </c>
      <c r="C15" s="10" t="s">
        <v>63</v>
      </c>
      <c r="F15" s="11" t="n">
        <f aca="false">BoardQty*1</f>
        <v>1</v>
      </c>
      <c r="G15" s="12" t="n">
        <f aca="true">MINA(INDIRECT(ADDRESS(ROW(),COLUMN(mouser_part_data)+2)))</f>
        <v>0</v>
      </c>
      <c r="H15" s="12" t="n">
        <f aca="false">IFERROR(F15*G15,"")</f>
        <v>0</v>
      </c>
    </row>
    <row r="16" customFormat="false" ht="15" hidden="false" customHeight="false" outlineLevel="0" collapsed="false">
      <c r="A16" s="10" t="s">
        <v>64</v>
      </c>
      <c r="B16" s="10" t="s">
        <v>65</v>
      </c>
      <c r="C16" s="10" t="s">
        <v>66</v>
      </c>
      <c r="F16" s="11" t="n">
        <f aca="false">BoardQty*1</f>
        <v>1</v>
      </c>
      <c r="G16" s="12" t="n">
        <f aca="true">MINA(INDIRECT(ADDRESS(ROW(),COLUMN(mouser_part_data)+2)))</f>
        <v>0</v>
      </c>
      <c r="H16" s="12" t="n">
        <f aca="false">IFERROR(F16*G16,"")</f>
        <v>0</v>
      </c>
    </row>
    <row r="17" customFormat="false" ht="15" hidden="false" customHeight="false" outlineLevel="0" collapsed="false">
      <c r="A17" s="10" t="s">
        <v>67</v>
      </c>
      <c r="B17" s="10" t="s">
        <v>68</v>
      </c>
      <c r="C17" s="10" t="s">
        <v>69</v>
      </c>
      <c r="F17" s="11" t="n">
        <f aca="false">BoardQty*1</f>
        <v>1</v>
      </c>
      <c r="G17" s="12" t="n">
        <f aca="true">MINA(INDIRECT(ADDRESS(ROW(),COLUMN(mouser_part_data)+2)))</f>
        <v>0</v>
      </c>
      <c r="H17" s="12" t="n">
        <f aca="false">IFERROR(F17*G17,"")</f>
        <v>0</v>
      </c>
    </row>
    <row r="18" customFormat="false" ht="15" hidden="false" customHeight="false" outlineLevel="0" collapsed="false">
      <c r="A18" s="10" t="s">
        <v>70</v>
      </c>
      <c r="B18" s="10" t="s">
        <v>71</v>
      </c>
      <c r="C18" s="10" t="s">
        <v>72</v>
      </c>
      <c r="F18" s="11" t="n">
        <f aca="false">BoardQty*1</f>
        <v>1</v>
      </c>
      <c r="G18" s="12" t="n">
        <f aca="true">MINA(INDIRECT(ADDRESS(ROW(),COLUMN(mouser_part_data)+2)))</f>
        <v>0</v>
      </c>
      <c r="H18" s="12" t="n">
        <f aca="false">IFERROR(F18*G18,"")</f>
        <v>0</v>
      </c>
    </row>
    <row r="19" customFormat="false" ht="15" hidden="false" customHeight="false" outlineLevel="0" collapsed="false">
      <c r="A19" s="10" t="s">
        <v>73</v>
      </c>
      <c r="B19" s="10" t="s">
        <v>74</v>
      </c>
      <c r="C19" s="10" t="s">
        <v>75</v>
      </c>
      <c r="F19" s="11" t="n">
        <f aca="false">BoardQty*1</f>
        <v>1</v>
      </c>
      <c r="G19" s="12" t="n">
        <f aca="true">MINA(INDIRECT(ADDRESS(ROW(),COLUMN(mouser_part_data)+2)))</f>
        <v>0</v>
      </c>
      <c r="H19" s="12" t="n">
        <f aca="false">IFERROR(F19*G19,"")</f>
        <v>0</v>
      </c>
    </row>
    <row r="20" customFormat="false" ht="15" hidden="false" customHeight="false" outlineLevel="0" collapsed="false">
      <c r="A20" s="10" t="s">
        <v>76</v>
      </c>
      <c r="B20" s="10" t="s">
        <v>77</v>
      </c>
      <c r="C20" s="10" t="s">
        <v>78</v>
      </c>
      <c r="E20" s="10" t="s">
        <v>79</v>
      </c>
      <c r="F20" s="11" t="n">
        <f aca="false">BoardQty*1</f>
        <v>1</v>
      </c>
      <c r="G20" s="12" t="n">
        <f aca="true">MINA(INDIRECT(ADDRESS(ROW(),COLUMN(mouser_part_data)+2)))</f>
        <v>0.73</v>
      </c>
      <c r="H20" s="12" t="n">
        <f aca="false">IFERROR(F20*G20,"")</f>
        <v>0.73</v>
      </c>
      <c r="I20" s="13" t="n">
        <v>5135</v>
      </c>
      <c r="K20" s="12" t="n">
        <f aca="false">IFERROR(LOOKUP(IF(J20="",F20,J20),{0,1,10,50,100,1000,10000},{0,0.73,0.637,0.637,0.454,0.269,0.237}),"")</f>
        <v>0.73</v>
      </c>
      <c r="L20" s="12" t="n">
        <f aca="false">IFERROR(IF(J20="",F20,J20)*K20,"")</f>
        <v>0.73</v>
      </c>
      <c r="M20" s="14" t="s">
        <v>80</v>
      </c>
    </row>
    <row r="21" customFormat="false" ht="15" hidden="false" customHeight="false" outlineLevel="0" collapsed="false">
      <c r="A21" s="10" t="s">
        <v>81</v>
      </c>
      <c r="B21" s="10" t="s">
        <v>82</v>
      </c>
      <c r="C21" s="10" t="s">
        <v>83</v>
      </c>
      <c r="E21" s="10" t="s">
        <v>84</v>
      </c>
      <c r="F21" s="11" t="n">
        <f aca="false">BoardQty*1</f>
        <v>1</v>
      </c>
      <c r="G21" s="12" t="n">
        <f aca="true">MINA(INDIRECT(ADDRESS(ROW(),COLUMN(mouser_part_data)+2)))</f>
        <v>0.14</v>
      </c>
      <c r="H21" s="12" t="n">
        <f aca="false">IFERROR(F21*G21,"")</f>
        <v>0.14</v>
      </c>
      <c r="I21" s="13" t="n">
        <v>9459</v>
      </c>
      <c r="K21" s="12" t="n">
        <f aca="false">IFERROR(LOOKUP(IF(J21="",F21,J21),{0,1,10,50,100,1000,10000},{0,0.14,0.077,0.064,0.043,0.02,0.02}),"")</f>
        <v>0.14</v>
      </c>
      <c r="L21" s="12" t="n">
        <f aca="false">IFERROR(IF(J21="",F21,J21)*K21,"")</f>
        <v>0.14</v>
      </c>
      <c r="M21" s="14" t="s">
        <v>85</v>
      </c>
    </row>
    <row r="22" customFormat="false" ht="15" hidden="false" customHeight="false" outlineLevel="0" collapsed="false">
      <c r="A22" s="10" t="s">
        <v>86</v>
      </c>
      <c r="B22" s="10" t="s">
        <v>87</v>
      </c>
      <c r="C22" s="10" t="s">
        <v>83</v>
      </c>
      <c r="E22" s="10" t="s">
        <v>88</v>
      </c>
      <c r="F22" s="11" t="n">
        <f aca="false">BoardQty*1</f>
        <v>1</v>
      </c>
      <c r="G22" s="12" t="n">
        <f aca="true">MINA(INDIRECT(ADDRESS(ROW(),COLUMN(mouser_part_data)+2)))</f>
        <v>0.14</v>
      </c>
      <c r="H22" s="12" t="n">
        <f aca="false">IFERROR(F22*G22,"")</f>
        <v>0.14</v>
      </c>
      <c r="I22" s="13" t="n">
        <v>57531</v>
      </c>
      <c r="K22" s="12" t="n">
        <f aca="false">IFERROR(LOOKUP(IF(J22="",F22,J22),{0,1,10,50,100,1000,10000},{0,0.14,0.065,0.065,0.035,0.012,0.006}),"")</f>
        <v>0.14</v>
      </c>
      <c r="L22" s="12" t="n">
        <f aca="false">IFERROR(IF(J22="",F22,J22)*K22,"")</f>
        <v>0.14</v>
      </c>
      <c r="M22" s="14" t="s">
        <v>89</v>
      </c>
    </row>
    <row r="23" customFormat="false" ht="15" hidden="false" customHeight="false" outlineLevel="0" collapsed="false">
      <c r="A23" s="10" t="s">
        <v>90</v>
      </c>
      <c r="B23" s="10" t="s">
        <v>91</v>
      </c>
      <c r="C23" s="10" t="s">
        <v>83</v>
      </c>
      <c r="E23" s="10" t="s">
        <v>92</v>
      </c>
      <c r="F23" s="11" t="n">
        <f aca="false">BoardQty*1</f>
        <v>1</v>
      </c>
      <c r="G23" s="12" t="n">
        <f aca="true">MINA(INDIRECT(ADDRESS(ROW(),COLUMN(mouser_part_data)+2)))</f>
        <v>0.23</v>
      </c>
      <c r="H23" s="12" t="n">
        <f aca="false">IFERROR(F23*G23,"")</f>
        <v>0.23</v>
      </c>
      <c r="I23" s="13" t="n">
        <v>5345</v>
      </c>
      <c r="K23" s="12" t="n">
        <f aca="false">IFERROR(LOOKUP(IF(J23="",F23,J23),{0,1,10,50,100,1000,10000},{0,0.23,0.23,0.179,0.154,0.115,0.085}),"")</f>
        <v>0.23</v>
      </c>
      <c r="L23" s="12" t="n">
        <f aca="false">IFERROR(IF(J23="",F23,J23)*K23,"")</f>
        <v>0.23</v>
      </c>
      <c r="M23" s="14" t="s">
        <v>93</v>
      </c>
    </row>
    <row r="24" customFormat="false" ht="15" hidden="false" customHeight="false" outlineLevel="0" collapsed="false">
      <c r="A24" s="10" t="s">
        <v>94</v>
      </c>
      <c r="B24" s="10" t="s">
        <v>95</v>
      </c>
      <c r="C24" s="10" t="s">
        <v>83</v>
      </c>
      <c r="E24" s="10" t="s">
        <v>96</v>
      </c>
      <c r="F24" s="11" t="n">
        <f aca="false">BoardQty*2</f>
        <v>2</v>
      </c>
      <c r="G24" s="12" t="n">
        <f aca="true">MINA(INDIRECT(ADDRESS(ROW(),COLUMN(mouser_part_data)+2)))</f>
        <v>0.14</v>
      </c>
      <c r="H24" s="12" t="n">
        <f aca="false">IFERROR(F24*G24,"")</f>
        <v>0.28</v>
      </c>
      <c r="I24" s="13" t="n">
        <v>9584</v>
      </c>
      <c r="K24" s="12" t="n">
        <f aca="false">IFERROR(LOOKUP(IF(J24="",F24,J24),{0,1,10,50,100,1000,10000},{0,0.14,0.077,0.064,0.043,0.02,0.02}),"")</f>
        <v>0.14</v>
      </c>
      <c r="L24" s="12" t="n">
        <f aca="false">IFERROR(IF(J24="",F24,J24)*K24,"")</f>
        <v>0.28</v>
      </c>
      <c r="M24" s="14" t="s">
        <v>97</v>
      </c>
    </row>
    <row r="25" customFormat="false" ht="15" hidden="false" customHeight="false" outlineLevel="0" collapsed="false">
      <c r="A25" s="10" t="s">
        <v>98</v>
      </c>
      <c r="B25" s="10" t="s">
        <v>99</v>
      </c>
      <c r="C25" s="10" t="s">
        <v>83</v>
      </c>
      <c r="D25" s="10" t="s">
        <v>100</v>
      </c>
      <c r="E25" s="10" t="s">
        <v>101</v>
      </c>
      <c r="F25" s="11" t="n">
        <f aca="false">BoardQty*1</f>
        <v>1</v>
      </c>
      <c r="G25" s="12" t="n">
        <f aca="true">MINA(INDIRECT(ADDRESS(ROW(),COLUMN(mouser_part_data)+2)))</f>
        <v>0.1</v>
      </c>
      <c r="H25" s="12" t="n">
        <f aca="false">IFERROR(F25*G25,"")</f>
        <v>0.1</v>
      </c>
      <c r="I25" s="13" t="n">
        <v>113570</v>
      </c>
      <c r="K25" s="12" t="n">
        <f aca="false">IFERROR(LOOKUP(IF(J25="",F25,J25),{0,1,10,50,100,1000,10000},{0,0.1,0.031,0.031,0.017,0.01,0.007}),"")</f>
        <v>0.1</v>
      </c>
      <c r="L25" s="12" t="n">
        <f aca="false">IFERROR(IF(J25="",F25,J25)*K25,"")</f>
        <v>0.1</v>
      </c>
      <c r="M25" s="14" t="s">
        <v>102</v>
      </c>
    </row>
    <row r="26" customFormat="false" ht="15" hidden="false" customHeight="false" outlineLevel="0" collapsed="false">
      <c r="A26" s="10" t="s">
        <v>103</v>
      </c>
      <c r="B26" s="10" t="s">
        <v>104</v>
      </c>
      <c r="C26" s="10" t="s">
        <v>105</v>
      </c>
      <c r="F26" s="11" t="n">
        <f aca="false">BoardQty*1</f>
        <v>1</v>
      </c>
      <c r="G26" s="12" t="n">
        <f aca="true">MINA(INDIRECT(ADDRESS(ROW(),COLUMN(mouser_part_data)+2)))</f>
        <v>0</v>
      </c>
      <c r="H26" s="12" t="n">
        <f aca="false">IFERROR(F26*G26,"")</f>
        <v>0</v>
      </c>
    </row>
    <row r="27" customFormat="false" ht="15" hidden="false" customHeight="false" outlineLevel="0" collapsed="false">
      <c r="A27" s="10" t="s">
        <v>106</v>
      </c>
      <c r="B27" s="10" t="s">
        <v>107</v>
      </c>
      <c r="C27" s="10" t="s">
        <v>108</v>
      </c>
      <c r="F27" s="11" t="n">
        <f aca="false">BoardQty*1</f>
        <v>1</v>
      </c>
      <c r="G27" s="12" t="n">
        <f aca="true">MINA(INDIRECT(ADDRESS(ROW(),COLUMN(mouser_part_data)+2)))</f>
        <v>0</v>
      </c>
      <c r="H27" s="12" t="n">
        <f aca="false">IFERROR(F27*G27,"")</f>
        <v>0</v>
      </c>
    </row>
    <row r="28" customFormat="false" ht="15" hidden="false" customHeight="false" outlineLevel="0" collapsed="false">
      <c r="A28" s="10" t="s">
        <v>109</v>
      </c>
      <c r="B28" s="10" t="s">
        <v>110</v>
      </c>
      <c r="C28" s="10" t="s">
        <v>108</v>
      </c>
      <c r="F28" s="11" t="n">
        <f aca="false">BoardQty*1</f>
        <v>1</v>
      </c>
      <c r="G28" s="12" t="n">
        <f aca="true">MINA(INDIRECT(ADDRESS(ROW(),COLUMN(mouser_part_data)+2)))</f>
        <v>0</v>
      </c>
      <c r="H28" s="12" t="n">
        <f aca="false">IFERROR(F28*G28,"")</f>
        <v>0</v>
      </c>
    </row>
    <row r="29" customFormat="false" ht="15" hidden="false" customHeight="false" outlineLevel="0" collapsed="false">
      <c r="A29" s="10" t="s">
        <v>111</v>
      </c>
      <c r="B29" s="10" t="s">
        <v>112</v>
      </c>
      <c r="C29" s="10" t="s">
        <v>108</v>
      </c>
      <c r="F29" s="11" t="n">
        <f aca="false">BoardQty*1</f>
        <v>1</v>
      </c>
      <c r="G29" s="12" t="n">
        <f aca="true">MINA(INDIRECT(ADDRESS(ROW(),COLUMN(mouser_part_data)+2)))</f>
        <v>0</v>
      </c>
      <c r="H29" s="12" t="n">
        <f aca="false">IFERROR(F29*G29,"")</f>
        <v>0</v>
      </c>
    </row>
    <row r="30" customFormat="false" ht="15" hidden="false" customHeight="false" outlineLevel="0" collapsed="false">
      <c r="A30" s="10" t="s">
        <v>113</v>
      </c>
      <c r="B30" s="10" t="s">
        <v>114</v>
      </c>
      <c r="C30" s="10" t="s">
        <v>108</v>
      </c>
      <c r="F30" s="11" t="n">
        <f aca="false">BoardQty*1</f>
        <v>1</v>
      </c>
      <c r="G30" s="12" t="n">
        <f aca="true">MINA(INDIRECT(ADDRESS(ROW(),COLUMN(mouser_part_data)+2)))</f>
        <v>0</v>
      </c>
      <c r="H30" s="12" t="n">
        <f aca="false">IFERROR(F30*G30,"")</f>
        <v>0</v>
      </c>
    </row>
    <row r="31" customFormat="false" ht="15" hidden="false" customHeight="false" outlineLevel="0" collapsed="false">
      <c r="A31" s="10" t="s">
        <v>115</v>
      </c>
      <c r="B31" s="10" t="s">
        <v>116</v>
      </c>
      <c r="C31" s="10" t="s">
        <v>108</v>
      </c>
      <c r="F31" s="11" t="n">
        <f aca="false">BoardQty*1</f>
        <v>1</v>
      </c>
      <c r="G31" s="12" t="n">
        <f aca="true">MINA(INDIRECT(ADDRESS(ROW(),COLUMN(mouser_part_data)+2)))</f>
        <v>0</v>
      </c>
      <c r="H31" s="12" t="n">
        <f aca="false">IFERROR(F31*G31,"")</f>
        <v>0</v>
      </c>
    </row>
    <row r="32" customFormat="false" ht="15" hidden="false" customHeight="false" outlineLevel="0" collapsed="false">
      <c r="A32" s="10" t="s">
        <v>117</v>
      </c>
      <c r="B32" s="10" t="s">
        <v>118</v>
      </c>
      <c r="C32" s="10" t="s">
        <v>108</v>
      </c>
      <c r="F32" s="11" t="n">
        <f aca="false">BoardQty*1</f>
        <v>1</v>
      </c>
      <c r="G32" s="12" t="n">
        <f aca="true">MINA(INDIRECT(ADDRESS(ROW(),COLUMN(mouser_part_data)+2)))</f>
        <v>0</v>
      </c>
      <c r="H32" s="12" t="n">
        <f aca="false">IFERROR(F32*G32,"")</f>
        <v>0</v>
      </c>
    </row>
    <row r="33" customFormat="false" ht="15" hidden="false" customHeight="false" outlineLevel="0" collapsed="false">
      <c r="A33" s="10" t="s">
        <v>119</v>
      </c>
      <c r="B33" s="10" t="s">
        <v>120</v>
      </c>
      <c r="C33" s="10" t="s">
        <v>108</v>
      </c>
      <c r="F33" s="11" t="n">
        <f aca="false">BoardQty*1</f>
        <v>1</v>
      </c>
      <c r="G33" s="12" t="n">
        <f aca="true">MINA(INDIRECT(ADDRESS(ROW(),COLUMN(mouser_part_data)+2)))</f>
        <v>0</v>
      </c>
      <c r="H33" s="12" t="n">
        <f aca="false">IFERROR(F33*G33,"")</f>
        <v>0</v>
      </c>
    </row>
    <row r="34" customFormat="false" ht="15" hidden="false" customHeight="false" outlineLevel="0" collapsed="false">
      <c r="A34" s="10" t="s">
        <v>121</v>
      </c>
      <c r="B34" s="10" t="s">
        <v>122</v>
      </c>
      <c r="C34" s="10" t="s">
        <v>108</v>
      </c>
      <c r="F34" s="11" t="n">
        <f aca="false">BoardQty*1</f>
        <v>1</v>
      </c>
      <c r="G34" s="12" t="n">
        <f aca="true">MINA(INDIRECT(ADDRESS(ROW(),COLUMN(mouser_part_data)+2)))</f>
        <v>0</v>
      </c>
      <c r="H34" s="12" t="n">
        <f aca="false">IFERROR(F34*G34,"")</f>
        <v>0</v>
      </c>
    </row>
    <row r="35" customFormat="false" ht="15" hidden="false" customHeight="false" outlineLevel="0" collapsed="false">
      <c r="A35" s="10" t="s">
        <v>123</v>
      </c>
      <c r="B35" s="10" t="s">
        <v>124</v>
      </c>
      <c r="C35" s="10" t="s">
        <v>108</v>
      </c>
      <c r="F35" s="11" t="n">
        <f aca="false">BoardQty*1</f>
        <v>1</v>
      </c>
      <c r="G35" s="12" t="n">
        <f aca="true">MINA(INDIRECT(ADDRESS(ROW(),COLUMN(mouser_part_data)+2)))</f>
        <v>0</v>
      </c>
      <c r="H35" s="12" t="n">
        <f aca="false">IFERROR(F35*G35,"")</f>
        <v>0</v>
      </c>
    </row>
    <row r="36" customFormat="false" ht="15" hidden="false" customHeight="false" outlineLevel="0" collapsed="false">
      <c r="A36" s="10" t="s">
        <v>125</v>
      </c>
      <c r="B36" s="10" t="s">
        <v>126</v>
      </c>
      <c r="C36" s="10" t="s">
        <v>108</v>
      </c>
      <c r="F36" s="11" t="n">
        <f aca="false">BoardQty*1</f>
        <v>1</v>
      </c>
      <c r="G36" s="12" t="n">
        <f aca="true">MINA(INDIRECT(ADDRESS(ROW(),COLUMN(mouser_part_data)+2)))</f>
        <v>0</v>
      </c>
      <c r="H36" s="12" t="n">
        <f aca="false">IFERROR(F36*G36,"")</f>
        <v>0</v>
      </c>
    </row>
    <row r="37" customFormat="false" ht="15" hidden="false" customHeight="false" outlineLevel="0" collapsed="false">
      <c r="A37" s="10" t="s">
        <v>127</v>
      </c>
      <c r="B37" s="10" t="s">
        <v>128</v>
      </c>
      <c r="C37" s="10" t="s">
        <v>108</v>
      </c>
      <c r="F37" s="11" t="n">
        <f aca="false">BoardQty*1</f>
        <v>1</v>
      </c>
      <c r="G37" s="12" t="n">
        <f aca="true">MINA(INDIRECT(ADDRESS(ROW(),COLUMN(mouser_part_data)+2)))</f>
        <v>0</v>
      </c>
      <c r="H37" s="12" t="n">
        <f aca="false">IFERROR(F37*G37,"")</f>
        <v>0</v>
      </c>
    </row>
    <row r="38" customFormat="false" ht="15" hidden="false" customHeight="false" outlineLevel="0" collapsed="false">
      <c r="A38" s="10" t="s">
        <v>129</v>
      </c>
      <c r="B38" s="10" t="s">
        <v>130</v>
      </c>
      <c r="C38" s="10" t="s">
        <v>131</v>
      </c>
      <c r="E38" s="10" t="s">
        <v>132</v>
      </c>
      <c r="F38" s="11" t="n">
        <f aca="false">BoardQty*1</f>
        <v>1</v>
      </c>
      <c r="G38" s="12" t="n">
        <f aca="true">MINA(INDIRECT(ADDRESS(ROW(),COLUMN(mouser_part_data)+2)))</f>
        <v>2.15</v>
      </c>
      <c r="H38" s="12" t="n">
        <f aca="false">IFERROR(F38*G38,"")</f>
        <v>2.15</v>
      </c>
      <c r="I38" s="13" t="n">
        <v>26494</v>
      </c>
      <c r="K38" s="12" t="n">
        <f aca="false">IFERROR(LOOKUP(IF(J38="",F38,J38),{0,1,10,50,100,1000,10000},{0,2.15,1.83,1.83,1.46,1.06,0.949}),"")</f>
        <v>2.15</v>
      </c>
      <c r="L38" s="12" t="n">
        <f aca="false">IFERROR(IF(J38="",F38,J38)*K38,"")</f>
        <v>2.15</v>
      </c>
      <c r="M38" s="14" t="s">
        <v>133</v>
      </c>
    </row>
    <row r="39" customFormat="false" ht="15" hidden="false" customHeight="false" outlineLevel="0" collapsed="false">
      <c r="A39" s="10" t="s">
        <v>134</v>
      </c>
      <c r="B39" s="10" t="s">
        <v>135</v>
      </c>
      <c r="C39" s="10" t="s">
        <v>136</v>
      </c>
      <c r="E39" s="10" t="s">
        <v>137</v>
      </c>
      <c r="F39" s="11" t="n">
        <f aca="false">BoardQty*1</f>
        <v>1</v>
      </c>
      <c r="G39" s="12" t="n">
        <f aca="true">MINA(INDIRECT(ADDRESS(ROW(),COLUMN(mouser_part_data)+2)))</f>
        <v>2.04</v>
      </c>
      <c r="H39" s="12" t="n">
        <f aca="false">IFERROR(F39*G39,"")</f>
        <v>2.04</v>
      </c>
      <c r="I39" s="13" t="n">
        <v>105821</v>
      </c>
      <c r="K39" s="12" t="n">
        <f aca="false">IFERROR(LOOKUP(IF(J39="",F39,J39),{0,1,10,50,100,1000,10000},{0,2.04,2.04,1.97,1.9,1.46,1.4}),"")</f>
        <v>2.04</v>
      </c>
      <c r="L39" s="12" t="n">
        <f aca="false">IFERROR(IF(J39="",F39,J39)*K39,"")</f>
        <v>2.04</v>
      </c>
      <c r="M39" s="14" t="s">
        <v>138</v>
      </c>
    </row>
    <row r="40" customFormat="false" ht="15" hidden="false" customHeight="false" outlineLevel="0" collapsed="false">
      <c r="A40" s="10" t="s">
        <v>139</v>
      </c>
      <c r="B40" s="10" t="s">
        <v>140</v>
      </c>
      <c r="C40" s="10" t="s">
        <v>141</v>
      </c>
      <c r="E40" s="10" t="s">
        <v>140</v>
      </c>
      <c r="F40" s="11" t="n">
        <f aca="false">BoardQty*1</f>
        <v>1</v>
      </c>
      <c r="G40" s="12" t="n">
        <f aca="true">MINA(INDIRECT(ADDRESS(ROW(),COLUMN(mouser_part_data)+2)))</f>
        <v>2.46</v>
      </c>
      <c r="H40" s="12" t="n">
        <f aca="false">IFERROR(F40*G40,"")</f>
        <v>2.46</v>
      </c>
      <c r="I40" s="13" t="n">
        <v>1771</v>
      </c>
      <c r="K40" s="12" t="n">
        <f aca="false">IFERROR(LOOKUP(IF(J40="",F40,J40),{0,1,10,50,100,1000,10000},{0,2.46,2.09,2.09,1.68,1.22,1.09}),"")</f>
        <v>2.46</v>
      </c>
      <c r="L40" s="12" t="n">
        <f aca="false">IFERROR(IF(J40="",F40,J40)*K40,"")</f>
        <v>2.46</v>
      </c>
      <c r="M40" s="14" t="s">
        <v>142</v>
      </c>
    </row>
    <row r="42" customFormat="false" ht="15" hidden="false" customHeight="false" outlineLevel="0" collapsed="false">
      <c r="A42" s="2" t="s">
        <v>143</v>
      </c>
      <c r="G42" s="1" t="s">
        <v>144</v>
      </c>
      <c r="H42" s="5" t="n">
        <f aca="true">SUM(INDIRECT(ADDRESS(ROW(),COLUMN(mouser_part_data)+3)))</f>
        <v>0</v>
      </c>
      <c r="J42" s="6" t="str">
        <f aca="false">IFERROR(IF(OR(J7:J40),COUNTIFS(J7:J40,"&gt;0",L7:L40,"&lt;&gt;")&amp;" of "&amp;(ROWS(L7:L40)-COUNTBLANK(L7:L40))&amp;" parts purchased",""),"")</f>
        <v/>
      </c>
      <c r="L42" s="5" t="n">
        <f aca="false">SUMIF(J7:J40,"&gt;0",L7:L40)</f>
        <v>0</v>
      </c>
    </row>
    <row r="43" customFormat="false" ht="15" hidden="false" customHeight="false" outlineLevel="0" collapsed="false">
      <c r="J43" s="0" t="str">
        <f aca="false" t="array" ref="J43:J43">IFERROR(CONCATENATE((INDEX($M$7:$M$40,SMALL(IF($M$7:$M$40&lt;&gt;"",IF($J$7:$J$40&lt;&gt;"",ROW($J$7:$J$40)-MIN(ROW($J$7:$J$40))+1,""),""),ROW()-ROW(A$43)+1))),"|"),"")</f>
        <v/>
      </c>
      <c r="K43" s="0" t="str">
        <f aca="false" t="array" ref="K43:K43">IFERROR(CONCATENATE(TEXT(INDEX($J$7:$J$40,SMALL(IF($M$7:$M$40&lt;&gt;"",IF($J$7:$J$40&lt;&gt;"",ROW($J$7:$J$40)-MIN(ROW($J$7:$J$40))+1,""),""),ROW()-ROW(A$43)+1)),"##0"),"|"),"")</f>
        <v/>
      </c>
      <c r="L43" s="0" t="str">
        <f aca="false" t="array" ref="L43:L43">IFERROR(CONCATENATE((INDEX($A$7:$A$40,SMALL(IF($M$7:$M$40&lt;&gt;"",IF($J$7:$J$40&lt;&gt;"",ROW($J$7:$J$40)-MIN(ROW($J$7:$J$40))+1,""),""),ROW()-ROW(A$43)+1))),),"")</f>
        <v/>
      </c>
    </row>
    <row r="44" customFormat="false" ht="15" hidden="false" customHeight="false" outlineLevel="0" collapsed="false">
      <c r="J44" s="0" t="str">
        <f aca="false" t="array" ref="J44:J44">IFERROR(CONCATENATE((INDEX($M$7:$M$40,SMALL(IF($M$7:$M$40&lt;&gt;"",IF($J$7:$J$40&lt;&gt;"",ROW($J$7:$J$40)-MIN(ROW($J$7:$J$40))+1,""),""),ROW()-ROW(A$43)+1))),"|"),"")</f>
        <v/>
      </c>
      <c r="K44" s="0" t="str">
        <f aca="false" t="array" ref="K44:K44">IFERROR(CONCATENATE(TEXT(INDEX($J$7:$J$40,SMALL(IF($M$7:$M$40&lt;&gt;"",IF($J$7:$J$40&lt;&gt;"",ROW($J$7:$J$40)-MIN(ROW($J$7:$J$40))+1,""),""),ROW()-ROW(A$43)+1)),"##0"),"|"),"")</f>
        <v/>
      </c>
      <c r="L44" s="0" t="str">
        <f aca="false" t="array" ref="L44:L44">IFERROR(CONCATENATE((INDEX($A$7:$A$40,SMALL(IF($M$7:$M$40&lt;&gt;"",IF($J$7:$J$40&lt;&gt;"",ROW($J$7:$J$40)-MIN(ROW($J$7:$J$40))+1,""),""),ROW()-ROW(A$43)+1))),),"")</f>
        <v/>
      </c>
    </row>
    <row r="45" customFormat="false" ht="15" hidden="false" customHeight="false" outlineLevel="0" collapsed="false">
      <c r="J45" s="0" t="str">
        <f aca="false" t="array" ref="J45:J45">IFERROR(CONCATENATE((INDEX($M$7:$M$40,SMALL(IF($M$7:$M$40&lt;&gt;"",IF($J$7:$J$40&lt;&gt;"",ROW($J$7:$J$40)-MIN(ROW($J$7:$J$40))+1,""),""),ROW()-ROW(A$43)+1))),"|"),"")</f>
        <v/>
      </c>
      <c r="K45" s="0" t="str">
        <f aca="false" t="array" ref="K45:K45">IFERROR(CONCATENATE(TEXT(INDEX($J$7:$J$40,SMALL(IF($M$7:$M$40&lt;&gt;"",IF($J$7:$J$40&lt;&gt;"",ROW($J$7:$J$40)-MIN(ROW($J$7:$J$40))+1,""),""),ROW()-ROW(A$43)+1)),"##0"),"|"),"")</f>
        <v/>
      </c>
      <c r="L45" s="0" t="str">
        <f aca="false" t="array" ref="L45:L45">IFERROR(CONCATENATE((INDEX($A$7:$A$40,SMALL(IF($M$7:$M$40&lt;&gt;"",IF($J$7:$J$40&lt;&gt;"",ROW($J$7:$J$40)-MIN(ROW($J$7:$J$40))+1,""),""),ROW()-ROW(A$43)+1))),),"")</f>
        <v/>
      </c>
    </row>
    <row r="46" customFormat="false" ht="15" hidden="false" customHeight="false" outlineLevel="0" collapsed="false">
      <c r="J46" s="0" t="str">
        <f aca="false" t="array" ref="J46:J46">IFERROR(CONCATENATE((INDEX($M$7:$M$40,SMALL(IF($M$7:$M$40&lt;&gt;"",IF($J$7:$J$40&lt;&gt;"",ROW($J$7:$J$40)-MIN(ROW($J$7:$J$40))+1,""),""),ROW()-ROW(A$43)+1))),"|"),"")</f>
        <v/>
      </c>
      <c r="K46" s="0" t="str">
        <f aca="false" t="array" ref="K46:K46">IFERROR(CONCATENATE(TEXT(INDEX($J$7:$J$40,SMALL(IF($M$7:$M$40&lt;&gt;"",IF($J$7:$J$40&lt;&gt;"",ROW($J$7:$J$40)-MIN(ROW($J$7:$J$40))+1,""),""),ROW()-ROW(A$43)+1)),"##0"),"|"),"")</f>
        <v/>
      </c>
      <c r="L46" s="0" t="str">
        <f aca="false" t="array" ref="L46:L46">IFERROR(CONCATENATE((INDEX($A$7:$A$40,SMALL(IF($M$7:$M$40&lt;&gt;"",IF($J$7:$J$40&lt;&gt;"",ROW($J$7:$J$40)-MIN(ROW($J$7:$J$40))+1,""),""),ROW()-ROW(A$43)+1))),),"")</f>
        <v/>
      </c>
    </row>
    <row r="47" customFormat="false" ht="15" hidden="false" customHeight="false" outlineLevel="0" collapsed="false">
      <c r="J47" s="0" t="str">
        <f aca="false" t="array" ref="J47:J47">IFERROR(CONCATENATE((INDEX($M$7:$M$40,SMALL(IF($M$7:$M$40&lt;&gt;"",IF($J$7:$J$40&lt;&gt;"",ROW($J$7:$J$40)-MIN(ROW($J$7:$J$40))+1,""),""),ROW()-ROW(A$43)+1))),"|"),"")</f>
        <v/>
      </c>
      <c r="K47" s="0" t="str">
        <f aca="false" t="array" ref="K47:K47">IFERROR(CONCATENATE(TEXT(INDEX($J$7:$J$40,SMALL(IF($M$7:$M$40&lt;&gt;"",IF($J$7:$J$40&lt;&gt;"",ROW($J$7:$J$40)-MIN(ROW($J$7:$J$40))+1,""),""),ROW()-ROW(A$43)+1)),"##0"),"|"),"")</f>
        <v/>
      </c>
      <c r="L47" s="0" t="str">
        <f aca="false" t="array" ref="L47:L47">IFERROR(CONCATENATE((INDEX($A$7:$A$40,SMALL(IF($M$7:$M$40&lt;&gt;"",IF($J$7:$J$40&lt;&gt;"",ROW($J$7:$J$40)-MIN(ROW($J$7:$J$40))+1,""),""),ROW()-ROW(A$43)+1))),),"")</f>
        <v/>
      </c>
    </row>
    <row r="48" customFormat="false" ht="15" hidden="false" customHeight="false" outlineLevel="0" collapsed="false">
      <c r="J48" s="0" t="str">
        <f aca="false" t="array" ref="J48:J48">IFERROR(CONCATENATE((INDEX($M$7:$M$40,SMALL(IF($M$7:$M$40&lt;&gt;"",IF($J$7:$J$40&lt;&gt;"",ROW($J$7:$J$40)-MIN(ROW($J$7:$J$40))+1,""),""),ROW()-ROW(A$43)+1))),"|"),"")</f>
        <v/>
      </c>
      <c r="K48" s="0" t="str">
        <f aca="false" t="array" ref="K48:K48">IFERROR(CONCATENATE(TEXT(INDEX($J$7:$J$40,SMALL(IF($M$7:$M$40&lt;&gt;"",IF($J$7:$J$40&lt;&gt;"",ROW($J$7:$J$40)-MIN(ROW($J$7:$J$40))+1,""),""),ROW()-ROW(A$43)+1)),"##0"),"|"),"")</f>
        <v/>
      </c>
      <c r="L48" s="0" t="str">
        <f aca="false" t="array" ref="L48:L48">IFERROR(CONCATENATE((INDEX($A$7:$A$40,SMALL(IF($M$7:$M$40&lt;&gt;"",IF($J$7:$J$40&lt;&gt;"",ROW($J$7:$J$40)-MIN(ROW($J$7:$J$40))+1,""),""),ROW()-ROW(A$43)+1))),),"")</f>
        <v/>
      </c>
    </row>
    <row r="49" customFormat="false" ht="15" hidden="false" customHeight="false" outlineLevel="0" collapsed="false">
      <c r="J49" s="0" t="str">
        <f aca="false" t="array" ref="J49:J49">IFERROR(CONCATENATE((INDEX($M$7:$M$40,SMALL(IF($M$7:$M$40&lt;&gt;"",IF($J$7:$J$40&lt;&gt;"",ROW($J$7:$J$40)-MIN(ROW($J$7:$J$40))+1,""),""),ROW()-ROW(A$43)+1))),"|"),"")</f>
        <v/>
      </c>
      <c r="K49" s="0" t="str">
        <f aca="false" t="array" ref="K49:K49">IFERROR(CONCATENATE(TEXT(INDEX($J$7:$J$40,SMALL(IF($M$7:$M$40&lt;&gt;"",IF($J$7:$J$40&lt;&gt;"",ROW($J$7:$J$40)-MIN(ROW($J$7:$J$40))+1,""),""),ROW()-ROW(A$43)+1)),"##0"),"|"),"")</f>
        <v/>
      </c>
      <c r="L49" s="0" t="str">
        <f aca="false" t="array" ref="L49:L49">IFERROR(CONCATENATE((INDEX($A$7:$A$40,SMALL(IF($M$7:$M$40&lt;&gt;"",IF($J$7:$J$40&lt;&gt;"",ROW($J$7:$J$40)-MIN(ROW($J$7:$J$40))+1,""),""),ROW()-ROW(A$43)+1))),),"")</f>
        <v/>
      </c>
    </row>
    <row r="50" customFormat="false" ht="15" hidden="false" customHeight="false" outlineLevel="0" collapsed="false">
      <c r="J50" s="0" t="str">
        <f aca="false" t="array" ref="J50:J50">IFERROR(CONCATENATE((INDEX($M$7:$M$40,SMALL(IF($M$7:$M$40&lt;&gt;"",IF($J$7:$J$40&lt;&gt;"",ROW($J$7:$J$40)-MIN(ROW($J$7:$J$40))+1,""),""),ROW()-ROW(A$43)+1))),"|"),"")</f>
        <v/>
      </c>
      <c r="K50" s="0" t="str">
        <f aca="false" t="array" ref="K50:K50">IFERROR(CONCATENATE(TEXT(INDEX($J$7:$J$40,SMALL(IF($M$7:$M$40&lt;&gt;"",IF($J$7:$J$40&lt;&gt;"",ROW($J$7:$J$40)-MIN(ROW($J$7:$J$40))+1,""),""),ROW()-ROW(A$43)+1)),"##0"),"|"),"")</f>
        <v/>
      </c>
      <c r="L50" s="0" t="str">
        <f aca="false" t="array" ref="L50:L50">IFERROR(CONCATENATE((INDEX($A$7:$A$40,SMALL(IF($M$7:$M$40&lt;&gt;"",IF($J$7:$J$40&lt;&gt;"",ROW($J$7:$J$40)-MIN(ROW($J$7:$J$40))+1,""),""),ROW()-ROW(A$43)+1))),),"")</f>
        <v/>
      </c>
    </row>
    <row r="51" customFormat="false" ht="15" hidden="false" customHeight="false" outlineLevel="0" collapsed="false">
      <c r="J51" s="0" t="str">
        <f aca="false" t="array" ref="J51:J51">IFERROR(CONCATENATE((INDEX($M$7:$M$40,SMALL(IF($M$7:$M$40&lt;&gt;"",IF($J$7:$J$40&lt;&gt;"",ROW($J$7:$J$40)-MIN(ROW($J$7:$J$40))+1,""),""),ROW()-ROW(A$43)+1))),"|"),"")</f>
        <v/>
      </c>
      <c r="K51" s="0" t="str">
        <f aca="false" t="array" ref="K51:K51">IFERROR(CONCATENATE(TEXT(INDEX($J$7:$J$40,SMALL(IF($M$7:$M$40&lt;&gt;"",IF($J$7:$J$40&lt;&gt;"",ROW($J$7:$J$40)-MIN(ROW($J$7:$J$40))+1,""),""),ROW()-ROW(A$43)+1)),"##0"),"|"),"")</f>
        <v/>
      </c>
      <c r="L51" s="0" t="str">
        <f aca="false" t="array" ref="L51:L51">IFERROR(CONCATENATE((INDEX($A$7:$A$40,SMALL(IF($M$7:$M$40&lt;&gt;"",IF($J$7:$J$40&lt;&gt;"",ROW($J$7:$J$40)-MIN(ROW($J$7:$J$40))+1,""),""),ROW()-ROW(A$43)+1))),),"")</f>
        <v/>
      </c>
    </row>
    <row r="52" customFormat="false" ht="15" hidden="false" customHeight="false" outlineLevel="0" collapsed="false">
      <c r="J52" s="0" t="str">
        <f aca="false" t="array" ref="J52:J52">IFERROR(CONCATENATE((INDEX($M$7:$M$40,SMALL(IF($M$7:$M$40&lt;&gt;"",IF($J$7:$J$40&lt;&gt;"",ROW($J$7:$J$40)-MIN(ROW($J$7:$J$40))+1,""),""),ROW()-ROW(A$43)+1))),"|"),"")</f>
        <v/>
      </c>
      <c r="K52" s="0" t="str">
        <f aca="false" t="array" ref="K52:K52">IFERROR(CONCATENATE(TEXT(INDEX($J$7:$J$40,SMALL(IF($M$7:$M$40&lt;&gt;"",IF($J$7:$J$40&lt;&gt;"",ROW($J$7:$J$40)-MIN(ROW($J$7:$J$40))+1,""),""),ROW()-ROW(A$43)+1)),"##0"),"|"),"")</f>
        <v/>
      </c>
      <c r="L52" s="0" t="str">
        <f aca="false" t="array" ref="L52:L52">IFERROR(CONCATENATE((INDEX($A$7:$A$40,SMALL(IF($M$7:$M$40&lt;&gt;"",IF($J$7:$J$40&lt;&gt;"",ROW($J$7:$J$40)-MIN(ROW($J$7:$J$40))+1,""),""),ROW()-ROW(A$43)+1))),),"")</f>
        <v/>
      </c>
    </row>
    <row r="53" customFormat="false" ht="15" hidden="false" customHeight="false" outlineLevel="0" collapsed="false">
      <c r="J53" s="0" t="str">
        <f aca="false" t="array" ref="J53:J53">IFERROR(CONCATENATE((INDEX($M$7:$M$40,SMALL(IF($M$7:$M$40&lt;&gt;"",IF($J$7:$J$40&lt;&gt;"",ROW($J$7:$J$40)-MIN(ROW($J$7:$J$40))+1,""),""),ROW()-ROW(A$43)+1))),"|"),"")</f>
        <v/>
      </c>
      <c r="K53" s="0" t="str">
        <f aca="false" t="array" ref="K53:K53">IFERROR(CONCATENATE(TEXT(INDEX($J$7:$J$40,SMALL(IF($M$7:$M$40&lt;&gt;"",IF($J$7:$J$40&lt;&gt;"",ROW($J$7:$J$40)-MIN(ROW($J$7:$J$40))+1,""),""),ROW()-ROW(A$43)+1)),"##0"),"|"),"")</f>
        <v/>
      </c>
      <c r="L53" s="0" t="str">
        <f aca="false" t="array" ref="L53:L53">IFERROR(CONCATENATE((INDEX($A$7:$A$40,SMALL(IF($M$7:$M$40&lt;&gt;"",IF($J$7:$J$40&lt;&gt;"",ROW($J$7:$J$40)-MIN(ROW($J$7:$J$40))+1,""),""),ROW()-ROW(A$43)+1))),),"")</f>
        <v/>
      </c>
    </row>
    <row r="54" customFormat="false" ht="15" hidden="false" customHeight="false" outlineLevel="0" collapsed="false">
      <c r="J54" s="0" t="str">
        <f aca="false" t="array" ref="J54:J54">IFERROR(CONCATENATE((INDEX($M$7:$M$40,SMALL(IF($M$7:$M$40&lt;&gt;"",IF($J$7:$J$40&lt;&gt;"",ROW($J$7:$J$40)-MIN(ROW($J$7:$J$40))+1,""),""),ROW()-ROW(A$43)+1))),"|"),"")</f>
        <v/>
      </c>
      <c r="K54" s="0" t="str">
        <f aca="false" t="array" ref="K54:K54">IFERROR(CONCATENATE(TEXT(INDEX($J$7:$J$40,SMALL(IF($M$7:$M$40&lt;&gt;"",IF($J$7:$J$40&lt;&gt;"",ROW($J$7:$J$40)-MIN(ROW($J$7:$J$40))+1,""),""),ROW()-ROW(A$43)+1)),"##0"),"|"),"")</f>
        <v/>
      </c>
      <c r="L54" s="0" t="str">
        <f aca="false" t="array" ref="L54:L54">IFERROR(CONCATENATE((INDEX($A$7:$A$40,SMALL(IF($M$7:$M$40&lt;&gt;"",IF($J$7:$J$40&lt;&gt;"",ROW($J$7:$J$40)-MIN(ROW($J$7:$J$40))+1,""),""),ROW()-ROW(A$43)+1))),),"")</f>
        <v/>
      </c>
    </row>
    <row r="55" customFormat="false" ht="15" hidden="false" customHeight="false" outlineLevel="0" collapsed="false">
      <c r="J55" s="0" t="str">
        <f aca="false" t="array" ref="J55:J55">IFERROR(CONCATENATE((INDEX($M$7:$M$40,SMALL(IF($M$7:$M$40&lt;&gt;"",IF($J$7:$J$40&lt;&gt;"",ROW($J$7:$J$40)-MIN(ROW($J$7:$J$40))+1,""),""),ROW()-ROW(A$43)+1))),"|"),"")</f>
        <v/>
      </c>
      <c r="K55" s="0" t="str">
        <f aca="false" t="array" ref="K55:K55">IFERROR(CONCATENATE(TEXT(INDEX($J$7:$J$40,SMALL(IF($M$7:$M$40&lt;&gt;"",IF($J$7:$J$40&lt;&gt;"",ROW($J$7:$J$40)-MIN(ROW($J$7:$J$40))+1,""),""),ROW()-ROW(A$43)+1)),"##0"),"|"),"")</f>
        <v/>
      </c>
      <c r="L55" s="0" t="str">
        <f aca="false" t="array" ref="L55:L55">IFERROR(CONCATENATE((INDEX($A$7:$A$40,SMALL(IF($M$7:$M$40&lt;&gt;"",IF($J$7:$J$40&lt;&gt;"",ROW($J$7:$J$40)-MIN(ROW($J$7:$J$40))+1,""),""),ROW()-ROW(A$43)+1))),),"")</f>
        <v/>
      </c>
    </row>
    <row r="56" customFormat="false" ht="15" hidden="false" customHeight="false" outlineLevel="0" collapsed="false">
      <c r="J56" s="0" t="str">
        <f aca="false" t="array" ref="J56:J56">IFERROR(CONCATENATE((INDEX($M$7:$M$40,SMALL(IF($M$7:$M$40&lt;&gt;"",IF($J$7:$J$40&lt;&gt;"",ROW($J$7:$J$40)-MIN(ROW($J$7:$J$40))+1,""),""),ROW()-ROW(A$43)+1))),"|"),"")</f>
        <v/>
      </c>
      <c r="K56" s="0" t="str">
        <f aca="false" t="array" ref="K56:K56">IFERROR(CONCATENATE(TEXT(INDEX($J$7:$J$40,SMALL(IF($M$7:$M$40&lt;&gt;"",IF($J$7:$J$40&lt;&gt;"",ROW($J$7:$J$40)-MIN(ROW($J$7:$J$40))+1,""),""),ROW()-ROW(A$43)+1)),"##0"),"|"),"")</f>
        <v/>
      </c>
      <c r="L56" s="0" t="str">
        <f aca="false" t="array" ref="L56:L56">IFERROR(CONCATENATE((INDEX($A$7:$A$40,SMALL(IF($M$7:$M$40&lt;&gt;"",IF($J$7:$J$40&lt;&gt;"",ROW($J$7:$J$40)-MIN(ROW($J$7:$J$40))+1,""),""),ROW()-ROW(A$43)+1))),),"")</f>
        <v/>
      </c>
    </row>
    <row r="57" customFormat="false" ht="15" hidden="false" customHeight="false" outlineLevel="0" collapsed="false">
      <c r="J57" s="0" t="str">
        <f aca="false" t="array" ref="J57:J57">IFERROR(CONCATENATE((INDEX($M$7:$M$40,SMALL(IF($M$7:$M$40&lt;&gt;"",IF($J$7:$J$40&lt;&gt;"",ROW($J$7:$J$40)-MIN(ROW($J$7:$J$40))+1,""),""),ROW()-ROW(A$43)+1))),"|"),"")</f>
        <v/>
      </c>
      <c r="K57" s="0" t="str">
        <f aca="false" t="array" ref="K57:K57">IFERROR(CONCATENATE(TEXT(INDEX($J$7:$J$40,SMALL(IF($M$7:$M$40&lt;&gt;"",IF($J$7:$J$40&lt;&gt;"",ROW($J$7:$J$40)-MIN(ROW($J$7:$J$40))+1,""),""),ROW()-ROW(A$43)+1)),"##0"),"|"),"")</f>
        <v/>
      </c>
      <c r="L57" s="0" t="str">
        <f aca="false" t="array" ref="L57:L57">IFERROR(CONCATENATE((INDEX($A$7:$A$40,SMALL(IF($M$7:$M$40&lt;&gt;"",IF($J$7:$J$40&lt;&gt;"",ROW($J$7:$J$40)-MIN(ROW($J$7:$J$40))+1,""),""),ROW()-ROW(A$43)+1))),),"")</f>
        <v/>
      </c>
    </row>
    <row r="58" customFormat="false" ht="15" hidden="false" customHeight="false" outlineLevel="0" collapsed="false">
      <c r="J58" s="0" t="str">
        <f aca="false" t="array" ref="J58:J58">IFERROR(CONCATENATE((INDEX($M$7:$M$40,SMALL(IF($M$7:$M$40&lt;&gt;"",IF($J$7:$J$40&lt;&gt;"",ROW($J$7:$J$40)-MIN(ROW($J$7:$J$40))+1,""),""),ROW()-ROW(A$43)+1))),"|"),"")</f>
        <v/>
      </c>
      <c r="K58" s="0" t="str">
        <f aca="false" t="array" ref="K58:K58">IFERROR(CONCATENATE(TEXT(INDEX($J$7:$J$40,SMALL(IF($M$7:$M$40&lt;&gt;"",IF($J$7:$J$40&lt;&gt;"",ROW($J$7:$J$40)-MIN(ROW($J$7:$J$40))+1,""),""),ROW()-ROW(A$43)+1)),"##0"),"|"),"")</f>
        <v/>
      </c>
      <c r="L58" s="0" t="str">
        <f aca="false" t="array" ref="L58:L58">IFERROR(CONCATENATE((INDEX($A$7:$A$40,SMALL(IF($M$7:$M$40&lt;&gt;"",IF($J$7:$J$40&lt;&gt;"",ROW($J$7:$J$40)-MIN(ROW($J$7:$J$40))+1,""),""),ROW()-ROW(A$43)+1))),),"")</f>
        <v/>
      </c>
    </row>
    <row r="59" customFormat="false" ht="15" hidden="false" customHeight="false" outlineLevel="0" collapsed="false">
      <c r="J59" s="0" t="str">
        <f aca="false" t="array" ref="J59:J59">IFERROR(CONCATENATE((INDEX($M$7:$M$40,SMALL(IF($M$7:$M$40&lt;&gt;"",IF($J$7:$J$40&lt;&gt;"",ROW($J$7:$J$40)-MIN(ROW($J$7:$J$40))+1,""),""),ROW()-ROW(A$43)+1))),"|"),"")</f>
        <v/>
      </c>
      <c r="K59" s="0" t="str">
        <f aca="false" t="array" ref="K59:K59">IFERROR(CONCATENATE(TEXT(INDEX($J$7:$J$40,SMALL(IF($M$7:$M$40&lt;&gt;"",IF($J$7:$J$40&lt;&gt;"",ROW($J$7:$J$40)-MIN(ROW($J$7:$J$40))+1,""),""),ROW()-ROW(A$43)+1)),"##0"),"|"),"")</f>
        <v/>
      </c>
      <c r="L59" s="0" t="str">
        <f aca="false" t="array" ref="L59:L59">IFERROR(CONCATENATE((INDEX($A$7:$A$40,SMALL(IF($M$7:$M$40&lt;&gt;"",IF($J$7:$J$40&lt;&gt;"",ROW($J$7:$J$40)-MIN(ROW($J$7:$J$40))+1,""),""),ROW()-ROW(A$43)+1))),),"")</f>
        <v/>
      </c>
    </row>
    <row r="60" customFormat="false" ht="15" hidden="false" customHeight="false" outlineLevel="0" collapsed="false">
      <c r="J60" s="0" t="str">
        <f aca="false" t="array" ref="J60:J60">IFERROR(CONCATENATE((INDEX($M$7:$M$40,SMALL(IF($M$7:$M$40&lt;&gt;"",IF($J$7:$J$40&lt;&gt;"",ROW($J$7:$J$40)-MIN(ROW($J$7:$J$40))+1,""),""),ROW()-ROW(A$43)+1))),"|"),"")</f>
        <v/>
      </c>
      <c r="K60" s="0" t="str">
        <f aca="false" t="array" ref="K60:K60">IFERROR(CONCATENATE(TEXT(INDEX($J$7:$J$40,SMALL(IF($M$7:$M$40&lt;&gt;"",IF($J$7:$J$40&lt;&gt;"",ROW($J$7:$J$40)-MIN(ROW($J$7:$J$40))+1,""),""),ROW()-ROW(A$43)+1)),"##0"),"|"),"")</f>
        <v/>
      </c>
      <c r="L60" s="0" t="str">
        <f aca="false" t="array" ref="L60:L60">IFERROR(CONCATENATE((INDEX($A$7:$A$40,SMALL(IF($M$7:$M$40&lt;&gt;"",IF($J$7:$J$40&lt;&gt;"",ROW($J$7:$J$40)-MIN(ROW($J$7:$J$40))+1,""),""),ROW()-ROW(A$43)+1))),),"")</f>
        <v/>
      </c>
    </row>
    <row r="61" customFormat="false" ht="15" hidden="false" customHeight="false" outlineLevel="0" collapsed="false">
      <c r="J61" s="0" t="str">
        <f aca="false" t="array" ref="J61:J61">IFERROR(CONCATENATE((INDEX($M$7:$M$40,SMALL(IF($M$7:$M$40&lt;&gt;"",IF($J$7:$J$40&lt;&gt;"",ROW($J$7:$J$40)-MIN(ROW($J$7:$J$40))+1,""),""),ROW()-ROW(A$43)+1))),"|"),"")</f>
        <v/>
      </c>
      <c r="K61" s="0" t="str">
        <f aca="false" t="array" ref="K61:K61">IFERROR(CONCATENATE(TEXT(INDEX($J$7:$J$40,SMALL(IF($M$7:$M$40&lt;&gt;"",IF($J$7:$J$40&lt;&gt;"",ROW($J$7:$J$40)-MIN(ROW($J$7:$J$40))+1,""),""),ROW()-ROW(A$43)+1)),"##0"),"|"),"")</f>
        <v/>
      </c>
      <c r="L61" s="0" t="str">
        <f aca="false" t="array" ref="L61:L61">IFERROR(CONCATENATE((INDEX($A$7:$A$40,SMALL(IF($M$7:$M$40&lt;&gt;"",IF($J$7:$J$40&lt;&gt;"",ROW($J$7:$J$40)-MIN(ROW($J$7:$J$40))+1,""),""),ROW()-ROW(A$43)+1))),),"")</f>
        <v/>
      </c>
    </row>
    <row r="62" customFormat="false" ht="15" hidden="false" customHeight="false" outlineLevel="0" collapsed="false">
      <c r="J62" s="0" t="str">
        <f aca="false" t="array" ref="J62:J62">IFERROR(CONCATENATE((INDEX($M$7:$M$40,SMALL(IF($M$7:$M$40&lt;&gt;"",IF($J$7:$J$40&lt;&gt;"",ROW($J$7:$J$40)-MIN(ROW($J$7:$J$40))+1,""),""),ROW()-ROW(A$43)+1))),"|"),"")</f>
        <v/>
      </c>
      <c r="K62" s="0" t="str">
        <f aca="false" t="array" ref="K62:K62">IFERROR(CONCATENATE(TEXT(INDEX($J$7:$J$40,SMALL(IF($M$7:$M$40&lt;&gt;"",IF($J$7:$J$40&lt;&gt;"",ROW($J$7:$J$40)-MIN(ROW($J$7:$J$40))+1,""),""),ROW()-ROW(A$43)+1)),"##0"),"|"),"")</f>
        <v/>
      </c>
      <c r="L62" s="0" t="str">
        <f aca="false" t="array" ref="L62:L62">IFERROR(CONCATENATE((INDEX($A$7:$A$40,SMALL(IF($M$7:$M$40&lt;&gt;"",IF($J$7:$J$40&lt;&gt;"",ROW($J$7:$J$40)-MIN(ROW($J$7:$J$40))+1,""),""),ROW()-ROW(A$43)+1))),),"")</f>
        <v/>
      </c>
    </row>
    <row r="63" customFormat="false" ht="15" hidden="false" customHeight="false" outlineLevel="0" collapsed="false">
      <c r="J63" s="0" t="str">
        <f aca="false" t="array" ref="J63:J63">IFERROR(CONCATENATE((INDEX($M$7:$M$40,SMALL(IF($M$7:$M$40&lt;&gt;"",IF($J$7:$J$40&lt;&gt;"",ROW($J$7:$J$40)-MIN(ROW($J$7:$J$40))+1,""),""),ROW()-ROW(A$43)+1))),"|"),"")</f>
        <v/>
      </c>
      <c r="K63" s="0" t="str">
        <f aca="false" t="array" ref="K63:K63">IFERROR(CONCATENATE(TEXT(INDEX($J$7:$J$40,SMALL(IF($M$7:$M$40&lt;&gt;"",IF($J$7:$J$40&lt;&gt;"",ROW($J$7:$J$40)-MIN(ROW($J$7:$J$40))+1,""),""),ROW()-ROW(A$43)+1)),"##0"),"|"),"")</f>
        <v/>
      </c>
      <c r="L63" s="0" t="str">
        <f aca="false" t="array" ref="L63:L63">IFERROR(CONCATENATE((INDEX($A$7:$A$40,SMALL(IF($M$7:$M$40&lt;&gt;"",IF($J$7:$J$40&lt;&gt;"",ROW($J$7:$J$40)-MIN(ROW($J$7:$J$40))+1,""),""),ROW()-ROW(A$43)+1))),),"")</f>
        <v/>
      </c>
    </row>
    <row r="64" customFormat="false" ht="15" hidden="false" customHeight="false" outlineLevel="0" collapsed="false">
      <c r="J64" s="0" t="str">
        <f aca="false" t="array" ref="J64:J64">IFERROR(CONCATENATE((INDEX($M$7:$M$40,SMALL(IF($M$7:$M$40&lt;&gt;"",IF($J$7:$J$40&lt;&gt;"",ROW($J$7:$J$40)-MIN(ROW($J$7:$J$40))+1,""),""),ROW()-ROW(A$43)+1))),"|"),"")</f>
        <v/>
      </c>
      <c r="K64" s="0" t="str">
        <f aca="false" t="array" ref="K64:K64">IFERROR(CONCATENATE(TEXT(INDEX($J$7:$J$40,SMALL(IF($M$7:$M$40&lt;&gt;"",IF($J$7:$J$40&lt;&gt;"",ROW($J$7:$J$40)-MIN(ROW($J$7:$J$40))+1,""),""),ROW()-ROW(A$43)+1)),"##0"),"|"),"")</f>
        <v/>
      </c>
      <c r="L64" s="0" t="str">
        <f aca="false" t="array" ref="L64:L64">IFERROR(CONCATENATE((INDEX($A$7:$A$40,SMALL(IF($M$7:$M$40&lt;&gt;"",IF($J$7:$J$40&lt;&gt;"",ROW($J$7:$J$40)-MIN(ROW($J$7:$J$40))+1,""),""),ROW()-ROW(A$43)+1))),),"")</f>
        <v/>
      </c>
    </row>
    <row r="65" customFormat="false" ht="15" hidden="false" customHeight="false" outlineLevel="0" collapsed="false">
      <c r="J65" s="0" t="str">
        <f aca="false" t="array" ref="J65:J65">IFERROR(CONCATENATE((INDEX($M$7:$M$40,SMALL(IF($M$7:$M$40&lt;&gt;"",IF($J$7:$J$40&lt;&gt;"",ROW($J$7:$J$40)-MIN(ROW($J$7:$J$40))+1,""),""),ROW()-ROW(A$43)+1))),"|"),"")</f>
        <v/>
      </c>
      <c r="K65" s="0" t="str">
        <f aca="false" t="array" ref="K65:K65">IFERROR(CONCATENATE(TEXT(INDEX($J$7:$J$40,SMALL(IF($M$7:$M$40&lt;&gt;"",IF($J$7:$J$40&lt;&gt;"",ROW($J$7:$J$40)-MIN(ROW($J$7:$J$40))+1,""),""),ROW()-ROW(A$43)+1)),"##0"),"|"),"")</f>
        <v/>
      </c>
      <c r="L65" s="0" t="str">
        <f aca="false" t="array" ref="L65:L65">IFERROR(CONCATENATE((INDEX($A$7:$A$40,SMALL(IF($M$7:$M$40&lt;&gt;"",IF($J$7:$J$40&lt;&gt;"",ROW($J$7:$J$40)-MIN(ROW($J$7:$J$40))+1,""),""),ROW()-ROW(A$43)+1))),),"")</f>
        <v/>
      </c>
    </row>
    <row r="66" customFormat="false" ht="15" hidden="false" customHeight="false" outlineLevel="0" collapsed="false">
      <c r="J66" s="0" t="str">
        <f aca="false" t="array" ref="J66:J66">IFERROR(CONCATENATE((INDEX($M$7:$M$40,SMALL(IF($M$7:$M$40&lt;&gt;"",IF($J$7:$J$40&lt;&gt;"",ROW($J$7:$J$40)-MIN(ROW($J$7:$J$40))+1,""),""),ROW()-ROW(A$43)+1))),"|"),"")</f>
        <v/>
      </c>
      <c r="K66" s="0" t="str">
        <f aca="false" t="array" ref="K66:K66">IFERROR(CONCATENATE(TEXT(INDEX($J$7:$J$40,SMALL(IF($M$7:$M$40&lt;&gt;"",IF($J$7:$J$40&lt;&gt;"",ROW($J$7:$J$40)-MIN(ROW($J$7:$J$40))+1,""),""),ROW()-ROW(A$43)+1)),"##0"),"|"),"")</f>
        <v/>
      </c>
      <c r="L66" s="0" t="str">
        <f aca="false" t="array" ref="L66:L66">IFERROR(CONCATENATE((INDEX($A$7:$A$40,SMALL(IF($M$7:$M$40&lt;&gt;"",IF($J$7:$J$40&lt;&gt;"",ROW($J$7:$J$40)-MIN(ROW($J$7:$J$40))+1,""),""),ROW()-ROW(A$43)+1))),),"")</f>
        <v/>
      </c>
    </row>
    <row r="67" customFormat="false" ht="15" hidden="false" customHeight="false" outlineLevel="0" collapsed="false">
      <c r="J67" s="0" t="str">
        <f aca="false" t="array" ref="J67:J67">IFERROR(CONCATENATE((INDEX($M$7:$M$40,SMALL(IF($M$7:$M$40&lt;&gt;"",IF($J$7:$J$40&lt;&gt;"",ROW($J$7:$J$40)-MIN(ROW($J$7:$J$40))+1,""),""),ROW()-ROW(A$43)+1))),"|"),"")</f>
        <v/>
      </c>
      <c r="K67" s="0" t="str">
        <f aca="false" t="array" ref="K67:K67">IFERROR(CONCATENATE(TEXT(INDEX($J$7:$J$40,SMALL(IF($M$7:$M$40&lt;&gt;"",IF($J$7:$J$40&lt;&gt;"",ROW($J$7:$J$40)-MIN(ROW($J$7:$J$40))+1,""),""),ROW()-ROW(A$43)+1)),"##0"),"|"),"")</f>
        <v/>
      </c>
      <c r="L67" s="0" t="str">
        <f aca="false" t="array" ref="L67:L67">IFERROR(CONCATENATE((INDEX($A$7:$A$40,SMALL(IF($M$7:$M$40&lt;&gt;"",IF($J$7:$J$40&lt;&gt;"",ROW($J$7:$J$40)-MIN(ROW($J$7:$J$40))+1,""),""),ROW()-ROW(A$43)+1))),),"")</f>
        <v/>
      </c>
    </row>
    <row r="68" customFormat="false" ht="15" hidden="false" customHeight="false" outlineLevel="0" collapsed="false">
      <c r="J68" s="0" t="str">
        <f aca="false" t="array" ref="J68:J68">IFERROR(CONCATENATE((INDEX($M$7:$M$40,SMALL(IF($M$7:$M$40&lt;&gt;"",IF($J$7:$J$40&lt;&gt;"",ROW($J$7:$J$40)-MIN(ROW($J$7:$J$40))+1,""),""),ROW()-ROW(A$43)+1))),"|"),"")</f>
        <v/>
      </c>
      <c r="K68" s="0" t="str">
        <f aca="false" t="array" ref="K68:K68">IFERROR(CONCATENATE(TEXT(INDEX($J$7:$J$40,SMALL(IF($M$7:$M$40&lt;&gt;"",IF($J$7:$J$40&lt;&gt;"",ROW($J$7:$J$40)-MIN(ROW($J$7:$J$40))+1,""),""),ROW()-ROW(A$43)+1)),"##0"),"|"),"")</f>
        <v/>
      </c>
      <c r="L68" s="0" t="str">
        <f aca="false" t="array" ref="L68:L68">IFERROR(CONCATENATE((INDEX($A$7:$A$40,SMALL(IF($M$7:$M$40&lt;&gt;"",IF($J$7:$J$40&lt;&gt;"",ROW($J$7:$J$40)-MIN(ROW($J$7:$J$40))+1,""),""),ROW()-ROW(A$43)+1))),),"")</f>
        <v/>
      </c>
    </row>
    <row r="69" customFormat="false" ht="15" hidden="false" customHeight="false" outlineLevel="0" collapsed="false">
      <c r="J69" s="0" t="str">
        <f aca="false" t="array" ref="J69:J69">IFERROR(CONCATENATE((INDEX($M$7:$M$40,SMALL(IF($M$7:$M$40&lt;&gt;"",IF($J$7:$J$40&lt;&gt;"",ROW($J$7:$J$40)-MIN(ROW($J$7:$J$40))+1,""),""),ROW()-ROW(A$43)+1))),"|"),"")</f>
        <v/>
      </c>
      <c r="K69" s="0" t="str">
        <f aca="false" t="array" ref="K69:K69">IFERROR(CONCATENATE(TEXT(INDEX($J$7:$J$40,SMALL(IF($M$7:$M$40&lt;&gt;"",IF($J$7:$J$40&lt;&gt;"",ROW($J$7:$J$40)-MIN(ROW($J$7:$J$40))+1,""),""),ROW()-ROW(A$43)+1)),"##0"),"|"),"")</f>
        <v/>
      </c>
      <c r="L69" s="0" t="str">
        <f aca="false" t="array" ref="L69:L69">IFERROR(CONCATENATE((INDEX($A$7:$A$40,SMALL(IF($M$7:$M$40&lt;&gt;"",IF($J$7:$J$40&lt;&gt;"",ROW($J$7:$J$40)-MIN(ROW($J$7:$J$40))+1,""),""),ROW()-ROW(A$43)+1))),),"")</f>
        <v/>
      </c>
    </row>
    <row r="70" customFormat="false" ht="15" hidden="false" customHeight="false" outlineLevel="0" collapsed="false">
      <c r="J70" s="0" t="str">
        <f aca="false" t="array" ref="J70:J70">IFERROR(CONCATENATE((INDEX($M$7:$M$40,SMALL(IF($M$7:$M$40&lt;&gt;"",IF($J$7:$J$40&lt;&gt;"",ROW($J$7:$J$40)-MIN(ROW($J$7:$J$40))+1,""),""),ROW()-ROW(A$43)+1))),"|"),"")</f>
        <v/>
      </c>
      <c r="K70" s="0" t="str">
        <f aca="false" t="array" ref="K70:K70">IFERROR(CONCATENATE(TEXT(INDEX($J$7:$J$40,SMALL(IF($M$7:$M$40&lt;&gt;"",IF($J$7:$J$40&lt;&gt;"",ROW($J$7:$J$40)-MIN(ROW($J$7:$J$40))+1,""),""),ROW()-ROW(A$43)+1)),"##0"),"|"),"")</f>
        <v/>
      </c>
      <c r="L70" s="0" t="str">
        <f aca="false" t="array" ref="L70:L70">IFERROR(CONCATENATE((INDEX($A$7:$A$40,SMALL(IF($M$7:$M$40&lt;&gt;"",IF($J$7:$J$40&lt;&gt;"",ROW($J$7:$J$40)-MIN(ROW($J$7:$J$40))+1,""),""),ROW()-ROW(A$43)+1))),),"")</f>
        <v/>
      </c>
    </row>
    <row r="71" customFormat="false" ht="15" hidden="false" customHeight="false" outlineLevel="0" collapsed="false">
      <c r="J71" s="0" t="str">
        <f aca="false" t="array" ref="J71:J71">IFERROR(CONCATENATE((INDEX($M$7:$M$40,SMALL(IF($M$7:$M$40&lt;&gt;"",IF($J$7:$J$40&lt;&gt;"",ROW($J$7:$J$40)-MIN(ROW($J$7:$J$40))+1,""),""),ROW()-ROW(A$43)+1))),"|"),"")</f>
        <v/>
      </c>
      <c r="K71" s="0" t="str">
        <f aca="false" t="array" ref="K71:K71">IFERROR(CONCATENATE(TEXT(INDEX($J$7:$J$40,SMALL(IF($M$7:$M$40&lt;&gt;"",IF($J$7:$J$40&lt;&gt;"",ROW($J$7:$J$40)-MIN(ROW($J$7:$J$40))+1,""),""),ROW()-ROW(A$43)+1)),"##0"),"|"),"")</f>
        <v/>
      </c>
      <c r="L71" s="0" t="str">
        <f aca="false" t="array" ref="L71:L71">IFERROR(CONCATENATE((INDEX($A$7:$A$40,SMALL(IF($M$7:$M$40&lt;&gt;"",IF($J$7:$J$40&lt;&gt;"",ROW($J$7:$J$40)-MIN(ROW($J$7:$J$40))+1,""),""),ROW()-ROW(A$43)+1))),),"")</f>
        <v/>
      </c>
    </row>
    <row r="72" customFormat="false" ht="15" hidden="false" customHeight="false" outlineLevel="0" collapsed="false">
      <c r="J72" s="0" t="str">
        <f aca="false" t="array" ref="J72:J72">IFERROR(CONCATENATE((INDEX($M$7:$M$40,SMALL(IF($M$7:$M$40&lt;&gt;"",IF($J$7:$J$40&lt;&gt;"",ROW($J$7:$J$40)-MIN(ROW($J$7:$J$40))+1,""),""),ROW()-ROW(A$43)+1))),"|"),"")</f>
        <v/>
      </c>
      <c r="K72" s="0" t="str">
        <f aca="false" t="array" ref="K72:K72">IFERROR(CONCATENATE(TEXT(INDEX($J$7:$J$40,SMALL(IF($M$7:$M$40&lt;&gt;"",IF($J$7:$J$40&lt;&gt;"",ROW($J$7:$J$40)-MIN(ROW($J$7:$J$40))+1,""),""),ROW()-ROW(A$43)+1)),"##0"),"|"),"")</f>
        <v/>
      </c>
      <c r="L72" s="0" t="str">
        <f aca="false" t="array" ref="L72:L72">IFERROR(CONCATENATE((INDEX($A$7:$A$40,SMALL(IF($M$7:$M$40&lt;&gt;"",IF($J$7:$J$40&lt;&gt;"",ROW($J$7:$J$40)-MIN(ROW($J$7:$J$40))+1,""),""),ROW()-ROW(A$43)+1))),),"")</f>
        <v/>
      </c>
    </row>
    <row r="73" customFormat="false" ht="15" hidden="false" customHeight="false" outlineLevel="0" collapsed="false">
      <c r="J73" s="0" t="str">
        <f aca="false" t="array" ref="J73:J73">IFERROR(CONCATENATE((INDEX($M$7:$M$40,SMALL(IF($M$7:$M$40&lt;&gt;"",IF($J$7:$J$40&lt;&gt;"",ROW($J$7:$J$40)-MIN(ROW($J$7:$J$40))+1,""),""),ROW()-ROW(A$43)+1))),"|"),"")</f>
        <v/>
      </c>
      <c r="K73" s="0" t="str">
        <f aca="false" t="array" ref="K73:K73">IFERROR(CONCATENATE(TEXT(INDEX($J$7:$J$40,SMALL(IF($M$7:$M$40&lt;&gt;"",IF($J$7:$J$40&lt;&gt;"",ROW($J$7:$J$40)-MIN(ROW($J$7:$J$40))+1,""),""),ROW()-ROW(A$43)+1)),"##0"),"|"),"")</f>
        <v/>
      </c>
      <c r="L73" s="0" t="str">
        <f aca="false" t="array" ref="L73:L73">IFERROR(CONCATENATE((INDEX($A$7:$A$40,SMALL(IF($M$7:$M$40&lt;&gt;"",IF($J$7:$J$40&lt;&gt;"",ROW($J$7:$J$40)-MIN(ROW($J$7:$J$40))+1,""),""),ROW()-ROW(A$43)+1))),),"")</f>
        <v/>
      </c>
    </row>
    <row r="74" customFormat="false" ht="15" hidden="false" customHeight="false" outlineLevel="0" collapsed="false">
      <c r="J74" s="0" t="str">
        <f aca="false" t="array" ref="J74:J74">IFERROR(CONCATENATE((INDEX($M$7:$M$40,SMALL(IF($M$7:$M$40&lt;&gt;"",IF($J$7:$J$40&lt;&gt;"",ROW($J$7:$J$40)-MIN(ROW($J$7:$J$40))+1,""),""),ROW()-ROW(A$43)+1))),"|"),"")</f>
        <v/>
      </c>
      <c r="K74" s="0" t="str">
        <f aca="false" t="array" ref="K74:K74">IFERROR(CONCATENATE(TEXT(INDEX($J$7:$J$40,SMALL(IF($M$7:$M$40&lt;&gt;"",IF($J$7:$J$40&lt;&gt;"",ROW($J$7:$J$40)-MIN(ROW($J$7:$J$40))+1,""),""),ROW()-ROW(A$43)+1)),"##0"),"|"),"")</f>
        <v/>
      </c>
      <c r="L74" s="0" t="str">
        <f aca="false" t="array" ref="L74:L74">IFERROR(CONCATENATE((INDEX($A$7:$A$40,SMALL(IF($M$7:$M$40&lt;&gt;"",IF($J$7:$J$40&lt;&gt;"",ROW($J$7:$J$40)-MIN(ROW($J$7:$J$40))+1,""),""),ROW()-ROW(A$43)+1))),),"")</f>
        <v/>
      </c>
    </row>
    <row r="75" customFormat="false" ht="15" hidden="false" customHeight="false" outlineLevel="0" collapsed="false">
      <c r="J75" s="0" t="str">
        <f aca="false" t="array" ref="J75:J75">IFERROR(CONCATENATE((INDEX($M$7:$M$40,SMALL(IF($M$7:$M$40&lt;&gt;"",IF($J$7:$J$40&lt;&gt;"",ROW($J$7:$J$40)-MIN(ROW($J$7:$J$40))+1,""),""),ROW()-ROW(A$43)+1))),"|"),"")</f>
        <v/>
      </c>
      <c r="K75" s="0" t="str">
        <f aca="false" t="array" ref="K75:K75">IFERROR(CONCATENATE(TEXT(INDEX($J$7:$J$40,SMALL(IF($M$7:$M$40&lt;&gt;"",IF($J$7:$J$40&lt;&gt;"",ROW($J$7:$J$40)-MIN(ROW($J$7:$J$40))+1,""),""),ROW()-ROW(A$43)+1)),"##0"),"|"),"")</f>
        <v/>
      </c>
      <c r="L75" s="0" t="str">
        <f aca="false" t="array" ref="L75:L75">IFERROR(CONCATENATE((INDEX($A$7:$A$40,SMALL(IF($M$7:$M$40&lt;&gt;"",IF($J$7:$J$40&lt;&gt;"",ROW($J$7:$J$40)-MIN(ROW($J$7:$J$40))+1,""),""),ROW()-ROW(A$43)+1))),),"")</f>
        <v/>
      </c>
    </row>
    <row r="76" customFormat="false" ht="15" hidden="false" customHeight="false" outlineLevel="0" collapsed="false">
      <c r="J76" s="0" t="str">
        <f aca="false" t="array" ref="J76:J76">IFERROR(CONCATENATE((INDEX($M$7:$M$40,SMALL(IF($M$7:$M$40&lt;&gt;"",IF($J$7:$J$40&lt;&gt;"",ROW($J$7:$J$40)-MIN(ROW($J$7:$J$40))+1,""),""),ROW()-ROW(A$43)+1))),"|"),"")</f>
        <v/>
      </c>
      <c r="K76" s="0" t="str">
        <f aca="false" t="array" ref="K76:K76">IFERROR(CONCATENATE(TEXT(INDEX($J$7:$J$40,SMALL(IF($M$7:$M$40&lt;&gt;"",IF($J$7:$J$40&lt;&gt;"",ROW($J$7:$J$40)-MIN(ROW($J$7:$J$40))+1,""),""),ROW()-ROW(A$43)+1)),"##0"),"|"),"")</f>
        <v/>
      </c>
      <c r="L76" s="0" t="str">
        <f aca="false" t="array" ref="L76:L76">IFERROR(CONCATENATE((INDEX($A$7:$A$40,SMALL(IF($M$7:$M$40&lt;&gt;"",IF($J$7:$J$40&lt;&gt;"",ROW($J$7:$J$40)-MIN(ROW($J$7:$J$40))+1,""),""),ROW()-ROW(A$43)+1))),),"")</f>
        <v/>
      </c>
    </row>
  </sheetData>
  <mergeCells count="2">
    <mergeCell ref="A5:H5"/>
    <mergeCell ref="I5:M5"/>
  </mergeCells>
  <conditionalFormatting sqref="F10">
    <cfRule type="expression" priority="2" aboveAverage="0" equalAverage="0" bottom="0" percent="0" rank="0" text="" dxfId="0">
      <formula>AND(ISBLANK(E10),ISBLANK(INDIRECT(ADDRESS(ROW(),COLUMN(mouser_part_data)+4))))</formula>
    </cfRule>
    <cfRule type="expression" priority="3" aboveAverage="0" equalAverage="0" bottom="0" percent="0" rank="0" text="" dxfId="1">
      <formula>IF(SUM(INDIRECT(ADDRESS(ROW(),COLUMN(mouser_part_data)+0)))=0,1,0)</formula>
    </cfRule>
    <cfRule type="cellIs" priority="4" operator="greaterThan" aboveAverage="0" equalAverage="0" bottom="0" percent="0" rank="0" text="" dxfId="2">
      <formula>SUM(INDIRECT(ADDRESS(ROW(),COLUMN(mouser_part_data)+0)))</formula>
    </cfRule>
    <cfRule type="cellIs" priority="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1">
    <cfRule type="expression" priority="6" aboveAverage="0" equalAverage="0" bottom="0" percent="0" rank="0" text="" dxfId="0">
      <formula>AND(ISBLANK(E11),ISBLANK(INDIRECT(ADDRESS(ROW(),COLUMN(mouser_part_data)+4))))</formula>
    </cfRule>
    <cfRule type="expression" priority="7" aboveAverage="0" equalAverage="0" bottom="0" percent="0" rank="0" text="" dxfId="1">
      <formula>IF(SUM(INDIRECT(ADDRESS(ROW(),COLUMN(mouser_part_data)+0)))=0,1,0)</formula>
    </cfRule>
    <cfRule type="cellIs" priority="8" operator="greaterThan" aboveAverage="0" equalAverage="0" bottom="0" percent="0" rank="0" text="" dxfId="2">
      <formula>SUM(INDIRECT(ADDRESS(ROW(),COLUMN(mouser_part_data)+0)))</formula>
    </cfRule>
    <cfRule type="cellIs" priority="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2">
    <cfRule type="expression" priority="10" aboveAverage="0" equalAverage="0" bottom="0" percent="0" rank="0" text="" dxfId="0">
      <formula>AND(ISBLANK(E12),ISBLANK(INDIRECT(ADDRESS(ROW(),COLUMN(mouser_part_data)+4))))</formula>
    </cfRule>
    <cfRule type="expression" priority="11" aboveAverage="0" equalAverage="0" bottom="0" percent="0" rank="0" text="" dxfId="1">
      <formula>IF(SUM(INDIRECT(ADDRESS(ROW(),COLUMN(mouser_part_data)+0)))=0,1,0)</formula>
    </cfRule>
    <cfRule type="cellIs" priority="12" operator="greaterThan" aboveAverage="0" equalAverage="0" bottom="0" percent="0" rank="0" text="" dxfId="2">
      <formula>SUM(INDIRECT(ADDRESS(ROW(),COLUMN(mouser_part_data)+0)))</formula>
    </cfRule>
    <cfRule type="cellIs" priority="1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3">
    <cfRule type="expression" priority="14" aboveAverage="0" equalAverage="0" bottom="0" percent="0" rank="0" text="" dxfId="0">
      <formula>AND(ISBLANK(E13),ISBLANK(INDIRECT(ADDRESS(ROW(),COLUMN(mouser_part_data)+4))))</formula>
    </cfRule>
    <cfRule type="expression" priority="15" aboveAverage="0" equalAverage="0" bottom="0" percent="0" rank="0" text="" dxfId="1">
      <formula>IF(SUM(INDIRECT(ADDRESS(ROW(),COLUMN(mouser_part_data)+0)))=0,1,0)</formula>
    </cfRule>
    <cfRule type="cellIs" priority="16" operator="greaterThan" aboveAverage="0" equalAverage="0" bottom="0" percent="0" rank="0" text="" dxfId="2">
      <formula>SUM(INDIRECT(ADDRESS(ROW(),COLUMN(mouser_part_data)+0)))</formula>
    </cfRule>
    <cfRule type="cellIs" priority="1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4">
    <cfRule type="expression" priority="18" aboveAverage="0" equalAverage="0" bottom="0" percent="0" rank="0" text="" dxfId="0">
      <formula>AND(ISBLANK(E14),ISBLANK(INDIRECT(ADDRESS(ROW(),COLUMN(mouser_part_data)+4))))</formula>
    </cfRule>
    <cfRule type="expression" priority="19" aboveAverage="0" equalAverage="0" bottom="0" percent="0" rank="0" text="" dxfId="1">
      <formula>IF(SUM(INDIRECT(ADDRESS(ROW(),COLUMN(mouser_part_data)+0)))=0,1,0)</formula>
    </cfRule>
    <cfRule type="cellIs" priority="20" operator="greaterThan" aboveAverage="0" equalAverage="0" bottom="0" percent="0" rank="0" text="" dxfId="2">
      <formula>SUM(INDIRECT(ADDRESS(ROW(),COLUMN(mouser_part_data)+0)))</formula>
    </cfRule>
    <cfRule type="cellIs" priority="2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5">
    <cfRule type="expression" priority="22" aboveAverage="0" equalAverage="0" bottom="0" percent="0" rank="0" text="" dxfId="0">
      <formula>AND(ISBLANK(E15),ISBLANK(INDIRECT(ADDRESS(ROW(),COLUMN(mouser_part_data)+4))))</formula>
    </cfRule>
    <cfRule type="expression" priority="23" aboveAverage="0" equalAverage="0" bottom="0" percent="0" rank="0" text="" dxfId="1">
      <formula>IF(SUM(INDIRECT(ADDRESS(ROW(),COLUMN(mouser_part_data)+0)))=0,1,0)</formula>
    </cfRule>
    <cfRule type="cellIs" priority="24" operator="greaterThan" aboveAverage="0" equalAverage="0" bottom="0" percent="0" rank="0" text="" dxfId="2">
      <formula>SUM(INDIRECT(ADDRESS(ROW(),COLUMN(mouser_part_data)+0)))</formula>
    </cfRule>
    <cfRule type="cellIs" priority="2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6">
    <cfRule type="expression" priority="26" aboveAverage="0" equalAverage="0" bottom="0" percent="0" rank="0" text="" dxfId="0">
      <formula>AND(ISBLANK(E16),ISBLANK(INDIRECT(ADDRESS(ROW(),COLUMN(mouser_part_data)+4))))</formula>
    </cfRule>
    <cfRule type="expression" priority="27" aboveAverage="0" equalAverage="0" bottom="0" percent="0" rank="0" text="" dxfId="1">
      <formula>IF(SUM(INDIRECT(ADDRESS(ROW(),COLUMN(mouser_part_data)+0)))=0,1,0)</formula>
    </cfRule>
    <cfRule type="cellIs" priority="28" operator="greaterThan" aboveAverage="0" equalAverage="0" bottom="0" percent="0" rank="0" text="" dxfId="2">
      <formula>SUM(INDIRECT(ADDRESS(ROW(),COLUMN(mouser_part_data)+0)))</formula>
    </cfRule>
    <cfRule type="cellIs" priority="2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7">
    <cfRule type="expression" priority="30" aboveAverage="0" equalAverage="0" bottom="0" percent="0" rank="0" text="" dxfId="0">
      <formula>AND(ISBLANK(E17),ISBLANK(INDIRECT(ADDRESS(ROW(),COLUMN(mouser_part_data)+4))))</formula>
    </cfRule>
    <cfRule type="expression" priority="31" aboveAverage="0" equalAverage="0" bottom="0" percent="0" rank="0" text="" dxfId="1">
      <formula>IF(SUM(INDIRECT(ADDRESS(ROW(),COLUMN(mouser_part_data)+0)))=0,1,0)</formula>
    </cfRule>
    <cfRule type="cellIs" priority="32" operator="greaterThan" aboveAverage="0" equalAverage="0" bottom="0" percent="0" rank="0" text="" dxfId="2">
      <formula>SUM(INDIRECT(ADDRESS(ROW(),COLUMN(mouser_part_data)+0)))</formula>
    </cfRule>
    <cfRule type="cellIs" priority="3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8">
    <cfRule type="expression" priority="34" aboveAverage="0" equalAverage="0" bottom="0" percent="0" rank="0" text="" dxfId="0">
      <formula>AND(ISBLANK(E18),ISBLANK(INDIRECT(ADDRESS(ROW(),COLUMN(mouser_part_data)+4))))</formula>
    </cfRule>
    <cfRule type="expression" priority="35" aboveAverage="0" equalAverage="0" bottom="0" percent="0" rank="0" text="" dxfId="1">
      <formula>IF(SUM(INDIRECT(ADDRESS(ROW(),COLUMN(mouser_part_data)+0)))=0,1,0)</formula>
    </cfRule>
    <cfRule type="cellIs" priority="36" operator="greaterThan" aboveAverage="0" equalAverage="0" bottom="0" percent="0" rank="0" text="" dxfId="2">
      <formula>SUM(INDIRECT(ADDRESS(ROW(),COLUMN(mouser_part_data)+0)))</formula>
    </cfRule>
    <cfRule type="cellIs" priority="3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19">
    <cfRule type="expression" priority="38" aboveAverage="0" equalAverage="0" bottom="0" percent="0" rank="0" text="" dxfId="0">
      <formula>AND(ISBLANK(E19),ISBLANK(INDIRECT(ADDRESS(ROW(),COLUMN(mouser_part_data)+4))))</formula>
    </cfRule>
    <cfRule type="expression" priority="39" aboveAverage="0" equalAverage="0" bottom="0" percent="0" rank="0" text="" dxfId="1">
      <formula>IF(SUM(INDIRECT(ADDRESS(ROW(),COLUMN(mouser_part_data)+0)))=0,1,0)</formula>
    </cfRule>
    <cfRule type="cellIs" priority="40" operator="greaterThan" aboveAverage="0" equalAverage="0" bottom="0" percent="0" rank="0" text="" dxfId="2">
      <formula>SUM(INDIRECT(ADDRESS(ROW(),COLUMN(mouser_part_data)+0)))</formula>
    </cfRule>
    <cfRule type="cellIs" priority="4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0">
    <cfRule type="expression" priority="42" aboveAverage="0" equalAverage="0" bottom="0" percent="0" rank="0" text="" dxfId="0">
      <formula>AND(ISBLANK(E20),ISBLANK(INDIRECT(ADDRESS(ROW(),COLUMN(mouser_part_data)+4))))</formula>
    </cfRule>
    <cfRule type="expression" priority="43" aboveAverage="0" equalAverage="0" bottom="0" percent="0" rank="0" text="" dxfId="1">
      <formula>IF(SUM(INDIRECT(ADDRESS(ROW(),COLUMN(mouser_part_data)+0)))=0,1,0)</formula>
    </cfRule>
    <cfRule type="cellIs" priority="44" operator="greaterThan" aboveAverage="0" equalAverage="0" bottom="0" percent="0" rank="0" text="" dxfId="2">
      <formula>SUM(INDIRECT(ADDRESS(ROW(),COLUMN(mouser_part_data)+0)))</formula>
    </cfRule>
    <cfRule type="cellIs" priority="4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1">
    <cfRule type="expression" priority="46" aboveAverage="0" equalAverage="0" bottom="0" percent="0" rank="0" text="" dxfId="0">
      <formula>AND(ISBLANK(E21),ISBLANK(INDIRECT(ADDRESS(ROW(),COLUMN(mouser_part_data)+4))))</formula>
    </cfRule>
    <cfRule type="expression" priority="47" aboveAverage="0" equalAverage="0" bottom="0" percent="0" rank="0" text="" dxfId="1">
      <formula>IF(SUM(INDIRECT(ADDRESS(ROW(),COLUMN(mouser_part_data)+0)))=0,1,0)</formula>
    </cfRule>
    <cfRule type="cellIs" priority="48" operator="greaterThan" aboveAverage="0" equalAverage="0" bottom="0" percent="0" rank="0" text="" dxfId="2">
      <formula>SUM(INDIRECT(ADDRESS(ROW(),COLUMN(mouser_part_data)+0)))</formula>
    </cfRule>
    <cfRule type="cellIs" priority="4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2">
    <cfRule type="expression" priority="50" aboveAverage="0" equalAverage="0" bottom="0" percent="0" rank="0" text="" dxfId="0">
      <formula>AND(ISBLANK(E22),ISBLANK(INDIRECT(ADDRESS(ROW(),COLUMN(mouser_part_data)+4))))</formula>
    </cfRule>
    <cfRule type="expression" priority="51" aboveAverage="0" equalAverage="0" bottom="0" percent="0" rank="0" text="" dxfId="1">
      <formula>IF(SUM(INDIRECT(ADDRESS(ROW(),COLUMN(mouser_part_data)+0)))=0,1,0)</formula>
    </cfRule>
    <cfRule type="cellIs" priority="52" operator="greaterThan" aboveAverage="0" equalAverage="0" bottom="0" percent="0" rank="0" text="" dxfId="2">
      <formula>SUM(INDIRECT(ADDRESS(ROW(),COLUMN(mouser_part_data)+0)))</formula>
    </cfRule>
    <cfRule type="cellIs" priority="5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3">
    <cfRule type="expression" priority="54" aboveAverage="0" equalAverage="0" bottom="0" percent="0" rank="0" text="" dxfId="0">
      <formula>AND(ISBLANK(E23),ISBLANK(INDIRECT(ADDRESS(ROW(),COLUMN(mouser_part_data)+4))))</formula>
    </cfRule>
    <cfRule type="expression" priority="55" aboveAverage="0" equalAverage="0" bottom="0" percent="0" rank="0" text="" dxfId="1">
      <formula>IF(SUM(INDIRECT(ADDRESS(ROW(),COLUMN(mouser_part_data)+0)))=0,1,0)</formula>
    </cfRule>
    <cfRule type="cellIs" priority="56" operator="greaterThan" aboveAverage="0" equalAverage="0" bottom="0" percent="0" rank="0" text="" dxfId="2">
      <formula>SUM(INDIRECT(ADDRESS(ROW(),COLUMN(mouser_part_data)+0)))</formula>
    </cfRule>
    <cfRule type="cellIs" priority="5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4">
    <cfRule type="expression" priority="58" aboveAverage="0" equalAverage="0" bottom="0" percent="0" rank="0" text="" dxfId="0">
      <formula>AND(ISBLANK(E24),ISBLANK(INDIRECT(ADDRESS(ROW(),COLUMN(mouser_part_data)+4))))</formula>
    </cfRule>
    <cfRule type="expression" priority="59" aboveAverage="0" equalAverage="0" bottom="0" percent="0" rank="0" text="" dxfId="1">
      <formula>IF(SUM(INDIRECT(ADDRESS(ROW(),COLUMN(mouser_part_data)+0)))=0,1,0)</formula>
    </cfRule>
    <cfRule type="cellIs" priority="60" operator="greaterThan" aboveAverage="0" equalAverage="0" bottom="0" percent="0" rank="0" text="" dxfId="2">
      <formula>SUM(INDIRECT(ADDRESS(ROW(),COLUMN(mouser_part_data)+0)))</formula>
    </cfRule>
    <cfRule type="cellIs" priority="6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5">
    <cfRule type="expression" priority="62" aboveAverage="0" equalAverage="0" bottom="0" percent="0" rank="0" text="" dxfId="0">
      <formula>AND(ISBLANK(E25),ISBLANK(INDIRECT(ADDRESS(ROW(),COLUMN(mouser_part_data)+4))))</formula>
    </cfRule>
    <cfRule type="expression" priority="63" aboveAverage="0" equalAverage="0" bottom="0" percent="0" rank="0" text="" dxfId="1">
      <formula>IF(SUM(INDIRECT(ADDRESS(ROW(),COLUMN(mouser_part_data)+0)))=0,1,0)</formula>
    </cfRule>
    <cfRule type="cellIs" priority="64" operator="greaterThan" aboveAverage="0" equalAverage="0" bottom="0" percent="0" rank="0" text="" dxfId="2">
      <formula>SUM(INDIRECT(ADDRESS(ROW(),COLUMN(mouser_part_data)+0)))</formula>
    </cfRule>
    <cfRule type="cellIs" priority="6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6">
    <cfRule type="expression" priority="66" aboveAverage="0" equalAverage="0" bottom="0" percent="0" rank="0" text="" dxfId="0">
      <formula>AND(ISBLANK(E26),ISBLANK(INDIRECT(ADDRESS(ROW(),COLUMN(mouser_part_data)+4))))</formula>
    </cfRule>
    <cfRule type="expression" priority="67" aboveAverage="0" equalAverage="0" bottom="0" percent="0" rank="0" text="" dxfId="1">
      <formula>IF(SUM(INDIRECT(ADDRESS(ROW(),COLUMN(mouser_part_data)+0)))=0,1,0)</formula>
    </cfRule>
    <cfRule type="cellIs" priority="68" operator="greaterThan" aboveAverage="0" equalAverage="0" bottom="0" percent="0" rank="0" text="" dxfId="2">
      <formula>SUM(INDIRECT(ADDRESS(ROW(),COLUMN(mouser_part_data)+0)))</formula>
    </cfRule>
    <cfRule type="cellIs" priority="6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7">
    <cfRule type="expression" priority="70" aboveAverage="0" equalAverage="0" bottom="0" percent="0" rank="0" text="" dxfId="0">
      <formula>AND(ISBLANK(E27),ISBLANK(INDIRECT(ADDRESS(ROW(),COLUMN(mouser_part_data)+4))))</formula>
    </cfRule>
    <cfRule type="expression" priority="71" aboveAverage="0" equalAverage="0" bottom="0" percent="0" rank="0" text="" dxfId="1">
      <formula>IF(SUM(INDIRECT(ADDRESS(ROW(),COLUMN(mouser_part_data)+0)))=0,1,0)</formula>
    </cfRule>
    <cfRule type="cellIs" priority="72" operator="greaterThan" aboveAverage="0" equalAverage="0" bottom="0" percent="0" rank="0" text="" dxfId="2">
      <formula>SUM(INDIRECT(ADDRESS(ROW(),COLUMN(mouser_part_data)+0)))</formula>
    </cfRule>
    <cfRule type="cellIs" priority="7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8">
    <cfRule type="expression" priority="74" aboveAverage="0" equalAverage="0" bottom="0" percent="0" rank="0" text="" dxfId="0">
      <formula>AND(ISBLANK(E28),ISBLANK(INDIRECT(ADDRESS(ROW(),COLUMN(mouser_part_data)+4))))</formula>
    </cfRule>
    <cfRule type="expression" priority="75" aboveAverage="0" equalAverage="0" bottom="0" percent="0" rank="0" text="" dxfId="1">
      <formula>IF(SUM(INDIRECT(ADDRESS(ROW(),COLUMN(mouser_part_data)+0)))=0,1,0)</formula>
    </cfRule>
    <cfRule type="cellIs" priority="76" operator="greaterThan" aboveAverage="0" equalAverage="0" bottom="0" percent="0" rank="0" text="" dxfId="2">
      <formula>SUM(INDIRECT(ADDRESS(ROW(),COLUMN(mouser_part_data)+0)))</formula>
    </cfRule>
    <cfRule type="cellIs" priority="7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29">
    <cfRule type="expression" priority="78" aboveAverage="0" equalAverage="0" bottom="0" percent="0" rank="0" text="" dxfId="0">
      <formula>AND(ISBLANK(E29),ISBLANK(INDIRECT(ADDRESS(ROW(),COLUMN(mouser_part_data)+4))))</formula>
    </cfRule>
    <cfRule type="expression" priority="79" aboveAverage="0" equalAverage="0" bottom="0" percent="0" rank="0" text="" dxfId="1">
      <formula>IF(SUM(INDIRECT(ADDRESS(ROW(),COLUMN(mouser_part_data)+0)))=0,1,0)</formula>
    </cfRule>
    <cfRule type="cellIs" priority="80" operator="greaterThan" aboveAverage="0" equalAverage="0" bottom="0" percent="0" rank="0" text="" dxfId="2">
      <formula>SUM(INDIRECT(ADDRESS(ROW(),COLUMN(mouser_part_data)+0)))</formula>
    </cfRule>
    <cfRule type="cellIs" priority="8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0">
    <cfRule type="expression" priority="82" aboveAverage="0" equalAverage="0" bottom="0" percent="0" rank="0" text="" dxfId="0">
      <formula>AND(ISBLANK(E30),ISBLANK(INDIRECT(ADDRESS(ROW(),COLUMN(mouser_part_data)+4))))</formula>
    </cfRule>
    <cfRule type="expression" priority="83" aboveAverage="0" equalAverage="0" bottom="0" percent="0" rank="0" text="" dxfId="1">
      <formula>IF(SUM(INDIRECT(ADDRESS(ROW(),COLUMN(mouser_part_data)+0)))=0,1,0)</formula>
    </cfRule>
    <cfRule type="cellIs" priority="84" operator="greaterThan" aboveAverage="0" equalAverage="0" bottom="0" percent="0" rank="0" text="" dxfId="2">
      <formula>SUM(INDIRECT(ADDRESS(ROW(),COLUMN(mouser_part_data)+0)))</formula>
    </cfRule>
    <cfRule type="cellIs" priority="8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1">
    <cfRule type="expression" priority="86" aboveAverage="0" equalAverage="0" bottom="0" percent="0" rank="0" text="" dxfId="0">
      <formula>AND(ISBLANK(E31),ISBLANK(INDIRECT(ADDRESS(ROW(),COLUMN(mouser_part_data)+4))))</formula>
    </cfRule>
    <cfRule type="expression" priority="87" aboveAverage="0" equalAverage="0" bottom="0" percent="0" rank="0" text="" dxfId="1">
      <formula>IF(SUM(INDIRECT(ADDRESS(ROW(),COLUMN(mouser_part_data)+0)))=0,1,0)</formula>
    </cfRule>
    <cfRule type="cellIs" priority="88" operator="greaterThan" aboveAverage="0" equalAverage="0" bottom="0" percent="0" rank="0" text="" dxfId="2">
      <formula>SUM(INDIRECT(ADDRESS(ROW(),COLUMN(mouser_part_data)+0)))</formula>
    </cfRule>
    <cfRule type="cellIs" priority="8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2">
    <cfRule type="expression" priority="90" aboveAverage="0" equalAverage="0" bottom="0" percent="0" rank="0" text="" dxfId="0">
      <formula>AND(ISBLANK(E32),ISBLANK(INDIRECT(ADDRESS(ROW(),COLUMN(mouser_part_data)+4))))</formula>
    </cfRule>
    <cfRule type="expression" priority="91" aboveAverage="0" equalAverage="0" bottom="0" percent="0" rank="0" text="" dxfId="1">
      <formula>IF(SUM(INDIRECT(ADDRESS(ROW(),COLUMN(mouser_part_data)+0)))=0,1,0)</formula>
    </cfRule>
    <cfRule type="cellIs" priority="92" operator="greaterThan" aboveAverage="0" equalAverage="0" bottom="0" percent="0" rank="0" text="" dxfId="2">
      <formula>SUM(INDIRECT(ADDRESS(ROW(),COLUMN(mouser_part_data)+0)))</formula>
    </cfRule>
    <cfRule type="cellIs" priority="9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3">
    <cfRule type="expression" priority="94" aboveAverage="0" equalAverage="0" bottom="0" percent="0" rank="0" text="" dxfId="0">
      <formula>AND(ISBLANK(E33),ISBLANK(INDIRECT(ADDRESS(ROW(),COLUMN(mouser_part_data)+4))))</formula>
    </cfRule>
    <cfRule type="expression" priority="95" aboveAverage="0" equalAverage="0" bottom="0" percent="0" rank="0" text="" dxfId="1">
      <formula>IF(SUM(INDIRECT(ADDRESS(ROW(),COLUMN(mouser_part_data)+0)))=0,1,0)</formula>
    </cfRule>
    <cfRule type="cellIs" priority="96" operator="greaterThan" aboveAverage="0" equalAverage="0" bottom="0" percent="0" rank="0" text="" dxfId="2">
      <formula>SUM(INDIRECT(ADDRESS(ROW(),COLUMN(mouser_part_data)+0)))</formula>
    </cfRule>
    <cfRule type="cellIs" priority="9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4">
    <cfRule type="expression" priority="98" aboveAverage="0" equalAverage="0" bottom="0" percent="0" rank="0" text="" dxfId="0">
      <formula>AND(ISBLANK(E34),ISBLANK(INDIRECT(ADDRESS(ROW(),COLUMN(mouser_part_data)+4))))</formula>
    </cfRule>
    <cfRule type="expression" priority="99" aboveAverage="0" equalAverage="0" bottom="0" percent="0" rank="0" text="" dxfId="1">
      <formula>IF(SUM(INDIRECT(ADDRESS(ROW(),COLUMN(mouser_part_data)+0)))=0,1,0)</formula>
    </cfRule>
    <cfRule type="cellIs" priority="100" operator="greaterThan" aboveAverage="0" equalAverage="0" bottom="0" percent="0" rank="0" text="" dxfId="2">
      <formula>SUM(INDIRECT(ADDRESS(ROW(),COLUMN(mouser_part_data)+0)))</formula>
    </cfRule>
    <cfRule type="cellIs" priority="10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5">
    <cfRule type="expression" priority="102" aboveAverage="0" equalAverage="0" bottom="0" percent="0" rank="0" text="" dxfId="0">
      <formula>AND(ISBLANK(E35),ISBLANK(INDIRECT(ADDRESS(ROW(),COLUMN(mouser_part_data)+4))))</formula>
    </cfRule>
    <cfRule type="expression" priority="103" aboveAverage="0" equalAverage="0" bottom="0" percent="0" rank="0" text="" dxfId="1">
      <formula>IF(SUM(INDIRECT(ADDRESS(ROW(),COLUMN(mouser_part_data)+0)))=0,1,0)</formula>
    </cfRule>
    <cfRule type="cellIs" priority="104" operator="greaterThan" aboveAverage="0" equalAverage="0" bottom="0" percent="0" rank="0" text="" dxfId="2">
      <formula>SUM(INDIRECT(ADDRESS(ROW(),COLUMN(mouser_part_data)+0)))</formula>
    </cfRule>
    <cfRule type="cellIs" priority="10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6">
    <cfRule type="expression" priority="106" aboveAverage="0" equalAverage="0" bottom="0" percent="0" rank="0" text="" dxfId="0">
      <formula>AND(ISBLANK(E36),ISBLANK(INDIRECT(ADDRESS(ROW(),COLUMN(mouser_part_data)+4))))</formula>
    </cfRule>
    <cfRule type="expression" priority="107" aboveAverage="0" equalAverage="0" bottom="0" percent="0" rank="0" text="" dxfId="1">
      <formula>IF(SUM(INDIRECT(ADDRESS(ROW(),COLUMN(mouser_part_data)+0)))=0,1,0)</formula>
    </cfRule>
    <cfRule type="cellIs" priority="108" operator="greaterThan" aboveAverage="0" equalAverage="0" bottom="0" percent="0" rank="0" text="" dxfId="2">
      <formula>SUM(INDIRECT(ADDRESS(ROW(),COLUMN(mouser_part_data)+0)))</formula>
    </cfRule>
    <cfRule type="cellIs" priority="10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7">
    <cfRule type="expression" priority="110" aboveAverage="0" equalAverage="0" bottom="0" percent="0" rank="0" text="" dxfId="0">
      <formula>AND(ISBLANK(E37),ISBLANK(INDIRECT(ADDRESS(ROW(),COLUMN(mouser_part_data)+4))))</formula>
    </cfRule>
    <cfRule type="expression" priority="111" aboveAverage="0" equalAverage="0" bottom="0" percent="0" rank="0" text="" dxfId="1">
      <formula>IF(SUM(INDIRECT(ADDRESS(ROW(),COLUMN(mouser_part_data)+0)))=0,1,0)</formula>
    </cfRule>
    <cfRule type="cellIs" priority="112" operator="greaterThan" aboveAverage="0" equalAverage="0" bottom="0" percent="0" rank="0" text="" dxfId="2">
      <formula>SUM(INDIRECT(ADDRESS(ROW(),COLUMN(mouser_part_data)+0)))</formula>
    </cfRule>
    <cfRule type="cellIs" priority="11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8">
    <cfRule type="expression" priority="114" aboveAverage="0" equalAverage="0" bottom="0" percent="0" rank="0" text="" dxfId="0">
      <formula>AND(ISBLANK(E38),ISBLANK(INDIRECT(ADDRESS(ROW(),COLUMN(mouser_part_data)+4))))</formula>
    </cfRule>
    <cfRule type="expression" priority="115" aboveAverage="0" equalAverage="0" bottom="0" percent="0" rank="0" text="" dxfId="1">
      <formula>IF(SUM(INDIRECT(ADDRESS(ROW(),COLUMN(mouser_part_data)+0)))=0,1,0)</formula>
    </cfRule>
    <cfRule type="cellIs" priority="116" operator="greaterThan" aboveAverage="0" equalAverage="0" bottom="0" percent="0" rank="0" text="" dxfId="2">
      <formula>SUM(INDIRECT(ADDRESS(ROW(),COLUMN(mouser_part_data)+0)))</formula>
    </cfRule>
    <cfRule type="cellIs" priority="11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39">
    <cfRule type="expression" priority="118" aboveAverage="0" equalAverage="0" bottom="0" percent="0" rank="0" text="" dxfId="0">
      <formula>AND(ISBLANK(E39),ISBLANK(INDIRECT(ADDRESS(ROW(),COLUMN(mouser_part_data)+4))))</formula>
    </cfRule>
    <cfRule type="expression" priority="119" aboveAverage="0" equalAverage="0" bottom="0" percent="0" rank="0" text="" dxfId="1">
      <formula>IF(SUM(INDIRECT(ADDRESS(ROW(),COLUMN(mouser_part_data)+0)))=0,1,0)</formula>
    </cfRule>
    <cfRule type="cellIs" priority="120" operator="greaterThan" aboveAverage="0" equalAverage="0" bottom="0" percent="0" rank="0" text="" dxfId="2">
      <formula>SUM(INDIRECT(ADDRESS(ROW(),COLUMN(mouser_part_data)+0)))</formula>
    </cfRule>
    <cfRule type="cellIs" priority="12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40">
    <cfRule type="expression" priority="122" aboveAverage="0" equalAverage="0" bottom="0" percent="0" rank="0" text="" dxfId="0">
      <formula>AND(ISBLANK(E40),ISBLANK(INDIRECT(ADDRESS(ROW(),COLUMN(mouser_part_data)+4))))</formula>
    </cfRule>
    <cfRule type="expression" priority="123" aboveAverage="0" equalAverage="0" bottom="0" percent="0" rank="0" text="" dxfId="1">
      <formula>IF(SUM(INDIRECT(ADDRESS(ROW(),COLUMN(mouser_part_data)+0)))=0,1,0)</formula>
    </cfRule>
    <cfRule type="cellIs" priority="124" operator="greaterThan" aboveAverage="0" equalAverage="0" bottom="0" percent="0" rank="0" text="" dxfId="2">
      <formula>SUM(INDIRECT(ADDRESS(ROW(),COLUMN(mouser_part_data)+0)))</formula>
    </cfRule>
    <cfRule type="cellIs" priority="12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7">
    <cfRule type="expression" priority="126" aboveAverage="0" equalAverage="0" bottom="0" percent="0" rank="0" text="" dxfId="0">
      <formula>AND(ISBLANK(E7),ISBLANK(INDIRECT(ADDRESS(ROW(),COLUMN(mouser_part_data)+4))))</formula>
    </cfRule>
    <cfRule type="expression" priority="127" aboveAverage="0" equalAverage="0" bottom="0" percent="0" rank="0" text="" dxfId="1">
      <formula>IF(SUM(INDIRECT(ADDRESS(ROW(),COLUMN(mouser_part_data)+0)))=0,1,0)</formula>
    </cfRule>
    <cfRule type="cellIs" priority="128" operator="greaterThan" aboveAverage="0" equalAverage="0" bottom="0" percent="0" rank="0" text="" dxfId="2">
      <formula>SUM(INDIRECT(ADDRESS(ROW(),COLUMN(mouser_part_data)+0)))</formula>
    </cfRule>
    <cfRule type="cellIs" priority="12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8">
    <cfRule type="expression" priority="130" aboveAverage="0" equalAverage="0" bottom="0" percent="0" rank="0" text="" dxfId="0">
      <formula>AND(ISBLANK(E8),ISBLANK(INDIRECT(ADDRESS(ROW(),COLUMN(mouser_part_data)+4))))</formula>
    </cfRule>
    <cfRule type="expression" priority="131" aboveAverage="0" equalAverage="0" bottom="0" percent="0" rank="0" text="" dxfId="1">
      <formula>IF(SUM(INDIRECT(ADDRESS(ROW(),COLUMN(mouser_part_data)+0)))=0,1,0)</formula>
    </cfRule>
    <cfRule type="cellIs" priority="132" operator="greaterThan" aboveAverage="0" equalAverage="0" bottom="0" percent="0" rank="0" text="" dxfId="2">
      <formula>SUM(INDIRECT(ADDRESS(ROW(),COLUMN(mouser_part_data)+0)))</formula>
    </cfRule>
    <cfRule type="cellIs" priority="13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F9">
    <cfRule type="expression" priority="134" aboveAverage="0" equalAverage="0" bottom="0" percent="0" rank="0" text="" dxfId="0">
      <formula>AND(ISBLANK(E9),ISBLANK(INDIRECT(ADDRESS(ROW(),COLUMN(mouser_part_data)+4))))</formula>
    </cfRule>
    <cfRule type="expression" priority="135" aboveAverage="0" equalAverage="0" bottom="0" percent="0" rank="0" text="" dxfId="1">
      <formula>IF(SUM(INDIRECT(ADDRESS(ROW(),COLUMN(mouser_part_data)+0)))=0,1,0)</formula>
    </cfRule>
    <cfRule type="cellIs" priority="136" operator="greaterThan" aboveAverage="0" equalAverage="0" bottom="0" percent="0" rank="0" text="" dxfId="2">
      <formula>SUM(INDIRECT(ADDRESS(ROW(),COLUMN(mouser_part_data)+0)))</formula>
    </cfRule>
    <cfRule type="cellIs" priority="13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I10">
    <cfRule type="cellIs" priority="138" operator="equal" aboveAverage="0" equalAverage="0" bottom="0" percent="0" rank="0" text="" dxfId="1">
      <formula>0</formula>
    </cfRule>
    <cfRule type="cellIs" priority="139" operator="lessThan" aboveAverage="0" equalAverage="0" bottom="0" percent="0" rank="0" text="" dxfId="2">
      <formula>F10</formula>
    </cfRule>
  </conditionalFormatting>
  <conditionalFormatting sqref="I11">
    <cfRule type="cellIs" priority="140" operator="equal" aboveAverage="0" equalAverage="0" bottom="0" percent="0" rank="0" text="" dxfId="1">
      <formula>0</formula>
    </cfRule>
    <cfRule type="cellIs" priority="141" operator="lessThan" aboveAverage="0" equalAverage="0" bottom="0" percent="0" rank="0" text="" dxfId="2">
      <formula>F11</formula>
    </cfRule>
  </conditionalFormatting>
  <conditionalFormatting sqref="I12">
    <cfRule type="cellIs" priority="142" operator="equal" aboveAverage="0" equalAverage="0" bottom="0" percent="0" rank="0" text="" dxfId="1">
      <formula>0</formula>
    </cfRule>
    <cfRule type="cellIs" priority="143" operator="lessThan" aboveAverage="0" equalAverage="0" bottom="0" percent="0" rank="0" text="" dxfId="2">
      <formula>F12</formula>
    </cfRule>
  </conditionalFormatting>
  <conditionalFormatting sqref="I20">
    <cfRule type="cellIs" priority="144" operator="equal" aboveAverage="0" equalAverage="0" bottom="0" percent="0" rank="0" text="" dxfId="1">
      <formula>0</formula>
    </cfRule>
    <cfRule type="cellIs" priority="145" operator="lessThan" aboveAverage="0" equalAverage="0" bottom="0" percent="0" rank="0" text="" dxfId="2">
      <formula>F20</formula>
    </cfRule>
  </conditionalFormatting>
  <conditionalFormatting sqref="I21">
    <cfRule type="cellIs" priority="146" operator="equal" aboveAverage="0" equalAverage="0" bottom="0" percent="0" rank="0" text="" dxfId="1">
      <formula>0</formula>
    </cfRule>
    <cfRule type="cellIs" priority="147" operator="lessThan" aboveAverage="0" equalAverage="0" bottom="0" percent="0" rank="0" text="" dxfId="2">
      <formula>F21</formula>
    </cfRule>
  </conditionalFormatting>
  <conditionalFormatting sqref="I22">
    <cfRule type="cellIs" priority="148" operator="equal" aboveAverage="0" equalAverage="0" bottom="0" percent="0" rank="0" text="" dxfId="1">
      <formula>0</formula>
    </cfRule>
    <cfRule type="cellIs" priority="149" operator="lessThan" aboveAverage="0" equalAverage="0" bottom="0" percent="0" rank="0" text="" dxfId="2">
      <formula>F22</formula>
    </cfRule>
  </conditionalFormatting>
  <conditionalFormatting sqref="I23">
    <cfRule type="cellIs" priority="150" operator="equal" aboveAverage="0" equalAverage="0" bottom="0" percent="0" rank="0" text="" dxfId="1">
      <formula>0</formula>
    </cfRule>
    <cfRule type="cellIs" priority="151" operator="lessThan" aboveAverage="0" equalAverage="0" bottom="0" percent="0" rank="0" text="" dxfId="2">
      <formula>F23</formula>
    </cfRule>
  </conditionalFormatting>
  <conditionalFormatting sqref="I24">
    <cfRule type="cellIs" priority="152" operator="equal" aboveAverage="0" equalAverage="0" bottom="0" percent="0" rank="0" text="" dxfId="1">
      <formula>0</formula>
    </cfRule>
    <cfRule type="cellIs" priority="153" operator="lessThan" aboveAverage="0" equalAverage="0" bottom="0" percent="0" rank="0" text="" dxfId="2">
      <formula>F24</formula>
    </cfRule>
  </conditionalFormatting>
  <conditionalFormatting sqref="I25">
    <cfRule type="cellIs" priority="154" operator="equal" aboveAverage="0" equalAverage="0" bottom="0" percent="0" rank="0" text="" dxfId="1">
      <formula>0</formula>
    </cfRule>
    <cfRule type="cellIs" priority="155" operator="lessThan" aboveAverage="0" equalAverage="0" bottom="0" percent="0" rank="0" text="" dxfId="2">
      <formula>F25</formula>
    </cfRule>
  </conditionalFormatting>
  <conditionalFormatting sqref="I38">
    <cfRule type="cellIs" priority="156" operator="equal" aboveAverage="0" equalAverage="0" bottom="0" percent="0" rank="0" text="" dxfId="1">
      <formula>0</formula>
    </cfRule>
    <cfRule type="cellIs" priority="157" operator="lessThan" aboveAverage="0" equalAverage="0" bottom="0" percent="0" rank="0" text="" dxfId="2">
      <formula>F38</formula>
    </cfRule>
  </conditionalFormatting>
  <conditionalFormatting sqref="I39">
    <cfRule type="cellIs" priority="158" operator="equal" aboveAverage="0" equalAverage="0" bottom="0" percent="0" rank="0" text="" dxfId="1">
      <formula>0</formula>
    </cfRule>
    <cfRule type="cellIs" priority="159" operator="lessThan" aboveAverage="0" equalAverage="0" bottom="0" percent="0" rank="0" text="" dxfId="2">
      <formula>F39</formula>
    </cfRule>
  </conditionalFormatting>
  <conditionalFormatting sqref="I40">
    <cfRule type="cellIs" priority="160" operator="equal" aboveAverage="0" equalAverage="0" bottom="0" percent="0" rank="0" text="" dxfId="1">
      <formula>0</formula>
    </cfRule>
    <cfRule type="cellIs" priority="161" operator="lessThan" aboveAverage="0" equalAverage="0" bottom="0" percent="0" rank="0" text="" dxfId="2">
      <formula>F40</formula>
    </cfRule>
  </conditionalFormatting>
  <conditionalFormatting sqref="I7">
    <cfRule type="cellIs" priority="162" operator="equal" aboveAverage="0" equalAverage="0" bottom="0" percent="0" rank="0" text="" dxfId="1">
      <formula>0</formula>
    </cfRule>
    <cfRule type="cellIs" priority="163" operator="lessThan" aboveAverage="0" equalAverage="0" bottom="0" percent="0" rank="0" text="" dxfId="2">
      <formula>F7</formula>
    </cfRule>
  </conditionalFormatting>
  <conditionalFormatting sqref="I8">
    <cfRule type="cellIs" priority="164" operator="equal" aboveAverage="0" equalAverage="0" bottom="0" percent="0" rank="0" text="" dxfId="1">
      <formula>0</formula>
    </cfRule>
    <cfRule type="cellIs" priority="165" operator="lessThan" aboveAverage="0" equalAverage="0" bottom="0" percent="0" rank="0" text="" dxfId="2">
      <formula>F8</formula>
    </cfRule>
  </conditionalFormatting>
  <conditionalFormatting sqref="I9">
    <cfRule type="cellIs" priority="166" operator="equal" aboveAverage="0" equalAverage="0" bottom="0" percent="0" rank="0" text="" dxfId="1">
      <formula>0</formula>
    </cfRule>
    <cfRule type="cellIs" priority="167" operator="lessThan" aboveAverage="0" equalAverage="0" bottom="0" percent="0" rank="0" text="" dxfId="2">
      <formula>F9</formula>
    </cfRule>
  </conditionalFormatting>
  <conditionalFormatting sqref="J10">
    <cfRule type="cellIs" priority="168" operator="greaterThan" aboveAverage="0" equalAverage="0" bottom="0" percent="0" rank="0" text="" dxfId="1">
      <formula>I10</formula>
    </cfRule>
  </conditionalFormatting>
  <conditionalFormatting sqref="J11">
    <cfRule type="cellIs" priority="169" operator="greaterThan" aboveAverage="0" equalAverage="0" bottom="0" percent="0" rank="0" text="" dxfId="1">
      <formula>I11</formula>
    </cfRule>
  </conditionalFormatting>
  <conditionalFormatting sqref="J12">
    <cfRule type="cellIs" priority="170" operator="greaterThan" aboveAverage="0" equalAverage="0" bottom="0" percent="0" rank="0" text="" dxfId="1">
      <formula>I12</formula>
    </cfRule>
  </conditionalFormatting>
  <conditionalFormatting sqref="J20">
    <cfRule type="cellIs" priority="171" operator="greaterThan" aboveAverage="0" equalAverage="0" bottom="0" percent="0" rank="0" text="" dxfId="1">
      <formula>I20</formula>
    </cfRule>
  </conditionalFormatting>
  <conditionalFormatting sqref="J21">
    <cfRule type="cellIs" priority="172" operator="greaterThan" aboveAverage="0" equalAverage="0" bottom="0" percent="0" rank="0" text="" dxfId="1">
      <formula>I21</formula>
    </cfRule>
  </conditionalFormatting>
  <conditionalFormatting sqref="J22">
    <cfRule type="cellIs" priority="173" operator="greaterThan" aboveAverage="0" equalAverage="0" bottom="0" percent="0" rank="0" text="" dxfId="1">
      <formula>I22</formula>
    </cfRule>
  </conditionalFormatting>
  <conditionalFormatting sqref="J23">
    <cfRule type="cellIs" priority="174" operator="greaterThan" aboveAverage="0" equalAverage="0" bottom="0" percent="0" rank="0" text="" dxfId="1">
      <formula>I23</formula>
    </cfRule>
  </conditionalFormatting>
  <conditionalFormatting sqref="J24">
    <cfRule type="cellIs" priority="175" operator="greaterThan" aboveAverage="0" equalAverage="0" bottom="0" percent="0" rank="0" text="" dxfId="1">
      <formula>I24</formula>
    </cfRule>
  </conditionalFormatting>
  <conditionalFormatting sqref="J25">
    <cfRule type="cellIs" priority="176" operator="greaterThan" aboveAverage="0" equalAverage="0" bottom="0" percent="0" rank="0" text="" dxfId="1">
      <formula>I25</formula>
    </cfRule>
  </conditionalFormatting>
  <conditionalFormatting sqref="J38">
    <cfRule type="cellIs" priority="177" operator="greaterThan" aboveAverage="0" equalAverage="0" bottom="0" percent="0" rank="0" text="" dxfId="1">
      <formula>I38</formula>
    </cfRule>
  </conditionalFormatting>
  <conditionalFormatting sqref="J39">
    <cfRule type="cellIs" priority="178" operator="greaterThan" aboveAverage="0" equalAverage="0" bottom="0" percent="0" rank="0" text="" dxfId="1">
      <formula>I39</formula>
    </cfRule>
  </conditionalFormatting>
  <conditionalFormatting sqref="J40">
    <cfRule type="cellIs" priority="179" operator="greaterThan" aboveAverage="0" equalAverage="0" bottom="0" percent="0" rank="0" text="" dxfId="1">
      <formula>I40</formula>
    </cfRule>
  </conditionalFormatting>
  <conditionalFormatting sqref="J7">
    <cfRule type="cellIs" priority="180" operator="greaterThan" aboveAverage="0" equalAverage="0" bottom="0" percent="0" rank="0" text="" dxfId="1">
      <formula>I7</formula>
    </cfRule>
  </conditionalFormatting>
  <conditionalFormatting sqref="J8">
    <cfRule type="cellIs" priority="181" operator="greaterThan" aboveAverage="0" equalAverage="0" bottom="0" percent="0" rank="0" text="" dxfId="1">
      <formula>I8</formula>
    </cfRule>
  </conditionalFormatting>
  <conditionalFormatting sqref="J9">
    <cfRule type="cellIs" priority="182" operator="greaterThan" aboveAverage="0" equalAverage="0" bottom="0" percent="0" rank="0" text="" dxfId="1">
      <formula>I9</formula>
    </cfRule>
  </conditionalFormatting>
  <hyperlinks>
    <hyperlink ref="E7" r:id="rId2" display="2977"/>
    <hyperlink ref="M7" r:id="rId3" display="2133"/>
    <hyperlink ref="E8" r:id="rId4" display="C0805X106K8RACAUTO"/>
    <hyperlink ref="M8" r:id="rId5" display="80-C0805X106K8RAUTO"/>
    <hyperlink ref="E9" r:id="rId6" display="C0805C226M8PACTU"/>
    <hyperlink ref="M9" r:id="rId7" display="80-C0805C226M8P"/>
    <hyperlink ref="E10" r:id="rId8" display="CGA4J1X8L1C335K125AC"/>
    <hyperlink ref="M10" r:id="rId9" display="810-CGA4J1X8L335K125"/>
    <hyperlink ref="E11" r:id="rId10" display="AS0805KKX7R9BB104"/>
    <hyperlink ref="M11" r:id="rId11" display="603-AS0805KKX79BB104"/>
    <hyperlink ref="E12" r:id="rId12" display="EMZR250ARA101MF61G"/>
    <hyperlink ref="M12" r:id="rId13" display="661-EMZR250ARA101MF6"/>
    <hyperlink ref="M20" r:id="rId14" display="81-DFE201612PD1R0P2"/>
    <hyperlink ref="E21" r:id="rId15" display="ERJ-6RED5603V"/>
    <hyperlink ref="M21" r:id="rId16" display="667-ERJ-6RED5603V"/>
    <hyperlink ref="E22" r:id="rId17" display="CRCW0805150KFKEAC"/>
    <hyperlink ref="M22" r:id="rId18" display="71-CRCW0805150KFKEAC"/>
    <hyperlink ref="E23" r:id="rId19" display="SG73G2ATTD1001D"/>
    <hyperlink ref="M23" r:id="rId20" display="660-SG73G2ATTD1001D"/>
    <hyperlink ref="E24" r:id="rId21" display="ERJ-6RBD3900V"/>
    <hyperlink ref="M24" r:id="rId22" display="667-ERJ-6RBD3900V"/>
    <hyperlink ref="E25" r:id="rId23" display="CR0603-FX-1580ELF"/>
    <hyperlink ref="M25" r:id="rId24" display="652-CR0603FX-1580ELF"/>
    <hyperlink ref="E38" r:id="rId25" display="TPS62147RGXR"/>
    <hyperlink ref="M38" r:id="rId26" display="595-TPS62147RGXR"/>
    <hyperlink ref="E39" r:id="rId27" display="FT230XS-R"/>
    <hyperlink ref="M39" r:id="rId28" display="895-FT230XS-R"/>
    <hyperlink ref="E40" r:id="rId29" display="MSP430G2553IPW20"/>
    <hyperlink ref="M40" r:id="rId30" display="595-MSP430G2553IPW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2019-04-10T02:48:59Z</dcterms:created>
  <dc:creator/>
  <dc:description/>
  <dc:language>en-US</dc:language>
  <cp:lastModifiedBy/>
  <dcterms:modified xsi:type="dcterms:W3CDTF">2019-04-09T22:54:13Z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