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FABE9F2E-D322-427F-99D3-65B8A09FD14F}" xr6:coauthVersionLast="47" xr6:coauthVersionMax="47" xr10:uidLastSave="{00000000-0000-0000-0000-000000000000}"/>
  <bookViews>
    <workbookView xWindow="-108" yWindow="-108" windowWidth="23256" windowHeight="12456" xr2:uid="{0A0D8D68-EFC2-4074-BDCA-85DAF874A3F1}"/>
  </bookViews>
  <sheets>
    <sheet name="Sheet1" sheetId="6" r:id="rId1"/>
    <sheet name="Pivot" sheetId="5" r:id="rId2"/>
    <sheet name="Input Data" sheetId="2" r:id="rId3"/>
    <sheet name="Master Data" sheetId="1" r:id="rId4"/>
  </sheets>
  <definedNames>
    <definedName name="_xlchart.v1.2" hidden="1">Pivot!$AE$3</definedName>
    <definedName name="Category">OFFSET(#REF!,1,0,COUNT(#REF!))</definedName>
    <definedName name="CategoryC">OFFSET(Pivot!$AE$3,1,0,COUNT(Pivot!$AF:$AF))</definedName>
    <definedName name="CategoryR">OFFSET(Pivot!$AE$3,1,1,COUNT(Pivot!$AF:$AF))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 i="5" l="1" a="1"/>
  <c r="AJ4" i="5" s="1"/>
  <c r="AH4" i="5" s="1" a="1"/>
  <c r="AH4" i="5" s="1"/>
  <c r="AJ2" i="5" s="1"/>
  <c r="AI4" i="5" a="1"/>
  <c r="AI4" i="5" s="1"/>
  <c r="V4" i="5" a="1"/>
  <c r="V4" i="5" s="1"/>
  <c r="AB2" i="5"/>
  <c r="AC2" i="5" s="1"/>
  <c r="Y4" i="5" a="1"/>
  <c r="Y4" i="5" s="1"/>
  <c r="X4" i="5" a="1"/>
  <c r="W4" i="5" a="1"/>
  <c r="W4" i="5" s="1"/>
  <c r="M5" i="5"/>
  <c r="N5" i="5" s="1"/>
  <c r="M6" i="5"/>
  <c r="N6" i="5" s="1"/>
  <c r="M7" i="5"/>
  <c r="N7" i="5" s="1"/>
  <c r="M8" i="5"/>
  <c r="N8" i="5" s="1"/>
  <c r="M9" i="5"/>
  <c r="N9" i="5" s="1"/>
  <c r="M10" i="5"/>
  <c r="N10" i="5" s="1"/>
  <c r="M11" i="5"/>
  <c r="N11" i="5" s="1"/>
  <c r="M12" i="5"/>
  <c r="N12" i="5" s="1"/>
  <c r="M13" i="5"/>
  <c r="N13" i="5" s="1"/>
  <c r="M14" i="5"/>
  <c r="N14" i="5" s="1"/>
  <c r="M15" i="5"/>
  <c r="N15" i="5" s="1"/>
  <c r="M4" i="5"/>
  <c r="N4" i="5" s="1"/>
  <c r="L5" i="5"/>
  <c r="L6" i="5"/>
  <c r="L7" i="5"/>
  <c r="L8" i="5"/>
  <c r="L9" i="5"/>
  <c r="L10" i="5"/>
  <c r="L11" i="5"/>
  <c r="L12" i="5"/>
  <c r="L13" i="5"/>
  <c r="L14" i="5"/>
  <c r="L15" i="5"/>
  <c r="L4" i="5"/>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84" i="2"/>
  <c r="M102" i="2"/>
  <c r="M103" i="2"/>
  <c r="M109" i="2"/>
  <c r="M140" i="2"/>
  <c r="M284" i="2"/>
  <c r="M289" i="2"/>
  <c r="M396" i="2"/>
  <c r="M397" i="2"/>
  <c r="M414" i="2"/>
  <c r="M415" i="2"/>
  <c r="M416" i="2"/>
  <c r="L31" i="2"/>
  <c r="L67" i="2"/>
  <c r="L68" i="2"/>
  <c r="L69" i="2"/>
  <c r="L193" i="2"/>
  <c r="L211" i="2"/>
  <c r="L212" i="2"/>
  <c r="L218" i="2"/>
  <c r="L337" i="2"/>
  <c r="L338" i="2"/>
  <c r="L343" i="2"/>
  <c r="L344" i="2"/>
  <c r="L493" i="2"/>
  <c r="L494" i="2"/>
  <c r="L495"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K103" i="2"/>
  <c r="K104" i="2"/>
  <c r="M104" i="2" s="1"/>
  <c r="K105" i="2"/>
  <c r="M105" i="2" s="1"/>
  <c r="K106" i="2"/>
  <c r="M106" i="2" s="1"/>
  <c r="K107" i="2"/>
  <c r="M107" i="2" s="1"/>
  <c r="K108" i="2"/>
  <c r="M108" i="2" s="1"/>
  <c r="K109" i="2"/>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K285" i="2"/>
  <c r="M285" i="2" s="1"/>
  <c r="K286" i="2"/>
  <c r="M286" i="2" s="1"/>
  <c r="K287" i="2"/>
  <c r="M287" i="2" s="1"/>
  <c r="K288" i="2"/>
  <c r="M288" i="2" s="1"/>
  <c r="K289" i="2"/>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K397" i="2"/>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K415" i="2"/>
  <c r="K416" i="2"/>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J68" i="2"/>
  <c r="J69" i="2"/>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J212" i="2"/>
  <c r="J213" i="2"/>
  <c r="L213" i="2" s="1"/>
  <c r="J214" i="2"/>
  <c r="L214" i="2" s="1"/>
  <c r="J215" i="2"/>
  <c r="L215" i="2" s="1"/>
  <c r="J216" i="2"/>
  <c r="L216" i="2" s="1"/>
  <c r="J217" i="2"/>
  <c r="L217" i="2" s="1"/>
  <c r="J218" i="2"/>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J338" i="2"/>
  <c r="J339" i="2"/>
  <c r="L339" i="2" s="1"/>
  <c r="J340" i="2"/>
  <c r="L340" i="2" s="1"/>
  <c r="J341" i="2"/>
  <c r="L341" i="2" s="1"/>
  <c r="J342" i="2"/>
  <c r="L342" i="2" s="1"/>
  <c r="J343" i="2"/>
  <c r="J344" i="2"/>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J494" i="2"/>
  <c r="J495" i="2"/>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8" i="5"/>
  <c r="E7" i="5"/>
  <c r="AI2" i="5" l="1"/>
  <c r="AB4" i="5" a="1"/>
  <c r="AB4" i="5" s="1"/>
  <c r="AA4" i="5" a="1"/>
  <c r="AA4" i="5" s="1"/>
  <c r="X4" i="5"/>
  <c r="U4" i="5" s="1" a="1"/>
  <c r="U4" i="5" s="1"/>
  <c r="Y2" i="5" s="1"/>
  <c r="E9" i="5"/>
  <c r="W2" i="5" l="1"/>
  <c r="X2" i="5"/>
  <c r="V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<sst xmlns="http://schemas.openxmlformats.org/spreadsheetml/2006/main" count="1929" uniqueCount="141">
  <si>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</si>
  <si>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</si>
  <si>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</si>
  <si>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</si>
  <si>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</si>
  <si>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</si>
  <si>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</si>
  <si>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</si>
  <si>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</si>
  <si>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</si>
  <si>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</si>
  <si>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</si>
  <si>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</si>
  <si>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</si>
  <si>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</si>
  <si>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</si>
  <si>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</si>
  <si>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</si>
  <si>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</si>
  <si>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</si>
  <si>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</si>
  <si>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</si>
  <si>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</si>
  <si>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</si>
  <si>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</si>
  <si>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</si>
  <si>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</si>
  <si>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</si>
  <si>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</si>
  <si>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</si>
  <si>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</si>
  <si>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</si>
  <si>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</si>
  <si>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</si>
  <si>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</si>
  <si>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</si>
  <si>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</si>
  <si>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</si>
  <si>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</si>
  <si>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</si>
  <si>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</si>
  <si>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</si>
  <si>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</si>
  <si>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</si>
  <si>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</si>
  <si>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</si>
  <si>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</si>
  <si>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</si>
  <si>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</si>
  <si>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</si>
  <si>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</si>
  <si>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</si>
  <si>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</si>
  <si>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</si>
  <si>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</si>
  <si>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</si>
  <si>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</si>
  <si>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</si>
  <si>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</si>
  <si>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</si>
  <si>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</si>
  <si>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</si>
  <si>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</si>
  <si>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</si>
  <si>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</si>
  <si>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</si>
  <si>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</si>
  <si>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</si>
  <si>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</si>
  <si>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</si>
  <si>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</si>
  <si>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</si>
  <si>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</si>
  <si>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</si>
  <si>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</si>
  <si>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</si>
  <si>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</si>
  <si>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</si>
  <si>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</si>
  <si>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</si>
  <si>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</si>
  <si>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</si>
  <si>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</si>
  <si>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</si>
  <si>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</si>
  <si>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</si>
  <si>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</si>
  <si>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</si>
  <si>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</si>
  <si>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</si>
  <si>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</si>
  <si>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</si>
  <si>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</si>
  <si>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</si>
  <si>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</si>
  <si>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</si>
  <si>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</si>
  <si>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</si>
  <si>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</si>
  <si>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</si>
  <si>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</si>
  <si>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</si>
  <si>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</si>
  <si>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</si>
  <si>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</si>
  <si>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</si>
  <si>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</si>
  <si>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</si>
  <si>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</si>
  <si>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</si>
  <si>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</si>
  <si>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</si>
  <si>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</si>
  <si>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</si>
  <si>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 xml:space="preserve">Total Buying </t>
  </si>
  <si>
    <t>Total Selling</t>
  </si>
  <si>
    <t>Day</t>
  </si>
  <si>
    <t>Month</t>
  </si>
  <si>
    <t>Year</t>
  </si>
  <si>
    <t>Row Labels</t>
  </si>
  <si>
    <t>Sum of Total Selling</t>
  </si>
  <si>
    <t xml:space="preserve">Sum of Total Buying </t>
  </si>
  <si>
    <t>Jan</t>
  </si>
  <si>
    <t>Feb</t>
  </si>
  <si>
    <t>Mar</t>
  </si>
  <si>
    <t>Apr</t>
  </si>
  <si>
    <t>May</t>
  </si>
  <si>
    <t>Jun</t>
  </si>
  <si>
    <t>Jul</t>
  </si>
  <si>
    <t>Aug</t>
  </si>
  <si>
    <t>Sep</t>
  </si>
  <si>
    <t>Oct</t>
  </si>
  <si>
    <t>Nov</t>
  </si>
  <si>
    <t>Dec</t>
  </si>
  <si>
    <t>Sum of QUANTITY</t>
  </si>
  <si>
    <t>Total Profit</t>
  </si>
  <si>
    <t>Total Sales</t>
  </si>
  <si>
    <t>Profit %</t>
  </si>
  <si>
    <t>Sales</t>
  </si>
  <si>
    <t>Profit 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</si>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</sst>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409]#,##0.00"/>
    <numFmt numFmtId="166" formatCode="[$$-409]#,##0"/>
    <numFmt numFmtId="167" formatCode="[$$-540A]#,##0.00"/>
    <numFmt numFmtId="168" formatCode="_-[$$-409]* #,##0.00_ ;_-[$$-409]* \-#,##0.00\ ;_-[$$-409]* &quot;-&quot;??_ ;_-@_ "/>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167" fontId="0" fillId="0" borderId="0" xfId="0" applyNumberFormat="1"/>
    <xf numFmtId="168" fontId="0" fillId="0" borderId="0" xfId="0" applyNumberFormat="1"/>
    <xf numFmtId="0" fontId="0" fillId="0" borderId="0" xfId="0" applyNumberFormat="1"/>
  </cellXfs>
  <cellStyles count="2">
    <cellStyle name="Normal" xfId="0" builtinId="0"/>
    <cellStyle name="Percent" xfId="1" builtinId="5"/>
  </cellStyles>
  <dxfs count="48">
    <dxf>
      <numFmt numFmtId="165" formatCode="[$$-409]#,##0.00"/>
    </dxf>
    <dxf>
      <numFmt numFmtId="165" formatCode="[$$-409]#,##0.00"/>
    </dxf>
    <dxf>
      <font>
        <b/>
        <i val="0"/>
        <sz val="9"/>
        <color theme="0"/>
        <name val="Castellar"/>
        <family val="1"/>
        <scheme val="none"/>
      </font>
      <fill>
        <patternFill>
          <bgColor rgb="FF757F93"/>
        </patternFill>
      </fill>
      <border diagonalUp="0" diagonalDown="0">
        <left/>
        <right/>
        <top/>
        <bottom/>
        <vertical/>
        <horizontal/>
      </border>
    </dxf>
    <dxf>
      <font>
        <b/>
        <i val="0"/>
        <sz val="10"/>
        <color theme="0"/>
        <name val="Castellar"/>
        <family val="1"/>
        <scheme val="none"/>
      </font>
      <fill>
        <patternFill>
          <bgColor rgb="FF757F93"/>
        </patternFill>
      </fill>
      <border diagonalUp="0" diagonalDown="0">
        <left/>
        <right/>
        <top/>
        <bottom/>
        <vertical/>
        <horizontal/>
      </border>
    </dxf>
    <dxf>
      <font>
        <b/>
        <i val="0"/>
        <sz val="9"/>
        <color theme="1"/>
        <name val="Castellar"/>
        <family val="1"/>
        <scheme val="none"/>
      </font>
      <fill>
        <patternFill>
          <bgColor rgb="FF757F93"/>
        </patternFill>
      </fill>
      <border diagonalUp="0" diagonalDown="0">
        <left/>
        <right/>
        <top/>
        <bottom/>
        <vertical/>
        <horizontal/>
      </border>
    </dxf>
    <dxf>
      <font>
        <b/>
        <i val="0"/>
        <sz val="10"/>
        <color theme="2" tint="-0.24994659260841701"/>
        <name val="Castellar"/>
        <family val="1"/>
        <scheme val="none"/>
      </font>
      <fill>
        <patternFill>
          <bgColor theme="2" tint="-0.24994659260841701"/>
        </patternFill>
      </fill>
      <border diagonalUp="0" diagonalDown="0">
        <left/>
        <right/>
        <top/>
        <bottom/>
        <vertical/>
        <horizontal/>
      </border>
    </dxf>
    <dxf>
      <font>
        <b/>
        <i val="0"/>
        <sz val="9"/>
        <color theme="1"/>
        <name val="Castellar"/>
        <family val="1"/>
        <scheme val="none"/>
      </font>
      <fill>
        <patternFill>
          <bgColor theme="2" tint="-0.24994659260841701"/>
        </patternFill>
      </fill>
      <border diagonalUp="0" diagonalDown="0">
        <left/>
        <right/>
        <top/>
        <bottom/>
        <vertical/>
        <horizontal/>
      </border>
    </dxf>
    <dxf>
      <font>
        <b/>
        <i val="0"/>
        <sz val="10"/>
        <color theme="2" tint="-0.24994659260841701"/>
        <name val="Castellar"/>
        <family val="1"/>
        <scheme val="none"/>
      </font>
      <fill>
        <patternFill>
          <bgColor rgb="FF757F93"/>
        </patternFill>
      </fill>
      <border diagonalUp="0" diagonalDown="0">
        <left/>
        <right/>
        <top/>
        <bottom/>
        <vertical/>
        <horizontal/>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font>
        <b/>
        <i val="0"/>
        <sz val="9"/>
        <color theme="1"/>
        <name val="Castellar"/>
        <family val="1"/>
        <scheme val="none"/>
      </font>
      <fill>
        <patternFill>
          <bgColor theme="2" tint="-0.24994659260841701"/>
        </patternFill>
      </fill>
      <border diagonalUp="0" diagonalDown="0">
        <left/>
        <right/>
        <top/>
        <bottom/>
        <vertical/>
        <horizontal/>
      </border>
    </dxf>
    <dxf>
      <font>
        <b/>
        <i val="0"/>
        <sz val="10"/>
        <color theme="2" tint="-0.24994659260841701"/>
        <name val="Castellar"/>
        <family val="1"/>
        <scheme val="none"/>
      </font>
      <fill>
        <patternFill>
          <bgColor theme="2" tint="-0.24994659260841701"/>
        </patternFill>
      </fill>
      <border diagonalUp="0" diagonalDown="0">
        <left/>
        <right/>
        <top/>
        <bottom/>
        <vertical/>
        <horizontal/>
      </border>
    </dxf>
    <dxf>
      <font>
        <b/>
        <i val="0"/>
        <sz val="9"/>
        <color theme="0"/>
        <name val="Castellar"/>
        <family val="1"/>
        <scheme val="none"/>
      </font>
      <fill>
        <patternFill patternType="none">
          <bgColor auto="1"/>
        </patternFill>
      </fill>
      <border diagonalUp="0" diagonalDown="0">
        <left/>
        <right/>
        <top/>
        <bottom/>
        <vertical/>
        <horizontal/>
      </border>
    </dxf>
    <dxf>
      <font>
        <b/>
        <i val="0"/>
        <sz val="9"/>
        <color theme="0"/>
        <name val="Castellar"/>
        <family val="1"/>
      </font>
      <fill>
        <patternFill>
          <bgColor theme="2" tint="-9.9948118533890809E-2"/>
        </patternFill>
      </fill>
      <border diagonalUp="0" diagonalDown="0">
        <left/>
        <right/>
        <top/>
        <bottom/>
        <vertical/>
        <horizontal/>
      </border>
    </dxf>
    <dxf>
      <font>
        <b/>
        <i val="0"/>
        <sz val="9"/>
        <color theme="0"/>
        <name val="Castellar"/>
        <family val="1"/>
        <scheme val="none"/>
      </font>
      <fill>
        <patternFill>
          <bgColor theme="2" tint="-9.9948118533890809E-2"/>
        </patternFill>
      </fill>
      <border diagonalUp="0" diagonalDown="0">
        <left/>
        <right/>
        <top/>
        <bottom/>
        <vertical/>
        <horizontal/>
      </border>
    </dxf>
    <dxf>
      <font>
        <b/>
        <i val="0"/>
        <sz val="9"/>
        <color theme="0"/>
        <name val="Castellar"/>
        <family val="1"/>
      </font>
      <fill>
        <patternFill patternType="none">
          <bgColor auto="1"/>
        </patternFill>
      </fill>
      <border diagonalUp="0" diagonalDown="0">
        <left/>
        <right/>
        <top/>
        <bottom/>
        <vertical/>
        <horizontal/>
      </border>
    </dxf>
    <dxf>
      <font>
        <b/>
        <i val="0"/>
        <sz val="9"/>
        <color theme="0"/>
        <name val="Castellar"/>
        <family val="1"/>
        <scheme val="none"/>
      </font>
      <fill>
        <patternFill>
          <bgColor theme="2" tint="-9.9948118533890809E-2"/>
        </patternFill>
      </fill>
      <border diagonalUp="0" diagonalDown="0">
        <left/>
        <right/>
        <top/>
        <bottom/>
        <vertical/>
        <horizontal/>
      </border>
    </dxf>
    <dxf>
      <font>
        <b/>
        <i val="0"/>
        <sz val="9"/>
        <color theme="0"/>
        <name val="Castellar"/>
        <family val="1"/>
      </font>
      <fill>
        <patternFill patternType="none">
          <bgColor auto="1"/>
        </patternFill>
      </fill>
      <border diagonalUp="0" diagonalDown="0">
        <left/>
        <right/>
        <top/>
        <bottom/>
        <vertical/>
        <horizontal/>
      </border>
    </dxf>
    <dxf>
      <font>
        <b/>
        <i val="0"/>
        <sz val="9"/>
        <color theme="0"/>
        <name val="Castellar"/>
        <family val="1"/>
        <scheme val="none"/>
      </font>
      <fill>
        <patternFill>
          <bgColor theme="2" tint="-9.9948118533890809E-2"/>
        </patternFill>
      </fill>
      <border diagonalUp="0" diagonalDown="0">
        <left/>
        <right/>
        <top/>
        <bottom/>
        <vertical/>
        <horizontal/>
      </border>
    </dxf>
    <dxf>
      <font>
        <b/>
        <i val="0"/>
        <sz val="9"/>
        <color theme="0"/>
        <name val="Castellar"/>
        <family val="1"/>
      </font>
      <fill>
        <patternFill>
          <bgColor theme="2" tint="-9.9948118533890809E-2"/>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9" defaultTableStyle="TableStyleMedium2" defaultPivotStyle="PivotStyleLight16">
    <tableStyle name="SLICER" pivot="0" table="0" count="10" xr9:uid="{C2F4C036-8D81-403F-996E-142D1BF5CBC0}">
      <tableStyleElement type="wholeTable" dxfId="47"/>
      <tableStyleElement type="headerRow" dxfId="46"/>
    </tableStyle>
    <tableStyle name="Slicer1" pivot="0" table="0" count="10" xr9:uid="{E8D67DAB-E08D-4152-9A64-C7F956074C78}">
      <tableStyleElement type="wholeTable" dxfId="45"/>
      <tableStyleElement type="headerRow" dxfId="44"/>
    </tableStyle>
    <tableStyle name="Slicer1 2" pivot="0" table="0" count="10" xr9:uid="{A12266D4-C0B7-4030-BA41-FB9D4DA4AFEF}">
      <tableStyleElement type="wholeTable" dxfId="43"/>
      <tableStyleElement type="headerRow" dxfId="42"/>
    </tableStyle>
    <tableStyle name="Slicer1 3" pivot="0" table="0" count="10" xr9:uid="{1DA5D61E-4E14-43D5-98FF-498B8076E400}">
      <tableStyleElement type="wholeTable" dxfId="41"/>
      <tableStyleElement type="headerRow" dxfId="40"/>
    </tableStyle>
    <tableStyle name="Slicer1 4" pivot="0" table="0" count="10" xr9:uid="{AC260B39-9C4A-4D17-859C-7FBA0526D85E}">
      <tableStyleElement type="wholeTable" dxfId="39"/>
      <tableStyleElement type="headerRow" dxfId="38"/>
    </tableStyle>
    <tableStyle name="slicer2" pivot="0" table="0" count="10" xr9:uid="{9A196830-2292-48D7-9B11-6488DE3CC7E4}">
      <tableStyleElement type="wholeTable" dxfId="37"/>
      <tableStyleElement type="headerRow" dxfId="36"/>
    </tableStyle>
    <tableStyle name="slicer2 2" pivot="0" table="0" count="10" xr9:uid="{9188654F-FE40-4EB5-A737-C16F572B0D1C}">
      <tableStyleElement type="wholeTable" dxfId="7"/>
      <tableStyleElement type="headerRow" dxfId="6"/>
    </tableStyle>
    <tableStyle name="slicer2 2 2" pivot="0" table="0" count="10" xr9:uid="{034F909F-7DBC-45B6-A87A-645C1C8847BC}">
      <tableStyleElement type="wholeTable" dxfId="3"/>
      <tableStyleElement type="headerRow" dxfId="2"/>
    </tableStyle>
    <tableStyle name="slicer2 3" pivot="0" table="0" count="10" xr9:uid="{1793BDB9-2A95-4D6E-BA46-1063733814A9}">
      <tableStyleElement type="wholeTable" dxfId="5"/>
      <tableStyleElement type="headerRow" dxfId="4"/>
    </tableStyle>
  </tableStyles>
  <colors>
    <mruColors>
      <color rgb="FF757F93"/>
    </mruColors>
  </colors>
  <extLst>
    <ext xmlns:x14="http://schemas.microsoft.com/office/spreadsheetml/2009/9/main" uri="{46F421CA-312F-682f-3DD2-61675219B42D}">
      <x14:dxfs count="7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1"/>
            <x14:slicerStyleElement type="unselectedItemWithNoData" dxfId="70"/>
            <x14:slicerStyleElement type="selectedItemWithData" dxfId="69"/>
            <x14:slicerStyleElement type="selectedItemWithNoData" dxfId="68"/>
            <x14:slicerStyleElement type="hoveredUnselectedItemWithData" dxfId="67"/>
            <x14:slicerStyleElement type="hoveredSelectedItemWithData" dxfId="66"/>
            <x14:slicerStyleElement type="hoveredUnselectedItemWithNoData" dxfId="65"/>
            <x14:slicerStyleElement type="hoveredSelectedItemWithNoData" dxfId="64"/>
          </x14:slicerStyleElements>
        </x14:slicerStyle>
        <x14:slicerStyle name="Slicer1">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Slicer1 2">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Slicer1 3">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1 4">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(1)g.xlsx]Pivot!Daily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8000">
                <a:schemeClr val="accent1">
                  <a:lumMod val="75000"/>
                </a:schemeClr>
              </a:gs>
              <a:gs pos="100000">
                <a:schemeClr val="bg1">
                  <a:lumMod val="95000"/>
                </a:schemeClr>
              </a:gs>
              <a:gs pos="100000">
                <a:schemeClr val="accent1">
                  <a:lumMod val="45000"/>
                  <a:lumOff val="55000"/>
                </a:schemeClr>
              </a:gs>
              <a:gs pos="73000">
                <a:schemeClr val="accent1">
                  <a:lumMod val="30000"/>
                  <a:lumOff val="70000"/>
                </a:schemeClr>
              </a:gs>
            </a:gsLst>
            <a:lin ang="5400000" scaled="1"/>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698"/>
          <c:y val="4.6296296296296294E-2"/>
          <c:w val="0.85219685039370074"/>
          <c:h val="0.8416746864975212"/>
        </c:manualLayout>
      </c:layout>
      <c:areaChart>
        <c:grouping val="standard"/>
        <c:varyColors val="0"/>
        <c:ser>
          <c:idx val="0"/>
          <c:order val="0"/>
          <c:tx>
            <c:strRef>
              <c:f>Pivot!$B$3</c:f>
              <c:strCache>
                <c:ptCount val="1"/>
                <c:pt idx="0">
                  <c:v>Total</c:v>
                </c:pt>
              </c:strCache>
            </c:strRef>
          </c:tx>
          <c:spPr>
            <a:gradFill flip="none" rotWithShape="1">
              <a:gsLst>
                <a:gs pos="18000">
                  <a:schemeClr val="accent1">
                    <a:lumMod val="75000"/>
                  </a:schemeClr>
                </a:gs>
                <a:gs pos="100000">
                  <a:schemeClr val="bg1">
                    <a:lumMod val="95000"/>
                  </a:schemeClr>
                </a:gs>
                <a:gs pos="100000">
                  <a:schemeClr val="accent1">
                    <a:lumMod val="45000"/>
                    <a:lumOff val="55000"/>
                  </a:schemeClr>
                </a:gs>
                <a:gs pos="73000">
                  <a:schemeClr val="accent1">
                    <a:lumMod val="30000"/>
                    <a:lumOff val="70000"/>
                  </a:schemeClr>
                </a:gs>
              </a:gsLst>
              <a:lin ang="5400000" scaled="1"/>
              <a:tileRect/>
            </a:gradFill>
            <a:ln w="25400">
              <a:noFill/>
            </a:ln>
            <a:effectLst/>
          </c:spPr>
          <c:cat>
            <c:strRef>
              <c:f>Pivot!$A$4:$A$34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1-AD58-46FF-AE28-BD419398CDA6}"/>
            </c:ext>
          </c:extLst>
        </c:ser>
        <c:dLbls>
          <c:showLegendKey val="0"/>
          <c:showVal val="0"/>
          <c:showCatName val="0"/>
          <c:showSerName val="0"/>
          <c:showPercent val="0"/>
          <c:showBubbleSize val="0"/>
        </c:dLbls>
        <c:axId val="981393616"/>
        <c:axId val="981376336"/>
      </c:areaChart>
      <c:catAx>
        <c:axId val="981393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76336"/>
        <c:crosses val="autoZero"/>
        <c:auto val="1"/>
        <c:lblAlgn val="ctr"/>
        <c:lblOffset val="100"/>
        <c:noMultiLvlLbl val="0"/>
      </c:catAx>
      <c:valAx>
        <c:axId val="98137633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936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Pivot!$L$3</c:f>
              <c:strCache>
                <c:ptCount val="1"/>
                <c:pt idx="0">
                  <c:v>Sales</c:v>
                </c:pt>
              </c:strCache>
            </c:strRef>
          </c:tx>
          <c:spPr>
            <a:gradFill>
              <a:gsLst>
                <a:gs pos="41000">
                  <a:schemeClr val="accent1">
                    <a:lumMod val="75000"/>
                  </a:schemeClr>
                </a:gs>
                <a:gs pos="90000">
                  <a:schemeClr val="bg1">
                    <a:lumMod val="95000"/>
                  </a:schemeClr>
                </a:gs>
                <a:gs pos="68000">
                  <a:schemeClr val="accent1">
                    <a:lumMod val="45000"/>
                    <a:lumOff val="55000"/>
                  </a:schemeClr>
                </a:gs>
                <a:gs pos="100000">
                  <a:schemeClr val="accent1">
                    <a:lumMod val="30000"/>
                    <a:lumOff val="70000"/>
                  </a:schemeClr>
                </a:gs>
              </a:gsLst>
              <a:lin ang="5400000" scaled="1"/>
            </a:gradFill>
            <a:ln>
              <a:noFill/>
            </a:ln>
            <a:effectLst/>
          </c:spPr>
          <c:invertIfNegative val="0"/>
          <c:dLbls>
            <c:dLbl>
              <c:idx val="0"/>
              <c:tx>
                <c:rich>
                  <a:bodyPr/>
                  <a:lstStyle/>
                  <a:p>
                    <a:fld id="{C26680F4-49B7-4329-87B9-F4B5C6B2737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906D-4651-80AC-6142FBB6710C}"/>
                </c:ext>
              </c:extLst>
            </c:dLbl>
            <c:dLbl>
              <c:idx val="1"/>
              <c:tx>
                <c:rich>
                  <a:bodyPr/>
                  <a:lstStyle/>
                  <a:p>
                    <a:fld id="{69346F7B-8336-4D6E-8F36-51D93F27BC2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06D-4651-80AC-6142FBB6710C}"/>
                </c:ext>
              </c:extLst>
            </c:dLbl>
            <c:dLbl>
              <c:idx val="2"/>
              <c:tx>
                <c:rich>
                  <a:bodyPr/>
                  <a:lstStyle/>
                  <a:p>
                    <a:fld id="{4D0F4325-AABE-4A92-A6F2-944D166000E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06D-4651-80AC-6142FBB6710C}"/>
                </c:ext>
              </c:extLst>
            </c:dLbl>
            <c:dLbl>
              <c:idx val="3"/>
              <c:tx>
                <c:rich>
                  <a:bodyPr/>
                  <a:lstStyle/>
                  <a:p>
                    <a:fld id="{BDF67AC8-796B-4C9B-943E-EBD3A29D328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06D-4651-80AC-6142FBB6710C}"/>
                </c:ext>
              </c:extLst>
            </c:dLbl>
            <c:dLbl>
              <c:idx val="4"/>
              <c:tx>
                <c:rich>
                  <a:bodyPr/>
                  <a:lstStyle/>
                  <a:p>
                    <a:fld id="{289C5878-D110-41B8-8475-426137731C1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06D-4651-80AC-6142FBB6710C}"/>
                </c:ext>
              </c:extLst>
            </c:dLbl>
            <c:dLbl>
              <c:idx val="5"/>
              <c:tx>
                <c:rich>
                  <a:bodyPr/>
                  <a:lstStyle/>
                  <a:p>
                    <a:fld id="{64000C06-E28C-4CEB-82A0-F293EE8064E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06D-4651-80AC-6142FBB6710C}"/>
                </c:ext>
              </c:extLst>
            </c:dLbl>
            <c:dLbl>
              <c:idx val="6"/>
              <c:tx>
                <c:rich>
                  <a:bodyPr/>
                  <a:lstStyle/>
                  <a:p>
                    <a:fld id="{2ADCDF28-43FA-426F-B3F9-636DAB6BED7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06D-4651-80AC-6142FBB6710C}"/>
                </c:ext>
              </c:extLst>
            </c:dLbl>
            <c:dLbl>
              <c:idx val="7"/>
              <c:tx>
                <c:rich>
                  <a:bodyPr/>
                  <a:lstStyle/>
                  <a:p>
                    <a:fld id="{82213020-874B-4CEB-AE3E-A77FFB265CC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06D-4651-80AC-6142FBB6710C}"/>
                </c:ext>
              </c:extLst>
            </c:dLbl>
            <c:dLbl>
              <c:idx val="8"/>
              <c:tx>
                <c:rich>
                  <a:bodyPr/>
                  <a:lstStyle/>
                  <a:p>
                    <a:fld id="{0608FAC4-D66F-4170-8E1E-13CE77B7F63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06D-4651-80AC-6142FBB6710C}"/>
                </c:ext>
              </c:extLst>
            </c:dLbl>
            <c:dLbl>
              <c:idx val="9"/>
              <c:tx>
                <c:rich>
                  <a:bodyPr/>
                  <a:lstStyle/>
                  <a:p>
                    <a:fld id="{650C6364-7853-4432-B355-14E55DA6D60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06D-4651-80AC-6142FBB6710C}"/>
                </c:ext>
              </c:extLst>
            </c:dLbl>
            <c:dLbl>
              <c:idx val="10"/>
              <c:tx>
                <c:rich>
                  <a:bodyPr/>
                  <a:lstStyle/>
                  <a:p>
                    <a:fld id="{D984ED96-17E0-4DB2-907E-A757E302F1D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06D-4651-80AC-6142FBB6710C}"/>
                </c:ext>
              </c:extLst>
            </c:dLbl>
            <c:dLbl>
              <c:idx val="11"/>
              <c:tx>
                <c:rich>
                  <a:bodyPr/>
                  <a:lstStyle/>
                  <a:p>
                    <a:fld id="{2CBB31B0-A1AA-465F-8744-A15294BAFD0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06D-4651-80AC-6142FBB6710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Pivot!$L$4:$L$15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Pivot!$N$4:$N$15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906D-4651-80AC-6142FBB6710C}"/>
            </c:ext>
          </c:extLst>
        </c:ser>
        <c:ser>
          <c:idx val="1"/>
          <c:order val="1"/>
          <c:tx>
            <c:strRef>
              <c:f>Pivot!$M$3</c:f>
              <c:strCache>
                <c:ptCount val="1"/>
                <c:pt idx="0">
                  <c:v>Profit Sales</c:v>
                </c:pt>
              </c:strCache>
            </c:strRef>
          </c:tx>
          <c:spPr>
            <a:solidFill>
              <a:schemeClr val="accent2"/>
            </a:solidFill>
            <a:ln>
              <a:noFill/>
            </a:ln>
            <a:effectLst/>
          </c:spPr>
          <c:invertIfNegative val="0"/>
          <c:cat>
            <c:strRef>
              <c:f>Pivot!$K$4:$K$15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Pivot!$M$4:$M$15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906D-4651-80AC-6142FBB6710C}"/>
            </c:ext>
          </c:extLst>
        </c:ser>
        <c:dLbls>
          <c:showLegendKey val="0"/>
          <c:showVal val="0"/>
          <c:showCatName val="0"/>
          <c:showSerName val="0"/>
          <c:showPercent val="0"/>
          <c:showBubbleSize val="0"/>
        </c:dLbls>
        <c:gapWidth val="50"/>
        <c:overlap val="100"/>
        <c:axId val="977102112"/>
        <c:axId val="977097792"/>
      </c:barChart>
      <c:catAx>
        <c:axId val="9771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97792"/>
        <c:crosses val="autoZero"/>
        <c:auto val="1"/>
        <c:lblAlgn val="ctr"/>
        <c:lblOffset val="100"/>
        <c:noMultiLvlLbl val="0"/>
      </c:catAx>
      <c:valAx>
        <c:axId val="977097792"/>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1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(1)g.xlsx]Pivot!SalesType</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spPr>
          <a:solidFill>
            <a:schemeClr val="accent1"/>
          </a:solidFill>
          <a:ln>
            <a:noFill/>
          </a:ln>
          <a:effectLst>
            <a:outerShdw blurRad="50800" dist="38100" dir="2700000" algn="tl" rotWithShape="0">
              <a:prstClr val="black">
                <a:alpha val="40000"/>
              </a:prstClr>
            </a:outerShdw>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50800" dist="38100" dir="2700000" algn="tl" rotWithShape="0">
              <a:prstClr val="black">
                <a:alpha val="40000"/>
              </a:prstClr>
            </a:outerShdw>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outerShdw blurRad="50800" dist="38100" dir="2700000" algn="tl" rotWithShape="0">
              <a:prstClr val="black">
                <a:alpha val="40000"/>
              </a:prstClr>
            </a:outerShdw>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1403394740751747"/>
          <c:y val="2.564102564102564E-2"/>
          <c:w val="0.6269635517258455"/>
          <c:h val="0.68162191264553462"/>
        </c:manualLayout>
      </c:layout>
      <c:pieChart>
        <c:varyColors val="1"/>
        <c:ser>
          <c:idx val="0"/>
          <c:order val="0"/>
          <c:tx>
            <c:strRef>
              <c:f>Pivot!$AN$3</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1"/>
              </a:solidFill>
              <a:ln>
                <a:noFill/>
              </a:ln>
              <a:effectLst>
                <a:outerShdw blurRad="50800" dist="38100" dir="2700000" algn="tl"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BA9-46C0-874C-AF3807D6750B}"/>
              </c:ext>
            </c:extLst>
          </c:dPt>
          <c:dPt>
            <c:idx val="1"/>
            <c:bubble3D val="0"/>
            <c:spPr>
              <a:solidFill>
                <a:schemeClr val="accent2"/>
              </a:solidFill>
              <a:ln>
                <a:noFill/>
              </a:ln>
              <a:effectLst>
                <a:outerShdw blurRad="50800" dist="38100" dir="2700000" algn="tl"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BA9-46C0-874C-AF3807D6750B}"/>
              </c:ext>
            </c:extLst>
          </c:dPt>
          <c:dPt>
            <c:idx val="2"/>
            <c:bubble3D val="0"/>
            <c:spPr>
              <a:solidFill>
                <a:schemeClr val="accent3"/>
              </a:solidFill>
              <a:ln>
                <a:noFill/>
              </a:ln>
              <a:effectLst>
                <a:outerShdw blurRad="50800" dist="38100" dir="2700000" algn="tl" rotWithShape="0">
                  <a:prstClr val="black">
                    <a:alpha val="40000"/>
                  </a:prstClr>
                </a:outerShdw>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Pivot!$AM$4:$AM$6</c:f>
              <c:strCache>
                <c:ptCount val="3"/>
                <c:pt idx="0">
                  <c:v>Direct Sales</c:v>
                </c:pt>
                <c:pt idx="1">
                  <c:v>Online</c:v>
                </c:pt>
                <c:pt idx="2">
                  <c:v>Wholesaler</c:v>
                </c:pt>
              </c:strCache>
            </c:strRef>
          </c:cat>
          <c:val>
            <c:numRef>
              <c:f>Pivot!$AN$4:$AN$6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C-3BA9-46C0-874C-AF3807D6750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0.11107066805328578"/>
          <c:y val="0.69871592973955177"/>
          <c:w val="0.85647501609468624"/>
          <c:h val="0.301284070260448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(1)g.xlsx]Pivot!PaymentMode</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Pivot!$AQ$3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E8F-4DAD-B5D1-2BB915C4EBD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E8F-4DAD-B5D1-2BB915C4EBD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Pivot!$AP$4:$AP$5</c:f>
              <c:strCache>
                <c:ptCount val="2"/>
                <c:pt idx="0">
                  <c:v>Cash</c:v>
                </c:pt>
                <c:pt idx="1">
                  <c:v>Online</c:v>
                </c:pt>
              </c:strCache>
            </c:strRef>
          </c:cat>
          <c:val>
            <c:numRef>
              <c:f>Pivot!$AQ$4:$AQ$5</c:f>
              <c:numCache>
                <c:formatCode>General</c:formatCode>
                <c:ptCount val="2"/>
                <c:pt idx="0">
                  <c:v>199516.90000000008</c:v>
                </c:pt>
                <c:pt idx="1">
                  <c:v>201895.01999999993</c:v>
                </c:pt>
              </c:numCache>
            </c:numRef>
          </c:val>
          <c:extLst>
            <c:ext xmlns:c16="http://schemas.microsoft.com/office/drawing/2014/chart" uri="{C3380CC4-5D6E-409C-BE32-E72D297353CC}">
              <c16:uniqueId val="{00000005-68D5-4BDA-A04D-7619ED99139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60004999375078"/>
          <c:y val="6.4102534688556659E-2"/>
          <c:w val="0.59100046704688236"/>
          <c:h val="0.87179493062288671"/>
        </c:manualLayout>
      </c:layout>
      <c:barChart>
        <c:barDir val="bar"/>
        <c:grouping val="clustered"/>
        <c:varyColors val="0"/>
        <c:ser>
          <c:idx val="0"/>
          <c:order val="0"/>
          <c:spPr>
            <a:gradFill flip="none" rotWithShape="1">
              <a:gsLst>
                <a:gs pos="27000">
                  <a:schemeClr val="accent1">
                    <a:lumMod val="75000"/>
                  </a:schemeClr>
                </a:gs>
                <a:gs pos="100000">
                  <a:schemeClr val="bg1">
                    <a:lumMod val="95000"/>
                  </a:schemeClr>
                </a:gs>
                <a:gs pos="100000">
                  <a:schemeClr val="accent1">
                    <a:lumMod val="45000"/>
                    <a:lumOff val="55000"/>
                  </a:schemeClr>
                </a:gs>
                <a:gs pos="100000">
                  <a:schemeClr val="accent1">
                    <a:lumMod val="30000"/>
                    <a:lumOff val="7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Pivot!$AA$4:$AA$13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Pivot!$AB$4:$AB$13</c:f>
              <c:numCache>
                <c:formatCode>[$$-540A]#,##0.00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C1F7-4577-86C0-A12CAFBF31B2}"/>
            </c:ext>
          </c:extLst>
        </c:ser>
        <c:dLbls>
          <c:dLblPos val="outEnd"/>
          <c:showLegendKey val="0"/>
          <c:showVal val="1"/>
          <c:showCatName val="0"/>
          <c:showSerName val="0"/>
          <c:showPercent val="0"/>
          <c:showBubbleSize val="0"/>
        </c:dLbls>
        <c:gapWidth val="50"/>
        <c:axId val="1755555887"/>
        <c:axId val="1755553007"/>
      </c:barChart>
      <c:catAx>
        <c:axId val="1755555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553007"/>
        <c:crosses val="autoZero"/>
        <c:auto val="1"/>
        <c:lblAlgn val="ctr"/>
        <c:lblOffset val="100"/>
        <c:noMultiLvlLbl val="0"/>
      </c:catAx>
      <c:valAx>
        <c:axId val="1755553007"/>
        <c:scaling>
          <c:orientation val="minMax"/>
        </c:scaling>
        <c:delete val="1"/>
        <c:axPos val="b"/>
        <c:numFmt formatCode="[$$-540A]#,##0.00" sourceLinked="1"/>
        <c:majorTickMark val="none"/>
        <c:minorTickMark val="none"/>
        <c:tickLblPos val="nextTo"/>
        <c:crossAx val="175555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(1)g.xlsx]Pivot!Daily</c:name>
    <c:fmtId val="0"/>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698"/>
          <c:y val="4.6296296296296294E-2"/>
          <c:w val="0.85219685039370074"/>
          <c:h val="0.8416746864975212"/>
        </c:manualLayout>
      </c:layout>
      <c:areaChart>
        <c:grouping val="standard"/>
        <c:varyColors val="0"/>
        <c:ser>
          <c:idx val="0"/>
          <c:order val="0"/>
          <c:tx>
            <c:strRef>
              <c:f>Pivot!$B$3</c:f>
              <c:strCache>
                <c:ptCount val="1"/>
                <c:pt idx="0">
                  <c:v>Total</c:v>
                </c:pt>
              </c:strCache>
            </c:strRef>
          </c:tx>
          <c:spPr>
            <a:solidFill>
              <a:schemeClr val="accent1"/>
            </a:solidFill>
            <a:ln w="25400">
              <a:noFill/>
            </a:ln>
            <a:effectLst/>
          </c:spPr>
          <c:cat>
            <c:strRef>
              <c:f>Pivot!$A$4:$A$34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180B-46C5-AA8F-61A677C5175F}"/>
            </c:ext>
          </c:extLst>
        </c:ser>
        <c:dLbls>
          <c:showLegendKey val="0"/>
          <c:showVal val="0"/>
          <c:showCatName val="0"/>
          <c:showSerName val="0"/>
          <c:showPercent val="0"/>
          <c:showBubbleSize val="0"/>
        </c:dLbls>
        <c:axId val="981393616"/>
        <c:axId val="981376336"/>
      </c:areaChart>
      <c:catAx>
        <c:axId val="981393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76336"/>
        <c:crosses val="autoZero"/>
        <c:auto val="1"/>
        <c:lblAlgn val="ctr"/>
        <c:lblOffset val="100"/>
        <c:noMultiLvlLbl val="0"/>
      </c:catAx>
      <c:valAx>
        <c:axId val="98137633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3936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Pivot!$L$3</c:f>
              <c:strCache>
                <c:ptCount val="1"/>
                <c:pt idx="0">
                  <c:v>Sales</c:v>
                </c:pt>
              </c:strCache>
            </c:strRef>
          </c:tx>
          <c:spPr>
            <a:solidFill>
              <a:schemeClr val="accent1"/>
            </a:solidFill>
            <a:ln>
              <a:noFill/>
            </a:ln>
            <a:effectLst/>
          </c:spPr>
          <c:invertIfNegative val="0"/>
          <c:dLbls>
            <c:dLbl>
              <c:idx val="0"/>
              <c:tx>
                <c:rich>
                  <a:bodyPr/>
                  <a:lstStyle/>
                  <a:p>
                    <a:fld id="{DA88898A-CCF4-4207-8C9D-AA132D4D41D7}"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A1F-4517-A760-7BF312790919}"/>
                </c:ext>
              </c:extLst>
            </c:dLbl>
            <c:dLbl>
              <c:idx val="1"/>
              <c:tx>
                <c:rich>
                  <a:bodyPr/>
                  <a:lstStyle/>
                  <a:p>
                    <a:fld id="{E979FC0F-98A6-406A-9CD2-FD2E69A495C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A1F-4517-A760-7BF312790919}"/>
                </c:ext>
              </c:extLst>
            </c:dLbl>
            <c:dLbl>
              <c:idx val="2"/>
              <c:tx>
                <c:rich>
                  <a:bodyPr/>
                  <a:lstStyle/>
                  <a:p>
                    <a:fld id="{AF679AA3-17F8-4645-8CEA-8E95390CB2F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A1F-4517-A760-7BF312790919}"/>
                </c:ext>
              </c:extLst>
            </c:dLbl>
            <c:dLbl>
              <c:idx val="3"/>
              <c:tx>
                <c:rich>
                  <a:bodyPr/>
                  <a:lstStyle/>
                  <a:p>
                    <a:fld id="{EB0BCD5F-3FEC-4EEC-97BA-088F45DCE1C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A1F-4517-A760-7BF312790919}"/>
                </c:ext>
              </c:extLst>
            </c:dLbl>
            <c:dLbl>
              <c:idx val="4"/>
              <c:tx>
                <c:rich>
                  <a:bodyPr/>
                  <a:lstStyle/>
                  <a:p>
                    <a:fld id="{8E756507-19B2-4189-8EBD-873518E6D45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A1F-4517-A760-7BF312790919}"/>
                </c:ext>
              </c:extLst>
            </c:dLbl>
            <c:dLbl>
              <c:idx val="5"/>
              <c:tx>
                <c:rich>
                  <a:bodyPr/>
                  <a:lstStyle/>
                  <a:p>
                    <a:fld id="{2D9E68A2-1DED-428C-8836-E0FAED62293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A1F-4517-A760-7BF312790919}"/>
                </c:ext>
              </c:extLst>
            </c:dLbl>
            <c:dLbl>
              <c:idx val="6"/>
              <c:tx>
                <c:rich>
                  <a:bodyPr/>
                  <a:lstStyle/>
                  <a:p>
                    <a:fld id="{B55F673E-ADD8-4229-885B-ACC0D604B0E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A1F-4517-A760-7BF312790919}"/>
                </c:ext>
              </c:extLst>
            </c:dLbl>
            <c:dLbl>
              <c:idx val="7"/>
              <c:tx>
                <c:rich>
                  <a:bodyPr/>
                  <a:lstStyle/>
                  <a:p>
                    <a:fld id="{DC7EF010-31D4-4F77-9B97-10BB6F2E130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A1F-4517-A760-7BF312790919}"/>
                </c:ext>
              </c:extLst>
            </c:dLbl>
            <c:dLbl>
              <c:idx val="8"/>
              <c:tx>
                <c:rich>
                  <a:bodyPr/>
                  <a:lstStyle/>
                  <a:p>
                    <a:fld id="{A0027936-2113-463D-9999-66F1882B2E9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A1F-4517-A760-7BF312790919}"/>
                </c:ext>
              </c:extLst>
            </c:dLbl>
            <c:dLbl>
              <c:idx val="9"/>
              <c:tx>
                <c:rich>
                  <a:bodyPr/>
                  <a:lstStyle/>
                  <a:p>
                    <a:fld id="{8496E719-8986-4B53-8B40-C83A798CCB1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A1F-4517-A760-7BF312790919}"/>
                </c:ext>
              </c:extLst>
            </c:dLbl>
            <c:dLbl>
              <c:idx val="10"/>
              <c:tx>
                <c:rich>
                  <a:bodyPr/>
                  <a:lstStyle/>
                  <a:p>
                    <a:fld id="{29F01E55-C294-404E-8D4B-5AA55F6B63A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A1F-4517-A760-7BF312790919}"/>
                </c:ext>
              </c:extLst>
            </c:dLbl>
            <c:dLbl>
              <c:idx val="11"/>
              <c:tx>
                <c:rich>
                  <a:bodyPr/>
                  <a:lstStyle/>
                  <a:p>
                    <a:fld id="{9756D758-C6CE-41A0-8FF7-9CE19023C11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A1F-4517-A760-7BF3127909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Pivot!$L$4:$L$15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Pivot!$N$4:$N$15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5D72-407F-B77B-435C9F866BB8}"/>
            </c:ext>
          </c:extLst>
        </c:ser>
        <c:ser>
          <c:idx val="1"/>
          <c:order val="1"/>
          <c:tx>
            <c:strRef>
              <c:f>Pivot!$M$3</c:f>
              <c:strCache>
                <c:ptCount val="1"/>
                <c:pt idx="0">
                  <c:v>Profit Sales</c:v>
                </c:pt>
              </c:strCache>
            </c:strRef>
          </c:tx>
          <c:spPr>
            <a:solidFill>
              <a:schemeClr val="accent2"/>
            </a:solidFill>
            <a:ln>
              <a:noFill/>
            </a:ln>
            <a:effectLst/>
          </c:spPr>
          <c:invertIfNegative val="0"/>
          <c:cat>
            <c:strRef>
              <c:f>Pivot!$K$4:$K$15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Pivot!$M$4:$M$15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5D72-407F-B77B-435C9F866BB8}"/>
            </c:ext>
          </c:extLst>
        </c:ser>
        <c:dLbls>
          <c:showLegendKey val="0"/>
          <c:showVal val="0"/>
          <c:showCatName val="0"/>
          <c:showSerName val="0"/>
          <c:showPercent val="0"/>
          <c:showBubbleSize val="0"/>
        </c:dLbls>
        <c:gapWidth val="50"/>
        <c:overlap val="100"/>
        <c:axId val="977102112"/>
        <c:axId val="977097792"/>
      </c:barChart>
      <c:catAx>
        <c:axId val="9771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097792"/>
        <c:crosses val="autoZero"/>
        <c:auto val="1"/>
        <c:lblAlgn val="ctr"/>
        <c:lblOffset val="100"/>
        <c:noMultiLvlLbl val="0"/>
      </c:catAx>
      <c:valAx>
        <c:axId val="977097792"/>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1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678678558037388"/>
          <c:y val="5.0925925925925923E-2"/>
          <c:w val="0.71817920081418396"/>
          <c:h val="0.8981481481481481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Pivot!$AA$4:$AA$13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Pivot!$AB$4:$AB$13</c:f>
              <c:numCache>
                <c:formatCode>[$$-540A]#,##0.00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14EB-4BAC-BF75-D44D2434A525}"/>
            </c:ext>
          </c:extLst>
        </c:ser>
        <c:dLbls>
          <c:dLblPos val="outEnd"/>
          <c:showLegendKey val="0"/>
          <c:showVal val="1"/>
          <c:showCatName val="0"/>
          <c:showSerName val="0"/>
          <c:showPercent val="0"/>
          <c:showBubbleSize val="0"/>
        </c:dLbls>
        <c:gapWidth val="50"/>
        <c:axId val="1755555887"/>
        <c:axId val="1755553007"/>
      </c:barChart>
      <c:catAx>
        <c:axId val="1755555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553007"/>
        <c:crosses val="autoZero"/>
        <c:auto val="1"/>
        <c:lblAlgn val="ctr"/>
        <c:lblOffset val="50"/>
        <c:noMultiLvlLbl val="0"/>
      </c:catAx>
      <c:valAx>
        <c:axId val="1755553007"/>
        <c:scaling>
          <c:orientation val="minMax"/>
        </c:scaling>
        <c:delete val="1"/>
        <c:axPos val="b"/>
        <c:numFmt formatCode="[$$-540A]#,##0.00" sourceLinked="1"/>
        <c:majorTickMark val="none"/>
        <c:minorTickMark val="none"/>
        <c:tickLblPos val="nextTo"/>
        <c:crossAx val="175555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(1)g.xlsx]Pivot!SalesType</c:name>
    <c:fmtId val="1"/>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Pivot!$AN$3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26E-402A-AB48-7760BE59E39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BF6-44F1-B662-2A0AE26C810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BF6-44F1-B662-2A0AE26C810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Pivot!$AM$4:$AM$6</c:f>
              <c:strCache>
                <c:ptCount val="3"/>
                <c:pt idx="0">
                  <c:v>Direct Sales</c:v>
                </c:pt>
                <c:pt idx="1">
                  <c:v>Online</c:v>
                </c:pt>
                <c:pt idx="2">
                  <c:v>Wholesaler</c:v>
                </c:pt>
              </c:strCache>
            </c:strRef>
          </c:cat>
          <c:val>
            <c:numRef>
              <c:f>Pivot!$AN$4:$AN$6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126E-402A-AB48-7760BE59E39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(1)g.xlsx]Pivot!PaymentMode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8A-4F39-86A7-FA23F0B395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8A-4F39-86A7-FA23F0B395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Pivot!$AP$4:$AP$5</c:f>
              <c:strCache>
                <c:ptCount val="2"/>
                <c:pt idx="0">
                  <c:v>Cash</c:v>
                </c:pt>
                <c:pt idx="1">
                  <c:v>Online</c:v>
                </c:pt>
              </c:strCache>
            </c:strRef>
          </c:cat>
          <c:val>
            <c:numRef>
              <c:f>Pivot!$AQ$4:$AQ$5</c:f>
              <c:numCache>
                <c:formatCode>General</c:formatCode>
                <c:ptCount val="2"/>
                <c:pt idx="0">
                  <c:v>199516.90000000008</c:v>
                </c:pt>
                <c:pt idx="1">
                  <c:v>201895.01999999993</c:v>
                </c:pt>
              </c:numCache>
            </c:numRef>
          </c:val>
          <c:extLst>
            <c:ext xmlns:c16="http://schemas.microsoft.com/office/drawing/2014/chart" uri="{C3380CC4-5D6E-409C-BE32-E72D297353CC}">
              <c16:uniqueId val="{00000002-4A2F-4A5C-9CAE-98F56BB44E5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cx:f>
      </cx:strDim>
      <cx:numDim type="size">
        <cx:f>[0]!CategoryR</cx:f>
      </cx:numDim>
    </cx:data>
  </cx:chartData>
  <cx:chart>
    <cx:plotArea>
      <cx:plotAreaRegion>
        <cx:series layoutId="treemap" uniqueId="{E6C4AD88-F80B-4045-B81E-0514F1130B74}" formatIdx="0">
          <cx:tx>
            <cx:txData>
              <cx:f>_xlchart.v1.2</cx:f>
              <cx:v>Row Labels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cx:f>
      </cx:strDim>
      <cx:numDim type="size">
        <cx:f>[0]!CategoryR</cx:f>
      </cx:numDim>
    </cx:data>
  </cx:chartData>
  <cx:chart>
    <cx:plotArea>
      <cx:plotAreaRegion>
        <cx:series layoutId="treemap" uniqueId="{E6C4AD88-F80B-4045-B81E-0514F1130B74}" formatIdx="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Pivot!$AA$2" max="100" min="1" page="10"/>
</file>

<file path=xl/ctrlProps/ctrlProp2.xml><?xml version="1.0" encoding="utf-8"?>
<formControlPr xmlns="http://schemas.microsoft.com/office/spreadsheetml/2009/9/main" objectType="CheckBox" checked="Checked" fmlaLink="$L$2" lockText="1" noThreeD="1"/>
</file>

<file path=xl/ctrlProps/ctrlProp3.xml><?xml version="1.0" encoding="utf-8"?>
<formControlPr xmlns="http://schemas.microsoft.com/office/spreadsheetml/2009/9/main" objectType="CheckBox" checked="Checked" fmlaLink="$M$2" lockText="1" noThreeD="1"/>
</file>

<file path=xl/ctrlProps/ctrlProp4.xml><?xml version="1.0" encoding="utf-8"?>
<formControlPr xmlns="http://schemas.microsoft.com/office/spreadsheetml/2009/9/main" objectType="CheckBox" checked="Checked" fmlaLink="$N$2" lockText="1" noThreeD="1"/>
</file>

<file path=xl/ctrlProps/ctrlProp5.xml><?xml version="1.0" encoding="utf-8"?>
<formControlPr xmlns="http://schemas.microsoft.com/office/spreadsheetml/2009/9/main" objectType="CheckBox" checked="Checked" fmlaLink="$L$2" lockText="1" noThreeD="1"/>
</file>

<file path=xl/ctrlProps/ctrlProp6.xml><?xml version="1.0" encoding="utf-8"?>
<formControlPr xmlns="http://schemas.microsoft.com/office/spreadsheetml/2009/9/main" objectType="CheckBox" checked="Checked" fmlaLink="$N$2" lockText="1" noThreeD="1"/>
</file>

<file path=xl/ctrlProps/ctrlProp7.xml><?xml version="1.0" encoding="utf-8"?>
<formControlPr xmlns="http://schemas.microsoft.com/office/spreadsheetml/2009/9/main" objectType="CheckBox" checked="Checked" fmlaLink="$M$2" lockText="1" noThreeD="1"/>
</file>

<file path=xl/ctrlProps/ctrlProp8.xml><?xml version="1.0" encoding="utf-8"?>
<formControlPr xmlns="http://schemas.microsoft.com/office/spreadsheetml/2009/9/main" objectType="Scroll" dx="26" fmlaLink="Pivot!$AA$2" max="100" min="1" page="10"/>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533400</xdr:colOff>
      <xdr:row>37</xdr:row>
      <xdr:rowOff>121920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3944600" cy="6888480"/>
        </a:xfrm>
        <a:prstGeom prst="rect">
          <a:avLst/>
        </a:prstGeom>
        <a:solidFill>
          <a:schemeClr val="bg2"/>
        </a:solidFill>
      </xdr:spPr>
      <xdr:style>
        <a:lnRef idx="3">
          <a:schemeClr val="lt1"/>
        </a:lnRef>
        <a:fillRef idx="1">
          <a:schemeClr val="dk1"/>
        </a:fillRef>
        <a:effectRef idx="1">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172556</xdr:colOff>
      <xdr:row>0</xdr:row>
      <xdr:rowOff>111350</xdr:rowOff>
    </xdr:from>
    <xdr:to>
      <xdr:col>8</xdr:col>
      <xdr:colOff>480060</xdr:colOff>
      <xdr:row>5</xdr:row>
      <xdr:rowOff>72021</xdr:rowOff>
    </xdr:to>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172556" y="111350"/>
          <a:ext cx="5184304" cy="875071"/>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0</xdr:col>
      <xdr:colOff>126836</xdr:colOff>
      <xdr:row>5</xdr:row>
      <xdr:rowOff>149454</xdr:rowOff>
    </xdr:from>
    <xdr:to>
      <xdr:col>3</xdr:col>
      <xdr:colOff>83819</xdr:colOff>
      <xdr:row>14</xdr:row>
      <xdr:rowOff>118478</xdr:rowOff>
    </xdr:to>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126836" y="1063854"/>
          <a:ext cx="1785783" cy="1614944"/>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8</xdr:col>
      <xdr:colOff>110856</xdr:colOff>
      <xdr:row>5</xdr:row>
      <xdr:rowOff>157071</xdr:rowOff>
    </xdr:from>
    <xdr:to>
      <xdr:col>12</xdr:col>
      <xdr:colOff>518160</xdr:colOff>
      <xdr:row>10</xdr:row>
      <xdr:rowOff>117742</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4987656" y="1071471"/>
          <a:ext cx="2845704" cy="875071"/>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3</xdr:col>
      <xdr:colOff>236220</xdr:colOff>
      <xdr:row>5</xdr:row>
      <xdr:rowOff>144042</xdr:rowOff>
    </xdr:from>
    <xdr:to>
      <xdr:col>7</xdr:col>
      <xdr:colOff>542115</xdr:colOff>
      <xdr:row>10</xdr:row>
      <xdr:rowOff>104713</xdr:rowOff>
    </xdr:to>
    <xdr:sp macro="" textlink="">
      <xdr:nvSpPr>
        <xdr:cNvPr id="6" name="Rectangle: Rounded Corners 5">
          <a:extLst>
            <a:ext uri="{FF2B5EF4-FFF2-40B4-BE49-F238E27FC236}">
              <a16:creationId xmlns:a16="http://schemas.microsoft.com/office/drawing/2014/main" id="{00000000-0008-0000-0100-000006000000}"/>
            </a:ext>
          </a:extLst>
        </xdr:cNvPr>
        <xdr:cNvSpPr/>
      </xdr:nvSpPr>
      <xdr:spPr>
        <a:xfrm>
          <a:off x="2065020" y="1058442"/>
          <a:ext cx="2744295" cy="875071"/>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13</xdr:col>
      <xdr:colOff>30480</xdr:colOff>
      <xdr:row>5</xdr:row>
      <xdr:rowOff>149450</xdr:rowOff>
    </xdr:from>
    <xdr:to>
      <xdr:col>17</xdr:col>
      <xdr:colOff>434943</xdr:colOff>
      <xdr:row>10</xdr:row>
      <xdr:rowOff>110121</xdr:rowOff>
    </xdr:to>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7955280" y="1063850"/>
          <a:ext cx="2842863" cy="875071"/>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3</xdr:col>
      <xdr:colOff>261046</xdr:colOff>
      <xdr:row>11</xdr:row>
      <xdr:rowOff>44001</xdr:rowOff>
    </xdr:from>
    <xdr:to>
      <xdr:col>10</xdr:col>
      <xdr:colOff>144780</xdr:colOff>
      <xdr:row>25</xdr:row>
      <xdr:rowOff>30481</xdr:rowOff>
    </xdr:to>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2089846" y="2055681"/>
          <a:ext cx="4150934" cy="2546800"/>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18</xdr:col>
      <xdr:colOff>160020</xdr:colOff>
      <xdr:row>19</xdr:row>
      <xdr:rowOff>5166</xdr:rowOff>
    </xdr:from>
    <xdr:to>
      <xdr:col>22</xdr:col>
      <xdr:colOff>385959</xdr:colOff>
      <xdr:row>36</xdr:row>
      <xdr:rowOff>150683</xdr:rowOff>
    </xdr:to>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11132820" y="3479886"/>
          <a:ext cx="2664339" cy="3254477"/>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10</xdr:col>
      <xdr:colOff>213360</xdr:colOff>
      <xdr:row>11</xdr:row>
      <xdr:rowOff>66859</xdr:rowOff>
    </xdr:from>
    <xdr:to>
      <xdr:col>15</xdr:col>
      <xdr:colOff>114300</xdr:colOff>
      <xdr:row>25</xdr:row>
      <xdr:rowOff>68580</xdr:rowOff>
    </xdr:to>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6309360" y="2078539"/>
          <a:ext cx="2948940" cy="2562041"/>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0</xdr:col>
      <xdr:colOff>132732</xdr:colOff>
      <xdr:row>15</xdr:row>
      <xdr:rowOff>66371</xdr:rowOff>
    </xdr:from>
    <xdr:to>
      <xdr:col>3</xdr:col>
      <xdr:colOff>114300</xdr:colOff>
      <xdr:row>36</xdr:row>
      <xdr:rowOff>118231</xdr:rowOff>
    </xdr:to>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132732" y="2809571"/>
          <a:ext cx="1810368" cy="3892340"/>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15</xdr:col>
      <xdr:colOff>213360</xdr:colOff>
      <xdr:row>11</xdr:row>
      <xdr:rowOff>82099</xdr:rowOff>
    </xdr:from>
    <xdr:to>
      <xdr:col>18</xdr:col>
      <xdr:colOff>7620</xdr:colOff>
      <xdr:row>25</xdr:row>
      <xdr:rowOff>60960</xdr:rowOff>
    </xdr:to>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9357360" y="2093779"/>
          <a:ext cx="1623060" cy="2539181"/>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3</xdr:col>
      <xdr:colOff>251460</xdr:colOff>
      <xdr:row>26</xdr:row>
      <xdr:rowOff>15240</xdr:rowOff>
    </xdr:from>
    <xdr:to>
      <xdr:col>14</xdr:col>
      <xdr:colOff>243840</xdr:colOff>
      <xdr:row>36</xdr:row>
      <xdr:rowOff>143063</xdr:rowOff>
    </xdr:to>
    <xdr:sp macro="" textlink="">
      <xdr:nvSpPr>
        <xdr:cNvPr id="13" name="Rectangle: Rounded Corners 12">
          <a:extLst>
            <a:ext uri="{FF2B5EF4-FFF2-40B4-BE49-F238E27FC236}">
              <a16:creationId xmlns:a16="http://schemas.microsoft.com/office/drawing/2014/main" id="{00000000-0008-0000-0100-00000D000000}"/>
            </a:ext>
          </a:extLst>
        </xdr:cNvPr>
        <xdr:cNvSpPr/>
      </xdr:nvSpPr>
      <xdr:spPr>
        <a:xfrm>
          <a:off x="2080260" y="4770120"/>
          <a:ext cx="6697980" cy="1956623"/>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9</xdr:col>
      <xdr:colOff>36134</xdr:colOff>
      <xdr:row>0</xdr:row>
      <xdr:rowOff>65629</xdr:rowOff>
    </xdr:from>
    <xdr:to>
      <xdr:col>22</xdr:col>
      <xdr:colOff>381000</xdr:colOff>
      <xdr:row>5</xdr:row>
      <xdr:rowOff>26300</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5522534" y="65629"/>
          <a:ext cx="8269666" cy="875071"/>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14</xdr:col>
      <xdr:colOff>396486</xdr:colOff>
      <xdr:row>26</xdr:row>
      <xdr:rowOff>7620</xdr:rowOff>
    </xdr:from>
    <xdr:to>
      <xdr:col>17</xdr:col>
      <xdr:colOff>586740</xdr:colOff>
      <xdr:row>36</xdr:row>
      <xdr:rowOff>160517</xdr:rowOff>
    </xdr:to>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8930886" y="4762500"/>
          <a:ext cx="2019054" cy="1981697"/>
        </a:xfrm>
        <a:prstGeom prst="round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18</xdr:col>
      <xdr:colOff>60960</xdr:colOff>
      <xdr:row>5</xdr:row>
      <xdr:rowOff>174522</xdr:rowOff>
    </xdr:from>
    <xdr:to>
      <xdr:col>20</xdr:col>
      <xdr:colOff>178510</xdr:colOff>
      <xdr:row>18</xdr:row>
      <xdr:rowOff>83078</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11033760" y="1088922"/>
          <a:ext cx="1336750" cy="2285996"/>
        </a:xfrm>
        <a:prstGeom prst="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20</xdr:col>
      <xdr:colOff>320040</xdr:colOff>
      <xdr:row>5</xdr:row>
      <xdr:rowOff>174522</xdr:rowOff>
    </xdr:from>
    <xdr:to>
      <xdr:col>22</xdr:col>
      <xdr:colOff>358053</xdr:colOff>
      <xdr:row>18</xdr:row>
      <xdr:rowOff>83078</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2512040" y="1088922"/>
          <a:ext cx="1257213" cy="2285996"/>
        </a:xfrm>
        <a:prstGeom prst="rect">
          <a:avLst/>
        </a:prstGeom>
      </xdr:spPr>
      <xdr:style>
        <a:lnRef idx="1">
          <a:schemeClr val="accent5"/>
        </a:lnRef>
        <a:fillRef idx="2">
          <a:schemeClr val="accent5"/>
        </a:fillRef>
        <a:effectRef idx="1">
          <a:schemeClr val="accent5"/>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0</xdr:col>
      <xdr:colOff>327660</xdr:colOff>
      <xdr:row>0</xdr:row>
      <xdr:rowOff>89199</xdr:rowOff>
    </xdr:from>
    <xdr:to>
      <xdr:col>8</xdr:col>
      <xdr:colOff>396240</xdr:colOff>
      <xdr:row>3</xdr:row>
      <xdr:rowOff>89199</xdr:rowOff>
    </xdr:to>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327660" y="89199"/>
          <a:ext cx="4945380" cy="548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chemeClr val="bg1"/>
              </a:solidFill>
              <a:latin typeface="Castellar" panose="020A0402060406010301" pitchFamily="18" charset="0"/>
            </a:rPr>
            <a:t>SALES DASHBOARD</a:t>
          </a:r>
        </a:p>
      </xdr:txBody>
    </xdr:sp>
    <xdr:clientData/>
  </xdr:twoCellAnchor>
  <xdr:twoCellAnchor>
    <xdr:from>
      <xdr:col>15</xdr:col>
      <xdr:colOff>91440</xdr:colOff>
      <xdr:row>26</xdr:row>
      <xdr:rowOff>50390</xdr:rowOff>
    </xdr:from>
    <xdr:to>
      <xdr:col>17</xdr:col>
      <xdr:colOff>167640</xdr:colOff>
      <xdr:row>28</xdr:row>
      <xdr:rowOff>155537</xdr:rowOff>
    </xdr:to>
    <xdr:sp macro="" textlink="">
      <xdr:nvSpPr>
        <xdr:cNvPr id="44" name="TextBox 43">
          <a:extLst>
            <a:ext uri="{FF2B5EF4-FFF2-40B4-BE49-F238E27FC236}">
              <a16:creationId xmlns:a16="http://schemas.microsoft.com/office/drawing/2014/main" id="{00000000-0008-0000-0100-00002C000000}"/>
            </a:ext>
          </a:extLst>
        </xdr:cNvPr>
        <xdr:cNvSpPr txBox="1"/>
      </xdr:nvSpPr>
      <xdr:spPr>
        <a:xfrm>
          <a:off x="9235440" y="4805270"/>
          <a:ext cx="1295400" cy="470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Castellar" panose="020A0402060406010301" pitchFamily="18" charset="0"/>
            </a:rPr>
            <a:t>SALES</a:t>
          </a:r>
          <a:r>
            <a:rPr lang="en-IN" sz="1000">
              <a:latin typeface="Castellar" panose="020A0402060406010301" pitchFamily="18" charset="0"/>
            </a:rPr>
            <a:t> </a:t>
          </a:r>
          <a:r>
            <a:rPr lang="en-IN" sz="1400">
              <a:latin typeface="Castellar" panose="020A0402060406010301" pitchFamily="18" charset="0"/>
            </a:rPr>
            <a:t>TYPE</a:t>
          </a:r>
          <a:endParaRPr lang="en-IN" sz="1000">
            <a:latin typeface="Castellar" panose="020A0402060406010301" pitchFamily="18" charset="0"/>
          </a:endParaRPr>
        </a:p>
      </xdr:txBody>
    </xdr:sp>
    <xdr:clientData/>
  </xdr:twoCellAnchor>
  <xdr:twoCellAnchor>
    <xdr:from>
      <xdr:col>13</xdr:col>
      <xdr:colOff>411480</xdr:colOff>
      <xdr:row>5</xdr:row>
      <xdr:rowOff>123901</xdr:rowOff>
    </xdr:from>
    <xdr:to>
      <xdr:col>17</xdr:col>
      <xdr:colOff>156883</xdr:colOff>
      <xdr:row>8</xdr:row>
      <xdr:rowOff>123265</xdr:rowOff>
    </xdr:to>
    <xdr:sp macro="" textlink="">
      <xdr:nvSpPr>
        <xdr:cNvPr id="45" name="TextBox 44">
          <a:extLst>
            <a:ext uri="{FF2B5EF4-FFF2-40B4-BE49-F238E27FC236}">
              <a16:creationId xmlns:a16="http://schemas.microsoft.com/office/drawing/2014/main" id="{00000000-0008-0000-0100-00002D000000}"/>
            </a:ext>
          </a:extLst>
        </xdr:cNvPr>
        <xdr:cNvSpPr txBox="1"/>
      </xdr:nvSpPr>
      <xdr:spPr>
        <a:xfrm>
          <a:off x="8336280" y="1038301"/>
          <a:ext cx="2183803" cy="548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chemeClr val="bg1"/>
              </a:solidFill>
              <a:latin typeface="Castellar" panose="020A0402060406010301" pitchFamily="18" charset="0"/>
            </a:rPr>
            <a:t>PROFIT %</a:t>
          </a:r>
        </a:p>
      </xdr:txBody>
    </xdr:sp>
    <xdr:clientData/>
  </xdr:twoCellAnchor>
  <xdr:twoCellAnchor>
    <xdr:from>
      <xdr:col>11</xdr:col>
      <xdr:colOff>342900</xdr:colOff>
      <xdr:row>11</xdr:row>
      <xdr:rowOff>97454</xdr:rowOff>
    </xdr:from>
    <xdr:to>
      <xdr:col>14</xdr:col>
      <xdr:colOff>118783</xdr:colOff>
      <xdr:row>13</xdr:row>
      <xdr:rowOff>74854</xdr:rowOff>
    </xdr:to>
    <xdr:sp macro="" textlink="">
      <xdr:nvSpPr>
        <xdr:cNvPr id="46" name="TextBox 45">
          <a:extLst>
            <a:ext uri="{FF2B5EF4-FFF2-40B4-BE49-F238E27FC236}">
              <a16:creationId xmlns:a16="http://schemas.microsoft.com/office/drawing/2014/main" id="{00000000-0008-0000-0100-00002E000000}"/>
            </a:ext>
          </a:extLst>
        </xdr:cNvPr>
        <xdr:cNvSpPr txBox="1"/>
      </xdr:nvSpPr>
      <xdr:spPr>
        <a:xfrm>
          <a:off x="7048500" y="2109134"/>
          <a:ext cx="1604683" cy="343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Castellar" panose="020A0402060406010301" pitchFamily="18" charset="0"/>
            </a:rPr>
            <a:t>PRODUCT</a:t>
          </a:r>
          <a:endParaRPr lang="en-IN" sz="1100">
            <a:latin typeface="Castellar" panose="020A0402060406010301" pitchFamily="18" charset="0"/>
          </a:endParaRPr>
        </a:p>
      </xdr:txBody>
    </xdr:sp>
    <xdr:clientData/>
  </xdr:twoCellAnchor>
  <xdr:twoCellAnchor>
    <xdr:from>
      <xdr:col>8</xdr:col>
      <xdr:colOff>251461</xdr:colOff>
      <xdr:row>5</xdr:row>
      <xdr:rowOff>166034</xdr:rowOff>
    </xdr:from>
    <xdr:to>
      <xdr:col>12</xdr:col>
      <xdr:colOff>541021</xdr:colOff>
      <xdr:row>8</xdr:row>
      <xdr:rowOff>145677</xdr:rowOff>
    </xdr:to>
    <xdr:sp macro="" textlink="">
      <xdr:nvSpPr>
        <xdr:cNvPr id="47" name="TextBox 46">
          <a:extLst>
            <a:ext uri="{FF2B5EF4-FFF2-40B4-BE49-F238E27FC236}">
              <a16:creationId xmlns:a16="http://schemas.microsoft.com/office/drawing/2014/main" id="{00000000-0008-0000-0100-00002F000000}"/>
            </a:ext>
          </a:extLst>
        </xdr:cNvPr>
        <xdr:cNvSpPr txBox="1"/>
      </xdr:nvSpPr>
      <xdr:spPr>
        <a:xfrm>
          <a:off x="5128261" y="1080434"/>
          <a:ext cx="2727960" cy="528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Castellar" panose="020A0402060406010301" pitchFamily="18" charset="0"/>
            </a:rPr>
            <a:t>TOTAL PROFIT</a:t>
          </a:r>
        </a:p>
      </xdr:txBody>
    </xdr:sp>
    <xdr:clientData/>
  </xdr:twoCellAnchor>
  <xdr:twoCellAnchor>
    <xdr:from>
      <xdr:col>20</xdr:col>
      <xdr:colOff>294476</xdr:colOff>
      <xdr:row>6</xdr:row>
      <xdr:rowOff>4670</xdr:rowOff>
    </xdr:from>
    <xdr:to>
      <xdr:col>22</xdr:col>
      <xdr:colOff>233516</xdr:colOff>
      <xdr:row>9</xdr:row>
      <xdr:rowOff>114300</xdr:rowOff>
    </xdr:to>
    <xdr:sp macro="" textlink="">
      <xdr:nvSpPr>
        <xdr:cNvPr id="48" name="TextBox 47">
          <a:extLst>
            <a:ext uri="{FF2B5EF4-FFF2-40B4-BE49-F238E27FC236}">
              <a16:creationId xmlns:a16="http://schemas.microsoft.com/office/drawing/2014/main" id="{00000000-0008-0000-0100-000030000000}"/>
            </a:ext>
          </a:extLst>
        </xdr:cNvPr>
        <xdr:cNvSpPr txBox="1"/>
      </xdr:nvSpPr>
      <xdr:spPr>
        <a:xfrm>
          <a:off x="12486476" y="1101950"/>
          <a:ext cx="1158240" cy="658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latin typeface="Castellar" panose="020A0402060406010301" pitchFamily="18" charset="0"/>
            </a:rPr>
            <a:t>TOP CATEGORY</a:t>
          </a:r>
        </a:p>
      </xdr:txBody>
    </xdr:sp>
    <xdr:clientData/>
  </xdr:twoCellAnchor>
  <xdr:twoCellAnchor>
    <xdr:from>
      <xdr:col>18</xdr:col>
      <xdr:colOff>203036</xdr:colOff>
      <xdr:row>5</xdr:row>
      <xdr:rowOff>157070</xdr:rowOff>
    </xdr:from>
    <xdr:to>
      <xdr:col>20</xdr:col>
      <xdr:colOff>136712</xdr:colOff>
      <xdr:row>9</xdr:row>
      <xdr:rowOff>121920</xdr:rowOff>
    </xdr:to>
    <xdr:sp macro="" textlink="">
      <xdr:nvSpPr>
        <xdr:cNvPr id="49" name="TextBox 48">
          <a:extLst>
            <a:ext uri="{FF2B5EF4-FFF2-40B4-BE49-F238E27FC236}">
              <a16:creationId xmlns:a16="http://schemas.microsoft.com/office/drawing/2014/main" id="{00000000-0008-0000-0100-000031000000}"/>
            </a:ext>
          </a:extLst>
        </xdr:cNvPr>
        <xdr:cNvSpPr txBox="1"/>
      </xdr:nvSpPr>
      <xdr:spPr>
        <a:xfrm>
          <a:off x="11175836" y="1071470"/>
          <a:ext cx="1152876" cy="696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latin typeface="Castellar" panose="020A0402060406010301" pitchFamily="18" charset="0"/>
            </a:rPr>
            <a:t>TOP PRODUCT</a:t>
          </a:r>
        </a:p>
      </xdr:txBody>
    </xdr:sp>
    <xdr:clientData/>
  </xdr:twoCellAnchor>
  <xdr:twoCellAnchor>
    <xdr:from>
      <xdr:col>3</xdr:col>
      <xdr:colOff>466598</xdr:colOff>
      <xdr:row>5</xdr:row>
      <xdr:rowOff>151689</xdr:rowOff>
    </xdr:from>
    <xdr:to>
      <xdr:col>7</xdr:col>
      <xdr:colOff>388620</xdr:colOff>
      <xdr:row>8</xdr:row>
      <xdr:rowOff>49752</xdr:rowOff>
    </xdr:to>
    <xdr:sp macro="" textlink="">
      <xdr:nvSpPr>
        <xdr:cNvPr id="50" name="TextBox 49">
          <a:extLst>
            <a:ext uri="{FF2B5EF4-FFF2-40B4-BE49-F238E27FC236}">
              <a16:creationId xmlns:a16="http://schemas.microsoft.com/office/drawing/2014/main" id="{00000000-0008-0000-0100-000032000000}"/>
            </a:ext>
          </a:extLst>
        </xdr:cNvPr>
        <xdr:cNvSpPr txBox="1"/>
      </xdr:nvSpPr>
      <xdr:spPr>
        <a:xfrm>
          <a:off x="2295398" y="1066089"/>
          <a:ext cx="2360422" cy="446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Castellar" panose="020A0402060406010301" pitchFamily="18" charset="0"/>
            </a:rPr>
            <a:t>TOTAL SALES</a:t>
          </a:r>
        </a:p>
      </xdr:txBody>
    </xdr:sp>
    <xdr:clientData/>
  </xdr:twoCellAnchor>
  <xdr:twoCellAnchor>
    <xdr:from>
      <xdr:col>18</xdr:col>
      <xdr:colOff>500216</xdr:colOff>
      <xdr:row>19</xdr:row>
      <xdr:rowOff>111350</xdr:rowOff>
    </xdr:from>
    <xdr:to>
      <xdr:col>21</xdr:col>
      <xdr:colOff>487680</xdr:colOff>
      <xdr:row>21</xdr:row>
      <xdr:rowOff>129540</xdr:rowOff>
    </xdr:to>
    <xdr:sp macro="" textlink="">
      <xdr:nvSpPr>
        <xdr:cNvPr id="51" name="TextBox 50">
          <a:extLst>
            <a:ext uri="{FF2B5EF4-FFF2-40B4-BE49-F238E27FC236}">
              <a16:creationId xmlns:a16="http://schemas.microsoft.com/office/drawing/2014/main" id="{00000000-0008-0000-0100-000033000000}"/>
            </a:ext>
          </a:extLst>
        </xdr:cNvPr>
        <xdr:cNvSpPr txBox="1"/>
      </xdr:nvSpPr>
      <xdr:spPr>
        <a:xfrm>
          <a:off x="11473016" y="3586070"/>
          <a:ext cx="1816264" cy="38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Castellar" panose="020A0402060406010301" pitchFamily="18" charset="0"/>
            </a:rPr>
            <a:t>CATEGORY</a:t>
          </a:r>
        </a:p>
      </xdr:txBody>
    </xdr:sp>
    <xdr:clientData/>
  </xdr:twoCellAnchor>
  <xdr:twoCellAnchor>
    <xdr:from>
      <xdr:col>3</xdr:col>
      <xdr:colOff>316889</xdr:colOff>
      <xdr:row>11</xdr:row>
      <xdr:rowOff>131520</xdr:rowOff>
    </xdr:from>
    <xdr:to>
      <xdr:col>6</xdr:col>
      <xdr:colOff>255943</xdr:colOff>
      <xdr:row>13</xdr:row>
      <xdr:rowOff>127298</xdr:rowOff>
    </xdr:to>
    <xdr:sp macro="" textlink="">
      <xdr:nvSpPr>
        <xdr:cNvPr id="52" name="TextBox 51">
          <a:extLst>
            <a:ext uri="{FF2B5EF4-FFF2-40B4-BE49-F238E27FC236}">
              <a16:creationId xmlns:a16="http://schemas.microsoft.com/office/drawing/2014/main" id="{00000000-0008-0000-0100-000034000000}"/>
            </a:ext>
          </a:extLst>
        </xdr:cNvPr>
        <xdr:cNvSpPr txBox="1"/>
      </xdr:nvSpPr>
      <xdr:spPr>
        <a:xfrm>
          <a:off x="2145689" y="2143200"/>
          <a:ext cx="1767854" cy="361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latin typeface="Castellar" panose="020A0402060406010301" pitchFamily="18" charset="0"/>
            </a:rPr>
            <a:t>MONTHLY</a:t>
          </a:r>
          <a:endParaRPr lang="en-IN" sz="1100">
            <a:latin typeface="Castellar" panose="020A0402060406010301" pitchFamily="18" charset="0"/>
          </a:endParaRPr>
        </a:p>
      </xdr:txBody>
    </xdr:sp>
    <xdr:clientData/>
  </xdr:twoCellAnchor>
  <xdr:twoCellAnchor>
    <xdr:from>
      <xdr:col>2</xdr:col>
      <xdr:colOff>433429</xdr:colOff>
      <xdr:row>3</xdr:row>
      <xdr:rowOff>53528</xdr:rowOff>
    </xdr:from>
    <xdr:to>
      <xdr:col>6</xdr:col>
      <xdr:colOff>251460</xdr:colOff>
      <xdr:row>5</xdr:row>
      <xdr:rowOff>2689</xdr:rowOff>
    </xdr:to>
    <xdr:sp macro="" textlink="">
      <xdr:nvSpPr>
        <xdr:cNvPr id="53" name="TextBox 52">
          <a:extLst>
            <a:ext uri="{FF2B5EF4-FFF2-40B4-BE49-F238E27FC236}">
              <a16:creationId xmlns:a16="http://schemas.microsoft.com/office/drawing/2014/main" id="{00000000-0008-0000-0100-000035000000}"/>
            </a:ext>
          </a:extLst>
        </xdr:cNvPr>
        <xdr:cNvSpPr txBox="1"/>
      </xdr:nvSpPr>
      <xdr:spPr>
        <a:xfrm>
          <a:off x="1652629" y="602168"/>
          <a:ext cx="2256431" cy="314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Castellar" panose="020A0402060406010301" pitchFamily="18" charset="0"/>
            </a:rPr>
            <a:t>SUPERMARKET</a:t>
          </a:r>
          <a:r>
            <a:rPr lang="en-IN" sz="1400" b="1">
              <a:solidFill>
                <a:schemeClr val="bg1"/>
              </a:solidFill>
            </a:rPr>
            <a:t> STORE</a:t>
          </a:r>
        </a:p>
      </xdr:txBody>
    </xdr:sp>
    <xdr:clientData/>
  </xdr:twoCellAnchor>
  <xdr:twoCellAnchor>
    <xdr:from>
      <xdr:col>7</xdr:col>
      <xdr:colOff>495300</xdr:colOff>
      <xdr:row>26</xdr:row>
      <xdr:rowOff>0</xdr:rowOff>
    </xdr:from>
    <xdr:to>
      <xdr:col>11</xdr:col>
      <xdr:colOff>411480</xdr:colOff>
      <xdr:row>27</xdr:row>
      <xdr:rowOff>175260</xdr:rowOff>
    </xdr:to>
    <xdr:sp macro="" textlink="">
      <xdr:nvSpPr>
        <xdr:cNvPr id="54" name="TextBox 53">
          <a:extLst>
            <a:ext uri="{FF2B5EF4-FFF2-40B4-BE49-F238E27FC236}">
              <a16:creationId xmlns:a16="http://schemas.microsoft.com/office/drawing/2014/main" id="{00000000-0008-0000-0100-000036000000}"/>
            </a:ext>
          </a:extLst>
        </xdr:cNvPr>
        <xdr:cNvSpPr txBox="1"/>
      </xdr:nvSpPr>
      <xdr:spPr>
        <a:xfrm>
          <a:off x="4762500" y="4754880"/>
          <a:ext cx="23545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latin typeface="Castellar" panose="020A0402060406010301" pitchFamily="18" charset="0"/>
            </a:rPr>
            <a:t>DAILY</a:t>
          </a:r>
        </a:p>
        <a:p>
          <a:endParaRPr lang="en-IN" sz="2400"/>
        </a:p>
      </xdr:txBody>
    </xdr:sp>
    <xdr:clientData/>
  </xdr:twoCellAnchor>
  <xdr:twoCellAnchor>
    <xdr:from>
      <xdr:col>15</xdr:col>
      <xdr:colOff>186914</xdr:colOff>
      <xdr:row>12</xdr:row>
      <xdr:rowOff>38099</xdr:rowOff>
    </xdr:from>
    <xdr:to>
      <xdr:col>17</xdr:col>
      <xdr:colOff>601980</xdr:colOff>
      <xdr:row>14</xdr:row>
      <xdr:rowOff>140298</xdr:rowOff>
    </xdr:to>
    <xdr:sp macro="" textlink="">
      <xdr:nvSpPr>
        <xdr:cNvPr id="55" name="TextBox 54">
          <a:extLst>
            <a:ext uri="{FF2B5EF4-FFF2-40B4-BE49-F238E27FC236}">
              <a16:creationId xmlns:a16="http://schemas.microsoft.com/office/drawing/2014/main" id="{00000000-0008-0000-0100-000037000000}"/>
            </a:ext>
          </a:extLst>
        </xdr:cNvPr>
        <xdr:cNvSpPr txBox="1"/>
      </xdr:nvSpPr>
      <xdr:spPr>
        <a:xfrm>
          <a:off x="9330914" y="2232659"/>
          <a:ext cx="1634266" cy="467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Castellar" panose="020A0402060406010301" pitchFamily="18" charset="0"/>
            </a:rPr>
            <a:t>PAYMENT MODE</a:t>
          </a:r>
        </a:p>
      </xdr:txBody>
    </xdr:sp>
    <xdr:clientData/>
  </xdr:twoCellAnchor>
  <xdr:twoCellAnchor>
    <xdr:from>
      <xdr:col>4</xdr:col>
      <xdr:colOff>337969</xdr:colOff>
      <xdr:row>7</xdr:row>
      <xdr:rowOff>147020</xdr:rowOff>
    </xdr:from>
    <xdr:to>
      <xdr:col>6</xdr:col>
      <xdr:colOff>481853</xdr:colOff>
      <xdr:row>9</xdr:row>
      <xdr:rowOff>156881</xdr:rowOff>
    </xdr:to>
    <xdr:sp macro="" textlink="Pivot!E7">
      <xdr:nvSpPr>
        <xdr:cNvPr id="56" name="TextBox 55">
          <a:extLst>
            <a:ext uri="{FF2B5EF4-FFF2-40B4-BE49-F238E27FC236}">
              <a16:creationId xmlns:a16="http://schemas.microsoft.com/office/drawing/2014/main" id="{00000000-0008-0000-0100-000038000000}"/>
            </a:ext>
          </a:extLst>
        </xdr:cNvPr>
        <xdr:cNvSpPr txBox="1"/>
      </xdr:nvSpPr>
      <xdr:spPr>
        <a:xfrm>
          <a:off x="2758440" y="1402079"/>
          <a:ext cx="1354119" cy="368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061E5FE-EF5C-4CEF-82A7-52880B1FAE2C}" type="TxLink">
            <a:rPr lang="en-US" sz="2000" b="0" i="0" u="none" strike="noStrike">
              <a:solidFill>
                <a:srgbClr val="000000"/>
              </a:solidFill>
              <a:latin typeface="Castellar" panose="020A0402060406010301" pitchFamily="18" charset="0"/>
              <a:ea typeface="Calibri"/>
              <a:cs typeface="Calibri"/>
            </a:rPr>
            <a:pPr/>
            <a:t>$4,01,412</a:t>
          </a:fld>
          <a:endParaRPr lang="en-IN" sz="2000">
            <a:latin typeface="Castellar" panose="020A0402060406010301" pitchFamily="18" charset="0"/>
          </a:endParaRPr>
        </a:p>
      </xdr:txBody>
    </xdr:sp>
    <xdr:clientData/>
  </xdr:twoCellAnchor>
  <xdr:twoCellAnchor>
    <xdr:from>
      <xdr:col>9</xdr:col>
      <xdr:colOff>322729</xdr:colOff>
      <xdr:row>8</xdr:row>
      <xdr:rowOff>38996</xdr:rowOff>
    </xdr:from>
    <xdr:to>
      <xdr:col>11</xdr:col>
      <xdr:colOff>459441</xdr:colOff>
      <xdr:row>10</xdr:row>
      <xdr:rowOff>56029</xdr:rowOff>
    </xdr:to>
    <xdr:sp macro="" textlink="Pivot!E8">
      <xdr:nvSpPr>
        <xdr:cNvPr id="57" name="TextBox 56">
          <a:extLst>
            <a:ext uri="{FF2B5EF4-FFF2-40B4-BE49-F238E27FC236}">
              <a16:creationId xmlns:a16="http://schemas.microsoft.com/office/drawing/2014/main" id="{00000000-0008-0000-0100-000039000000}"/>
            </a:ext>
          </a:extLst>
        </xdr:cNvPr>
        <xdr:cNvSpPr txBox="1"/>
      </xdr:nvSpPr>
      <xdr:spPr>
        <a:xfrm>
          <a:off x="5768788" y="1473349"/>
          <a:ext cx="1346947" cy="375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9C975B-4BEC-43E1-ACBF-837C91AFB44A}" type="TxLink">
            <a:rPr lang="en-US" sz="1800" b="0" i="0" u="none" strike="noStrike">
              <a:solidFill>
                <a:srgbClr val="000000"/>
              </a:solidFill>
              <a:latin typeface="Castellar" panose="020A0402060406010301" pitchFamily="18" charset="0"/>
              <a:ea typeface="Calibri"/>
              <a:cs typeface="Calibri"/>
            </a:rPr>
            <a:pPr/>
            <a:t>$68,908</a:t>
          </a:fld>
          <a:endParaRPr lang="en-IN" sz="1800">
            <a:latin typeface="Castellar" panose="020A0402060406010301" pitchFamily="18" charset="0"/>
          </a:endParaRPr>
        </a:p>
      </xdr:txBody>
    </xdr:sp>
    <xdr:clientData/>
  </xdr:twoCellAnchor>
  <xdr:twoCellAnchor>
    <xdr:from>
      <xdr:col>14</xdr:col>
      <xdr:colOff>419548</xdr:colOff>
      <xdr:row>7</xdr:row>
      <xdr:rowOff>170516</xdr:rowOff>
    </xdr:from>
    <xdr:to>
      <xdr:col>16</xdr:col>
      <xdr:colOff>594809</xdr:colOff>
      <xdr:row>9</xdr:row>
      <xdr:rowOff>168087</xdr:rowOff>
    </xdr:to>
    <xdr:sp macro="" textlink="Pivot!E9">
      <xdr:nvSpPr>
        <xdr:cNvPr id="58" name="TextBox 57">
          <a:extLst>
            <a:ext uri="{FF2B5EF4-FFF2-40B4-BE49-F238E27FC236}">
              <a16:creationId xmlns:a16="http://schemas.microsoft.com/office/drawing/2014/main" id="{00000000-0008-0000-0100-00003A000000}"/>
            </a:ext>
          </a:extLst>
        </xdr:cNvPr>
        <xdr:cNvSpPr txBox="1"/>
      </xdr:nvSpPr>
      <xdr:spPr>
        <a:xfrm>
          <a:off x="8891195" y="1425575"/>
          <a:ext cx="1385496" cy="356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AF12CE-C4D3-4AF4-A402-474CE063E21F}" type="TxLink">
            <a:rPr lang="en-US" sz="2400" b="0" i="0" u="none" strike="noStrike">
              <a:solidFill>
                <a:srgbClr val="000000"/>
              </a:solidFill>
              <a:latin typeface="Castellar" panose="020A0402060406010301" pitchFamily="18" charset="0"/>
              <a:ea typeface="Calibri"/>
              <a:cs typeface="Calibri"/>
            </a:rPr>
            <a:pPr/>
            <a:t>21%</a:t>
          </a:fld>
          <a:endParaRPr lang="en-IN" sz="2400">
            <a:latin typeface="Castellar" panose="020A0402060406010301" pitchFamily="18" charset="0"/>
          </a:endParaRPr>
        </a:p>
      </xdr:txBody>
    </xdr:sp>
    <xdr:clientData/>
  </xdr:twoCellAnchor>
  <xdr:twoCellAnchor>
    <xdr:from>
      <xdr:col>18</xdr:col>
      <xdr:colOff>396240</xdr:colOff>
      <xdr:row>15</xdr:row>
      <xdr:rowOff>44982</xdr:rowOff>
    </xdr:from>
    <xdr:to>
      <xdr:col>20</xdr:col>
      <xdr:colOff>106680</xdr:colOff>
      <xdr:row>16</xdr:row>
      <xdr:rowOff>129540</xdr:rowOff>
    </xdr:to>
    <xdr:sp macro="" textlink="Pivot!X2">
      <xdr:nvSpPr>
        <xdr:cNvPr id="60" name="TextBox 59">
          <a:extLst>
            <a:ext uri="{FF2B5EF4-FFF2-40B4-BE49-F238E27FC236}">
              <a16:creationId xmlns:a16="http://schemas.microsoft.com/office/drawing/2014/main" id="{00000000-0008-0000-0100-00003C000000}"/>
            </a:ext>
          </a:extLst>
        </xdr:cNvPr>
        <xdr:cNvSpPr txBox="1"/>
      </xdr:nvSpPr>
      <xdr:spPr>
        <a:xfrm>
          <a:off x="11369040" y="2788182"/>
          <a:ext cx="929640" cy="26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9769E2-DE03-468E-9C53-ACBE3BA734C6}" type="TxLink">
            <a:rPr lang="en-US" sz="1400" b="0" i="0" u="none" strike="noStrike">
              <a:solidFill>
                <a:srgbClr val="000000"/>
              </a:solidFill>
              <a:latin typeface="Castellar" panose="020A0402060406010301" pitchFamily="18" charset="0"/>
              <a:ea typeface="Calibri"/>
              <a:cs typeface="Calibri"/>
            </a:rPr>
            <a:pPr/>
            <a:t>22952.16</a:t>
          </a:fld>
          <a:endParaRPr lang="en-IN" sz="1400">
            <a:latin typeface="Castellar" panose="020A0402060406010301" pitchFamily="18" charset="0"/>
          </a:endParaRPr>
        </a:p>
      </xdr:txBody>
    </xdr:sp>
    <xdr:clientData/>
  </xdr:twoCellAnchor>
  <xdr:twoCellAnchor>
    <xdr:from>
      <xdr:col>18</xdr:col>
      <xdr:colOff>525780</xdr:colOff>
      <xdr:row>12</xdr:row>
      <xdr:rowOff>159282</xdr:rowOff>
    </xdr:from>
    <xdr:to>
      <xdr:col>20</xdr:col>
      <xdr:colOff>335280</xdr:colOff>
      <xdr:row>14</xdr:row>
      <xdr:rowOff>38100</xdr:rowOff>
    </xdr:to>
    <xdr:sp macro="" textlink="Pivot!W2">
      <xdr:nvSpPr>
        <xdr:cNvPr id="61" name="TextBox 60">
          <a:extLst>
            <a:ext uri="{FF2B5EF4-FFF2-40B4-BE49-F238E27FC236}">
              <a16:creationId xmlns:a16="http://schemas.microsoft.com/office/drawing/2014/main" id="{00000000-0008-0000-0100-00003D000000}"/>
            </a:ext>
          </a:extLst>
        </xdr:cNvPr>
        <xdr:cNvSpPr txBox="1"/>
      </xdr:nvSpPr>
      <xdr:spPr>
        <a:xfrm>
          <a:off x="11498580" y="2353842"/>
          <a:ext cx="1028700" cy="244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D8EA72-F194-4A6A-9B2F-C3F199BCB75C}" type="TxLink">
            <a:rPr lang="en-US" sz="1600" b="0" i="0" u="none" strike="noStrike">
              <a:solidFill>
                <a:srgbClr val="000000"/>
              </a:solidFill>
              <a:latin typeface="Castellar" panose="020A0402060406010301" pitchFamily="18" charset="0"/>
              <a:ea typeface="Calibri"/>
              <a:cs typeface="Calibri"/>
            </a:rPr>
            <a:pPr/>
            <a:t>Ft</a:t>
          </a:fld>
          <a:endParaRPr lang="en-IN" sz="1600">
            <a:latin typeface="Castellar" panose="020A0402060406010301" pitchFamily="18" charset="0"/>
          </a:endParaRPr>
        </a:p>
      </xdr:txBody>
    </xdr:sp>
    <xdr:clientData/>
  </xdr:twoCellAnchor>
  <xdr:twoCellAnchor>
    <xdr:from>
      <xdr:col>18</xdr:col>
      <xdr:colOff>541020</xdr:colOff>
      <xdr:row>10</xdr:row>
      <xdr:rowOff>144042</xdr:rowOff>
    </xdr:from>
    <xdr:to>
      <xdr:col>20</xdr:col>
      <xdr:colOff>396240</xdr:colOff>
      <xdr:row>12</xdr:row>
      <xdr:rowOff>7620</xdr:rowOff>
    </xdr:to>
    <xdr:sp macro="" textlink="Pivot!Y2">
      <xdr:nvSpPr>
        <xdr:cNvPr id="62" name="TextBox 61">
          <a:extLst>
            <a:ext uri="{FF2B5EF4-FFF2-40B4-BE49-F238E27FC236}">
              <a16:creationId xmlns:a16="http://schemas.microsoft.com/office/drawing/2014/main" id="{00000000-0008-0000-0100-00003E000000}"/>
            </a:ext>
          </a:extLst>
        </xdr:cNvPr>
        <xdr:cNvSpPr txBox="1"/>
      </xdr:nvSpPr>
      <xdr:spPr>
        <a:xfrm>
          <a:off x="11513820" y="1972842"/>
          <a:ext cx="1074420" cy="229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EED943-434F-4A9D-B936-39250FFF2896}" type="TxLink">
            <a:rPr lang="en-US" sz="1400" b="0" i="0" u="none" strike="noStrike">
              <a:solidFill>
                <a:srgbClr val="000000"/>
              </a:solidFill>
              <a:latin typeface="Castellar" panose="020A0402060406010301" pitchFamily="18" charset="0"/>
              <a:ea typeface="Calibri"/>
              <a:cs typeface="Calibri"/>
            </a:rPr>
            <a:pPr/>
            <a:t>132</a:t>
          </a:fld>
          <a:endParaRPr lang="en-IN" sz="1400">
            <a:latin typeface="Castellar" panose="020A0402060406010301" pitchFamily="18" charset="0"/>
          </a:endParaRPr>
        </a:p>
      </xdr:txBody>
    </xdr:sp>
    <xdr:clientData/>
  </xdr:twoCellAnchor>
  <xdr:twoCellAnchor>
    <xdr:from>
      <xdr:col>18</xdr:col>
      <xdr:colOff>255494</xdr:colOff>
      <xdr:row>8</xdr:row>
      <xdr:rowOff>178397</xdr:rowOff>
    </xdr:from>
    <xdr:to>
      <xdr:col>20</xdr:col>
      <xdr:colOff>224117</xdr:colOff>
      <xdr:row>10</xdr:row>
      <xdr:rowOff>171226</xdr:rowOff>
    </xdr:to>
    <xdr:sp macro="" textlink="Pivot!V2">
      <xdr:nvSpPr>
        <xdr:cNvPr id="63" name="TextBox 62">
          <a:extLst>
            <a:ext uri="{FF2B5EF4-FFF2-40B4-BE49-F238E27FC236}">
              <a16:creationId xmlns:a16="http://schemas.microsoft.com/office/drawing/2014/main" id="{00000000-0008-0000-0100-00003F000000}"/>
            </a:ext>
          </a:extLst>
        </xdr:cNvPr>
        <xdr:cNvSpPr txBox="1"/>
      </xdr:nvSpPr>
      <xdr:spPr>
        <a:xfrm>
          <a:off x="11228294" y="1641437"/>
          <a:ext cx="1187823" cy="358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91CF2C-CAE2-4A03-A5B9-C94B644D5A3C}" type="TxLink">
            <a:rPr lang="en-US" sz="1050" b="0" i="0" u="none" strike="noStrike">
              <a:solidFill>
                <a:srgbClr val="000000"/>
              </a:solidFill>
              <a:latin typeface="Castellar" panose="020A0402060406010301" pitchFamily="18" charset="0"/>
              <a:ea typeface="Calibri"/>
              <a:cs typeface="Calibri"/>
            </a:rPr>
            <a:pPr/>
            <a:t>Product41</a:t>
          </a:fld>
          <a:endParaRPr lang="en-IN" sz="1050">
            <a:latin typeface="Castellar" panose="020A0402060406010301" pitchFamily="18" charset="0"/>
          </a:endParaRPr>
        </a:p>
      </xdr:txBody>
    </xdr:sp>
    <xdr:clientData/>
  </xdr:twoCellAnchor>
  <xdr:twoCellAnchor>
    <xdr:from>
      <xdr:col>20</xdr:col>
      <xdr:colOff>313315</xdr:colOff>
      <xdr:row>10</xdr:row>
      <xdr:rowOff>28396</xdr:rowOff>
    </xdr:from>
    <xdr:to>
      <xdr:col>22</xdr:col>
      <xdr:colOff>257735</xdr:colOff>
      <xdr:row>12</xdr:row>
      <xdr:rowOff>56029</xdr:rowOff>
    </xdr:to>
    <xdr:sp macro="" textlink="Pivot!AI2">
      <xdr:nvSpPr>
        <xdr:cNvPr id="64" name="TextBox 63">
          <a:extLst>
            <a:ext uri="{FF2B5EF4-FFF2-40B4-BE49-F238E27FC236}">
              <a16:creationId xmlns:a16="http://schemas.microsoft.com/office/drawing/2014/main" id="{00000000-0008-0000-0100-000040000000}"/>
            </a:ext>
          </a:extLst>
        </xdr:cNvPr>
        <xdr:cNvSpPr txBox="1"/>
      </xdr:nvSpPr>
      <xdr:spPr>
        <a:xfrm>
          <a:off x="12415668" y="1821337"/>
          <a:ext cx="1154655" cy="386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38CC79-9FF6-4353-984D-90C9510222A9}" type="TxLink">
            <a:rPr lang="en-US" sz="1000" b="0" i="0" u="none" strike="noStrike">
              <a:solidFill>
                <a:srgbClr val="000000"/>
              </a:solidFill>
              <a:latin typeface="Castellar" panose="020A0402060406010301" pitchFamily="18" charset="0"/>
              <a:ea typeface="Calibri"/>
              <a:cs typeface="Calibri"/>
            </a:rPr>
            <a:pPr/>
            <a:t>Category04</a:t>
          </a:fld>
          <a:endParaRPr lang="en-IN" sz="1000">
            <a:latin typeface="Castellar" panose="020A0402060406010301" pitchFamily="18" charset="0"/>
          </a:endParaRPr>
        </a:p>
      </xdr:txBody>
    </xdr:sp>
    <xdr:clientData/>
  </xdr:twoCellAnchor>
  <xdr:twoCellAnchor>
    <xdr:from>
      <xdr:col>20</xdr:col>
      <xdr:colOff>449580</xdr:colOff>
      <xdr:row>13</xdr:row>
      <xdr:rowOff>14502</xdr:rowOff>
    </xdr:from>
    <xdr:to>
      <xdr:col>22</xdr:col>
      <xdr:colOff>274320</xdr:colOff>
      <xdr:row>14</xdr:row>
      <xdr:rowOff>167640</xdr:rowOff>
    </xdr:to>
    <xdr:sp macro="" textlink="Pivot!AJ2">
      <xdr:nvSpPr>
        <xdr:cNvPr id="65" name="TextBox 64">
          <a:extLst>
            <a:ext uri="{FF2B5EF4-FFF2-40B4-BE49-F238E27FC236}">
              <a16:creationId xmlns:a16="http://schemas.microsoft.com/office/drawing/2014/main" id="{00000000-0008-0000-0100-000041000000}"/>
            </a:ext>
          </a:extLst>
        </xdr:cNvPr>
        <xdr:cNvSpPr txBox="1"/>
      </xdr:nvSpPr>
      <xdr:spPr>
        <a:xfrm>
          <a:off x="12641580" y="2391942"/>
          <a:ext cx="1043940" cy="33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290248C-A517-44F2-B956-FAB7A678A9B4}" type="TxLink">
            <a:rPr lang="en-US" sz="1100" b="0" i="0" u="none" strike="noStrike">
              <a:solidFill>
                <a:srgbClr val="000000"/>
              </a:solidFill>
              <a:latin typeface="Castellar" panose="020A0402060406010301" pitchFamily="18" charset="0"/>
              <a:ea typeface="Calibri"/>
              <a:cs typeface="Calibri"/>
            </a:rPr>
            <a:pPr/>
            <a:t> $95,269.40 </a:t>
          </a:fld>
          <a:endParaRPr lang="en-IN" sz="1100">
            <a:latin typeface="Castellar" panose="020A0402060406010301" pitchFamily="18" charset="0"/>
          </a:endParaRPr>
        </a:p>
      </xdr:txBody>
    </xdr:sp>
    <xdr:clientData/>
  </xdr:twoCellAnchor>
  <xdr:twoCellAnchor>
    <xdr:from>
      <xdr:col>3</xdr:col>
      <xdr:colOff>464820</xdr:colOff>
      <xdr:row>27</xdr:row>
      <xdr:rowOff>144780</xdr:rowOff>
    </xdr:from>
    <xdr:to>
      <xdr:col>14</xdr:col>
      <xdr:colOff>243840</xdr:colOff>
      <xdr:row>36</xdr:row>
      <xdr:rowOff>106679</xdr:rowOff>
    </xdr:to>
    <xdr:graphicFrame macro="">
      <xdr:nvGraphicFramePr>
        <xdr:cNvPr id="66" name="Chart 65">
          <a:extLst>
            <a:ext uri="{FF2B5EF4-FFF2-40B4-BE49-F238E27FC236}">
              <a16:creationId xmlns:a16="http://schemas.microsoft.com/office/drawing/2014/main" id="{00000000-0008-0000-01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182880</xdr:colOff>
      <xdr:row>6</xdr:row>
      <xdr:rowOff>53340</xdr:rowOff>
    </xdr:from>
    <xdr:to>
      <xdr:col>2</xdr:col>
      <xdr:colOff>563880</xdr:colOff>
      <xdr:row>14</xdr:row>
      <xdr:rowOff>0</xdr:rowOff>
    </xdr:to>
    <mc:AlternateContent xmlns:mc="http://schemas.openxmlformats.org/markup-compatibility/2006" xmlns:a14="http://schemas.microsoft.com/office/drawing/2010/main">
      <mc:Choice Requires="a14">
        <xdr:graphicFrame macro="">
          <xdr:nvGraphicFramePr>
            <xdr:cNvPr id="67" name="Year 1">
              <a:extLst>
                <a:ext uri="{FF2B5EF4-FFF2-40B4-BE49-F238E27FC236}">
                  <a16:creationId xmlns:a16="http://schemas.microsoft.com/office/drawing/2014/main" id="{00000000-0008-0000-0100-00004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82880" y="1150620"/>
              <a:ext cx="16002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205740</xdr:colOff>
      <xdr:row>16</xdr:row>
      <xdr:rowOff>15240</xdr:rowOff>
    </xdr:from>
    <xdr:to>
      <xdr:col>3</xdr:col>
      <xdr:colOff>45720</xdr:colOff>
      <xdr:row>36</xdr:row>
      <xdr:rowOff>33617</xdr:rowOff>
    </xdr:to>
    <mc:AlternateContent xmlns:mc="http://schemas.openxmlformats.org/markup-compatibility/2006" xmlns:a14="http://schemas.microsoft.com/office/drawing/2010/main">
      <mc:Choice Requires="a14">
        <xdr:graphicFrame macro="">
          <xdr:nvGraphicFramePr>
            <xdr:cNvPr id="68" name="Month 1">
              <a:extLst>
                <a:ext uri="{FF2B5EF4-FFF2-40B4-BE49-F238E27FC236}">
                  <a16:creationId xmlns:a16="http://schemas.microsoft.com/office/drawing/2014/main" id="{00000000-0008-0000-0100-000044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05740" y="2941320"/>
              <a:ext cx="1668780" cy="36759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238186</xdr:colOff>
      <xdr:row>0</xdr:row>
      <xdr:rowOff>165920</xdr:rowOff>
    </xdr:from>
    <xdr:to>
      <xdr:col>16</xdr:col>
      <xdr:colOff>144780</xdr:colOff>
      <xdr:row>4</xdr:row>
      <xdr:rowOff>106680</xdr:rowOff>
    </xdr:to>
    <mc:AlternateContent xmlns:mc="http://schemas.openxmlformats.org/markup-compatibility/2006" xmlns:a14="http://schemas.microsoft.com/office/drawing/2010/main">
      <mc:Choice Requires="a14">
        <xdr:graphicFrame macro="">
          <xdr:nvGraphicFramePr>
            <xdr:cNvPr id="69" name="SALE TYPE 1">
              <a:extLst>
                <a:ext uri="{FF2B5EF4-FFF2-40B4-BE49-F238E27FC236}">
                  <a16:creationId xmlns:a16="http://schemas.microsoft.com/office/drawing/2014/main" id="{00000000-0008-0000-0100-000045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724586" y="165920"/>
              <a:ext cx="4173794" cy="672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261046</xdr:colOff>
      <xdr:row>0</xdr:row>
      <xdr:rowOff>165920</xdr:rowOff>
    </xdr:from>
    <xdr:to>
      <xdr:col>22</xdr:col>
      <xdr:colOff>152400</xdr:colOff>
      <xdr:row>4</xdr:row>
      <xdr:rowOff>99060</xdr:rowOff>
    </xdr:to>
    <mc:AlternateContent xmlns:mc="http://schemas.openxmlformats.org/markup-compatibility/2006" xmlns:a14="http://schemas.microsoft.com/office/drawing/2010/main">
      <mc:Choice Requires="a14">
        <xdr:graphicFrame macro="">
          <xdr:nvGraphicFramePr>
            <xdr:cNvPr id="70" name="PAYMENT MODE 1">
              <a:extLst>
                <a:ext uri="{FF2B5EF4-FFF2-40B4-BE49-F238E27FC236}">
                  <a16:creationId xmlns:a16="http://schemas.microsoft.com/office/drawing/2014/main" id="{00000000-0008-0000-0100-000046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0014646" y="165920"/>
              <a:ext cx="3548954" cy="664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497266</xdr:colOff>
      <xdr:row>13</xdr:row>
      <xdr:rowOff>150681</xdr:rowOff>
    </xdr:from>
    <xdr:to>
      <xdr:col>10</xdr:col>
      <xdr:colOff>45720</xdr:colOff>
      <xdr:row>25</xdr:row>
      <xdr:rowOff>0</xdr:rowOff>
    </xdr:to>
    <xdr:graphicFrame macro="">
      <xdr:nvGraphicFramePr>
        <xdr:cNvPr id="72" name="Chart 71">
          <a:extLst>
            <a:ext uri="{FF2B5EF4-FFF2-40B4-BE49-F238E27FC236}">
              <a16:creationId xmlns:a16="http://schemas.microsoft.com/office/drawing/2014/main" id="{00000000-0008-0000-0100-00004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289560</xdr:colOff>
          <xdr:row>13</xdr:row>
          <xdr:rowOff>129540</xdr:rowOff>
        </xdr:from>
        <xdr:to>
          <xdr:col>10</xdr:col>
          <xdr:colOff>419100</xdr:colOff>
          <xdr:row>24</xdr:row>
          <xdr:rowOff>53340</xdr:rowOff>
        </xdr:to>
        <xdr:sp macro="" textlink="">
          <xdr:nvSpPr>
            <xdr:cNvPr id="8193" name="Scroll Bar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198120</xdr:colOff>
      <xdr:row>21</xdr:row>
      <xdr:rowOff>135439</xdr:rowOff>
    </xdr:from>
    <xdr:to>
      <xdr:col>22</xdr:col>
      <xdr:colOff>282252</xdr:colOff>
      <xdr:row>35</xdr:row>
      <xdr:rowOff>53340</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00000000-0008-0000-0100-00004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170920" y="3975919"/>
              <a:ext cx="2522532" cy="24782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502920</xdr:colOff>
      <xdr:row>27</xdr:row>
      <xdr:rowOff>106680</xdr:rowOff>
    </xdr:from>
    <xdr:to>
      <xdr:col>17</xdr:col>
      <xdr:colOff>381000</xdr:colOff>
      <xdr:row>37</xdr:row>
      <xdr:rowOff>7620</xdr:rowOff>
    </xdr:to>
    <xdr:graphicFrame macro="">
      <xdr:nvGraphicFramePr>
        <xdr:cNvPr id="75" name="Chart 74">
          <a:extLst>
            <a:ext uri="{FF2B5EF4-FFF2-40B4-BE49-F238E27FC236}">
              <a16:creationId xmlns:a16="http://schemas.microsoft.com/office/drawing/2014/main" id="{00000000-0008-0000-01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266700</xdr:colOff>
      <xdr:row>13</xdr:row>
      <xdr:rowOff>165919</xdr:rowOff>
    </xdr:from>
    <xdr:to>
      <xdr:col>17</xdr:col>
      <xdr:colOff>556260</xdr:colOff>
      <xdr:row>23</xdr:row>
      <xdr:rowOff>121920</xdr:rowOff>
    </xdr:to>
    <xdr:graphicFrame macro="">
      <xdr:nvGraphicFramePr>
        <xdr:cNvPr id="76" name="Chart 75">
          <a:extLst>
            <a:ext uri="{FF2B5EF4-FFF2-40B4-BE49-F238E27FC236}">
              <a16:creationId xmlns:a16="http://schemas.microsoft.com/office/drawing/2014/main" id="{00000000-0008-0000-01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434340</xdr:colOff>
      <xdr:row>13</xdr:row>
      <xdr:rowOff>15239</xdr:rowOff>
    </xdr:from>
    <xdr:to>
      <xdr:col>15</xdr:col>
      <xdr:colOff>403860</xdr:colOff>
      <xdr:row>25</xdr:row>
      <xdr:rowOff>0</xdr:rowOff>
    </xdr:to>
    <xdr:graphicFrame macro="">
      <xdr:nvGraphicFramePr>
        <xdr:cNvPr id="18" name="Chart 17">
          <a:extLst>
            <a:ext uri="{FF2B5EF4-FFF2-40B4-BE49-F238E27FC236}">
              <a16:creationId xmlns:a16="http://schemas.microsoft.com/office/drawing/2014/main" id="{8C8DAD04-47CA-46EF-A449-B0FFA462E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205740</xdr:colOff>
          <xdr:row>12</xdr:row>
          <xdr:rowOff>45720</xdr:rowOff>
        </xdr:from>
        <xdr:to>
          <xdr:col>6</xdr:col>
          <xdr:colOff>419100</xdr:colOff>
          <xdr:row>13</xdr:row>
          <xdr:rowOff>45720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3946F484-3023-D24E-81A0-E47D60FEA4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381000</xdr:colOff>
          <xdr:row>12</xdr:row>
          <xdr:rowOff>22860</xdr:rowOff>
        </xdr:from>
        <xdr:to>
          <xdr:col>8</xdr:col>
          <xdr:colOff>0</xdr:colOff>
          <xdr:row>13</xdr:row>
          <xdr:rowOff>53340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DCFC1961-D7E9-FF8B-C981-76353C1253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12</xdr:row>
          <xdr:rowOff>15240</xdr:rowOff>
        </xdr:from>
        <xdr:to>
          <xdr:col>9</xdr:col>
          <xdr:colOff>251460</xdr:colOff>
          <xdr:row>13</xdr:row>
          <xdr:rowOff>68580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5931C67E-7EE6-F0D4-84F8-B9D6D1D3FD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6</xdr:col>
      <xdr:colOff>342900</xdr:colOff>
      <xdr:row>12</xdr:row>
      <xdr:rowOff>30480</xdr:rowOff>
    </xdr:from>
    <xdr:to>
      <xdr:col>7</xdr:col>
      <xdr:colOff>342900</xdr:colOff>
      <xdr:row>13</xdr:row>
      <xdr:rowOff>114300</xdr:rowOff>
    </xdr:to>
    <xdr:sp macro="" textlink="">
      <xdr:nvSpPr>
        <xdr:cNvPr id="19" name="TextBox 18">
          <a:extLst>
            <a:ext uri="{FF2B5EF4-FFF2-40B4-BE49-F238E27FC236}">
              <a16:creationId xmlns:a16="http://schemas.microsoft.com/office/drawing/2014/main" id="{728430CF-9CA6-44E0-9605-002DE2D8244E}"/>
            </a:ext>
          </a:extLst>
        </xdr:cNvPr>
        <xdr:cNvSpPr txBox="1"/>
      </xdr:nvSpPr>
      <xdr:spPr>
        <a:xfrm>
          <a:off x="4000500" y="2225040"/>
          <a:ext cx="609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latin typeface="Castellar" panose="020A0402060406010301" pitchFamily="18" charset="0"/>
            </a:rPr>
            <a:t>Sales</a:t>
          </a:r>
        </a:p>
      </xdr:txBody>
    </xdr:sp>
    <xdr:clientData/>
  </xdr:twoCellAnchor>
  <xdr:twoCellAnchor>
    <xdr:from>
      <xdr:col>7</xdr:col>
      <xdr:colOff>495300</xdr:colOff>
      <xdr:row>12</xdr:row>
      <xdr:rowOff>22860</xdr:rowOff>
    </xdr:from>
    <xdr:to>
      <xdr:col>9</xdr:col>
      <xdr:colOff>38100</xdr:colOff>
      <xdr:row>13</xdr:row>
      <xdr:rowOff>106680</xdr:rowOff>
    </xdr:to>
    <xdr:sp macro="" textlink="">
      <xdr:nvSpPr>
        <xdr:cNvPr id="20" name="TextBox 19">
          <a:extLst>
            <a:ext uri="{FF2B5EF4-FFF2-40B4-BE49-F238E27FC236}">
              <a16:creationId xmlns:a16="http://schemas.microsoft.com/office/drawing/2014/main" id="{888E3823-B307-4EDF-AC19-7B9190B7F856}"/>
            </a:ext>
          </a:extLst>
        </xdr:cNvPr>
        <xdr:cNvSpPr txBox="1"/>
      </xdr:nvSpPr>
      <xdr:spPr>
        <a:xfrm>
          <a:off x="4762500" y="2217420"/>
          <a:ext cx="762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latin typeface="Castellar" panose="020A0402060406010301" pitchFamily="18" charset="0"/>
            </a:rPr>
            <a:t>Profit</a:t>
          </a:r>
        </a:p>
      </xdr:txBody>
    </xdr:sp>
    <xdr:clientData/>
  </xdr:twoCellAnchor>
  <xdr:twoCellAnchor>
    <xdr:from>
      <xdr:col>9</xdr:col>
      <xdr:colOff>114300</xdr:colOff>
      <xdr:row>12</xdr:row>
      <xdr:rowOff>30480</xdr:rowOff>
    </xdr:from>
    <xdr:to>
      <xdr:col>10</xdr:col>
      <xdr:colOff>312420</xdr:colOff>
      <xdr:row>13</xdr:row>
      <xdr:rowOff>99060</xdr:rowOff>
    </xdr:to>
    <xdr:sp macro="" textlink="">
      <xdr:nvSpPr>
        <xdr:cNvPr id="21" name="TextBox 20">
          <a:extLst>
            <a:ext uri="{FF2B5EF4-FFF2-40B4-BE49-F238E27FC236}">
              <a16:creationId xmlns:a16="http://schemas.microsoft.com/office/drawing/2014/main" id="{BBF10F98-2B8D-4D0F-8CD5-A5E43AD6365E}"/>
            </a:ext>
          </a:extLst>
        </xdr:cNvPr>
        <xdr:cNvSpPr txBox="1"/>
      </xdr:nvSpPr>
      <xdr:spPr>
        <a:xfrm>
          <a:off x="5600700" y="2225040"/>
          <a:ext cx="8077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latin typeface="Castellar" panose="020A0402060406010301" pitchFamily="18" charset="0"/>
            </a:rPr>
            <a:t>PROFIT</a:t>
          </a:r>
          <a:r>
            <a:rPr lang="en-IN" sz="900" baseline="0">
              <a:latin typeface="Castellar" panose="020A0402060406010301" pitchFamily="18" charset="0"/>
            </a:rPr>
            <a:t> %</a:t>
          </a:r>
          <a:endParaRPr lang="en-IN" sz="900">
            <a:latin typeface="Castellar" panose="020A0402060406010301"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828831</xdr:colOff>
      <xdr:row>13</xdr:row>
      <xdr:rowOff>30231</xdr:rowOff>
    </xdr:from>
    <xdr:to>
      <xdr:col>4</xdr:col>
      <xdr:colOff>452079</xdr:colOff>
      <xdr:row>19</xdr:row>
      <xdr:rowOff>103308</xdr:rowOff>
    </xdr:to>
    <mc:AlternateContent xmlns:mc="http://schemas.openxmlformats.org/markup-compatibility/2006">
      <mc:Choice xmlns:a14="http://schemas.microsoft.com/office/drawing/2010/main" Requires="a14">
        <xdr:graphicFrame macro="">
          <xdr:nvGraphicFramePr>
            <xdr:cNvPr id="2" name="SALE 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3518691" y="2407671"/>
              <a:ext cx="842448" cy="11703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106680</xdr:colOff>
      <xdr:row>19</xdr:row>
      <xdr:rowOff>144781</xdr:rowOff>
    </xdr:from>
    <xdr:to>
      <xdr:col>3</xdr:col>
      <xdr:colOff>350520</xdr:colOff>
      <xdr:row>24</xdr:row>
      <xdr:rowOff>91441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2186940" y="3619501"/>
              <a:ext cx="85344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518285</xdr:colOff>
      <xdr:row>20</xdr:row>
      <xdr:rowOff>12868</xdr:rowOff>
    </xdr:from>
    <xdr:to>
      <xdr:col>4</xdr:col>
      <xdr:colOff>464945</xdr:colOff>
      <xdr:row>32</xdr:row>
      <xdr:rowOff>139284</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208145" y="3670468"/>
              <a:ext cx="1165860" cy="23209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106680</xdr:colOff>
      <xdr:row>13</xdr:row>
      <xdr:rowOff>152400</xdr:rowOff>
    </xdr:from>
    <xdr:to>
      <xdr:col>3</xdr:col>
      <xdr:colOff>624840</xdr:colOff>
      <xdr:row>18</xdr:row>
      <xdr:rowOff>167639</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186940" y="2529840"/>
              <a:ext cx="1127760" cy="929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35</xdr:row>
      <xdr:rowOff>72390</xdr:rowOff>
    </xdr:from>
    <xdr:to>
      <xdr:col>3</xdr:col>
      <xdr:colOff>937260</xdr:colOff>
      <xdr:row>43</xdr:row>
      <xdr:rowOff>30480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426471</xdr:colOff>
      <xdr:row>15</xdr:row>
      <xdr:rowOff>184817</xdr:rowOff>
    </xdr:from>
    <xdr:to>
      <xdr:col>9</xdr:col>
      <xdr:colOff>87442</xdr:colOff>
      <xdr:row>29</xdr:row>
      <xdr:rowOff>37477</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350520</xdr:colOff>
          <xdr:row>15</xdr:row>
          <xdr:rowOff>152400</xdr:rowOff>
        </xdr:from>
        <xdr:to>
          <xdr:col>11</xdr:col>
          <xdr:colOff>563880</xdr:colOff>
          <xdr:row>16</xdr:row>
          <xdr:rowOff>152400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289560</xdr:colOff>
          <xdr:row>19</xdr:row>
          <xdr:rowOff>91440</xdr:rowOff>
        </xdr:from>
        <xdr:to>
          <xdr:col>11</xdr:col>
          <xdr:colOff>541020</xdr:colOff>
          <xdr:row>20</xdr:row>
          <xdr:rowOff>144780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0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388620</xdr:colOff>
          <xdr:row>18</xdr:row>
          <xdr:rowOff>15240</xdr:rowOff>
        </xdr:from>
        <xdr:to>
          <xdr:col>11</xdr:col>
          <xdr:colOff>617220</xdr:colOff>
          <xdr:row>19</xdr:row>
          <xdr:rowOff>45720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0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434340</xdr:colOff>
      <xdr:row>14</xdr:row>
      <xdr:rowOff>140970</xdr:rowOff>
    </xdr:from>
    <xdr:to>
      <xdr:col>29</xdr:col>
      <xdr:colOff>60960</xdr:colOff>
      <xdr:row>29</xdr:row>
      <xdr:rowOff>140970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26</xdr:col>
          <xdr:colOff>7620</xdr:colOff>
          <xdr:row>14</xdr:row>
          <xdr:rowOff>160020</xdr:rowOff>
        </xdr:from>
        <xdr:to>
          <xdr:col>26</xdr:col>
          <xdr:colOff>312420</xdr:colOff>
          <xdr:row>30</xdr:row>
          <xdr:rowOff>15240</xdr:rowOff>
        </xdr:to>
        <xdr:sp macro="" textlink="">
          <xdr:nvSpPr>
            <xdr:cNvPr id="5126" name="Scroll Bar 6" hidden="1">
              <a:extLst>
                <a:ext uri="{63B3BB69-23CF-44E3-9099-C40C66FF867C}">
                  <a14:compatExt spid="_x0000_s5126"/>
                </a:ext>
                <a:ext uri="{FF2B5EF4-FFF2-40B4-BE49-F238E27FC236}">
                  <a16:creationId xmlns:a16="http://schemas.microsoft.com/office/drawing/2014/main" id="{00000000-0008-0000-0000-000006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30</xdr:col>
      <xdr:colOff>44596</xdr:colOff>
      <xdr:row>9</xdr:row>
      <xdr:rowOff>87630</xdr:rowOff>
    </xdr:from>
    <xdr:to>
      <xdr:col>32</xdr:col>
      <xdr:colOff>474689</xdr:colOff>
      <xdr:row>22</xdr:row>
      <xdr:rowOff>15240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0062399" y="1774023"/>
              <a:ext cx="2516224" cy="23635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348271</xdr:colOff>
      <xdr:row>7</xdr:row>
      <xdr:rowOff>153462</xdr:rowOff>
    </xdr:from>
    <xdr:to>
      <xdr:col>40</xdr:col>
      <xdr:colOff>296554</xdr:colOff>
      <xdr:row>21</xdr:row>
      <xdr:rowOff>50592</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73701</xdr:colOff>
      <xdr:row>7</xdr:row>
      <xdr:rowOff>139721</xdr:rowOff>
    </xdr:from>
    <xdr:to>
      <xdr:col>43</xdr:col>
      <xdr:colOff>312420</xdr:colOff>
      <xdr:row>19</xdr:row>
      <xdr:rowOff>113051</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05.709990740739" createdVersion="8" refreshedVersion="8" minRefreshableVersion="3" recordCount="527" xr:uid="{5297A5B2-DC89-4F0D-95EA-C8C2FEEB361D}">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 numFmtId="165">
      <sharedItems containsSemiMixedTypes="0" containsString="0" containsNumber="1" containsInteger="1" minValue="5" maxValue="2250"/>
    </cacheField>
    <cacheField name="Total Selling"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591611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DB7406-0449-4229-9512-FD7064DD5D5D}"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fld="12" baseField="0" baseItem="0"/>
    <dataField name="Sum of Total Buying "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8F0B10-FB90-41BE-8949-16A8266ACF8C}"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3:AF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F8EDDC-6961-42EC-B6C8-646E7E0260D7}"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fld="12" baseField="0" baseItem="0" numFmtId="165"/>
  </dataFields>
  <formats count="1">
    <format dxfId="3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010634-3A62-4829-B927-90B110897EEA}"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rowHeaderCaption="Product">
  <location ref="P3:S47"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5CC68E-1C55-4CDE-B07B-E1B1173BE0E0}"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I15"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 fld="11" baseField="0" baseItem="0"/>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3DD3C7-102A-48EA-A32B-07070380E91E}"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P3:AQ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fld="12" baseField="0" baseItem="0"/>
  </dataFields>
  <chartFormats count="9">
    <chartFormat chart="1"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462730-8296-4B97-8B9E-608DA383B1B9}"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M3:AN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fld="12" baseField="0" baseItem="0"/>
  </dataFields>
  <chartFormats count="7">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3" count="1" selected="0">
            <x v="0"/>
          </reference>
        </references>
      </pivotArea>
    </chartFormat>
    <chartFormat chart="5" format="9">
      <pivotArea type="data" outline="0" fieldPosition="0">
        <references count="2">
          <reference field="4294967294" count="1" selected="0">
            <x v="0"/>
          </reference>
          <reference field="3" count="1" selected="0">
            <x v="1"/>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D24029C-4C5E-497F-840F-D189148FA9BC}" sourceName="SALE TYPE">
  <pivotTables>
    <pivotTable tabId="5" name="Daily"/>
    <pivotTable tabId="5" name="CategoryWise"/>
    <pivotTable tabId="5" name="Monthly"/>
    <pivotTable tabId="5" name="PaymentMode"/>
    <pivotTable tabId="5" name="ProductWise"/>
    <pivotTable tabId="5" name="Total Sales"/>
  </pivotTables>
  <data>
    <tabular pivotCacheId="159161167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0CAE882-8A1A-43F4-9C22-AF0BD6E5AECA}" sourceName="PAYMENT MODE">
  <pivotTables>
    <pivotTable tabId="5" name="Daily"/>
    <pivotTable tabId="5" name="CategoryWise"/>
    <pivotTable tabId="5" name="Monthly"/>
    <pivotTable tabId="5" name="ProductWise"/>
    <pivotTable tabId="5" name="SalesType"/>
    <pivotTable tabId="5" name="Total Sales"/>
  </pivotTables>
  <data>
    <tabular pivotCacheId="159161167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1DE2173-C8C4-40E3-9E0D-656654057BEE}" sourceName="Month">
  <pivotTables>
    <pivotTable tabId="5" name="Daily"/>
    <pivotTable tabId="5" name="CategoryWise"/>
    <pivotTable tabId="5" name="PaymentMode"/>
    <pivotTable tabId="5" name="ProductWise"/>
    <pivotTable tabId="5" name="SalesType"/>
    <pivotTable tabId="5" name="Total Sales"/>
  </pivotTables>
  <data>
    <tabular pivotCacheId="1591611673">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DA65B6C-E5DE-47A0-ACFE-5F814D8DA3BB}" sourceName="Year">
  <pivotTables>
    <pivotTable tabId="5" name="Daily"/>
    <pivotTable tabId="5" name="CategoryWise"/>
    <pivotTable tabId="5" name="Monthly"/>
    <pivotTable tabId="5" name="PaymentMode"/>
    <pivotTable tabId="5" name="ProductWise"/>
    <pivotTable tabId="5" name="SalesType"/>
    <pivotTable tabId="5" name="Total Sales"/>
  </pivotTables>
  <data>
    <tabular pivotCacheId="159161167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2D4A1FEB-3438-4AD9-8351-AF79D863D391}" cache="Slicer_SALE_TYPE" caption="SALE TYPE" columnCount="3" style="slicer2 2 2" rowHeight="234950"/>
  <slicer name="PAYMENT MODE 1" xr10:uid="{D38E70B9-486B-4135-9F24-C72D3B05D330}" cache="Slicer_PAYMENT_MODE" caption="PAYMENT MODE" columnCount="2" style="slicer2 2 2" rowHeight="234950"/>
  <slicer name="Month 1" xr10:uid="{D6F23471-25E4-49FC-BE6B-1C1447020695}" cache="Slicer_Month" caption="Month" style="slicer2 2 2" rowHeight="234950"/>
  <slicer name="Year 1" xr10:uid="{2C33D844-92DA-408C-A70C-B28AC65E311E}" cache="Slicer_Year" caption="Year" style="slicer2 2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F0E252E3-6C02-4F75-8EAB-5B8BCB94CC4D}" cache="Slicer_SALE_TYPE" caption="SALE TYPE" rowHeight="234950"/>
  <slicer name="PAYMENT MODE" xr10:uid="{BD558F26-9D6A-43B4-A732-8E3FECD35077}" cache="Slicer_PAYMENT_MODE" caption="PAYMENT MODE" rowHeight="234950"/>
  <slicer name="Month" xr10:uid="{E100BB71-0902-49C9-9A85-63E34564D358}" cache="Slicer_Month" caption="Month" startItem="5" rowHeight="234950"/>
  <slicer name="Year" xr10:uid="{CF4E6A81-BFCE-46B1-A188-372AC3568AF2}"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4" headerRowBorderDxfId="33">
  <autoFilter ref="A1:P528" xr:uid="{60351B27-4213-4B50-AF1E-6DD234ED1CD8}"/>
  <sortState xmlns:xlrd2="http://schemas.microsoft.com/office/spreadsheetml/2017/richdata2" ref="A2:E527">
    <sortCondition ref="A1:A527"/>
  </sortState>
  <tableColumns count="16">
    <tableColumn id="1" xr3:uid="{7E2D9722-C99A-4D79-AD8A-A4AF24D31B15}" name="DATE" dataDxfId="32"/>
    <tableColumn id="3" xr3:uid="{1B687DA1-746A-409E-8132-464ADA2D65F7}" name="PRODUCT ID" dataDxfId="31"/>
    <tableColumn id="2" xr3:uid="{3D21C161-3520-4EEB-95C2-BC89A67F811B}" name="QUANTITY" dataDxfId="30"/>
    <tableColumn id="4" xr3:uid="{51AFA112-3989-4C7A-B537-003512753602}" name="SALE TYPE" dataDxfId="29"/>
    <tableColumn id="5" xr3:uid="{057B8FDA-60FB-4816-999C-2030B688B9CF}" name="PAYMENT MODE" dataDxfId="28"/>
    <tableColumn id="6" xr3:uid="{A77A9445-20AF-4122-92EB-C3706E536AB4}" name="DISCOUNT %" dataDxfId="27"/>
    <tableColumn id="8" xr3:uid="{1B65CDCC-D299-4574-AE78-0B0862E06D9F}" name="PRODUCT" dataDxfId="26">
      <calculatedColumnFormula>VLOOKUP(InputData[[#This Row],[PRODUCT ID]],MasterData[],2,0)</calculatedColumnFormula>
    </tableColumn>
    <tableColumn id="9" xr3:uid="{050432C4-0968-48B1-BBB1-2A572D5A98C3}" name="CATEGORY" dataDxfId="25">
      <calculatedColumnFormula>VLOOKUP(InputData[[#This Row],[PRODUCT ID]],MasterData[],3,0)</calculatedColumnFormula>
    </tableColumn>
    <tableColumn id="10" xr3:uid="{F25348F1-0C8E-49D7-A98D-5FC5E8BCC865}" name="UOM" dataDxfId="24">
      <calculatedColumnFormula>VLOOKUP(InputData[[#This Row],[PRODUCT ID]],MasterData[],4,0)</calculatedColumnFormula>
    </tableColumn>
    <tableColumn id="11" xr3:uid="{0BA3666B-9761-447C-9943-56BF580C670E}" name="BUYING PRIZE" dataDxfId="23">
      <calculatedColumnFormula>VLOOKUP(InputData[[#This Row],[PRODUCT ID]],MasterData[],5,0)</calculatedColumnFormula>
    </tableColumn>
    <tableColumn id="12" xr3:uid="{2A4A7AFE-9204-4E2B-99F0-5172B28CB480}" name="SELLING PRICE" dataDxfId="22">
      <calculatedColumnFormula>VLOOKUP(InputData[[#This Row],[PRODUCT ID]],MasterData[],6,0)</calculatedColumnFormula>
    </tableColumn>
    <tableColumn id="13" xr3:uid="{99109DD5-A572-4ED2-B64A-7BF7A071A2BB}" name="Total Buying " dataDxfId="21">
      <calculatedColumnFormula>InputData[[#This Row],[BUYING PRIZE]]*InputData[[#This Row],[QUANTITY]]</calculatedColumnFormula>
    </tableColumn>
    <tableColumn id="14" xr3:uid="{2FA28954-7518-4031-A012-6D7B703DFF02}" name="Total Selling" dataDxfId="20">
      <calculatedColumnFormula>InputData[[#This Row],[SELLING PRICE]]*InputData[[#This Row],[QUANTITY]]</calculatedColumnFormula>
    </tableColumn>
    <tableColumn id="15" xr3:uid="{A086A03C-ED7C-48F7-9C50-E11BF2E98670}" name="Day" dataDxfId="19">
      <calculatedColumnFormula>DAY(InputData[[#This Row],[DATE]])</calculatedColumnFormula>
    </tableColumn>
    <tableColumn id="16" xr3:uid="{2A77373A-0E78-4814-885A-4CDDB86AD3BD}" name="Month" dataDxfId="18">
      <calculatedColumnFormula>TEXT(InputData[[#This Row],[DATE]],"mmm")</calculatedColumnFormula>
    </tableColumn>
    <tableColumn id="17" xr3:uid="{1508ADE0-90D0-400E-93B3-7D61F0BFEAAD}" name="Year" dataDxfId="17">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6" dataDxfId="14" headerRowBorderDxfId="15">
  <autoFilter ref="A1:F46" xr:uid="{DE6FA1E2-6EE8-430A-AF62-020400F3E926}"/>
  <tableColumns count="6">
    <tableColumn id="1" xr3:uid="{106E50BA-9FFB-484D-AC75-176578AFED44}" name="PRODUCT ID" dataDxfId="13"/>
    <tableColumn id="2" xr3:uid="{C6063C4C-22AC-43C3-B630-5C0916CFA263}" name="PRODUCT" dataDxfId="12"/>
    <tableColumn id="3" xr3:uid="{FEA9A0A4-A0D7-45FA-BD75-4D9EBBD09441}" name="CATEGORY" dataDxfId="11"/>
    <tableColumn id="4" xr3:uid="{3BDFD3DA-79CD-4B0E-9F98-1F406523093B}" name="UOM" dataDxfId="10"/>
    <tableColumn id="5" xr3:uid="{C286276F-25D5-4D9D-9759-32EF67A133BE}" name="BUYING PRIZE" dataDxfId="9"/>
    <tableColumn id="6" xr3:uid="{BFC92544-6510-4B40-ABEE-FD6A4B0302D7}" name="SELLING PRICE" dataDxfId="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6.xml"/><Relationship Id="rId5" Type="http://schemas.openxmlformats.org/officeDocument/2006/relationships/pivotTable" Target="../pivotTables/pivotTable5.xml"/><Relationship Id="rId10" Type="http://schemas.openxmlformats.org/officeDocument/2006/relationships/ctrlProp" Target="../ctrlProps/ctrlProp5.xml"/><Relationship Id="rId4" Type="http://schemas.openxmlformats.org/officeDocument/2006/relationships/pivotTable" Target="../pivotTables/pivotTable4.xml"/><Relationship Id="rId9" Type="http://schemas.openxmlformats.org/officeDocument/2006/relationships/vmlDrawing" Target="../drawings/vmlDrawing2.vml"/><Relationship Id="rId1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BF1C3-F5B6-4812-A22B-3924BBC2DD69}">
  <dimension ref="L2:M2"/>
  <sheetViews>
    <sheetView showGridLines="0" tabSelected="1" topLeftCell="A14" zoomScaleNormal="100" workbookViewId="0">
      <selection activeCell="M40" sqref="M40"/>
    </sheetView>
  </sheetViews>
  <sheetFormatPr defaultRowHeight="14.4" x14ac:dyDescent="0.3"/>
  <sheetData>
    <row r="2" spans="12:13" x14ac:dyDescent="0.3">
      <c r="L2" t="b">
        <v>1</v>
      </c>
      <c r="M2" t="b">
        <v>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Scroll Bar 1">
              <controlPr defaultSize="0" autoPict="0">
                <anchor moveWithCells="1">
                  <from>
                    <xdr:col>10</xdr:col>
                    <xdr:colOff>289560</xdr:colOff>
                    <xdr:row>13</xdr:row>
                    <xdr:rowOff>129540</xdr:rowOff>
                  </from>
                  <to>
                    <xdr:col>10</xdr:col>
                    <xdr:colOff>419100</xdr:colOff>
                    <xdr:row>24</xdr:row>
                    <xdr:rowOff>53340</xdr:rowOff>
                  </to>
                </anchor>
              </controlPr>
            </control>
          </mc:Choice>
        </mc:AlternateContent>
        <mc:AlternateContent xmlns:mc="http://schemas.openxmlformats.org/markup-compatibility/2006">
          <mc:Choice Requires="x14">
            <control shapeId="8195" r:id="rId4" name="Check Box 3">
              <controlPr defaultSize="0" autoFill="0" autoLine="0" autoPict="0">
                <anchor moveWithCells="1">
                  <from>
                    <xdr:col>6</xdr:col>
                    <xdr:colOff>205740</xdr:colOff>
                    <xdr:row>12</xdr:row>
                    <xdr:rowOff>45720</xdr:rowOff>
                  </from>
                  <to>
                    <xdr:col>6</xdr:col>
                    <xdr:colOff>419100</xdr:colOff>
                    <xdr:row>13</xdr:row>
                    <xdr:rowOff>45720</xdr:rowOff>
                  </to>
                </anchor>
              </controlPr>
            </control>
          </mc:Choice>
        </mc:AlternateContent>
        <mc:AlternateContent xmlns:mc="http://schemas.openxmlformats.org/markup-compatibility/2006">
          <mc:Choice Requires="x14">
            <control shapeId="8196" r:id="rId5" name="Check Box 4">
              <controlPr defaultSize="0" autoFill="0" autoLine="0" autoPict="0">
                <anchor moveWithCells="1">
                  <from>
                    <xdr:col>7</xdr:col>
                    <xdr:colOff>381000</xdr:colOff>
                    <xdr:row>12</xdr:row>
                    <xdr:rowOff>22860</xdr:rowOff>
                  </from>
                  <to>
                    <xdr:col>8</xdr:col>
                    <xdr:colOff>0</xdr:colOff>
                    <xdr:row>13</xdr:row>
                    <xdr:rowOff>53340</xdr:rowOff>
                  </to>
                </anchor>
              </controlPr>
            </control>
          </mc:Choice>
        </mc:AlternateContent>
        <mc:AlternateContent xmlns:mc="http://schemas.openxmlformats.org/markup-compatibility/2006">
          <mc:Choice Requires="x14">
            <control shapeId="8197" r:id="rId6" name="Check Box 5">
              <controlPr defaultSize="0" autoFill="0" autoLine="0" autoPict="0">
                <anchor moveWithCells="1">
                  <from>
                    <xdr:col>9</xdr:col>
                    <xdr:colOff>0</xdr:colOff>
                    <xdr:row>12</xdr:row>
                    <xdr:rowOff>15240</xdr:rowOff>
                  </from>
                  <to>
                    <xdr:col>9</xdr:col>
                    <xdr:colOff>251460</xdr:colOff>
                    <xdr:row>13</xdr:row>
                    <xdr:rowOff>68580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19632-921F-4BAC-9485-96E5DCFDF17B}">
  <dimension ref="A2:AQ47"/>
  <sheetViews>
    <sheetView zoomScaleNormal="100" workbookViewId="0">
      <selection activeCell="AN21" sqref="AN21"/>
    </sheetView>
  </sheetViews>
  <sheetFormatPr defaultRowHeight="14.4" x14ac:dyDescent="0.3"/>
  <cols>
    <col min="1" max="1" width="12.5546875" bestFit="1" customWidth="1"/>
    <col min="2" max="2" width="17.77734375" bestFit="1" customWidth="1"/>
    <col min="4" max="4" width="17.77734375" bestFit="1" customWidth="1"/>
    <col min="5" max="5" width="18.5546875" bestFit="1" customWidth="1"/>
    <col min="7" max="7" width="12.5546875" bestFit="1" customWidth="1"/>
    <col min="8" max="8" width="18.5546875" bestFit="1" customWidth="1"/>
    <col min="9" max="9" width="17.77734375" bestFit="1" customWidth="1"/>
    <col min="10" max="10" width="18.5546875" customWidth="1"/>
    <col min="11" max="11" width="10.21875" customWidth="1"/>
    <col min="12" max="12" width="13.109375" customWidth="1"/>
    <col min="13" max="13" width="12.44140625" customWidth="1"/>
    <col min="14" max="14" width="13.44140625" customWidth="1"/>
    <col min="16" max="16" width="12.5546875" bestFit="1" customWidth="1"/>
    <col min="17" max="17" width="7.6640625" bestFit="1" customWidth="1"/>
    <col min="18" max="18" width="17.77734375" bestFit="1" customWidth="1"/>
    <col min="19" max="29" width="16.33203125" customWidth="1"/>
    <col min="31" max="31" width="12.5546875" bestFit="1" customWidth="1"/>
    <col min="32" max="32" width="17.77734375" bestFit="1" customWidth="1"/>
    <col min="33" max="37" width="17.77734375" customWidth="1"/>
    <col min="39" max="39" width="12.5546875" bestFit="1" customWidth="1"/>
    <col min="40" max="40" width="17.77734375" bestFit="1" customWidth="1"/>
    <col min="42" max="42" width="12.5546875" bestFit="1" customWidth="1"/>
    <col min="43" max="43" width="17.77734375" bestFit="1" customWidth="1"/>
  </cols>
  <sheetData>
    <row r="2" spans="1:43" x14ac:dyDescent="0.3">
      <c r="L2" t="b">
        <v>1</v>
      </c>
      <c r="M2" t="b">
        <v>1</v>
      </c>
      <c r="N2" t="b">
        <v>1</v>
      </c>
      <c r="V2" t="str">
        <f ca="1">VLOOKUP(1,U:Y,2,0)</f>
        <v>Product41</v>
      </c>
      <c r="W2" t="str">
        <f ca="1">VLOOKUP(1,U:Y,3,0)</f>
        <v>Ft</v>
      </c>
      <c r="X2">
        <f ca="1">VLOOKUP(1,U:Y,4,0)</f>
        <v>22952.16</v>
      </c>
      <c r="Y2">
        <f ca="1">VLOOKUP(1,U:Y,5,0)</f>
        <v>132</v>
      </c>
      <c r="AA2">
        <v>1</v>
      </c>
      <c r="AB2">
        <f>COUNT(S:S)-9</f>
        <v>35</v>
      </c>
      <c r="AC2">
        <f>MIN(AA2,AB2)</f>
        <v>1</v>
      </c>
      <c r="AI2" t="str">
        <f ca="1">VLOOKUP(1,$AH:$AJ,2,0)</f>
        <v>Category04</v>
      </c>
      <c r="AJ2" s="13">
        <f ca="1">VLOOKUP(1,$AH:$AJ,3,0)</f>
        <v>95269.4</v>
      </c>
    </row>
    <row r="3" spans="1:43" x14ac:dyDescent="0.3">
      <c r="A3" s="8" t="s">
        <v>119</v>
      </c>
      <c r="B3" t="s">
        <v>120</v>
      </c>
      <c r="D3" t="s">
        <v>120</v>
      </c>
      <c r="E3" t="s">
        <v>121</v>
      </c>
      <c r="G3" s="8" t="s">
        <v>119</v>
      </c>
      <c r="H3" t="s">
        <v>121</v>
      </c>
      <c r="I3" t="s">
        <v>120</v>
      </c>
      <c r="K3" t="s">
        <v>117</v>
      </c>
      <c r="L3" t="s">
        <v>138</v>
      </c>
      <c r="M3" t="s">
        <v>139</v>
      </c>
      <c r="N3" t="s">
        <v>140</v>
      </c>
      <c r="P3" s="8" t="s">
        <v>1</v>
      </c>
      <c r="Q3" s="8" t="s">
        <v>3</v>
      </c>
      <c r="R3" t="s">
        <v>120</v>
      </c>
      <c r="S3" t="s">
        <v>134</v>
      </c>
      <c r="AE3" s="8" t="s">
        <v>119</v>
      </c>
      <c r="AF3" t="s">
        <v>120</v>
      </c>
      <c r="AM3" s="8" t="s">
        <v>119</v>
      </c>
      <c r="AN3" t="s">
        <v>120</v>
      </c>
      <c r="AP3" s="8" t="s">
        <v>119</v>
      </c>
      <c r="AQ3" t="s">
        <v>120</v>
      </c>
    </row>
    <row r="4" spans="1:43" x14ac:dyDescent="0.3">
      <c r="A4" s="9">
        <v>1</v>
      </c>
      <c r="B4" s="7">
        <v>13167.810000000001</v>
      </c>
      <c r="D4" s="14">
        <v>401411.91999999969</v>
      </c>
      <c r="E4" s="14">
        <v>332504</v>
      </c>
      <c r="G4" s="9" t="s">
        <v>122</v>
      </c>
      <c r="H4">
        <v>34290</v>
      </c>
      <c r="I4">
        <v>41346.959999999992</v>
      </c>
      <c r="K4" s="9" t="s">
        <v>122</v>
      </c>
      <c r="L4" s="10">
        <f>IF($L$2=TRUE,VLOOKUP(K4,G3:I15,3,0),NA())</f>
        <v>41346.959999999992</v>
      </c>
      <c r="M4" s="10">
        <f>IF($M$2=TRUE,VLOOKUP(K4,G3:I15,3,0)-VLOOKUP(K4,G3:I15,2,0),NA())</f>
        <v>7056.9599999999919</v>
      </c>
      <c r="N4" s="11">
        <f>IF($N$2=TRUE,M4/VLOOKUP(K4,G3:I15,2,0),"")</f>
        <v>0.20580227471566032</v>
      </c>
      <c r="P4" t="s">
        <v>7</v>
      </c>
      <c r="Q4" t="s">
        <v>9</v>
      </c>
      <c r="R4" s="14">
        <v>9764.7199999999993</v>
      </c>
      <c r="S4" s="14">
        <v>94</v>
      </c>
      <c r="U4" cm="1">
        <f t="array" aca="1" ref="U4:U47" ca="1">RANK(_xlfn.ANCHORARRAY(X4),_xlfn.ANCHORARRAY(X4))</f>
        <v>19</v>
      </c>
      <c r="V4" t="str" cm="1">
        <f t="array" aca="1" ref="V4:V47" ca="1">OFFSET($P$3,1,0,COUNT(R3:R47))</f>
        <v>Product01</v>
      </c>
      <c r="W4" t="str" cm="1">
        <f t="array" aca="1" ref="W4:W47" ca="1">OFFSET($P$3,1,1,COUNT(R3:R47))</f>
        <v>Kg</v>
      </c>
      <c r="X4" cm="1">
        <f t="array" aca="1" ref="X4:X47" ca="1">OFFSET($P$3,1,2,COUNT(R3:R47))</f>
        <v>9764.7199999999993</v>
      </c>
      <c r="Y4" cm="1">
        <f t="array" aca="1" ref="Y4:Y47" ca="1">OFFSET($P$3,1,3,COUNT(R3:R47))</f>
        <v>94</v>
      </c>
      <c r="AA4" t="str" cm="1">
        <f t="array" aca="1" ref="AA4:AA13" ca="1">OFFSET($P$3,$AC$2,0,10)</f>
        <v>Product01</v>
      </c>
      <c r="AB4" s="12" cm="1">
        <f t="array" aca="1" ref="AB4:AB13" ca="1">OFFSET($P$3,$AC$2,2,10)</f>
        <v>9764.7199999999993</v>
      </c>
      <c r="AE4" s="9" t="s">
        <v>8</v>
      </c>
      <c r="AF4" s="14">
        <v>69261.950000000012</v>
      </c>
      <c r="AH4" cm="1">
        <f t="array" aca="1" ref="AH4:AH8" ca="1">RANK(_xlfn.ANCHORARRAY(AJ4),_xlfn.ANCHORARRAY(AJ4))</f>
        <v>4</v>
      </c>
      <c r="AI4" t="str" cm="1">
        <f t="array" aca="1" ref="AI4:AI8" ca="1">OFFSET($AE$3,1,0,COUNT($AF:$AF))</f>
        <v>Category01</v>
      </c>
      <c r="AJ4" s="13" cm="1">
        <f t="array" aca="1" ref="AJ4:AJ8" ca="1">OFFSET($AE$3,1,1,COUNT($AF:$AF))</f>
        <v>69261.950000000012</v>
      </c>
      <c r="AM4" s="9" t="s">
        <v>108</v>
      </c>
      <c r="AN4" s="14">
        <v>208140.15000000005</v>
      </c>
      <c r="AP4" s="9" t="s">
        <v>107</v>
      </c>
      <c r="AQ4" s="14">
        <v>199516.90000000008</v>
      </c>
    </row>
    <row r="5" spans="1:43" x14ac:dyDescent="0.3">
      <c r="A5" s="9">
        <v>2</v>
      </c>
      <c r="B5" s="7">
        <v>13210.220000000001</v>
      </c>
      <c r="G5" s="9" t="s">
        <v>123</v>
      </c>
      <c r="H5">
        <v>25341</v>
      </c>
      <c r="I5">
        <v>30857.300000000003</v>
      </c>
      <c r="K5" s="9" t="s">
        <v>123</v>
      </c>
      <c r="L5" s="10">
        <f t="shared" ref="L5:L15" si="0">IF($L$2=TRUE,VLOOKUP(K5,G4:I16,3,0),NA())</f>
        <v>30857.300000000003</v>
      </c>
      <c r="M5" s="10">
        <f t="shared" ref="M5:M15" si="1">IF($M$2=TRUE,VLOOKUP(K5,G4:I16,3,0)-VLOOKUP(K5,G4:I16,2,0),NA())</f>
        <v>5516.3000000000029</v>
      </c>
      <c r="N5" s="11">
        <f t="shared" ref="N5:N15" si="2">IF($N$2=TRUE,M5/VLOOKUP(K5,G4:I16,2,0),"")</f>
        <v>0.21768280651907987</v>
      </c>
      <c r="P5" t="s">
        <v>11</v>
      </c>
      <c r="Q5" t="s">
        <v>9</v>
      </c>
      <c r="R5" s="14">
        <v>13423.199999999999</v>
      </c>
      <c r="S5" s="14">
        <v>94</v>
      </c>
      <c r="U5">
        <f ca="1"/>
        <v>10</v>
      </c>
      <c r="V5" t="str">
        <f ca="1"/>
        <v>Product02</v>
      </c>
      <c r="W5" t="str">
        <f ca="1"/>
        <v>Kg</v>
      </c>
      <c r="X5">
        <f ca="1"/>
        <v>13423.199999999999</v>
      </c>
      <c r="Y5">
        <f ca="1"/>
        <v>94</v>
      </c>
      <c r="AA5" t="str">
        <f ca="1"/>
        <v>Product02</v>
      </c>
      <c r="AB5" s="12">
        <f ca="1"/>
        <v>13423.199999999999</v>
      </c>
      <c r="AE5" s="9" t="s">
        <v>28</v>
      </c>
      <c r="AF5" s="14">
        <v>92963.87</v>
      </c>
      <c r="AH5">
        <f ca="1"/>
        <v>2</v>
      </c>
      <c r="AI5" t="str">
        <f ca="1"/>
        <v>Category02</v>
      </c>
      <c r="AJ5" s="13">
        <f ca="1"/>
        <v>92963.87</v>
      </c>
      <c r="AM5" s="9" t="s">
        <v>106</v>
      </c>
      <c r="AN5" s="14">
        <v>133923.87000000002</v>
      </c>
      <c r="AP5" s="9" t="s">
        <v>106</v>
      </c>
      <c r="AQ5" s="14">
        <v>201895.01999999993</v>
      </c>
    </row>
    <row r="6" spans="1:43" x14ac:dyDescent="0.3">
      <c r="A6" s="9">
        <v>3</v>
      </c>
      <c r="B6" s="7">
        <v>20202.099999999995</v>
      </c>
      <c r="G6" s="9" t="s">
        <v>124</v>
      </c>
      <c r="H6">
        <v>23437</v>
      </c>
      <c r="I6">
        <v>28616.65</v>
      </c>
      <c r="K6" s="9" t="s">
        <v>124</v>
      </c>
      <c r="L6" s="10">
        <f t="shared" si="0"/>
        <v>28616.65</v>
      </c>
      <c r="M6" s="10">
        <f t="shared" si="1"/>
        <v>5179.6500000000015</v>
      </c>
      <c r="N6" s="11">
        <f t="shared" si="2"/>
        <v>0.22100311473311438</v>
      </c>
      <c r="P6" t="s">
        <v>13</v>
      </c>
      <c r="Q6" t="s">
        <v>9</v>
      </c>
      <c r="R6" s="14">
        <v>6394.2599999999993</v>
      </c>
      <c r="S6" s="14">
        <v>79</v>
      </c>
      <c r="U6">
        <f ca="1"/>
        <v>26</v>
      </c>
      <c r="V6" t="str">
        <f ca="1"/>
        <v>Product03</v>
      </c>
      <c r="W6" t="str">
        <f ca="1"/>
        <v>Kg</v>
      </c>
      <c r="X6">
        <f ca="1"/>
        <v>6394.2599999999993</v>
      </c>
      <c r="Y6">
        <f ca="1"/>
        <v>79</v>
      </c>
      <c r="AA6" t="str">
        <f ca="1"/>
        <v>Product03</v>
      </c>
      <c r="AB6" s="12">
        <f ca="1"/>
        <v>6394.2599999999993</v>
      </c>
      <c r="AE6" s="9" t="s">
        <v>49</v>
      </c>
      <c r="AF6" s="14">
        <v>52299.509999999995</v>
      </c>
      <c r="AH6">
        <f ca="1"/>
        <v>5</v>
      </c>
      <c r="AI6" t="str">
        <f ca="1"/>
        <v>Category03</v>
      </c>
      <c r="AJ6" s="13">
        <f ca="1"/>
        <v>52299.509999999995</v>
      </c>
      <c r="AM6" s="9" t="s">
        <v>105</v>
      </c>
      <c r="AN6" s="14">
        <v>59347.900000000009</v>
      </c>
    </row>
    <row r="7" spans="1:43" x14ac:dyDescent="0.3">
      <c r="A7" s="9">
        <v>4</v>
      </c>
      <c r="B7" s="7">
        <v>11312.2</v>
      </c>
      <c r="D7" t="s">
        <v>136</v>
      </c>
      <c r="E7" s="10">
        <f>GETPIVOTDATA("Sum of Total Selling",$D$3)</f>
        <v>401411.91999999969</v>
      </c>
      <c r="G7" s="9" t="s">
        <v>125</v>
      </c>
      <c r="H7">
        <v>21282</v>
      </c>
      <c r="I7">
        <v>26579.11</v>
      </c>
      <c r="K7" s="9" t="s">
        <v>125</v>
      </c>
      <c r="L7" s="10">
        <f t="shared" si="0"/>
        <v>26579.11</v>
      </c>
      <c r="M7" s="10">
        <f t="shared" si="1"/>
        <v>5297.1100000000006</v>
      </c>
      <c r="N7" s="11">
        <f t="shared" si="2"/>
        <v>0.24890094915891367</v>
      </c>
      <c r="P7" t="s">
        <v>15</v>
      </c>
      <c r="Q7" t="s">
        <v>109</v>
      </c>
      <c r="R7" s="14">
        <v>6056.1600000000008</v>
      </c>
      <c r="S7" s="14">
        <v>124</v>
      </c>
      <c r="U7">
        <f ca="1"/>
        <v>30</v>
      </c>
      <c r="V7" t="str">
        <f ca="1"/>
        <v>Product04</v>
      </c>
      <c r="W7" t="str">
        <f ca="1"/>
        <v>Lt</v>
      </c>
      <c r="X7">
        <f ca="1"/>
        <v>6056.1600000000008</v>
      </c>
      <c r="Y7">
        <f ca="1"/>
        <v>124</v>
      </c>
      <c r="AA7" t="str">
        <f ca="1"/>
        <v>Product04</v>
      </c>
      <c r="AB7" s="12">
        <f ca="1"/>
        <v>6056.1600000000008</v>
      </c>
      <c r="AE7" s="9" t="s">
        <v>62</v>
      </c>
      <c r="AF7" s="14">
        <v>95269.4</v>
      </c>
      <c r="AH7">
        <f ca="1"/>
        <v>1</v>
      </c>
      <c r="AI7" t="str">
        <f ca="1"/>
        <v>Category04</v>
      </c>
      <c r="AJ7" s="13">
        <f ca="1"/>
        <v>95269.4</v>
      </c>
    </row>
    <row r="8" spans="1:43" x14ac:dyDescent="0.3">
      <c r="A8" s="9">
        <v>5</v>
      </c>
      <c r="B8" s="7">
        <v>11711.449999999999</v>
      </c>
      <c r="D8" t="s">
        <v>135</v>
      </c>
      <c r="E8" s="10">
        <f>GETPIVOTDATA("Sum of Total Selling",$D$3)-GETPIVOTDATA("Sum of Total Buying ",$D$3)</f>
        <v>68907.919999999693</v>
      </c>
      <c r="G8" s="9" t="s">
        <v>126</v>
      </c>
      <c r="H8">
        <v>26526</v>
      </c>
      <c r="I8">
        <v>30910.45</v>
      </c>
      <c r="K8" s="9" t="s">
        <v>126</v>
      </c>
      <c r="L8" s="10">
        <f t="shared" si="0"/>
        <v>30910.45</v>
      </c>
      <c r="M8" s="10">
        <f t="shared" si="1"/>
        <v>4384.4500000000007</v>
      </c>
      <c r="N8" s="11">
        <f t="shared" si="2"/>
        <v>0.16528877327904701</v>
      </c>
      <c r="P8" t="s">
        <v>17</v>
      </c>
      <c r="Q8" t="s">
        <v>110</v>
      </c>
      <c r="R8" s="14">
        <v>15716.61</v>
      </c>
      <c r="S8" s="14">
        <v>101</v>
      </c>
      <c r="U8">
        <f ca="1"/>
        <v>8</v>
      </c>
      <c r="V8" t="str">
        <f ca="1"/>
        <v>Product05</v>
      </c>
      <c r="W8" t="str">
        <f ca="1"/>
        <v>Ft</v>
      </c>
      <c r="X8">
        <f ca="1"/>
        <v>15716.61</v>
      </c>
      <c r="Y8">
        <f ca="1"/>
        <v>101</v>
      </c>
      <c r="AA8" t="str">
        <f ca="1"/>
        <v>Product05</v>
      </c>
      <c r="AB8" s="12">
        <f ca="1"/>
        <v>15716.61</v>
      </c>
      <c r="AE8" s="9" t="s">
        <v>85</v>
      </c>
      <c r="AF8" s="14">
        <v>91617.19</v>
      </c>
      <c r="AH8">
        <f ca="1"/>
        <v>3</v>
      </c>
      <c r="AI8" t="str">
        <f ca="1"/>
        <v>Category05</v>
      </c>
      <c r="AJ8" s="13">
        <f ca="1"/>
        <v>91617.19</v>
      </c>
    </row>
    <row r="9" spans="1:43" x14ac:dyDescent="0.3">
      <c r="A9" s="9">
        <v>6</v>
      </c>
      <c r="B9" s="7">
        <v>14365.540000000005</v>
      </c>
      <c r="D9" t="s">
        <v>137</v>
      </c>
      <c r="E9" s="11">
        <f>E8/GETPIVOTDATA("Sum of Total Buying ",$D$3)</f>
        <v>0.20723937155643149</v>
      </c>
      <c r="G9" s="9" t="s">
        <v>127</v>
      </c>
      <c r="H9">
        <v>24879</v>
      </c>
      <c r="I9">
        <v>30533.710000000003</v>
      </c>
      <c r="K9" s="9" t="s">
        <v>127</v>
      </c>
      <c r="L9" s="10">
        <f t="shared" si="0"/>
        <v>30533.710000000003</v>
      </c>
      <c r="M9" s="10">
        <f t="shared" si="1"/>
        <v>5654.7100000000028</v>
      </c>
      <c r="N9" s="11">
        <f t="shared" si="2"/>
        <v>0.22728847622492876</v>
      </c>
      <c r="P9" t="s">
        <v>19</v>
      </c>
      <c r="Q9" t="s">
        <v>9</v>
      </c>
      <c r="R9" s="14">
        <v>4531.5</v>
      </c>
      <c r="S9" s="14">
        <v>53</v>
      </c>
      <c r="U9">
        <f ca="1"/>
        <v>35</v>
      </c>
      <c r="V9" t="str">
        <f ca="1"/>
        <v>Product06</v>
      </c>
      <c r="W9" t="str">
        <f ca="1"/>
        <v>Kg</v>
      </c>
      <c r="X9">
        <f ca="1"/>
        <v>4531.5</v>
      </c>
      <c r="Y9">
        <f ca="1"/>
        <v>53</v>
      </c>
      <c r="AA9" t="str">
        <f ca="1"/>
        <v>Product06</v>
      </c>
      <c r="AB9" s="12">
        <f ca="1"/>
        <v>4531.5</v>
      </c>
    </row>
    <row r="10" spans="1:43" x14ac:dyDescent="0.3">
      <c r="A10" s="9">
        <v>7</v>
      </c>
      <c r="B10" s="7">
        <v>7132.79</v>
      </c>
      <c r="G10" s="9" t="s">
        <v>128</v>
      </c>
      <c r="H10">
        <v>29878</v>
      </c>
      <c r="I10">
        <v>35251.79</v>
      </c>
      <c r="K10" s="9" t="s">
        <v>128</v>
      </c>
      <c r="L10" s="10">
        <f t="shared" si="0"/>
        <v>35251.79</v>
      </c>
      <c r="M10" s="10">
        <f t="shared" si="1"/>
        <v>5373.7900000000009</v>
      </c>
      <c r="N10" s="11">
        <f t="shared" si="2"/>
        <v>0.1798577548698039</v>
      </c>
      <c r="P10" t="s">
        <v>21</v>
      </c>
      <c r="Q10" t="s">
        <v>109</v>
      </c>
      <c r="R10" s="14">
        <v>2291.04</v>
      </c>
      <c r="S10" s="14">
        <v>48</v>
      </c>
      <c r="U10">
        <f ca="1"/>
        <v>39</v>
      </c>
      <c r="V10" t="str">
        <f ca="1"/>
        <v>Product07</v>
      </c>
      <c r="W10" t="str">
        <f ca="1"/>
        <v>Lt</v>
      </c>
      <c r="X10">
        <f ca="1"/>
        <v>2291.04</v>
      </c>
      <c r="Y10">
        <f ca="1"/>
        <v>48</v>
      </c>
      <c r="AA10" t="str">
        <f ca="1"/>
        <v>Product07</v>
      </c>
      <c r="AB10" s="12">
        <f ca="1"/>
        <v>2291.04</v>
      </c>
    </row>
    <row r="11" spans="1:43" x14ac:dyDescent="0.3">
      <c r="A11" s="9">
        <v>8</v>
      </c>
      <c r="B11" s="7">
        <v>14262.46</v>
      </c>
      <c r="G11" s="9" t="s">
        <v>129</v>
      </c>
      <c r="H11">
        <v>29831</v>
      </c>
      <c r="I11">
        <v>35350.400000000016</v>
      </c>
      <c r="K11" s="9" t="s">
        <v>129</v>
      </c>
      <c r="L11" s="10">
        <f t="shared" si="0"/>
        <v>35350.400000000016</v>
      </c>
      <c r="M11" s="10">
        <f t="shared" si="1"/>
        <v>5519.400000000016</v>
      </c>
      <c r="N11" s="11">
        <f t="shared" si="2"/>
        <v>0.18502229224632147</v>
      </c>
      <c r="P11" t="s">
        <v>23</v>
      </c>
      <c r="Q11" t="s">
        <v>9</v>
      </c>
      <c r="R11" s="14">
        <v>10502.82</v>
      </c>
      <c r="S11" s="14">
        <v>111</v>
      </c>
      <c r="U11">
        <f ca="1"/>
        <v>15</v>
      </c>
      <c r="V11" t="str">
        <f ca="1"/>
        <v>Product08</v>
      </c>
      <c r="W11" t="str">
        <f ca="1"/>
        <v>Kg</v>
      </c>
      <c r="X11">
        <f ca="1"/>
        <v>10502.82</v>
      </c>
      <c r="Y11">
        <f ca="1"/>
        <v>111</v>
      </c>
      <c r="AA11" t="str">
        <f ca="1"/>
        <v>Product08</v>
      </c>
      <c r="AB11" s="12">
        <f ca="1"/>
        <v>10502.82</v>
      </c>
    </row>
    <row r="12" spans="1:43" x14ac:dyDescent="0.3">
      <c r="A12" s="9">
        <v>9</v>
      </c>
      <c r="B12" s="7">
        <v>16824.670000000002</v>
      </c>
      <c r="G12" s="9" t="s">
        <v>130</v>
      </c>
      <c r="H12">
        <v>28758</v>
      </c>
      <c r="I12">
        <v>35242.810000000005</v>
      </c>
      <c r="K12" s="9" t="s">
        <v>130</v>
      </c>
      <c r="L12" s="10">
        <f t="shared" si="0"/>
        <v>35242.810000000005</v>
      </c>
      <c r="M12" s="10">
        <f t="shared" si="1"/>
        <v>6484.8100000000049</v>
      </c>
      <c r="N12" s="11">
        <f t="shared" si="2"/>
        <v>0.22549586202100302</v>
      </c>
      <c r="P12" t="s">
        <v>25</v>
      </c>
      <c r="Q12" t="s">
        <v>111</v>
      </c>
      <c r="R12" s="14">
        <v>581.64</v>
      </c>
      <c r="S12" s="14">
        <v>74</v>
      </c>
      <c r="U12">
        <f ca="1"/>
        <v>44</v>
      </c>
      <c r="V12" t="str">
        <f ca="1"/>
        <v>Product09</v>
      </c>
      <c r="W12" t="str">
        <f ca="1"/>
        <v>No.</v>
      </c>
      <c r="X12">
        <f ca="1"/>
        <v>581.64</v>
      </c>
      <c r="Y12">
        <f ca="1"/>
        <v>74</v>
      </c>
      <c r="AA12" t="str">
        <f ca="1"/>
        <v>Product09</v>
      </c>
      <c r="AB12" s="12">
        <f ca="1"/>
        <v>581.64</v>
      </c>
    </row>
    <row r="13" spans="1:43" x14ac:dyDescent="0.3">
      <c r="A13" s="9">
        <v>10</v>
      </c>
      <c r="B13" s="7">
        <v>15229.35</v>
      </c>
      <c r="G13" s="9" t="s">
        <v>131</v>
      </c>
      <c r="H13">
        <v>27842</v>
      </c>
      <c r="I13">
        <v>33500.69000000001</v>
      </c>
      <c r="K13" s="9" t="s">
        <v>131</v>
      </c>
      <c r="L13" s="10">
        <f t="shared" si="0"/>
        <v>33500.69000000001</v>
      </c>
      <c r="M13" s="10">
        <f t="shared" si="1"/>
        <v>5658.6900000000096</v>
      </c>
      <c r="N13" s="11">
        <f t="shared" si="2"/>
        <v>0.20324294231736259</v>
      </c>
      <c r="P13" t="s">
        <v>27</v>
      </c>
      <c r="Q13" t="s">
        <v>110</v>
      </c>
      <c r="R13" s="14">
        <v>16428</v>
      </c>
      <c r="S13" s="14">
        <v>100</v>
      </c>
      <c r="U13">
        <f ca="1"/>
        <v>5</v>
      </c>
      <c r="V13" t="str">
        <f ca="1"/>
        <v>Product10</v>
      </c>
      <c r="W13" t="str">
        <f ca="1"/>
        <v>Ft</v>
      </c>
      <c r="X13">
        <f ca="1"/>
        <v>16428</v>
      </c>
      <c r="Y13">
        <f ca="1"/>
        <v>100</v>
      </c>
      <c r="AA13" t="str">
        <f ca="1"/>
        <v>Product10</v>
      </c>
      <c r="AB13" s="12">
        <f ca="1"/>
        <v>16428</v>
      </c>
    </row>
    <row r="14" spans="1:43" x14ac:dyDescent="0.3">
      <c r="A14" s="9">
        <v>11</v>
      </c>
      <c r="B14" s="7">
        <v>11915.58</v>
      </c>
      <c r="G14" s="9" t="s">
        <v>132</v>
      </c>
      <c r="H14">
        <v>29306</v>
      </c>
      <c r="I14">
        <v>36124.07</v>
      </c>
      <c r="K14" s="9" t="s">
        <v>132</v>
      </c>
      <c r="L14" s="10">
        <f t="shared" si="0"/>
        <v>36124.07</v>
      </c>
      <c r="M14" s="10">
        <f t="shared" si="1"/>
        <v>6818.07</v>
      </c>
      <c r="N14" s="11">
        <f t="shared" si="2"/>
        <v>0.2326509929707227</v>
      </c>
      <c r="P14" t="s">
        <v>30</v>
      </c>
      <c r="Q14" t="s">
        <v>109</v>
      </c>
      <c r="R14" s="14">
        <v>5856.4</v>
      </c>
      <c r="S14" s="14">
        <v>121</v>
      </c>
      <c r="U14">
        <f ca="1"/>
        <v>31</v>
      </c>
      <c r="V14" t="str">
        <f ca="1"/>
        <v>Product11</v>
      </c>
      <c r="W14" t="str">
        <f ca="1"/>
        <v>Lt</v>
      </c>
      <c r="X14">
        <f ca="1"/>
        <v>5856.4</v>
      </c>
      <c r="Y14">
        <f ca="1"/>
        <v>121</v>
      </c>
    </row>
    <row r="15" spans="1:43" x14ac:dyDescent="0.3">
      <c r="A15" s="9">
        <v>12</v>
      </c>
      <c r="B15" s="7">
        <v>14837.359999999999</v>
      </c>
      <c r="G15" s="9" t="s">
        <v>133</v>
      </c>
      <c r="H15">
        <v>31134</v>
      </c>
      <c r="I15">
        <v>37097.979999999996</v>
      </c>
      <c r="K15" s="9" t="s">
        <v>133</v>
      </c>
      <c r="L15" s="10">
        <f t="shared" si="0"/>
        <v>37097.979999999996</v>
      </c>
      <c r="M15" s="10">
        <f t="shared" si="1"/>
        <v>5963.9799999999959</v>
      </c>
      <c r="N15" s="11">
        <f t="shared" si="2"/>
        <v>0.19155842487312894</v>
      </c>
      <c r="P15" t="s">
        <v>32</v>
      </c>
      <c r="Q15" t="s">
        <v>9</v>
      </c>
      <c r="R15" s="14">
        <v>11582.910000000003</v>
      </c>
      <c r="S15" s="14">
        <v>123</v>
      </c>
      <c r="U15">
        <f ca="1"/>
        <v>13</v>
      </c>
      <c r="V15" t="str">
        <f ca="1"/>
        <v>Product12</v>
      </c>
      <c r="W15" t="str">
        <f ca="1"/>
        <v>Kg</v>
      </c>
      <c r="X15">
        <f ca="1"/>
        <v>11582.910000000003</v>
      </c>
      <c r="Y15">
        <f ca="1"/>
        <v>123</v>
      </c>
    </row>
    <row r="16" spans="1:43" x14ac:dyDescent="0.3">
      <c r="A16" s="9">
        <v>13</v>
      </c>
      <c r="B16" s="7">
        <v>8084.26</v>
      </c>
      <c r="P16" t="s">
        <v>34</v>
      </c>
      <c r="Q16" t="s">
        <v>9</v>
      </c>
      <c r="R16" s="14">
        <v>8423.52</v>
      </c>
      <c r="S16" s="14">
        <v>69</v>
      </c>
      <c r="U16">
        <f ca="1"/>
        <v>22</v>
      </c>
      <c r="V16" t="str">
        <f ca="1"/>
        <v>Product13</v>
      </c>
      <c r="W16" t="str">
        <f ca="1"/>
        <v>Kg</v>
      </c>
      <c r="X16">
        <f ca="1"/>
        <v>8423.52</v>
      </c>
      <c r="Y16">
        <f ca="1"/>
        <v>69</v>
      </c>
    </row>
    <row r="17" spans="1:25" x14ac:dyDescent="0.3">
      <c r="A17" s="9">
        <v>14</v>
      </c>
      <c r="B17" s="7">
        <v>9461.1400000000012</v>
      </c>
      <c r="P17" t="s">
        <v>36</v>
      </c>
      <c r="Q17" t="s">
        <v>9</v>
      </c>
      <c r="R17" s="14">
        <v>12764.640000000001</v>
      </c>
      <c r="S17" s="14">
        <v>87</v>
      </c>
      <c r="U17">
        <f ca="1"/>
        <v>12</v>
      </c>
      <c r="V17" t="str">
        <f ca="1"/>
        <v>Product14</v>
      </c>
      <c r="W17" t="str">
        <f ca="1"/>
        <v>Kg</v>
      </c>
      <c r="X17">
        <f ca="1"/>
        <v>12764.640000000001</v>
      </c>
      <c r="Y17">
        <f ca="1"/>
        <v>87</v>
      </c>
    </row>
    <row r="18" spans="1:25" x14ac:dyDescent="0.3">
      <c r="A18" s="9">
        <v>15</v>
      </c>
      <c r="B18" s="7">
        <v>12189.7</v>
      </c>
      <c r="P18" t="s">
        <v>38</v>
      </c>
      <c r="Q18" t="s">
        <v>111</v>
      </c>
      <c r="R18" s="14">
        <v>1839.2399999999998</v>
      </c>
      <c r="S18" s="14">
        <v>117</v>
      </c>
      <c r="U18">
        <f ca="1"/>
        <v>41</v>
      </c>
      <c r="V18" t="str">
        <f ca="1"/>
        <v>Product15</v>
      </c>
      <c r="W18" t="str">
        <f ca="1"/>
        <v>No.</v>
      </c>
      <c r="X18">
        <f ca="1"/>
        <v>1839.2399999999998</v>
      </c>
      <c r="Y18">
        <f ca="1"/>
        <v>117</v>
      </c>
    </row>
    <row r="19" spans="1:25" x14ac:dyDescent="0.3">
      <c r="A19" s="9">
        <v>16</v>
      </c>
      <c r="B19" s="7">
        <v>12762.63</v>
      </c>
      <c r="P19" t="s">
        <v>40</v>
      </c>
      <c r="Q19" t="s">
        <v>111</v>
      </c>
      <c r="R19" s="14">
        <v>1996.8</v>
      </c>
      <c r="S19" s="14">
        <v>120</v>
      </c>
      <c r="U19">
        <f ca="1"/>
        <v>40</v>
      </c>
      <c r="V19" t="str">
        <f ca="1"/>
        <v>Product16</v>
      </c>
      <c r="W19" t="str">
        <f ca="1"/>
        <v>No.</v>
      </c>
      <c r="X19">
        <f ca="1"/>
        <v>1996.8</v>
      </c>
      <c r="Y19">
        <f ca="1"/>
        <v>120</v>
      </c>
    </row>
    <row r="20" spans="1:25" x14ac:dyDescent="0.3">
      <c r="A20" s="9">
        <v>17</v>
      </c>
      <c r="B20" s="7">
        <v>3659.24</v>
      </c>
      <c r="P20" t="s">
        <v>42</v>
      </c>
      <c r="Q20" t="s">
        <v>110</v>
      </c>
      <c r="R20" s="14">
        <v>9877.1400000000012</v>
      </c>
      <c r="S20" s="14">
        <v>63</v>
      </c>
      <c r="U20">
        <f ca="1"/>
        <v>18</v>
      </c>
      <c r="V20" t="str">
        <f ca="1"/>
        <v>Product17</v>
      </c>
      <c r="W20" t="str">
        <f ca="1"/>
        <v>Ft</v>
      </c>
      <c r="X20">
        <f ca="1"/>
        <v>9877.1400000000012</v>
      </c>
      <c r="Y20">
        <f ca="1"/>
        <v>63</v>
      </c>
    </row>
    <row r="21" spans="1:25" x14ac:dyDescent="0.3">
      <c r="A21" s="9">
        <v>18</v>
      </c>
      <c r="B21" s="7">
        <v>18582.390000000003</v>
      </c>
      <c r="P21" t="s">
        <v>44</v>
      </c>
      <c r="Q21" t="s">
        <v>111</v>
      </c>
      <c r="R21" s="14">
        <v>4035.2200000000003</v>
      </c>
      <c r="S21" s="14">
        <v>82</v>
      </c>
      <c r="U21">
        <f ca="1"/>
        <v>36</v>
      </c>
      <c r="V21" t="str">
        <f ca="1"/>
        <v>Product18</v>
      </c>
      <c r="W21" t="str">
        <f ca="1"/>
        <v>No.</v>
      </c>
      <c r="X21">
        <f ca="1"/>
        <v>4035.2200000000003</v>
      </c>
      <c r="Y21">
        <f ca="1"/>
        <v>82</v>
      </c>
    </row>
    <row r="22" spans="1:25" x14ac:dyDescent="0.3">
      <c r="A22" s="9">
        <v>19</v>
      </c>
      <c r="B22" s="7">
        <v>10204.229999999998</v>
      </c>
      <c r="P22" t="s">
        <v>46</v>
      </c>
      <c r="Q22" t="s">
        <v>110</v>
      </c>
      <c r="R22" s="14">
        <v>20160</v>
      </c>
      <c r="S22" s="14">
        <v>96</v>
      </c>
      <c r="U22">
        <f ca="1"/>
        <v>4</v>
      </c>
      <c r="V22" t="str">
        <f ca="1"/>
        <v>Product19</v>
      </c>
      <c r="W22" t="str">
        <f ca="1"/>
        <v>Ft</v>
      </c>
      <c r="X22">
        <f ca="1"/>
        <v>20160</v>
      </c>
      <c r="Y22">
        <f ca="1"/>
        <v>96</v>
      </c>
    </row>
    <row r="23" spans="1:25" x14ac:dyDescent="0.3">
      <c r="A23" s="9">
        <v>20</v>
      </c>
      <c r="B23" s="7">
        <v>20482.78</v>
      </c>
      <c r="P23" t="s">
        <v>48</v>
      </c>
      <c r="Q23" t="s">
        <v>109</v>
      </c>
      <c r="R23" s="14">
        <v>8006.25</v>
      </c>
      <c r="S23" s="14">
        <v>105</v>
      </c>
      <c r="U23">
        <f ca="1"/>
        <v>23</v>
      </c>
      <c r="V23" t="str">
        <f ca="1"/>
        <v>Product20</v>
      </c>
      <c r="W23" t="str">
        <f ca="1"/>
        <v>Lt</v>
      </c>
      <c r="X23">
        <f ca="1"/>
        <v>8006.25</v>
      </c>
      <c r="Y23">
        <f ca="1"/>
        <v>105</v>
      </c>
    </row>
    <row r="24" spans="1:25" x14ac:dyDescent="0.3">
      <c r="A24" s="9">
        <v>21</v>
      </c>
      <c r="B24" s="7">
        <v>10665.4</v>
      </c>
      <c r="P24" t="s">
        <v>51</v>
      </c>
      <c r="Q24" t="s">
        <v>110</v>
      </c>
      <c r="R24" s="14">
        <v>10727.64</v>
      </c>
      <c r="S24" s="14">
        <v>66</v>
      </c>
      <c r="U24">
        <f ca="1"/>
        <v>14</v>
      </c>
      <c r="V24" t="str">
        <f ca="1"/>
        <v>Product21</v>
      </c>
      <c r="W24" t="str">
        <f ca="1"/>
        <v>Ft</v>
      </c>
      <c r="X24">
        <f ca="1"/>
        <v>10727.64</v>
      </c>
      <c r="Y24">
        <f ca="1"/>
        <v>66</v>
      </c>
    </row>
    <row r="25" spans="1:25" x14ac:dyDescent="0.3">
      <c r="A25" s="9">
        <v>22</v>
      </c>
      <c r="B25" s="7">
        <v>11315.839999999997</v>
      </c>
      <c r="P25" t="s">
        <v>53</v>
      </c>
      <c r="Q25" t="s">
        <v>110</v>
      </c>
      <c r="R25" s="14">
        <v>9909.9</v>
      </c>
      <c r="S25" s="14">
        <v>70</v>
      </c>
      <c r="U25">
        <f ca="1"/>
        <v>17</v>
      </c>
      <c r="V25" t="str">
        <f ca="1"/>
        <v>Product22</v>
      </c>
      <c r="W25" t="str">
        <f ca="1"/>
        <v>Ft</v>
      </c>
      <c r="X25">
        <f ca="1"/>
        <v>9909.9</v>
      </c>
      <c r="Y25">
        <f ca="1"/>
        <v>70</v>
      </c>
    </row>
    <row r="26" spans="1:25" x14ac:dyDescent="0.3">
      <c r="A26" s="9">
        <v>23</v>
      </c>
      <c r="B26" s="7">
        <v>18818.189999999999</v>
      </c>
      <c r="P26" t="s">
        <v>55</v>
      </c>
      <c r="Q26" t="s">
        <v>110</v>
      </c>
      <c r="R26" s="14">
        <v>12853.560000000001</v>
      </c>
      <c r="S26" s="14">
        <v>86</v>
      </c>
      <c r="U26">
        <f ca="1"/>
        <v>11</v>
      </c>
      <c r="V26" t="str">
        <f ca="1"/>
        <v>Product23</v>
      </c>
      <c r="W26" t="str">
        <f ca="1"/>
        <v>Ft</v>
      </c>
      <c r="X26">
        <f ca="1"/>
        <v>12853.560000000001</v>
      </c>
      <c r="Y26">
        <f ca="1"/>
        <v>86</v>
      </c>
    </row>
    <row r="27" spans="1:25" x14ac:dyDescent="0.3">
      <c r="A27" s="9">
        <v>24</v>
      </c>
      <c r="B27" s="7">
        <v>11488.4</v>
      </c>
      <c r="P27" t="s">
        <v>57</v>
      </c>
      <c r="Q27" t="s">
        <v>110</v>
      </c>
      <c r="R27" s="14">
        <v>10202.400000000001</v>
      </c>
      <c r="S27" s="14">
        <v>65</v>
      </c>
      <c r="U27">
        <f ca="1"/>
        <v>16</v>
      </c>
      <c r="V27" t="str">
        <f ca="1"/>
        <v>Product24</v>
      </c>
      <c r="W27" t="str">
        <f ca="1"/>
        <v>Ft</v>
      </c>
      <c r="X27">
        <f ca="1"/>
        <v>10202.400000000001</v>
      </c>
      <c r="Y27">
        <f ca="1"/>
        <v>65</v>
      </c>
    </row>
    <row r="28" spans="1:25" x14ac:dyDescent="0.3">
      <c r="A28" s="9">
        <v>25</v>
      </c>
      <c r="B28" s="7">
        <v>18688.430000000004</v>
      </c>
      <c r="P28" t="s">
        <v>59</v>
      </c>
      <c r="Q28" t="s">
        <v>111</v>
      </c>
      <c r="R28" s="14">
        <v>599.7600000000001</v>
      </c>
      <c r="S28" s="14">
        <v>72</v>
      </c>
      <c r="U28">
        <f ca="1"/>
        <v>43</v>
      </c>
      <c r="V28" t="str">
        <f ca="1"/>
        <v>Product25</v>
      </c>
      <c r="W28" t="str">
        <f ca="1"/>
        <v>No.</v>
      </c>
      <c r="X28">
        <f ca="1"/>
        <v>599.7600000000001</v>
      </c>
      <c r="Y28">
        <f ca="1"/>
        <v>72</v>
      </c>
    </row>
    <row r="29" spans="1:25" x14ac:dyDescent="0.3">
      <c r="A29" s="9">
        <v>26</v>
      </c>
      <c r="B29" s="7">
        <v>13710.079999999998</v>
      </c>
      <c r="P29" t="s">
        <v>61</v>
      </c>
      <c r="Q29" t="s">
        <v>111</v>
      </c>
      <c r="R29" s="14">
        <v>2761.9200000000005</v>
      </c>
      <c r="S29" s="14">
        <v>112</v>
      </c>
      <c r="U29">
        <f ca="1"/>
        <v>38</v>
      </c>
      <c r="V29" t="str">
        <f ca="1"/>
        <v>Product26</v>
      </c>
      <c r="W29" t="str">
        <f ca="1"/>
        <v>No.</v>
      </c>
      <c r="X29">
        <f ca="1"/>
        <v>2761.9200000000005</v>
      </c>
      <c r="Y29">
        <f ca="1"/>
        <v>112</v>
      </c>
    </row>
    <row r="30" spans="1:25" x14ac:dyDescent="0.3">
      <c r="A30" s="9">
        <v>27</v>
      </c>
      <c r="B30" s="7">
        <v>11440.67</v>
      </c>
      <c r="P30" t="s">
        <v>64</v>
      </c>
      <c r="Q30" t="s">
        <v>109</v>
      </c>
      <c r="R30" s="14">
        <v>6226.0800000000008</v>
      </c>
      <c r="S30" s="14">
        <v>109</v>
      </c>
      <c r="U30">
        <f ca="1"/>
        <v>28</v>
      </c>
      <c r="V30" t="str">
        <f ca="1"/>
        <v>Product27</v>
      </c>
      <c r="W30" t="str">
        <f ca="1"/>
        <v>Lt</v>
      </c>
      <c r="X30">
        <f ca="1"/>
        <v>6226.0800000000008</v>
      </c>
      <c r="Y30">
        <f ca="1"/>
        <v>109</v>
      </c>
    </row>
    <row r="31" spans="1:25" x14ac:dyDescent="0.3">
      <c r="A31" s="9">
        <v>28</v>
      </c>
      <c r="B31" s="7">
        <v>13306.16</v>
      </c>
      <c r="P31" t="s">
        <v>66</v>
      </c>
      <c r="Q31" t="s">
        <v>111</v>
      </c>
      <c r="R31" s="14">
        <v>4682.72</v>
      </c>
      <c r="S31" s="14">
        <v>112</v>
      </c>
      <c r="U31">
        <f ca="1"/>
        <v>34</v>
      </c>
      <c r="V31" t="str">
        <f ca="1"/>
        <v>Product28</v>
      </c>
      <c r="W31" t="str">
        <f ca="1"/>
        <v>No.</v>
      </c>
      <c r="X31">
        <f ca="1"/>
        <v>4682.72</v>
      </c>
      <c r="Y31">
        <f ca="1"/>
        <v>112</v>
      </c>
    </row>
    <row r="32" spans="1:25" x14ac:dyDescent="0.3">
      <c r="A32" s="9">
        <v>29</v>
      </c>
      <c r="B32" s="7">
        <v>8794.48</v>
      </c>
      <c r="P32" t="s">
        <v>68</v>
      </c>
      <c r="Q32" t="s">
        <v>109</v>
      </c>
      <c r="R32" s="14">
        <v>5523.44</v>
      </c>
      <c r="S32" s="14">
        <v>104</v>
      </c>
      <c r="U32">
        <f ca="1"/>
        <v>32</v>
      </c>
      <c r="V32" t="str">
        <f ca="1"/>
        <v>Product29</v>
      </c>
      <c r="W32" t="str">
        <f ca="1"/>
        <v>Lt</v>
      </c>
      <c r="X32">
        <f ca="1"/>
        <v>5523.44</v>
      </c>
      <c r="Y32">
        <f ca="1"/>
        <v>104</v>
      </c>
    </row>
    <row r="33" spans="1:25" x14ac:dyDescent="0.3">
      <c r="A33" s="9">
        <v>30</v>
      </c>
      <c r="B33" s="7">
        <v>16666.269999999997</v>
      </c>
      <c r="P33" t="s">
        <v>70</v>
      </c>
      <c r="Q33" t="s">
        <v>110</v>
      </c>
      <c r="R33" s="14">
        <v>22945.919999999998</v>
      </c>
      <c r="S33" s="14">
        <v>114</v>
      </c>
      <c r="U33">
        <f ca="1"/>
        <v>2</v>
      </c>
      <c r="V33" t="str">
        <f ca="1"/>
        <v>Product30</v>
      </c>
      <c r="W33" t="str">
        <f ca="1"/>
        <v>Ft</v>
      </c>
      <c r="X33">
        <f ca="1"/>
        <v>22945.919999999998</v>
      </c>
      <c r="Y33">
        <f ca="1"/>
        <v>114</v>
      </c>
    </row>
    <row r="34" spans="1:25" x14ac:dyDescent="0.3">
      <c r="A34" s="9">
        <v>31</v>
      </c>
      <c r="B34" s="7">
        <v>6920.0999999999995</v>
      </c>
      <c r="P34" t="s">
        <v>72</v>
      </c>
      <c r="Q34" t="s">
        <v>9</v>
      </c>
      <c r="R34" s="14">
        <v>6249.5999999999995</v>
      </c>
      <c r="S34" s="14">
        <v>60</v>
      </c>
      <c r="U34">
        <f ca="1"/>
        <v>27</v>
      </c>
      <c r="V34" t="str">
        <f ca="1"/>
        <v>Product31</v>
      </c>
      <c r="W34" t="str">
        <f ca="1"/>
        <v>Kg</v>
      </c>
      <c r="X34">
        <f ca="1"/>
        <v>6249.5999999999995</v>
      </c>
      <c r="Y34">
        <f ca="1"/>
        <v>60</v>
      </c>
    </row>
    <row r="35" spans="1:25" x14ac:dyDescent="0.3">
      <c r="P35" t="s">
        <v>74</v>
      </c>
      <c r="Q35" t="s">
        <v>9</v>
      </c>
      <c r="R35" s="14">
        <v>16329.72</v>
      </c>
      <c r="S35" s="14">
        <v>139</v>
      </c>
      <c r="U35">
        <f ca="1"/>
        <v>7</v>
      </c>
      <c r="V35" t="str">
        <f ca="1"/>
        <v>Product32</v>
      </c>
      <c r="W35" t="str">
        <f ca="1"/>
        <v>Kg</v>
      </c>
      <c r="X35">
        <f ca="1"/>
        <v>16329.72</v>
      </c>
      <c r="Y35">
        <f ca="1"/>
        <v>139</v>
      </c>
    </row>
    <row r="36" spans="1:25" x14ac:dyDescent="0.3">
      <c r="P36" t="s">
        <v>76</v>
      </c>
      <c r="Q36" t="s">
        <v>9</v>
      </c>
      <c r="R36" s="14">
        <v>13645.800000000001</v>
      </c>
      <c r="S36" s="14">
        <v>114</v>
      </c>
      <c r="U36">
        <f ca="1"/>
        <v>9</v>
      </c>
      <c r="V36" t="str">
        <f ca="1"/>
        <v>Product33</v>
      </c>
      <c r="W36" t="str">
        <f ca="1"/>
        <v>Kg</v>
      </c>
      <c r="X36">
        <f ca="1"/>
        <v>13645.800000000001</v>
      </c>
      <c r="Y36">
        <f ca="1"/>
        <v>114</v>
      </c>
    </row>
    <row r="37" spans="1:25" x14ac:dyDescent="0.3">
      <c r="P37" t="s">
        <v>78</v>
      </c>
      <c r="Q37" t="s">
        <v>109</v>
      </c>
      <c r="R37" s="14">
        <v>8978.2000000000007</v>
      </c>
      <c r="S37" s="14">
        <v>154</v>
      </c>
      <c r="U37">
        <f ca="1"/>
        <v>20</v>
      </c>
      <c r="V37" t="str">
        <f ca="1"/>
        <v>Product34</v>
      </c>
      <c r="W37" t="str">
        <f ca="1"/>
        <v>Lt</v>
      </c>
      <c r="X37">
        <f ca="1"/>
        <v>8978.2000000000007</v>
      </c>
      <c r="Y37">
        <f ca="1"/>
        <v>154</v>
      </c>
    </row>
    <row r="38" spans="1:25" x14ac:dyDescent="0.3">
      <c r="P38" t="s">
        <v>80</v>
      </c>
      <c r="Q38" t="s">
        <v>111</v>
      </c>
      <c r="R38" s="14">
        <v>703.5</v>
      </c>
      <c r="S38" s="14">
        <v>105</v>
      </c>
      <c r="U38">
        <f ca="1"/>
        <v>42</v>
      </c>
      <c r="V38" t="str">
        <f ca="1"/>
        <v>Product35</v>
      </c>
      <c r="W38" t="str">
        <f ca="1"/>
        <v>No.</v>
      </c>
      <c r="X38">
        <f ca="1"/>
        <v>703.5</v>
      </c>
      <c r="Y38">
        <f ca="1"/>
        <v>105</v>
      </c>
    </row>
    <row r="39" spans="1:25" x14ac:dyDescent="0.3">
      <c r="P39" t="s">
        <v>82</v>
      </c>
      <c r="Q39" t="s">
        <v>9</v>
      </c>
      <c r="R39" s="14">
        <v>7222.5</v>
      </c>
      <c r="S39" s="14">
        <v>75</v>
      </c>
      <c r="U39">
        <f ca="1"/>
        <v>25</v>
      </c>
      <c r="V39" t="str">
        <f ca="1"/>
        <v>Product36</v>
      </c>
      <c r="W39" t="str">
        <f ca="1"/>
        <v>Kg</v>
      </c>
      <c r="X39">
        <f ca="1"/>
        <v>7222.5</v>
      </c>
      <c r="Y39">
        <f ca="1"/>
        <v>75</v>
      </c>
    </row>
    <row r="40" spans="1:25" x14ac:dyDescent="0.3">
      <c r="P40" t="s">
        <v>84</v>
      </c>
      <c r="Q40" t="s">
        <v>9</v>
      </c>
      <c r="R40" s="14">
        <v>5145.6000000000004</v>
      </c>
      <c r="S40" s="14">
        <v>60</v>
      </c>
      <c r="U40">
        <f ca="1"/>
        <v>33</v>
      </c>
      <c r="V40" t="str">
        <f ca="1"/>
        <v>Product37</v>
      </c>
      <c r="W40" t="str">
        <f ca="1"/>
        <v>Kg</v>
      </c>
      <c r="X40">
        <f ca="1"/>
        <v>5145.6000000000004</v>
      </c>
      <c r="Y40">
        <f ca="1"/>
        <v>60</v>
      </c>
    </row>
    <row r="41" spans="1:25" x14ac:dyDescent="0.3">
      <c r="P41" t="s">
        <v>87</v>
      </c>
      <c r="Q41" t="s">
        <v>9</v>
      </c>
      <c r="R41" s="14">
        <v>8871.1200000000008</v>
      </c>
      <c r="S41" s="14">
        <v>111</v>
      </c>
      <c r="U41">
        <f ca="1"/>
        <v>21</v>
      </c>
      <c r="V41" t="str">
        <f ca="1"/>
        <v>Product38</v>
      </c>
      <c r="W41" t="str">
        <f ca="1"/>
        <v>Kg</v>
      </c>
      <c r="X41">
        <f ca="1"/>
        <v>8871.1200000000008</v>
      </c>
      <c r="Y41">
        <f ca="1"/>
        <v>111</v>
      </c>
    </row>
    <row r="42" spans="1:25" x14ac:dyDescent="0.3">
      <c r="P42" t="s">
        <v>89</v>
      </c>
      <c r="Q42" t="s">
        <v>111</v>
      </c>
      <c r="R42" s="14">
        <v>3957.15</v>
      </c>
      <c r="S42" s="14">
        <v>93</v>
      </c>
      <c r="U42">
        <f ca="1"/>
        <v>37</v>
      </c>
      <c r="V42" t="str">
        <f ca="1"/>
        <v>Product39</v>
      </c>
      <c r="W42" t="str">
        <f ca="1"/>
        <v>No.</v>
      </c>
      <c r="X42">
        <f ca="1"/>
        <v>3957.15</v>
      </c>
      <c r="Y42">
        <f ca="1"/>
        <v>93</v>
      </c>
    </row>
    <row r="43" spans="1:25" x14ac:dyDescent="0.3">
      <c r="P43" t="s">
        <v>91</v>
      </c>
      <c r="Q43" t="s">
        <v>9</v>
      </c>
      <c r="R43" s="14">
        <v>7718.4000000000005</v>
      </c>
      <c r="S43" s="14">
        <v>67</v>
      </c>
      <c r="U43">
        <f ca="1"/>
        <v>24</v>
      </c>
      <c r="V43" t="str">
        <f ca="1"/>
        <v>Product40</v>
      </c>
      <c r="W43" t="str">
        <f ca="1"/>
        <v>Kg</v>
      </c>
      <c r="X43">
        <f ca="1"/>
        <v>7718.4000000000005</v>
      </c>
      <c r="Y43">
        <f ca="1"/>
        <v>67</v>
      </c>
    </row>
    <row r="44" spans="1:25" x14ac:dyDescent="0.3">
      <c r="P44" t="s">
        <v>93</v>
      </c>
      <c r="Q44" t="s">
        <v>110</v>
      </c>
      <c r="R44" s="14">
        <v>22952.16</v>
      </c>
      <c r="S44" s="14">
        <v>132</v>
      </c>
      <c r="U44">
        <f ca="1"/>
        <v>1</v>
      </c>
      <c r="V44" t="str">
        <f ca="1"/>
        <v>Product41</v>
      </c>
      <c r="W44" t="str">
        <f ca="1"/>
        <v>Ft</v>
      </c>
      <c r="X44">
        <f ca="1"/>
        <v>22952.16</v>
      </c>
      <c r="Y44">
        <f ca="1"/>
        <v>132</v>
      </c>
    </row>
    <row r="45" spans="1:25" x14ac:dyDescent="0.3">
      <c r="P45" t="s">
        <v>95</v>
      </c>
      <c r="Q45" t="s">
        <v>110</v>
      </c>
      <c r="R45" s="14">
        <v>20574</v>
      </c>
      <c r="S45" s="14">
        <v>127</v>
      </c>
      <c r="U45">
        <f ca="1"/>
        <v>3</v>
      </c>
      <c r="V45" t="str">
        <f ca="1"/>
        <v>Product42</v>
      </c>
      <c r="W45" t="str">
        <f ca="1"/>
        <v>Ft</v>
      </c>
      <c r="X45">
        <f ca="1"/>
        <v>20574</v>
      </c>
      <c r="Y45">
        <f ca="1"/>
        <v>127</v>
      </c>
    </row>
    <row r="46" spans="1:25" x14ac:dyDescent="0.3">
      <c r="P46" t="s">
        <v>97</v>
      </c>
      <c r="Q46" t="s">
        <v>9</v>
      </c>
      <c r="R46" s="14">
        <v>6064.8399999999992</v>
      </c>
      <c r="S46" s="14">
        <v>73</v>
      </c>
      <c r="U46">
        <f ca="1"/>
        <v>29</v>
      </c>
      <c r="V46" t="str">
        <f ca="1"/>
        <v>Product43</v>
      </c>
      <c r="W46" t="str">
        <f ca="1"/>
        <v>Kg</v>
      </c>
      <c r="X46">
        <f ca="1"/>
        <v>6064.8399999999992</v>
      </c>
      <c r="Y46">
        <f ca="1"/>
        <v>73</v>
      </c>
    </row>
    <row r="47" spans="1:25" x14ac:dyDescent="0.3">
      <c r="P47" t="s">
        <v>99</v>
      </c>
      <c r="Q47" t="s">
        <v>9</v>
      </c>
      <c r="R47" s="14">
        <v>16333.92</v>
      </c>
      <c r="S47" s="14">
        <v>199</v>
      </c>
      <c r="U47">
        <f ca="1"/>
        <v>6</v>
      </c>
      <c r="V47" t="str">
        <f ca="1"/>
        <v>Product44</v>
      </c>
      <c r="W47" t="str">
        <f ca="1"/>
        <v>Kg</v>
      </c>
      <c r="X47">
        <f ca="1"/>
        <v>16333.92</v>
      </c>
      <c r="Y47">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5121" r:id="rId10" name="Check Box 1">
              <controlPr defaultSize="0" autoFill="0" autoLine="0" autoPict="0">
                <anchor moveWithCells="1">
                  <from>
                    <xdr:col>11</xdr:col>
                    <xdr:colOff>350520</xdr:colOff>
                    <xdr:row>15</xdr:row>
                    <xdr:rowOff>152400</xdr:rowOff>
                  </from>
                  <to>
                    <xdr:col>11</xdr:col>
                    <xdr:colOff>563880</xdr:colOff>
                    <xdr:row>16</xdr:row>
                    <xdr:rowOff>152400</xdr:rowOff>
                  </to>
                </anchor>
              </controlPr>
            </control>
          </mc:Choice>
        </mc:AlternateContent>
        <mc:AlternateContent xmlns:mc="http://schemas.openxmlformats.org/markup-compatibility/2006">
          <mc:Choice Requires="x14">
            <control shapeId="5124" r:id="rId11" name="Check Box 4">
              <controlPr defaultSize="0" autoFill="0" autoLine="0" autoPict="0">
                <anchor moveWithCells="1">
                  <from>
                    <xdr:col>11</xdr:col>
                    <xdr:colOff>289560</xdr:colOff>
                    <xdr:row>19</xdr:row>
                    <xdr:rowOff>91440</xdr:rowOff>
                  </from>
                  <to>
                    <xdr:col>11</xdr:col>
                    <xdr:colOff>541020</xdr:colOff>
                    <xdr:row>20</xdr:row>
                    <xdr:rowOff>144780</xdr:rowOff>
                  </to>
                </anchor>
              </controlPr>
            </control>
          </mc:Choice>
        </mc:AlternateContent>
        <mc:AlternateContent xmlns:mc="http://schemas.openxmlformats.org/markup-compatibility/2006">
          <mc:Choice Requires="x14">
            <control shapeId="5125" r:id="rId12" name="Check Box 5">
              <controlPr defaultSize="0" autoFill="0" autoLine="0" autoPict="0">
                <anchor moveWithCells="1">
                  <from>
                    <xdr:col>11</xdr:col>
                    <xdr:colOff>388620</xdr:colOff>
                    <xdr:row>18</xdr:row>
                    <xdr:rowOff>15240</xdr:rowOff>
                  </from>
                  <to>
                    <xdr:col>11</xdr:col>
                    <xdr:colOff>617220</xdr:colOff>
                    <xdr:row>19</xdr:row>
                    <xdr:rowOff>45720</xdr:rowOff>
                  </to>
                </anchor>
              </controlPr>
            </control>
          </mc:Choice>
        </mc:AlternateContent>
        <mc:AlternateContent xmlns:mc="http://schemas.openxmlformats.org/markup-compatibility/2006">
          <mc:Choice Requires="x14">
            <control shapeId="5126" r:id="rId13" name="Scroll Bar 6">
              <controlPr defaultSize="0" autoPict="0">
                <anchor moveWithCells="1">
                  <from>
                    <xdr:col>26</xdr:col>
                    <xdr:colOff>7620</xdr:colOff>
                    <xdr:row>14</xdr:row>
                    <xdr:rowOff>160020</xdr:rowOff>
                  </from>
                  <to>
                    <xdr:col>26</xdr:col>
                    <xdr:colOff>312420</xdr:colOff>
                    <xdr:row>30</xdr:row>
                    <xdr:rowOff>15240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2" workbookViewId="0">
      <selection activeCell="B4" sqref="B4"/>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4.44140625" bestFit="1" customWidth="1"/>
    <col min="8" max="8" width="9.88671875" bestFit="1" customWidth="1"/>
    <col min="9" max="9" width="17.21875" bestFit="1" customWidth="1"/>
    <col min="10" max="10" width="17.77734375" bestFit="1" customWidth="1"/>
    <col min="11" max="11" width="24.21875" bestFit="1" customWidth="1"/>
    <col min="12" max="12"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0" workbookViewId="0">
      <selection activeCell="D22" sqref="D22"/>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Pivot</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Anshima k</cp:lastModifiedBy>
  <dcterms:created xsi:type="dcterms:W3CDTF">2021-11-03T11:40:02Z</dcterms:created>
  <dcterms:modified xsi:type="dcterms:W3CDTF">2024-04-25T12:27:47Z</dcterms:modified>
</cp:coreProperties>
</file>