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c\OneDrive\Documentos\Métodos numéricos\"/>
    </mc:Choice>
  </mc:AlternateContent>
  <xr:revisionPtr revIDLastSave="0" documentId="13_ncr:1_{71E2DCA3-BD27-43E4-9860-5283E92ACA6F}" xr6:coauthVersionLast="45" xr6:coauthVersionMax="45" xr10:uidLastSave="{00000000-0000-0000-0000-000000000000}"/>
  <bookViews>
    <workbookView xWindow="-110" yWindow="-110" windowWidth="19420" windowHeight="10420" activeTab="2" xr2:uid="{16210C71-05D0-42CD-BB68-49F4A7C31404}"/>
  </bookViews>
  <sheets>
    <sheet name="Test2" sheetId="1" r:id="rId1"/>
    <sheet name="Test3" sheetId="2" r:id="rId2"/>
    <sheet name="Test4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3" l="1"/>
  <c r="G5" i="3"/>
  <c r="G6" i="3"/>
  <c r="G7" i="3"/>
  <c r="G8" i="3"/>
  <c r="G9" i="3"/>
  <c r="G10" i="3"/>
  <c r="G11" i="3"/>
  <c r="G12" i="3"/>
  <c r="G13" i="3"/>
  <c r="G15" i="3"/>
  <c r="C15" i="3"/>
  <c r="D15" i="3"/>
  <c r="C26" i="3"/>
  <c r="C30" i="3"/>
  <c r="H4" i="3"/>
  <c r="H5" i="3"/>
  <c r="H6" i="3"/>
  <c r="H7" i="3"/>
  <c r="H8" i="3"/>
  <c r="H9" i="3"/>
  <c r="H10" i="3"/>
  <c r="H11" i="3"/>
  <c r="H12" i="3"/>
  <c r="H13" i="3"/>
  <c r="H15" i="3"/>
  <c r="D27" i="3"/>
  <c r="F4" i="3"/>
  <c r="F5" i="3"/>
  <c r="F6" i="3"/>
  <c r="F7" i="3"/>
  <c r="F8" i="3"/>
  <c r="F9" i="3"/>
  <c r="F10" i="3"/>
  <c r="F11" i="3"/>
  <c r="F12" i="3"/>
  <c r="F13" i="3"/>
  <c r="F15" i="3"/>
  <c r="C27" i="3"/>
  <c r="E27" i="3"/>
  <c r="F27" i="3"/>
  <c r="C31" i="3"/>
  <c r="C33" i="3"/>
  <c r="C34" i="3"/>
  <c r="E19" i="3"/>
  <c r="E26" i="3"/>
  <c r="D16" i="3"/>
  <c r="C16" i="3"/>
  <c r="C19" i="3"/>
  <c r="C20" i="3"/>
  <c r="C22" i="3"/>
  <c r="C24" i="3"/>
  <c r="E20" i="3"/>
  <c r="E22" i="3"/>
  <c r="F20" i="3"/>
  <c r="F19" i="3"/>
  <c r="E4" i="3"/>
  <c r="E5" i="3"/>
  <c r="E6" i="3"/>
  <c r="E7" i="3"/>
  <c r="E8" i="3"/>
  <c r="E9" i="3"/>
  <c r="E10" i="3"/>
  <c r="E11" i="3"/>
  <c r="E12" i="3"/>
  <c r="E13" i="3"/>
  <c r="E15" i="3"/>
  <c r="E14" i="3"/>
  <c r="G4" i="2"/>
  <c r="G5" i="2"/>
  <c r="G6" i="2"/>
  <c r="G7" i="2"/>
  <c r="G8" i="2"/>
  <c r="G9" i="2"/>
  <c r="G10" i="2"/>
  <c r="G11" i="2"/>
  <c r="G12" i="2"/>
  <c r="G13" i="2"/>
  <c r="G15" i="2"/>
  <c r="C15" i="2"/>
  <c r="D15" i="2"/>
  <c r="C26" i="2"/>
  <c r="C30" i="2"/>
  <c r="H4" i="2"/>
  <c r="H5" i="2"/>
  <c r="H6" i="2"/>
  <c r="H7" i="2"/>
  <c r="H8" i="2"/>
  <c r="H9" i="2"/>
  <c r="H10" i="2"/>
  <c r="H11" i="2"/>
  <c r="H12" i="2"/>
  <c r="H13" i="2"/>
  <c r="H15" i="2"/>
  <c r="D27" i="2"/>
  <c r="F4" i="2"/>
  <c r="F5" i="2"/>
  <c r="F6" i="2"/>
  <c r="F7" i="2"/>
  <c r="F8" i="2"/>
  <c r="F9" i="2"/>
  <c r="F10" i="2"/>
  <c r="F11" i="2"/>
  <c r="F12" i="2"/>
  <c r="F13" i="2"/>
  <c r="F15" i="2"/>
  <c r="C27" i="2"/>
  <c r="E27" i="2"/>
  <c r="F27" i="2"/>
  <c r="C31" i="2"/>
  <c r="C33" i="2"/>
  <c r="C34" i="2"/>
  <c r="E19" i="2"/>
  <c r="E26" i="2"/>
  <c r="D16" i="2"/>
  <c r="C16" i="2"/>
  <c r="C19" i="2"/>
  <c r="C20" i="2"/>
  <c r="C22" i="2"/>
  <c r="C24" i="2"/>
  <c r="E20" i="2"/>
  <c r="E22" i="2"/>
  <c r="F20" i="2"/>
  <c r="F19" i="2"/>
  <c r="E4" i="2"/>
  <c r="E5" i="2"/>
  <c r="E6" i="2"/>
  <c r="E7" i="2"/>
  <c r="E8" i="2"/>
  <c r="E9" i="2"/>
  <c r="E10" i="2"/>
  <c r="E11" i="2"/>
  <c r="E12" i="2"/>
  <c r="E13" i="2"/>
  <c r="E15" i="2"/>
  <c r="E14" i="2"/>
  <c r="E14" i="1"/>
  <c r="E5" i="1"/>
  <c r="E6" i="1"/>
  <c r="E7" i="1"/>
  <c r="E8" i="1"/>
  <c r="E9" i="1"/>
  <c r="E10" i="1"/>
  <c r="E11" i="1"/>
  <c r="E12" i="1"/>
  <c r="E13" i="1"/>
  <c r="E4" i="1"/>
  <c r="C34" i="1"/>
  <c r="C33" i="1"/>
  <c r="C31" i="1"/>
  <c r="C30" i="1"/>
  <c r="F27" i="1"/>
  <c r="E27" i="1"/>
  <c r="D27" i="1"/>
  <c r="C27" i="1"/>
  <c r="E26" i="1"/>
  <c r="C26" i="1"/>
  <c r="C24" i="1"/>
  <c r="E22" i="1"/>
  <c r="C22" i="1"/>
  <c r="F20" i="1"/>
  <c r="F19" i="1"/>
  <c r="E20" i="1"/>
  <c r="E19" i="1"/>
  <c r="C20" i="1"/>
  <c r="C19" i="1"/>
  <c r="D16" i="1"/>
  <c r="H5" i="1"/>
  <c r="H6" i="1"/>
  <c r="H7" i="1"/>
  <c r="H8" i="1"/>
  <c r="H9" i="1"/>
  <c r="H10" i="1"/>
  <c r="H11" i="1"/>
  <c r="H12" i="1"/>
  <c r="H13" i="1"/>
  <c r="H4" i="1"/>
  <c r="G5" i="1"/>
  <c r="G6" i="1"/>
  <c r="G7" i="1"/>
  <c r="G8" i="1"/>
  <c r="G9" i="1"/>
  <c r="G10" i="1"/>
  <c r="G11" i="1"/>
  <c r="G12" i="1"/>
  <c r="G13" i="1"/>
  <c r="G4" i="1"/>
  <c r="F5" i="1"/>
  <c r="F6" i="1"/>
  <c r="F7" i="1"/>
  <c r="F8" i="1"/>
  <c r="F9" i="1"/>
  <c r="F10" i="1"/>
  <c r="F11" i="1"/>
  <c r="F12" i="1"/>
  <c r="F13" i="1"/>
  <c r="F4" i="1"/>
  <c r="D15" i="1"/>
  <c r="E15" i="1"/>
  <c r="F15" i="1"/>
  <c r="G15" i="1"/>
  <c r="H15" i="1"/>
  <c r="C16" i="1"/>
  <c r="C15" i="1"/>
</calcChain>
</file>

<file path=xl/sharedStrings.xml><?xml version="1.0" encoding="utf-8"?>
<sst xmlns="http://schemas.openxmlformats.org/spreadsheetml/2006/main" count="84" uniqueCount="25">
  <si>
    <t>n</t>
  </si>
  <si>
    <t>x</t>
  </si>
  <si>
    <t>y</t>
  </si>
  <si>
    <t>y=b0 + b1*x</t>
  </si>
  <si>
    <t>x^2</t>
  </si>
  <si>
    <t>x*y</t>
  </si>
  <si>
    <t>y^2</t>
  </si>
  <si>
    <t>Estimated proxy size</t>
  </si>
  <si>
    <t>Actual development hours</t>
  </si>
  <si>
    <t>sum</t>
  </si>
  <si>
    <t>avg</t>
  </si>
  <si>
    <t>b1</t>
  </si>
  <si>
    <t>b0</t>
  </si>
  <si>
    <t>r</t>
  </si>
  <si>
    <t>r^2</t>
  </si>
  <si>
    <t>covar</t>
  </si>
  <si>
    <t>var.p</t>
  </si>
  <si>
    <t>covar * 100</t>
  </si>
  <si>
    <t>term2</t>
  </si>
  <si>
    <t>term1</t>
  </si>
  <si>
    <t>term1*term2</t>
  </si>
  <si>
    <t>raiz()</t>
  </si>
  <si>
    <t>Comprobación</t>
  </si>
  <si>
    <t>Plan added and modified size</t>
  </si>
  <si>
    <t>Actual added and modified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</si>
</sst>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5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1" xfId="0" applyFill="1" applyBorder="1"/>
    <xf numFmtId="0" fontId="1" fillId="3" borderId="1" xfId="0" applyFont="1" applyFill="1" applyBorder="1"/>
    <xf numFmtId="0" fontId="0" fillId="6" borderId="1" xfId="0" applyFill="1" applyBorder="1"/>
    <xf numFmtId="0" fontId="0" fillId="7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Test2!$C$4:$C$13</c:f>
              <c:numCache>
                <c:formatCode>General</c:formatCode>
                <c:ptCount val="10"/>
                <c:pt idx="0">
                  <c:v>130</c:v>
                </c:pt>
                <c:pt idx="1">
                  <c:v>650</c:v>
                </c:pt>
                <c:pt idx="2">
                  <c:v>99</c:v>
                </c:pt>
                <c:pt idx="3">
                  <c:v>150</c:v>
                </c:pt>
                <c:pt idx="4">
                  <c:v>128</c:v>
                </c:pt>
                <c:pt idx="5">
                  <c:v>302</c:v>
                </c:pt>
                <c:pt idx="6">
                  <c:v>95</c:v>
                </c:pt>
                <c:pt idx="7">
                  <c:v>945</c:v>
                </c:pt>
                <c:pt idx="8">
                  <c:v>368</c:v>
                </c:pt>
                <c:pt idx="9">
                  <c:v>961</c:v>
                </c:pt>
              </c:numCache>
            </c:numRef>
          </c:xVal>
          <c:yVal>
            <c:numRef>
              <c:f>Test2!$D$4:$D$13</c:f>
              <c:numCache>
                <c:formatCode>General</c:formatCode>
                <c:ptCount val="10"/>
                <c:pt idx="0">
                  <c:v>15</c:v>
                </c:pt>
                <c:pt idx="1">
                  <c:v>69.900000000000006</c:v>
                </c:pt>
                <c:pt idx="2">
                  <c:v>6.5</c:v>
                </c:pt>
                <c:pt idx="3">
                  <c:v>22.4</c:v>
                </c:pt>
                <c:pt idx="4">
                  <c:v>28.4</c:v>
                </c:pt>
                <c:pt idx="5">
                  <c:v>65.900000000000006</c:v>
                </c:pt>
                <c:pt idx="6">
                  <c:v>19.399999999999999</c:v>
                </c:pt>
                <c:pt idx="7">
                  <c:v>198.7</c:v>
                </c:pt>
                <c:pt idx="8">
                  <c:v>38.799999999999997</c:v>
                </c:pt>
                <c:pt idx="9">
                  <c:v>138.19999999999999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A3-4A37-B7E8-95855046E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524591"/>
        <c:axId val="865814671"/>
      </c:scatterChart>
      <c:valAx>
        <c:axId val="991524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65814671"/>
        <c:crosses val="autoZero"/>
        <c:crossBetween val="midCat"/>
      </c:valAx>
      <c:valAx>
        <c:axId val="86581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1524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Test3!$C$4:$C$13</c:f>
              <c:numCache>
                <c:formatCode>General</c:formatCode>
                <c:ptCount val="10"/>
                <c:pt idx="0">
                  <c:v>163</c:v>
                </c:pt>
                <c:pt idx="1">
                  <c:v>765</c:v>
                </c:pt>
                <c:pt idx="2">
                  <c:v>141</c:v>
                </c:pt>
                <c:pt idx="3">
                  <c:v>166</c:v>
                </c:pt>
                <c:pt idx="4">
                  <c:v>137</c:v>
                </c:pt>
                <c:pt idx="5">
                  <c:v>355</c:v>
                </c:pt>
                <c:pt idx="6">
                  <c:v>136</c:v>
                </c:pt>
                <c:pt idx="7">
                  <c:v>1206</c:v>
                </c:pt>
                <c:pt idx="8">
                  <c:v>433</c:v>
                </c:pt>
                <c:pt idx="9">
                  <c:v>1130</c:v>
                </c:pt>
              </c:numCache>
            </c:numRef>
          </c:xVal>
          <c:yVal>
            <c:numRef>
              <c:f>Test3!$D$4:$D$13</c:f>
              <c:numCache>
                <c:formatCode>General</c:formatCode>
                <c:ptCount val="10"/>
                <c:pt idx="0">
                  <c:v>186</c:v>
                </c:pt>
                <c:pt idx="1">
                  <c:v>699</c:v>
                </c:pt>
                <c:pt idx="2">
                  <c:v>132</c:v>
                </c:pt>
                <c:pt idx="3">
                  <c:v>272</c:v>
                </c:pt>
                <c:pt idx="4">
                  <c:v>291</c:v>
                </c:pt>
                <c:pt idx="5">
                  <c:v>331</c:v>
                </c:pt>
                <c:pt idx="6">
                  <c:v>199</c:v>
                </c:pt>
                <c:pt idx="7">
                  <c:v>1890</c:v>
                </c:pt>
                <c:pt idx="8">
                  <c:v>788</c:v>
                </c:pt>
                <c:pt idx="9">
                  <c:v>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10-4D82-9A7B-3F2F5C959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424639"/>
        <c:axId val="865791375"/>
      </c:scatterChart>
      <c:valAx>
        <c:axId val="99542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65791375"/>
        <c:crosses val="autoZero"/>
        <c:crossBetween val="midCat"/>
      </c:valAx>
      <c:valAx>
        <c:axId val="86579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5424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Test4!$C$4:$C$13</c:f>
              <c:numCache>
                <c:formatCode>General</c:formatCode>
                <c:ptCount val="10"/>
                <c:pt idx="0">
                  <c:v>163</c:v>
                </c:pt>
                <c:pt idx="1">
                  <c:v>765</c:v>
                </c:pt>
                <c:pt idx="2">
                  <c:v>141</c:v>
                </c:pt>
                <c:pt idx="3">
                  <c:v>166</c:v>
                </c:pt>
                <c:pt idx="4">
                  <c:v>137</c:v>
                </c:pt>
                <c:pt idx="5">
                  <c:v>355</c:v>
                </c:pt>
                <c:pt idx="6">
                  <c:v>136</c:v>
                </c:pt>
                <c:pt idx="7">
                  <c:v>1206</c:v>
                </c:pt>
                <c:pt idx="8">
                  <c:v>433</c:v>
                </c:pt>
                <c:pt idx="9">
                  <c:v>1130</c:v>
                </c:pt>
              </c:numCache>
            </c:numRef>
          </c:xVal>
          <c:yVal>
            <c:numRef>
              <c:f>Test4!$D$4:$D$13</c:f>
              <c:numCache>
                <c:formatCode>General</c:formatCode>
                <c:ptCount val="10"/>
                <c:pt idx="0">
                  <c:v>15</c:v>
                </c:pt>
                <c:pt idx="1">
                  <c:v>69.900000000000006</c:v>
                </c:pt>
                <c:pt idx="2">
                  <c:v>6.5</c:v>
                </c:pt>
                <c:pt idx="3">
                  <c:v>22.4</c:v>
                </c:pt>
                <c:pt idx="4">
                  <c:v>28.4</c:v>
                </c:pt>
                <c:pt idx="5">
                  <c:v>65.900000000000006</c:v>
                </c:pt>
                <c:pt idx="6">
                  <c:v>19.399999999999999</c:v>
                </c:pt>
                <c:pt idx="7">
                  <c:v>198.7</c:v>
                </c:pt>
                <c:pt idx="8">
                  <c:v>38.799999999999997</c:v>
                </c:pt>
                <c:pt idx="9">
                  <c:v>138.19999999999999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DB-4DDE-B70A-34F9FF891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097743"/>
        <c:axId val="865793871"/>
      </c:scatterChart>
      <c:valAx>
        <c:axId val="85809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65793871"/>
        <c:crosses val="autoZero"/>
        <c:crossBetween val="midCat"/>
      </c:valAx>
      <c:valAx>
        <c:axId val="86579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5809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3175</xdr:colOff>
      <xdr:row>1</xdr:row>
      <xdr:rowOff>22225</xdr:rowOff>
    </xdr:from>
    <xdr:to>
      <xdr:col>15</xdr:col>
      <xdr:colOff>3175</xdr:colOff>
      <xdr:row>14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EE1C69A-AD99-45B8-B19F-AB14721C5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9478</xdr:colOff>
      <xdr:row>17</xdr:row>
      <xdr:rowOff>17715</xdr:rowOff>
    </xdr:from>
    <xdr:to>
      <xdr:col>20</xdr:col>
      <xdr:colOff>530262</xdr:colOff>
      <xdr:row>44</xdr:row>
      <xdr:rowOff>56147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643D1E6-4182-48C7-9A09-E5236BE700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11493" y="3296969"/>
          <a:ext cx="8861082" cy="49004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15875</xdr:rowOff>
    </xdr:from>
    <xdr:to>
      <xdr:col>15</xdr:col>
      <xdr:colOff>9525</xdr:colOff>
      <xdr:row>14</xdr:row>
      <xdr:rowOff>168275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E96D5F8-3B2E-4B8E-91C6-B25CE95D2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763840</xdr:colOff>
      <xdr:row>17</xdr:row>
      <xdr:rowOff>21234</xdr:rowOff>
    </xdr:from>
    <xdr:to>
      <xdr:col>21</xdr:col>
      <xdr:colOff>607957</xdr:colOff>
      <xdr:row>46</xdr:row>
      <xdr:rowOff>166023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6C3ECC0-80DE-4EC3-B507-8DC37BAA30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5144" y="3490727"/>
          <a:ext cx="9774045" cy="548247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745968</xdr:colOff>
      <xdr:row>17</xdr:row>
      <xdr:rowOff>12218</xdr:rowOff>
    </xdr:from>
    <xdr:to>
      <xdr:col>22</xdr:col>
      <xdr:colOff>656864</xdr:colOff>
      <xdr:row>49</xdr:row>
      <xdr:rowOff>72104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BDEDEF6-4805-48E0-AA08-DCF831A14B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52116" y="3593202"/>
          <a:ext cx="10549748" cy="6055951"/>
        </a:xfrm>
        <a:prstGeom prst="rect">
          <a:avLst/>
        </a:prstGeom>
      </xdr:spPr>
    </xdr:pic>
    <xdr:clientData/>
  </xdr:twoCellAnchor>
  <xdr:twoCellAnchor>
    <xdr:from>
      <xdr:col>9</xdr:col>
      <xdr:colOff>3175</xdr:colOff>
      <xdr:row>1</xdr:row>
      <xdr:rowOff>15875</xdr:rowOff>
    </xdr:from>
    <xdr:to>
      <xdr:col>15</xdr:col>
      <xdr:colOff>3175</xdr:colOff>
      <xdr:row>14</xdr:row>
      <xdr:rowOff>149225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17AD679-A4A7-42D7-BCC2-AB109BB33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253FF-5F0B-4919-8B63-6457EF8FD968}">
  <dimension ref="B1:H34"/>
  <sheetViews>
    <sheetView zoomScale="67" workbookViewId="0">
      <selection activeCell="C29" sqref="C29"/>
    </sheetView>
  </sheetViews>
  <sheetFormatPr baseColWidth="10" defaultRowHeight="14.5" x14ac:dyDescent="0.35"/>
  <cols>
    <col min="4" max="4" width="12.7265625" customWidth="1"/>
    <col min="5" max="5" width="17.26953125" customWidth="1"/>
  </cols>
  <sheetData>
    <row r="1" spans="2:8" x14ac:dyDescent="0.35">
      <c r="C1" s="7" t="s">
        <v>7</v>
      </c>
      <c r="D1" s="7" t="s">
        <v>8</v>
      </c>
    </row>
    <row r="2" spans="2:8" ht="31.5" customHeight="1" x14ac:dyDescent="0.35">
      <c r="C2" s="7"/>
      <c r="D2" s="7"/>
    </row>
    <row r="3" spans="2:8" ht="14" customHeight="1" x14ac:dyDescent="0.35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 spans="2:8" x14ac:dyDescent="0.35">
      <c r="B4" s="4">
        <v>1</v>
      </c>
      <c r="C4" s="4">
        <v>130</v>
      </c>
      <c r="D4" s="4">
        <v>15</v>
      </c>
      <c r="E4" s="4">
        <f>$C$24+$C$22*C4</f>
        <v>17.817582909924212</v>
      </c>
      <c r="F4" s="4">
        <f>C4^2</f>
        <v>16900</v>
      </c>
      <c r="G4" s="4">
        <f>C4*D4</f>
        <v>1950</v>
      </c>
      <c r="H4" s="4">
        <f>D4^2</f>
        <v>225</v>
      </c>
    </row>
    <row r="5" spans="2:8" x14ac:dyDescent="0.35">
      <c r="B5" s="4">
        <v>2</v>
      </c>
      <c r="C5" s="4">
        <v>650</v>
      </c>
      <c r="D5" s="4">
        <v>69.900000000000006</v>
      </c>
      <c r="E5" s="4">
        <f t="shared" ref="E5:E14" si="0">$C$24+$C$22*C5</f>
        <v>105.24344084837126</v>
      </c>
      <c r="F5" s="4">
        <f t="shared" ref="F5:F13" si="1">C5^2</f>
        <v>422500</v>
      </c>
      <c r="G5" s="4">
        <f t="shared" ref="G5:G13" si="2">C5*D5</f>
        <v>45435.000000000007</v>
      </c>
      <c r="H5" s="4">
        <f t="shared" ref="H5:H13" si="3">D5^2</f>
        <v>4886.0100000000011</v>
      </c>
    </row>
    <row r="6" spans="2:8" x14ac:dyDescent="0.35">
      <c r="B6" s="4">
        <v>3</v>
      </c>
      <c r="C6" s="4">
        <v>99</v>
      </c>
      <c r="D6" s="4">
        <v>6.5</v>
      </c>
      <c r="E6" s="4">
        <f t="shared" si="0"/>
        <v>12.605656763593714</v>
      </c>
      <c r="F6" s="4">
        <f t="shared" si="1"/>
        <v>9801</v>
      </c>
      <c r="G6" s="4">
        <f t="shared" si="2"/>
        <v>643.5</v>
      </c>
      <c r="H6" s="4">
        <f t="shared" si="3"/>
        <v>42.25</v>
      </c>
    </row>
    <row r="7" spans="2:8" x14ac:dyDescent="0.35">
      <c r="B7" s="4">
        <v>4</v>
      </c>
      <c r="C7" s="4">
        <v>150</v>
      </c>
      <c r="D7" s="4">
        <v>22.4</v>
      </c>
      <c r="E7" s="4">
        <f t="shared" si="0"/>
        <v>21.180115907556793</v>
      </c>
      <c r="F7" s="4">
        <f t="shared" si="1"/>
        <v>22500</v>
      </c>
      <c r="G7" s="4">
        <f t="shared" si="2"/>
        <v>3360</v>
      </c>
      <c r="H7" s="4">
        <f t="shared" si="3"/>
        <v>501.75999999999993</v>
      </c>
    </row>
    <row r="8" spans="2:8" x14ac:dyDescent="0.35">
      <c r="B8" s="4">
        <v>5</v>
      </c>
      <c r="C8" s="4">
        <v>128</v>
      </c>
      <c r="D8" s="4">
        <v>28.4</v>
      </c>
      <c r="E8" s="4">
        <f t="shared" si="0"/>
        <v>17.481329610160955</v>
      </c>
      <c r="F8" s="4">
        <f t="shared" si="1"/>
        <v>16384</v>
      </c>
      <c r="G8" s="4">
        <f t="shared" si="2"/>
        <v>3635.2</v>
      </c>
      <c r="H8" s="4">
        <f t="shared" si="3"/>
        <v>806.56</v>
      </c>
    </row>
    <row r="9" spans="2:8" x14ac:dyDescent="0.35">
      <c r="B9" s="4">
        <v>6</v>
      </c>
      <c r="C9" s="4">
        <v>302</v>
      </c>
      <c r="D9" s="4">
        <v>65.900000000000006</v>
      </c>
      <c r="E9" s="4">
        <f t="shared" si="0"/>
        <v>46.735366689564394</v>
      </c>
      <c r="F9" s="4">
        <f t="shared" si="1"/>
        <v>91204</v>
      </c>
      <c r="G9" s="4">
        <f t="shared" si="2"/>
        <v>19901.800000000003</v>
      </c>
      <c r="H9" s="4">
        <f t="shared" si="3"/>
        <v>4342.8100000000004</v>
      </c>
    </row>
    <row r="10" spans="2:8" x14ac:dyDescent="0.35">
      <c r="B10" s="4">
        <v>7</v>
      </c>
      <c r="C10" s="4">
        <v>95</v>
      </c>
      <c r="D10" s="4">
        <v>19.399999999999999</v>
      </c>
      <c r="E10" s="4">
        <f t="shared" si="0"/>
        <v>11.9331501640672</v>
      </c>
      <c r="F10" s="4">
        <f t="shared" si="1"/>
        <v>9025</v>
      </c>
      <c r="G10" s="4">
        <f t="shared" si="2"/>
        <v>1842.9999999999998</v>
      </c>
      <c r="H10" s="4">
        <f t="shared" si="3"/>
        <v>376.35999999999996</v>
      </c>
    </row>
    <row r="11" spans="2:8" x14ac:dyDescent="0.35">
      <c r="B11" s="4">
        <v>8</v>
      </c>
      <c r="C11" s="4">
        <v>945</v>
      </c>
      <c r="D11" s="4">
        <v>198.7</v>
      </c>
      <c r="E11" s="4">
        <f t="shared" si="0"/>
        <v>154.8408025634518</v>
      </c>
      <c r="F11" s="4">
        <f t="shared" si="1"/>
        <v>893025</v>
      </c>
      <c r="G11" s="4">
        <f t="shared" si="2"/>
        <v>187771.5</v>
      </c>
      <c r="H11" s="4">
        <f t="shared" si="3"/>
        <v>39481.689999999995</v>
      </c>
    </row>
    <row r="12" spans="2:8" x14ac:dyDescent="0.35">
      <c r="B12" s="4">
        <v>9</v>
      </c>
      <c r="C12" s="4">
        <v>368</v>
      </c>
      <c r="D12" s="4">
        <v>38.799999999999997</v>
      </c>
      <c r="E12" s="4">
        <f t="shared" si="0"/>
        <v>57.831725581751904</v>
      </c>
      <c r="F12" s="4">
        <f t="shared" si="1"/>
        <v>135424</v>
      </c>
      <c r="G12" s="4">
        <f t="shared" si="2"/>
        <v>14278.4</v>
      </c>
      <c r="H12" s="4">
        <f t="shared" si="3"/>
        <v>1505.4399999999998</v>
      </c>
    </row>
    <row r="13" spans="2:8" x14ac:dyDescent="0.35">
      <c r="B13" s="8">
        <v>10</v>
      </c>
      <c r="C13" s="4">
        <v>961</v>
      </c>
      <c r="D13" s="4">
        <v>138.19999999999999</v>
      </c>
      <c r="E13" s="4">
        <f t="shared" si="0"/>
        <v>157.53082896155786</v>
      </c>
      <c r="F13" s="4">
        <f t="shared" si="1"/>
        <v>923521</v>
      </c>
      <c r="G13" s="4">
        <f t="shared" si="2"/>
        <v>132810.19999999998</v>
      </c>
      <c r="H13" s="4">
        <f t="shared" si="3"/>
        <v>19099.239999999998</v>
      </c>
    </row>
    <row r="14" spans="2:8" x14ac:dyDescent="0.35">
      <c r="B14" s="5" t="s">
        <v>1</v>
      </c>
      <c r="C14" s="10">
        <v>386</v>
      </c>
      <c r="D14" s="5"/>
      <c r="E14" s="14">
        <f t="shared" si="0"/>
        <v>60.858005279621224</v>
      </c>
      <c r="F14" s="5"/>
      <c r="G14" s="5"/>
      <c r="H14" s="5"/>
    </row>
    <row r="15" spans="2:8" x14ac:dyDescent="0.35">
      <c r="B15" s="5" t="s">
        <v>9</v>
      </c>
      <c r="C15" s="9">
        <f>SUM(C4:C13)</f>
        <v>3828</v>
      </c>
      <c r="D15" s="9">
        <f t="shared" ref="D15:H15" si="4">SUM(D4:D13)</f>
        <v>603.20000000000005</v>
      </c>
      <c r="E15" s="9">
        <f t="shared" si="4"/>
        <v>603.20000000000016</v>
      </c>
      <c r="F15" s="9">
        <f t="shared" si="4"/>
        <v>2540284</v>
      </c>
      <c r="G15" s="9">
        <f t="shared" si="4"/>
        <v>411628.6</v>
      </c>
      <c r="H15" s="9">
        <f t="shared" si="4"/>
        <v>71267.12</v>
      </c>
    </row>
    <row r="16" spans="2:8" x14ac:dyDescent="0.35">
      <c r="B16" s="6" t="s">
        <v>10</v>
      </c>
      <c r="C16" s="6">
        <f>C15/B13</f>
        <v>382.8</v>
      </c>
      <c r="D16" s="6">
        <f>D15/B13</f>
        <v>60.320000000000007</v>
      </c>
      <c r="E16" s="6"/>
      <c r="F16" s="6"/>
      <c r="G16" s="6"/>
      <c r="H16" s="6"/>
    </row>
    <row r="18" spans="2:6" x14ac:dyDescent="0.35">
      <c r="E18" t="s">
        <v>22</v>
      </c>
    </row>
    <row r="19" spans="2:6" x14ac:dyDescent="0.35">
      <c r="B19" s="3" t="s">
        <v>11</v>
      </c>
      <c r="C19" s="3">
        <f>G15-(B13*C16*D16)</f>
        <v>180723.63999999996</v>
      </c>
      <c r="D19" s="3" t="s">
        <v>15</v>
      </c>
      <c r="E19" s="3">
        <f>COVAR(C4:C13,D4:D13)</f>
        <v>18072.364000000001</v>
      </c>
      <c r="F19" s="3">
        <f>C19/10</f>
        <v>18072.363999999994</v>
      </c>
    </row>
    <row r="20" spans="2:6" x14ac:dyDescent="0.35">
      <c r="B20" s="3"/>
      <c r="C20" s="3">
        <f>F15-(B13*C16^2)</f>
        <v>1074925.6000000001</v>
      </c>
      <c r="D20" s="3" t="s">
        <v>16</v>
      </c>
      <c r="E20" s="3">
        <f>_xlfn.VAR.P(C4:C13)</f>
        <v>107492.56</v>
      </c>
      <c r="F20" s="3">
        <f>C20/10</f>
        <v>107492.56000000001</v>
      </c>
    </row>
    <row r="22" spans="2:6" x14ac:dyDescent="0.35">
      <c r="B22" s="3" t="s">
        <v>11</v>
      </c>
      <c r="C22" s="11">
        <f>C19/C20</f>
        <v>0.16812664988162895</v>
      </c>
      <c r="D22" s="3">
        <v>0</v>
      </c>
      <c r="E22" s="3">
        <f>E19/E20</f>
        <v>0.16812664988162904</v>
      </c>
    </row>
    <row r="24" spans="2:6" x14ac:dyDescent="0.35">
      <c r="B24" s="3" t="s">
        <v>12</v>
      </c>
      <c r="C24" s="11">
        <f>D16-C22*C16</f>
        <v>-4.0388815746875508</v>
      </c>
      <c r="D24" s="3">
        <v>0</v>
      </c>
    </row>
    <row r="25" spans="2:6" x14ac:dyDescent="0.35">
      <c r="E25" t="s">
        <v>22</v>
      </c>
    </row>
    <row r="26" spans="2:6" x14ac:dyDescent="0.35">
      <c r="B26" s="3" t="s">
        <v>13</v>
      </c>
      <c r="C26" s="12">
        <f>(B13*G15)-(C15*D15)</f>
        <v>1807236.4</v>
      </c>
      <c r="D26" s="3" t="s">
        <v>17</v>
      </c>
      <c r="E26" s="3">
        <f>E19*100</f>
        <v>1807236.4000000001</v>
      </c>
      <c r="F26" s="3"/>
    </row>
    <row r="27" spans="2:6" x14ac:dyDescent="0.35">
      <c r="B27" s="3"/>
      <c r="C27" s="3">
        <f>B13*F15-C15^2</f>
        <v>10749256</v>
      </c>
      <c r="D27" s="3">
        <f>B13*H15-D15^2</f>
        <v>348820.9599999999</v>
      </c>
      <c r="E27" s="3">
        <f>D27*C27</f>
        <v>3749565797205.7588</v>
      </c>
      <c r="F27" s="12">
        <f>SQRT(E27)</f>
        <v>1936379.5591788711</v>
      </c>
    </row>
    <row r="28" spans="2:6" x14ac:dyDescent="0.35">
      <c r="B28" s="3"/>
      <c r="C28" s="3" t="s">
        <v>19</v>
      </c>
      <c r="D28" s="3" t="s">
        <v>18</v>
      </c>
      <c r="E28" s="3" t="s">
        <v>20</v>
      </c>
      <c r="F28" s="3" t="s">
        <v>21</v>
      </c>
    </row>
    <row r="30" spans="2:6" x14ac:dyDescent="0.35">
      <c r="B30" s="3" t="s">
        <v>13</v>
      </c>
      <c r="C30" s="3">
        <f>C26</f>
        <v>1807236.4</v>
      </c>
    </row>
    <row r="31" spans="2:6" x14ac:dyDescent="0.35">
      <c r="B31" s="3"/>
      <c r="C31" s="3">
        <f>F27</f>
        <v>1936379.5591788711</v>
      </c>
    </row>
    <row r="33" spans="2:3" x14ac:dyDescent="0.35">
      <c r="B33" s="3" t="s">
        <v>13</v>
      </c>
      <c r="C33" s="3">
        <f>C30/C31</f>
        <v>0.93330689814055112</v>
      </c>
    </row>
    <row r="34" spans="2:3" x14ac:dyDescent="0.35">
      <c r="B34" s="3" t="s">
        <v>14</v>
      </c>
      <c r="C34" s="13">
        <f>C33^2</f>
        <v>0.87106176611673702</v>
      </c>
    </row>
  </sheetData>
  <mergeCells count="2">
    <mergeCell ref="C1:C2"/>
    <mergeCell ref="D1:D2"/>
  </mergeCells>
  <pageMargins left="0.7" right="0.7" top="0.75" bottom="0.75" header="0.3" footer="0.3"/>
  <pageSetup paperSize="9" orientation="portrait" r:id="rId1"/>
  <ignoredErrors>
    <ignoredError sqref="C15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5D0A7-AA71-48E2-A546-AB375C8E9B4A}">
  <dimension ref="B1:H34"/>
  <sheetViews>
    <sheetView zoomScale="69" workbookViewId="0">
      <selection activeCell="B1" sqref="B1:H34"/>
    </sheetView>
  </sheetViews>
  <sheetFormatPr baseColWidth="10" defaultRowHeight="14.5" x14ac:dyDescent="0.35"/>
  <cols>
    <col min="5" max="5" width="19.08984375" customWidth="1"/>
  </cols>
  <sheetData>
    <row r="1" spans="2:8" ht="26" customHeight="1" x14ac:dyDescent="0.35">
      <c r="C1" s="7" t="s">
        <v>23</v>
      </c>
      <c r="D1" s="7" t="s">
        <v>24</v>
      </c>
    </row>
    <row r="2" spans="2:8" ht="29" customHeight="1" x14ac:dyDescent="0.35">
      <c r="C2" s="7"/>
      <c r="D2" s="7"/>
    </row>
    <row r="3" spans="2:8" ht="15.5" customHeight="1" x14ac:dyDescent="0.35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 spans="2:8" x14ac:dyDescent="0.35">
      <c r="B4" s="4">
        <v>1</v>
      </c>
      <c r="C4" s="4">
        <v>163</v>
      </c>
      <c r="D4" s="4">
        <v>186</v>
      </c>
      <c r="E4" s="4">
        <f>$C$24+$C$22*C4</f>
        <v>209.32372354593002</v>
      </c>
      <c r="F4" s="4">
        <f>C4^2</f>
        <v>26569</v>
      </c>
      <c r="G4" s="4">
        <f>C4*D4</f>
        <v>30318</v>
      </c>
      <c r="H4" s="4">
        <f>D4^2</f>
        <v>34596</v>
      </c>
    </row>
    <row r="5" spans="2:8" x14ac:dyDescent="0.35">
      <c r="B5" s="4">
        <v>2</v>
      </c>
      <c r="C5" s="4">
        <v>765</v>
      </c>
      <c r="D5" s="4">
        <v>699</v>
      </c>
      <c r="E5" s="4">
        <f t="shared" ref="E5:E14" si="0">$C$24+$C$22*C5</f>
        <v>1070.7658235637518</v>
      </c>
      <c r="F5" s="4">
        <f t="shared" ref="F5:F13" si="1">C5^2</f>
        <v>585225</v>
      </c>
      <c r="G5" s="4">
        <f t="shared" ref="G5:G13" si="2">C5*D5</f>
        <v>534735</v>
      </c>
      <c r="H5" s="4">
        <f t="shared" ref="H5:H13" si="3">D5^2</f>
        <v>488601</v>
      </c>
    </row>
    <row r="6" spans="2:8" x14ac:dyDescent="0.35">
      <c r="B6" s="4">
        <v>3</v>
      </c>
      <c r="C6" s="4">
        <v>141</v>
      </c>
      <c r="D6" s="4">
        <v>132</v>
      </c>
      <c r="E6" s="4">
        <f t="shared" si="0"/>
        <v>177.84245078780367</v>
      </c>
      <c r="F6" s="4">
        <f t="shared" si="1"/>
        <v>19881</v>
      </c>
      <c r="G6" s="4">
        <f t="shared" si="2"/>
        <v>18612</v>
      </c>
      <c r="H6" s="4">
        <f t="shared" si="3"/>
        <v>17424</v>
      </c>
    </row>
    <row r="7" spans="2:8" x14ac:dyDescent="0.35">
      <c r="B7" s="4">
        <v>4</v>
      </c>
      <c r="C7" s="4">
        <v>166</v>
      </c>
      <c r="D7" s="4">
        <v>272</v>
      </c>
      <c r="E7" s="4">
        <f t="shared" si="0"/>
        <v>213.61662437658362</v>
      </c>
      <c r="F7" s="4">
        <f t="shared" si="1"/>
        <v>27556</v>
      </c>
      <c r="G7" s="4">
        <f t="shared" si="2"/>
        <v>45152</v>
      </c>
      <c r="H7" s="4">
        <f t="shared" si="3"/>
        <v>73984</v>
      </c>
    </row>
    <row r="8" spans="2:8" x14ac:dyDescent="0.35">
      <c r="B8" s="4">
        <v>5</v>
      </c>
      <c r="C8" s="4">
        <v>137</v>
      </c>
      <c r="D8" s="4">
        <v>291</v>
      </c>
      <c r="E8" s="4">
        <f t="shared" si="0"/>
        <v>172.11858301359885</v>
      </c>
      <c r="F8" s="4">
        <f t="shared" si="1"/>
        <v>18769</v>
      </c>
      <c r="G8" s="4">
        <f t="shared" si="2"/>
        <v>39867</v>
      </c>
      <c r="H8" s="4">
        <f t="shared" si="3"/>
        <v>84681</v>
      </c>
    </row>
    <row r="9" spans="2:8" x14ac:dyDescent="0.35">
      <c r="B9" s="4">
        <v>6</v>
      </c>
      <c r="C9" s="4">
        <v>355</v>
      </c>
      <c r="D9" s="4">
        <v>331</v>
      </c>
      <c r="E9" s="4">
        <f t="shared" si="0"/>
        <v>484.06937670776023</v>
      </c>
      <c r="F9" s="4">
        <f t="shared" si="1"/>
        <v>126025</v>
      </c>
      <c r="G9" s="4">
        <f t="shared" si="2"/>
        <v>117505</v>
      </c>
      <c r="H9" s="4">
        <f t="shared" si="3"/>
        <v>109561</v>
      </c>
    </row>
    <row r="10" spans="2:8" x14ac:dyDescent="0.35">
      <c r="B10" s="4">
        <v>7</v>
      </c>
      <c r="C10" s="4">
        <v>136</v>
      </c>
      <c r="D10" s="4">
        <v>199</v>
      </c>
      <c r="E10" s="4">
        <f t="shared" si="0"/>
        <v>170.68761607004765</v>
      </c>
      <c r="F10" s="4">
        <f t="shared" si="1"/>
        <v>18496</v>
      </c>
      <c r="G10" s="4">
        <f t="shared" si="2"/>
        <v>27064</v>
      </c>
      <c r="H10" s="4">
        <f t="shared" si="3"/>
        <v>39601</v>
      </c>
    </row>
    <row r="11" spans="2:8" x14ac:dyDescent="0.35">
      <c r="B11" s="4">
        <v>8</v>
      </c>
      <c r="C11" s="4">
        <v>1206</v>
      </c>
      <c r="D11" s="4">
        <v>1890</v>
      </c>
      <c r="E11" s="4">
        <f t="shared" si="0"/>
        <v>1701.8222456698304</v>
      </c>
      <c r="F11" s="4">
        <f t="shared" si="1"/>
        <v>1454436</v>
      </c>
      <c r="G11" s="4">
        <f t="shared" si="2"/>
        <v>2279340</v>
      </c>
      <c r="H11" s="4">
        <f t="shared" si="3"/>
        <v>3572100</v>
      </c>
    </row>
    <row r="12" spans="2:8" x14ac:dyDescent="0.35">
      <c r="B12" s="4">
        <v>9</v>
      </c>
      <c r="C12" s="4">
        <v>433</v>
      </c>
      <c r="D12" s="4">
        <v>788</v>
      </c>
      <c r="E12" s="4">
        <f t="shared" si="0"/>
        <v>595.68479830475371</v>
      </c>
      <c r="F12" s="4">
        <f t="shared" si="1"/>
        <v>187489</v>
      </c>
      <c r="G12" s="4">
        <f t="shared" si="2"/>
        <v>341204</v>
      </c>
      <c r="H12" s="4">
        <f t="shared" si="3"/>
        <v>620944</v>
      </c>
    </row>
    <row r="13" spans="2:8" x14ac:dyDescent="0.35">
      <c r="B13" s="8">
        <v>10</v>
      </c>
      <c r="C13" s="4">
        <v>1130</v>
      </c>
      <c r="D13" s="4">
        <v>1601</v>
      </c>
      <c r="E13" s="4">
        <f t="shared" si="0"/>
        <v>1593.0687579599394</v>
      </c>
      <c r="F13" s="4">
        <f t="shared" si="1"/>
        <v>1276900</v>
      </c>
      <c r="G13" s="4">
        <f t="shared" si="2"/>
        <v>1809130</v>
      </c>
      <c r="H13" s="4">
        <f t="shared" si="3"/>
        <v>2563201</v>
      </c>
    </row>
    <row r="14" spans="2:8" x14ac:dyDescent="0.35">
      <c r="B14" s="5" t="s">
        <v>1</v>
      </c>
      <c r="C14" s="10">
        <v>386</v>
      </c>
      <c r="D14" s="5"/>
      <c r="E14" s="14">
        <f t="shared" si="0"/>
        <v>528.42935195784742</v>
      </c>
      <c r="F14" s="5"/>
      <c r="G14" s="5"/>
      <c r="H14" s="5"/>
    </row>
    <row r="15" spans="2:8" x14ac:dyDescent="0.35">
      <c r="B15" s="5" t="s">
        <v>9</v>
      </c>
      <c r="C15" s="9">
        <f>SUM(C4:C13)</f>
        <v>4632</v>
      </c>
      <c r="D15" s="9">
        <f t="shared" ref="D15:H15" si="4">SUM(D4:D13)</f>
        <v>6389</v>
      </c>
      <c r="E15" s="9">
        <f t="shared" si="4"/>
        <v>6389</v>
      </c>
      <c r="F15" s="9">
        <f t="shared" si="4"/>
        <v>3741346</v>
      </c>
      <c r="G15" s="9">
        <f t="shared" si="4"/>
        <v>5242927</v>
      </c>
      <c r="H15" s="9">
        <f t="shared" si="4"/>
        <v>7604693</v>
      </c>
    </row>
    <row r="16" spans="2:8" x14ac:dyDescent="0.35">
      <c r="B16" s="6" t="s">
        <v>10</v>
      </c>
      <c r="C16" s="6">
        <f>C15/B13</f>
        <v>463.2</v>
      </c>
      <c r="D16" s="6">
        <f>D15/B13</f>
        <v>638.9</v>
      </c>
      <c r="E16" s="6"/>
      <c r="F16" s="6"/>
      <c r="G16" s="6"/>
      <c r="H16" s="6"/>
    </row>
    <row r="18" spans="2:6" x14ac:dyDescent="0.35">
      <c r="E18" t="s">
        <v>22</v>
      </c>
    </row>
    <row r="19" spans="2:6" x14ac:dyDescent="0.35">
      <c r="B19" s="3" t="s">
        <v>11</v>
      </c>
      <c r="C19" s="3">
        <f>G15-(B13*C16*D16)</f>
        <v>2283542.2000000002</v>
      </c>
      <c r="D19" s="3" t="s">
        <v>15</v>
      </c>
      <c r="E19" s="3">
        <f>COVAR(C4:C13,D4:D13)</f>
        <v>228354.21999999997</v>
      </c>
      <c r="F19" s="3">
        <f>C19/10</f>
        <v>228354.22000000003</v>
      </c>
    </row>
    <row r="20" spans="2:6" x14ac:dyDescent="0.35">
      <c r="B20" s="3"/>
      <c r="C20" s="3">
        <f>F15-(B13*C16^2)</f>
        <v>1595803.6</v>
      </c>
      <c r="D20" s="3" t="s">
        <v>16</v>
      </c>
      <c r="E20" s="3">
        <f>_xlfn.VAR.P(C4:C13)</f>
        <v>159580.35999999999</v>
      </c>
      <c r="F20" s="3">
        <f>C20/10</f>
        <v>159580.36000000002</v>
      </c>
    </row>
    <row r="22" spans="2:6" x14ac:dyDescent="0.35">
      <c r="B22" s="3" t="s">
        <v>11</v>
      </c>
      <c r="C22" s="11">
        <f>C19/C20</f>
        <v>1.4309669435511989</v>
      </c>
      <c r="D22" s="3">
        <v>0</v>
      </c>
      <c r="E22" s="3">
        <f>E19/E20</f>
        <v>1.4309669435511989</v>
      </c>
    </row>
    <row r="24" spans="2:6" x14ac:dyDescent="0.35">
      <c r="B24" s="3" t="s">
        <v>12</v>
      </c>
      <c r="C24" s="11">
        <f>D16-C22*C16</f>
        <v>-23.92388825291539</v>
      </c>
      <c r="D24" s="3">
        <v>0</v>
      </c>
    </row>
    <row r="25" spans="2:6" x14ac:dyDescent="0.35">
      <c r="E25" t="s">
        <v>22</v>
      </c>
    </row>
    <row r="26" spans="2:6" x14ac:dyDescent="0.35">
      <c r="B26" s="3" t="s">
        <v>13</v>
      </c>
      <c r="C26" s="12">
        <f>(B13*G15)-(C15*D15)</f>
        <v>22835422</v>
      </c>
      <c r="D26" s="3" t="s">
        <v>17</v>
      </c>
      <c r="E26" s="3">
        <f>E19*100</f>
        <v>22835421.999999996</v>
      </c>
      <c r="F26" s="3"/>
    </row>
    <row r="27" spans="2:6" x14ac:dyDescent="0.35">
      <c r="B27" s="3"/>
      <c r="C27" s="3">
        <f>B13*F15-C15^2</f>
        <v>15958036</v>
      </c>
      <c r="D27" s="3">
        <f>B13*H15-D15^2</f>
        <v>35227609</v>
      </c>
      <c r="E27" s="3">
        <f>D27*C27</f>
        <v>562163452615924</v>
      </c>
      <c r="F27" s="12">
        <f>SQRT(E27)</f>
        <v>23709986.347864565</v>
      </c>
    </row>
    <row r="28" spans="2:6" x14ac:dyDescent="0.35">
      <c r="B28" s="3"/>
      <c r="C28" s="3" t="s">
        <v>19</v>
      </c>
      <c r="D28" s="3" t="s">
        <v>18</v>
      </c>
      <c r="E28" s="3" t="s">
        <v>20</v>
      </c>
      <c r="F28" s="3" t="s">
        <v>21</v>
      </c>
    </row>
    <row r="30" spans="2:6" x14ac:dyDescent="0.35">
      <c r="B30" s="3" t="s">
        <v>13</v>
      </c>
      <c r="C30" s="3">
        <f>C26</f>
        <v>22835422</v>
      </c>
    </row>
    <row r="31" spans="2:6" x14ac:dyDescent="0.35">
      <c r="B31" s="3"/>
      <c r="C31" s="3">
        <f>F27</f>
        <v>23709986.347864565</v>
      </c>
    </row>
    <row r="33" spans="2:3" x14ac:dyDescent="0.35">
      <c r="B33" s="3" t="s">
        <v>13</v>
      </c>
      <c r="C33" s="3">
        <f>C30/C31</f>
        <v>0.96311409314905272</v>
      </c>
    </row>
    <row r="34" spans="2:3" x14ac:dyDescent="0.35">
      <c r="B34" s="3" t="s">
        <v>14</v>
      </c>
      <c r="C34" s="13">
        <f>C33^2</f>
        <v>0.92758875642232219</v>
      </c>
    </row>
  </sheetData>
  <mergeCells count="2">
    <mergeCell ref="C1:C2"/>
    <mergeCell ref="D1:D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13EDA-5DB7-4C8F-93FD-860D702B8BF2}">
  <dimension ref="B1:H34"/>
  <sheetViews>
    <sheetView tabSelected="1" topLeftCell="A7" zoomScale="61" workbookViewId="0">
      <selection activeCell="T10" sqref="T10"/>
    </sheetView>
  </sheetViews>
  <sheetFormatPr baseColWidth="10" defaultRowHeight="14.5" x14ac:dyDescent="0.35"/>
  <cols>
    <col min="4" max="4" width="12.6328125" customWidth="1"/>
    <col min="5" max="5" width="15.26953125" customWidth="1"/>
  </cols>
  <sheetData>
    <row r="1" spans="2:8" ht="29" customHeight="1" x14ac:dyDescent="0.35">
      <c r="C1" s="7" t="s">
        <v>23</v>
      </c>
      <c r="D1" s="7" t="s">
        <v>8</v>
      </c>
    </row>
    <row r="2" spans="2:8" ht="30" customHeight="1" x14ac:dyDescent="0.35">
      <c r="C2" s="7"/>
      <c r="D2" s="7"/>
    </row>
    <row r="3" spans="2:8" ht="16" customHeight="1" x14ac:dyDescent="0.35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 spans="2:8" x14ac:dyDescent="0.35">
      <c r="B4" s="4">
        <v>1</v>
      </c>
      <c r="C4" s="4">
        <v>163</v>
      </c>
      <c r="D4" s="4">
        <v>15</v>
      </c>
      <c r="E4" s="4">
        <f>$C$24+$C$22*C4</f>
        <v>18.242909378071364</v>
      </c>
      <c r="F4" s="4">
        <f>C4^2</f>
        <v>26569</v>
      </c>
      <c r="G4" s="4">
        <f>C4*D4</f>
        <v>2445</v>
      </c>
      <c r="H4" s="4">
        <f>D4^2</f>
        <v>225</v>
      </c>
    </row>
    <row r="5" spans="2:8" x14ac:dyDescent="0.35">
      <c r="B5" s="4">
        <v>2</v>
      </c>
      <c r="C5" s="4">
        <v>765</v>
      </c>
      <c r="D5" s="4">
        <v>69.900000000000006</v>
      </c>
      <c r="E5" s="4">
        <f t="shared" ref="E5:E14" si="0">$C$24+$C$22*C5</f>
        <v>102.6213522641508</v>
      </c>
      <c r="F5" s="4">
        <f t="shared" ref="F5:F13" si="1">C5^2</f>
        <v>585225</v>
      </c>
      <c r="G5" s="4">
        <f t="shared" ref="G5:G13" si="2">C5*D5</f>
        <v>53473.500000000007</v>
      </c>
      <c r="H5" s="4">
        <f t="shared" ref="H5:H13" si="3">D5^2</f>
        <v>4886.0100000000011</v>
      </c>
    </row>
    <row r="6" spans="2:8" x14ac:dyDescent="0.35">
      <c r="B6" s="4">
        <v>3</v>
      </c>
      <c r="C6" s="4">
        <v>141</v>
      </c>
      <c r="D6" s="4">
        <v>6.5</v>
      </c>
      <c r="E6" s="4">
        <f t="shared" si="0"/>
        <v>15.159311797516963</v>
      </c>
      <c r="F6" s="4">
        <f t="shared" si="1"/>
        <v>19881</v>
      </c>
      <c r="G6" s="4">
        <f t="shared" si="2"/>
        <v>916.5</v>
      </c>
      <c r="H6" s="4">
        <f t="shared" si="3"/>
        <v>42.25</v>
      </c>
    </row>
    <row r="7" spans="2:8" x14ac:dyDescent="0.35">
      <c r="B7" s="4">
        <v>4</v>
      </c>
      <c r="C7" s="4">
        <v>166</v>
      </c>
      <c r="D7" s="4">
        <v>22.4</v>
      </c>
      <c r="E7" s="4">
        <f t="shared" si="0"/>
        <v>18.663399957237871</v>
      </c>
      <c r="F7" s="4">
        <f t="shared" si="1"/>
        <v>27556</v>
      </c>
      <c r="G7" s="4">
        <f t="shared" si="2"/>
        <v>3718.3999999999996</v>
      </c>
      <c r="H7" s="4">
        <f t="shared" si="3"/>
        <v>501.75999999999993</v>
      </c>
    </row>
    <row r="8" spans="2:8" x14ac:dyDescent="0.35">
      <c r="B8" s="4">
        <v>5</v>
      </c>
      <c r="C8" s="4">
        <v>137</v>
      </c>
      <c r="D8" s="4">
        <v>28.4</v>
      </c>
      <c r="E8" s="4">
        <f t="shared" si="0"/>
        <v>14.59865769196162</v>
      </c>
      <c r="F8" s="4">
        <f t="shared" si="1"/>
        <v>18769</v>
      </c>
      <c r="G8" s="4">
        <f t="shared" si="2"/>
        <v>3890.7999999999997</v>
      </c>
      <c r="H8" s="4">
        <f t="shared" si="3"/>
        <v>806.56</v>
      </c>
    </row>
    <row r="9" spans="2:8" x14ac:dyDescent="0.35">
      <c r="B9" s="4">
        <v>6</v>
      </c>
      <c r="C9" s="4">
        <v>355</v>
      </c>
      <c r="D9" s="4">
        <v>65.900000000000006</v>
      </c>
      <c r="E9" s="4">
        <f t="shared" si="0"/>
        <v>45.154306444727929</v>
      </c>
      <c r="F9" s="4">
        <f t="shared" si="1"/>
        <v>126025</v>
      </c>
      <c r="G9" s="4">
        <f t="shared" si="2"/>
        <v>23394.500000000004</v>
      </c>
      <c r="H9" s="4">
        <f t="shared" si="3"/>
        <v>4342.8100000000004</v>
      </c>
    </row>
    <row r="10" spans="2:8" x14ac:dyDescent="0.35">
      <c r="B10" s="4">
        <v>7</v>
      </c>
      <c r="C10" s="4">
        <v>136</v>
      </c>
      <c r="D10" s="4">
        <v>19.399999999999999</v>
      </c>
      <c r="E10" s="4">
        <f t="shared" si="0"/>
        <v>14.458494165572784</v>
      </c>
      <c r="F10" s="4">
        <f t="shared" si="1"/>
        <v>18496</v>
      </c>
      <c r="G10" s="4">
        <f t="shared" si="2"/>
        <v>2638.3999999999996</v>
      </c>
      <c r="H10" s="4">
        <f t="shared" si="3"/>
        <v>376.35999999999996</v>
      </c>
    </row>
    <row r="11" spans="2:8" x14ac:dyDescent="0.35">
      <c r="B11" s="4">
        <v>8</v>
      </c>
      <c r="C11" s="4">
        <v>1206</v>
      </c>
      <c r="D11" s="4">
        <v>198.7</v>
      </c>
      <c r="E11" s="4">
        <f t="shared" si="0"/>
        <v>164.43346740162758</v>
      </c>
      <c r="F11" s="4">
        <f t="shared" si="1"/>
        <v>1454436</v>
      </c>
      <c r="G11" s="4">
        <f t="shared" si="2"/>
        <v>239632.19999999998</v>
      </c>
      <c r="H11" s="4">
        <f t="shared" si="3"/>
        <v>39481.689999999995</v>
      </c>
    </row>
    <row r="12" spans="2:8" x14ac:dyDescent="0.35">
      <c r="B12" s="4">
        <v>9</v>
      </c>
      <c r="C12" s="4">
        <v>433</v>
      </c>
      <c r="D12" s="4">
        <v>38.799999999999997</v>
      </c>
      <c r="E12" s="4">
        <f t="shared" si="0"/>
        <v>56.087061503057157</v>
      </c>
      <c r="F12" s="4">
        <f t="shared" si="1"/>
        <v>187489</v>
      </c>
      <c r="G12" s="4">
        <f t="shared" si="2"/>
        <v>16800.399999999998</v>
      </c>
      <c r="H12" s="4">
        <f t="shared" si="3"/>
        <v>1505.4399999999998</v>
      </c>
    </row>
    <row r="13" spans="2:8" x14ac:dyDescent="0.35">
      <c r="B13" s="8">
        <v>10</v>
      </c>
      <c r="C13" s="4">
        <v>1130</v>
      </c>
      <c r="D13" s="4">
        <v>138.19999999999999</v>
      </c>
      <c r="E13" s="4">
        <f t="shared" si="0"/>
        <v>153.78103939607604</v>
      </c>
      <c r="F13" s="4">
        <f t="shared" si="1"/>
        <v>1276900</v>
      </c>
      <c r="G13" s="4">
        <f t="shared" si="2"/>
        <v>156166</v>
      </c>
      <c r="H13" s="4">
        <f t="shared" si="3"/>
        <v>19099.239999999998</v>
      </c>
    </row>
    <row r="14" spans="2:8" x14ac:dyDescent="0.35">
      <c r="B14" s="5" t="s">
        <v>1</v>
      </c>
      <c r="C14" s="10">
        <v>386</v>
      </c>
      <c r="D14" s="5"/>
      <c r="E14" s="14">
        <f t="shared" si="0"/>
        <v>49.499375762781852</v>
      </c>
      <c r="F14" s="5"/>
      <c r="G14" s="5"/>
      <c r="H14" s="5"/>
    </row>
    <row r="15" spans="2:8" x14ac:dyDescent="0.35">
      <c r="B15" s="5" t="s">
        <v>9</v>
      </c>
      <c r="C15" s="9">
        <f>SUM(C4:C13)</f>
        <v>4632</v>
      </c>
      <c r="D15" s="9">
        <f t="shared" ref="D15:H15" si="4">SUM(D4:D13)</f>
        <v>603.20000000000005</v>
      </c>
      <c r="E15" s="9">
        <f t="shared" si="4"/>
        <v>603.20000000000005</v>
      </c>
      <c r="F15" s="9">
        <f t="shared" si="4"/>
        <v>3741346</v>
      </c>
      <c r="G15" s="9">
        <f t="shared" si="4"/>
        <v>503075.7</v>
      </c>
      <c r="H15" s="9">
        <f t="shared" si="4"/>
        <v>71267.12</v>
      </c>
    </row>
    <row r="16" spans="2:8" x14ac:dyDescent="0.35">
      <c r="B16" s="6" t="s">
        <v>10</v>
      </c>
      <c r="C16" s="6">
        <f>C15/B13</f>
        <v>463.2</v>
      </c>
      <c r="D16" s="6">
        <f>D15/B13</f>
        <v>60.320000000000007</v>
      </c>
      <c r="E16" s="6"/>
      <c r="F16" s="6"/>
      <c r="G16" s="6"/>
      <c r="H16" s="6"/>
    </row>
    <row r="18" spans="2:6" x14ac:dyDescent="0.35">
      <c r="E18" t="s">
        <v>22</v>
      </c>
    </row>
    <row r="19" spans="2:6" x14ac:dyDescent="0.35">
      <c r="B19" s="3" t="s">
        <v>11</v>
      </c>
      <c r="C19" s="3">
        <f>G15-(B13*C16*D16)</f>
        <v>223673.45999999996</v>
      </c>
      <c r="D19" s="3" t="s">
        <v>15</v>
      </c>
      <c r="E19" s="3">
        <f>COVAR(C4:C13,D4:D13)</f>
        <v>22367.345999999998</v>
      </c>
      <c r="F19" s="3">
        <f>C19/10</f>
        <v>22367.345999999998</v>
      </c>
    </row>
    <row r="20" spans="2:6" x14ac:dyDescent="0.35">
      <c r="B20" s="3"/>
      <c r="C20" s="3">
        <f>F15-(B13*C16^2)</f>
        <v>1595803.6</v>
      </c>
      <c r="D20" s="3" t="s">
        <v>16</v>
      </c>
      <c r="E20" s="3">
        <f>_xlfn.VAR.P(C4:C13)</f>
        <v>159580.35999999999</v>
      </c>
      <c r="F20" s="3">
        <f>C20/10</f>
        <v>159580.36000000002</v>
      </c>
    </row>
    <row r="22" spans="2:6" x14ac:dyDescent="0.35">
      <c r="B22" s="3" t="s">
        <v>11</v>
      </c>
      <c r="C22" s="11">
        <f>C19/C20</f>
        <v>0.14016352638883628</v>
      </c>
      <c r="D22" s="3">
        <v>0</v>
      </c>
      <c r="E22" s="3">
        <f>E19/E20</f>
        <v>0.14016352638883631</v>
      </c>
    </row>
    <row r="24" spans="2:6" x14ac:dyDescent="0.35">
      <c r="B24" s="3" t="s">
        <v>12</v>
      </c>
      <c r="C24" s="11">
        <f>D16-C22*C16</f>
        <v>-4.6037454233089505</v>
      </c>
      <c r="D24" s="3">
        <v>0</v>
      </c>
    </row>
    <row r="25" spans="2:6" x14ac:dyDescent="0.35">
      <c r="E25" t="s">
        <v>22</v>
      </c>
    </row>
    <row r="26" spans="2:6" x14ac:dyDescent="0.35">
      <c r="B26" s="3" t="s">
        <v>13</v>
      </c>
      <c r="C26" s="12">
        <f>(B13*G15)-(C15*D15)</f>
        <v>2236734.5999999996</v>
      </c>
      <c r="D26" s="3" t="s">
        <v>17</v>
      </c>
      <c r="E26" s="3">
        <f>E19*100</f>
        <v>2236734.5999999996</v>
      </c>
      <c r="F26" s="3"/>
    </row>
    <row r="27" spans="2:6" x14ac:dyDescent="0.35">
      <c r="B27" s="3"/>
      <c r="C27" s="3">
        <f>B13*F15-C15^2</f>
        <v>15958036</v>
      </c>
      <c r="D27" s="3">
        <f>B13*H15-D15^2</f>
        <v>348820.9599999999</v>
      </c>
      <c r="E27" s="3">
        <f>D27*C27</f>
        <v>5566497437234.5586</v>
      </c>
      <c r="F27" s="12">
        <f>SQRT(E27)</f>
        <v>2359342.5858138022</v>
      </c>
    </row>
    <row r="28" spans="2:6" x14ac:dyDescent="0.35">
      <c r="B28" s="3"/>
      <c r="C28" s="3" t="s">
        <v>19</v>
      </c>
      <c r="D28" s="3" t="s">
        <v>18</v>
      </c>
      <c r="E28" s="3" t="s">
        <v>20</v>
      </c>
      <c r="F28" s="3" t="s">
        <v>21</v>
      </c>
    </row>
    <row r="30" spans="2:6" x14ac:dyDescent="0.35">
      <c r="B30" s="3" t="s">
        <v>13</v>
      </c>
      <c r="C30" s="3">
        <f>C26</f>
        <v>2236734.5999999996</v>
      </c>
    </row>
    <row r="31" spans="2:6" x14ac:dyDescent="0.35">
      <c r="B31" s="3"/>
      <c r="C31" s="3">
        <f>F27</f>
        <v>2359342.5858138022</v>
      </c>
    </row>
    <row r="33" spans="2:3" x14ac:dyDescent="0.35">
      <c r="B33" s="3" t="s">
        <v>13</v>
      </c>
      <c r="C33" s="3">
        <f>C30/C31</f>
        <v>0.94803298743005071</v>
      </c>
    </row>
    <row r="34" spans="2:3" x14ac:dyDescent="0.35">
      <c r="B34" s="3" t="s">
        <v>14</v>
      </c>
      <c r="C34" s="13">
        <f>C33^2</f>
        <v>0.89876654525554667</v>
      </c>
    </row>
  </sheetData>
  <mergeCells count="2">
    <mergeCell ref="C1:C2"/>
    <mergeCell ref="D1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Test2</vt:lpstr>
      <vt:lpstr>Test3</vt:lpstr>
      <vt:lpstr>Test4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Cruz</dc:creator>
  <cp:lastModifiedBy>Carolina Cruz</cp:lastModifiedBy>
  <dcterms:created xsi:type="dcterms:W3CDTF">2020-11-04T17:12:35Z</dcterms:created>
  <dcterms:modified xsi:type="dcterms:W3CDTF">2020-11-04T18:19:56Z</dcterms:modified>
</cp:coreProperties>
</file>