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bhatia/Dropbox/SHAREMYAIRCRAFT.COM/RESOURCES/"/>
    </mc:Choice>
  </mc:AlternateContent>
  <xr:revisionPtr revIDLastSave="0" documentId="13_ncr:40009_{48B4D133-86E1-5D45-B47C-EFDBF13D99D3}" xr6:coauthVersionLast="36" xr6:coauthVersionMax="36" xr10:uidLastSave="{00000000-0000-0000-0000-000000000000}"/>
  <bookViews>
    <workbookView xWindow="0" yWindow="460" windowWidth="51200" windowHeight="28340" activeTab="1"/>
  </bookViews>
  <sheets>
    <sheet name="Input" sheetId="1" r:id="rId1"/>
    <sheet name="Result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2" l="1"/>
  <c r="F39" i="2"/>
  <c r="E39" i="2"/>
  <c r="D39" i="2"/>
  <c r="C39" i="2"/>
  <c r="G38" i="2"/>
  <c r="F38" i="2"/>
  <c r="E38" i="2"/>
  <c r="D38" i="2"/>
  <c r="C38" i="2"/>
  <c r="C15" i="2"/>
  <c r="C10" i="2"/>
  <c r="C11" i="2"/>
  <c r="C12" i="2"/>
  <c r="C13" i="2"/>
  <c r="C14" i="2"/>
  <c r="C5" i="2"/>
  <c r="C6" i="2"/>
  <c r="C24" i="2"/>
  <c r="C26" i="2" s="1"/>
  <c r="C25" i="2"/>
  <c r="C19" i="2"/>
  <c r="C21" i="2" s="1"/>
  <c r="C20" i="2"/>
  <c r="C7" i="2" l="1"/>
  <c r="C16" i="2"/>
  <c r="C31" i="2" s="1"/>
  <c r="E31" i="2"/>
  <c r="F32" i="2"/>
  <c r="F35" i="2" s="1"/>
  <c r="D32" i="2"/>
  <c r="D35" i="2" s="1"/>
  <c r="E32" i="2"/>
  <c r="E35" i="2" s="1"/>
  <c r="G31" i="2" l="1"/>
  <c r="F31" i="2"/>
  <c r="G32" i="2"/>
  <c r="G35" i="2" s="1"/>
  <c r="D31" i="2"/>
  <c r="C32" i="2"/>
  <c r="C35" i="2" s="1"/>
</calcChain>
</file>

<file path=xl/sharedStrings.xml><?xml version="1.0" encoding="utf-8"?>
<sst xmlns="http://schemas.openxmlformats.org/spreadsheetml/2006/main" count="62" uniqueCount="61">
  <si>
    <t>Annual Costs of Ground school classes, books,magazines, cleaning supplies ?</t>
  </si>
  <si>
    <t xml:space="preserve">Estimate cost for annual inspection plus any misc. unscheduled maintenance during the year </t>
  </si>
  <si>
    <t>Direct Operating Costs (/hour)</t>
  </si>
  <si>
    <t>Fuel</t>
  </si>
  <si>
    <t>Avionics Overhaul/Replacement</t>
  </si>
  <si>
    <t>Aircraft Paint/Interior Refurbishment</t>
  </si>
  <si>
    <t>Annual Inspection</t>
  </si>
  <si>
    <t>Variable Costs</t>
  </si>
  <si>
    <t>Fixed Costs (/year)</t>
  </si>
  <si>
    <t>How many hours between oil changes?</t>
  </si>
  <si>
    <t>How much do you pay for a gallon of aviation fuel?</t>
  </si>
  <si>
    <t>What is the average fuel consumption (in gallons/hour) for this aircraft?</t>
  </si>
  <si>
    <t>What is the average oil consumption (in quarts/hour) for this aircraft?</t>
  </si>
  <si>
    <t>What is the cost to overhaul the propeller?</t>
  </si>
  <si>
    <t>What is the factory recommended time between overhaul for the propeller (hours)?</t>
  </si>
  <si>
    <t>How much will it cost to upgrade the aircraft avionics in 5 years?</t>
  </si>
  <si>
    <t>How much will it cost to repaint the aircraft and refurbish the interior in 5 years?</t>
  </si>
  <si>
    <t>How much does a factory overhaul cost for this engine?</t>
  </si>
  <si>
    <t>What is the Annual Insurance Premium?</t>
  </si>
  <si>
    <t>What is the value of the aircraft?</t>
  </si>
  <si>
    <t>What is the loan balance?</t>
  </si>
  <si>
    <t>What is the loan interest rate?</t>
  </si>
  <si>
    <t>How much are the Annual Hanger or Tie Down Costs?</t>
  </si>
  <si>
    <t>Fixed Costs</t>
  </si>
  <si>
    <t>Annual Subscription costs for Avionics databases (Garmin/Sandel/Avidyne)?</t>
  </si>
  <si>
    <t>Annual Costs of Paper Charts and Approach Books?</t>
  </si>
  <si>
    <t>What is the cost per oil change (parts &amp; labor, oil analysis)?</t>
  </si>
  <si>
    <t>Oil Changes/Oil Adds</t>
  </si>
  <si>
    <t>What is the average cost for a quart of oil?</t>
  </si>
  <si>
    <t>Engine Overhaul Reserve</t>
  </si>
  <si>
    <t>Propeller Overhaul Reserve</t>
  </si>
  <si>
    <t>Insurance</t>
  </si>
  <si>
    <t>Hanger/Tiedown</t>
  </si>
  <si>
    <t>Paper Charts/Books/ Ground School/ Supplies</t>
  </si>
  <si>
    <t>Total Variable Costs per hour</t>
  </si>
  <si>
    <t>Total Fixed Costs per year</t>
  </si>
  <si>
    <t>Hours Flown Per Year</t>
  </si>
  <si>
    <t>Cost of Money per year</t>
  </si>
  <si>
    <t>Results</t>
  </si>
  <si>
    <t>Reserve Costs (/year)</t>
  </si>
  <si>
    <t>Total Reserve Costs per year</t>
  </si>
  <si>
    <t>Reserve Costs (/hour)</t>
  </si>
  <si>
    <t>Total Reserve Costs per hour</t>
  </si>
  <si>
    <t>Cost Per Hour to Fly (w/o Reserve Costs)</t>
  </si>
  <si>
    <t>Cost Per Hour to Fly (w Reserve Costs)</t>
  </si>
  <si>
    <t>Total Annual Cost (with Reserve Costs)</t>
  </si>
  <si>
    <t>Input</t>
  </si>
  <si>
    <t>Aircraft Operating Cost Spreadsheet</t>
  </si>
  <si>
    <t>Aircraft Registration Number</t>
  </si>
  <si>
    <t>What is your Aircraft Registration Number (N- number)?</t>
  </si>
  <si>
    <t>What is the factory recommended time between engine overhaul (hours)?</t>
  </si>
  <si>
    <t>Please answer these questions in the Input Column</t>
  </si>
  <si>
    <t>Avionics Database Subscriptions</t>
  </si>
  <si>
    <t>If you did not own this plane, what interest rate would you earn on your money annually?</t>
  </si>
  <si>
    <t>What is the appreciation rate of the aircraft (enter depreciation  as a negative)?</t>
  </si>
  <si>
    <t>N27MA</t>
  </si>
  <si>
    <t xml:space="preserve">Please email us if you find any errors/issue or have suggestions:  </t>
  </si>
  <si>
    <t>feedback@sharemyaircraft.com</t>
  </si>
  <si>
    <t>SUGGESTED HOURLY RATE DRY (w/o Reserve Costs)</t>
  </si>
  <si>
    <t>SUGGESTED HOURLY RATE DRY (w Reserve Costs)</t>
  </si>
  <si>
    <t>Prepared by: MASON HOLLAND, first posted on the Cirrus Pilot's Forum - THANK YOU MASON -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</si>
</sst>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4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2" fontId="2" fillId="0" borderId="0" xfId="0" applyNumberFormat="1" applyFont="1" applyAlignment="1">
      <alignment horizontal="right"/>
    </xf>
    <xf numFmtId="0" fontId="3" fillId="0" borderId="0" xfId="0" applyFont="1"/>
    <xf numFmtId="44" fontId="3" fillId="0" borderId="0" xfId="1" applyFont="1" applyAlignment="1"/>
    <xf numFmtId="44" fontId="2" fillId="0" borderId="0" xfId="1" applyFont="1" applyAlignment="1"/>
    <xf numFmtId="6" fontId="3" fillId="0" borderId="0" xfId="0" applyNumberFormat="1" applyFont="1" applyAlignment="1"/>
    <xf numFmtId="37" fontId="2" fillId="0" borderId="0" xfId="1" applyNumberFormat="1" applyFont="1" applyAlignment="1"/>
    <xf numFmtId="164" fontId="2" fillId="0" borderId="0" xfId="0" applyNumberFormat="1" applyFont="1" applyAlignment="1"/>
    <xf numFmtId="2" fontId="3" fillId="0" borderId="0" xfId="0" applyNumberFormat="1" applyFont="1" applyAlignme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164" fontId="5" fillId="0" borderId="0" xfId="1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9" fontId="5" fillId="0" borderId="0" xfId="0" applyNumberFormat="1" applyFont="1" applyAlignment="1"/>
    <xf numFmtId="5" fontId="5" fillId="0" borderId="0" xfId="1" applyNumberFormat="1" applyFont="1" applyAlignment="1"/>
    <xf numFmtId="165" fontId="5" fillId="0" borderId="0" xfId="0" applyNumberFormat="1" applyFont="1" applyAlignment="1"/>
    <xf numFmtId="5" fontId="3" fillId="0" borderId="0" xfId="0" applyNumberFormat="1" applyFont="1" applyAlignment="1"/>
    <xf numFmtId="165" fontId="3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0" fontId="5" fillId="0" borderId="0" xfId="0" applyNumberFormat="1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2" applyFont="1" applyAlignment="1"/>
    <xf numFmtId="0" fontId="11" fillId="0" borderId="1" xfId="0" applyFont="1" applyBorder="1" applyAlignment="1"/>
    <xf numFmtId="44" fontId="11" fillId="0" borderId="2" xfId="0" applyNumberFormat="1" applyFont="1" applyBorder="1" applyAlignment="1"/>
    <xf numFmtId="44" fontId="11" fillId="0" borderId="3" xfId="0" applyNumberFormat="1" applyFont="1" applyBorder="1" applyAlignment="1"/>
    <xf numFmtId="0" fontId="11" fillId="0" borderId="4" xfId="0" applyFont="1" applyBorder="1" applyAlignment="1"/>
    <xf numFmtId="44" fontId="11" fillId="0" borderId="5" xfId="0" applyNumberFormat="1" applyFont="1" applyBorder="1" applyAlignment="1"/>
    <xf numFmtId="44" fontId="11" fillId="0" borderId="6" xfId="0" applyNumberFormat="1" applyFont="1" applyBorder="1" applyAlignment="1"/>
    <xf numFmtId="44" fontId="11" fillId="2" borderId="2" xfId="0" applyNumberFormat="1" applyFont="1" applyFill="1" applyBorder="1" applyAlignment="1"/>
    <xf numFmtId="44" fontId="11" fillId="2" borderId="5" xfId="0" applyNumberFormat="1" applyFont="1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eedback@sharemyaircraft.com?subject=REGARDING%20THE%20OPERATING%20COST%20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7"/>
  <sheetViews>
    <sheetView topLeftCell="A13" zoomScale="277" zoomScaleNormal="21" workbookViewId="0">
      <selection activeCell="B8" sqref="B8"/>
    </sheetView>
  </sheetViews>
  <sheetFormatPr baseColWidth="10" defaultColWidth="9.1640625" defaultRowHeight="12" x14ac:dyDescent="0.15"/>
  <cols>
    <col min="1" max="1" width="5.5" style="2" customWidth="1"/>
    <col min="2" max="2" width="82.5" style="2" customWidth="1"/>
    <col min="3" max="3" width="19.33203125" style="2" customWidth="1"/>
    <col min="4" max="4" width="14.33203125" style="2" customWidth="1"/>
    <col min="5" max="5" width="15.6640625" style="2" customWidth="1"/>
    <col min="6" max="6" width="16.83203125" style="2" customWidth="1"/>
    <col min="7" max="7" width="16.6640625" style="2" customWidth="1"/>
    <col min="8" max="16384" width="9.1640625" style="2"/>
  </cols>
  <sheetData>
    <row r="3" spans="2:7" ht="18" x14ac:dyDescent="0.2">
      <c r="B3" s="27" t="s">
        <v>47</v>
      </c>
      <c r="C3"/>
      <c r="D3"/>
      <c r="E3"/>
      <c r="F3"/>
      <c r="G3"/>
    </row>
    <row r="4" spans="2:7" ht="13" x14ac:dyDescent="0.15">
      <c r="B4"/>
      <c r="C4"/>
      <c r="D4"/>
      <c r="E4"/>
      <c r="F4"/>
      <c r="G4"/>
    </row>
    <row r="5" spans="2:7" ht="18" x14ac:dyDescent="0.2">
      <c r="B5" s="28" t="s">
        <v>60</v>
      </c>
      <c r="C5"/>
      <c r="D5" s="12"/>
      <c r="E5"/>
      <c r="F5"/>
      <c r="G5"/>
    </row>
    <row r="6" spans="2:7" ht="14" x14ac:dyDescent="0.15">
      <c r="B6" s="29"/>
    </row>
    <row r="7" spans="2:7" ht="14" x14ac:dyDescent="0.15">
      <c r="B7" s="29" t="s">
        <v>56</v>
      </c>
    </row>
    <row r="8" spans="2:7" ht="14" x14ac:dyDescent="0.15">
      <c r="B8" s="30" t="s">
        <v>57</v>
      </c>
    </row>
    <row r="12" spans="2:7" x14ac:dyDescent="0.15">
      <c r="B12" s="1" t="s">
        <v>51</v>
      </c>
    </row>
    <row r="14" spans="2:7" x14ac:dyDescent="0.15">
      <c r="C14" s="16" t="s">
        <v>46</v>
      </c>
    </row>
    <row r="15" spans="2:7" x14ac:dyDescent="0.15">
      <c r="B15" s="2" t="s">
        <v>49</v>
      </c>
      <c r="C15" s="14" t="s">
        <v>55</v>
      </c>
    </row>
    <row r="16" spans="2:7" x14ac:dyDescent="0.15">
      <c r="C16" s="15"/>
    </row>
    <row r="17" spans="1:6" x14ac:dyDescent="0.15">
      <c r="A17" s="1" t="s">
        <v>7</v>
      </c>
      <c r="C17" s="16"/>
      <c r="F17" s="10"/>
    </row>
    <row r="18" spans="1:6" x14ac:dyDescent="0.15">
      <c r="B18" s="2" t="s">
        <v>10</v>
      </c>
      <c r="C18" s="17">
        <v>5.25</v>
      </c>
      <c r="F18" s="10"/>
    </row>
    <row r="19" spans="1:6" x14ac:dyDescent="0.15">
      <c r="A19" s="1"/>
      <c r="B19" s="2" t="s">
        <v>11</v>
      </c>
      <c r="C19" s="18">
        <v>8</v>
      </c>
      <c r="F19" s="10"/>
    </row>
    <row r="20" spans="1:6" x14ac:dyDescent="0.15">
      <c r="A20" s="1"/>
      <c r="B20" s="2" t="s">
        <v>26</v>
      </c>
      <c r="C20" s="19">
        <v>50</v>
      </c>
      <c r="F20" s="10"/>
    </row>
    <row r="21" spans="1:6" x14ac:dyDescent="0.15">
      <c r="A21" s="1"/>
      <c r="B21" s="2" t="s">
        <v>9</v>
      </c>
      <c r="C21" s="18">
        <v>50</v>
      </c>
      <c r="F21" s="10"/>
    </row>
    <row r="22" spans="1:6" x14ac:dyDescent="0.15">
      <c r="A22" s="1"/>
      <c r="B22" s="2" t="s">
        <v>12</v>
      </c>
      <c r="C22" s="25">
        <v>0.25</v>
      </c>
      <c r="F22" s="10"/>
    </row>
    <row r="23" spans="1:6" x14ac:dyDescent="0.15">
      <c r="A23" s="1"/>
      <c r="B23" s="2" t="s">
        <v>28</v>
      </c>
      <c r="C23" s="17">
        <v>4.5</v>
      </c>
      <c r="F23" s="10"/>
    </row>
    <row r="24" spans="1:6" x14ac:dyDescent="0.15">
      <c r="A24" s="1"/>
      <c r="B24" s="2" t="s">
        <v>17</v>
      </c>
      <c r="C24" s="19">
        <v>30000</v>
      </c>
      <c r="F24" s="10"/>
    </row>
    <row r="25" spans="1:6" x14ac:dyDescent="0.15">
      <c r="A25" s="1"/>
      <c r="B25" s="2" t="s">
        <v>50</v>
      </c>
      <c r="C25" s="18">
        <v>2000</v>
      </c>
      <c r="F25" s="10"/>
    </row>
    <row r="26" spans="1:6" x14ac:dyDescent="0.15">
      <c r="A26" s="1"/>
      <c r="B26" s="2" t="s">
        <v>13</v>
      </c>
      <c r="C26" s="19">
        <v>2500</v>
      </c>
      <c r="F26" s="10"/>
    </row>
    <row r="27" spans="1:6" x14ac:dyDescent="0.15">
      <c r="A27" s="1"/>
      <c r="B27" s="2" t="s">
        <v>14</v>
      </c>
      <c r="C27" s="18">
        <v>1000</v>
      </c>
      <c r="F27" s="10"/>
    </row>
    <row r="28" spans="1:6" x14ac:dyDescent="0.15">
      <c r="A28" s="1"/>
      <c r="C28" s="15"/>
      <c r="F28" s="10"/>
    </row>
    <row r="29" spans="1:6" x14ac:dyDescent="0.15">
      <c r="A29" s="1" t="s">
        <v>23</v>
      </c>
      <c r="C29" s="15"/>
      <c r="F29" s="10"/>
    </row>
    <row r="30" spans="1:6" x14ac:dyDescent="0.15">
      <c r="B30" s="2" t="s">
        <v>18</v>
      </c>
      <c r="C30" s="21">
        <v>2500</v>
      </c>
      <c r="F30" s="10"/>
    </row>
    <row r="31" spans="1:6" x14ac:dyDescent="0.15">
      <c r="A31" s="1"/>
      <c r="B31" s="2" t="s">
        <v>22</v>
      </c>
      <c r="C31" s="21">
        <v>6000</v>
      </c>
      <c r="F31" s="10"/>
    </row>
    <row r="32" spans="1:6" x14ac:dyDescent="0.15">
      <c r="A32" s="1"/>
      <c r="B32" s="2" t="s">
        <v>1</v>
      </c>
      <c r="C32" s="21">
        <v>3000</v>
      </c>
      <c r="F32" s="10"/>
    </row>
    <row r="33" spans="1:6" x14ac:dyDescent="0.15">
      <c r="A33" s="1"/>
      <c r="B33" s="2" t="s">
        <v>15</v>
      </c>
      <c r="C33" s="21">
        <v>2500</v>
      </c>
      <c r="F33" s="10"/>
    </row>
    <row r="34" spans="1:6" x14ac:dyDescent="0.15">
      <c r="A34" s="1"/>
      <c r="B34" s="2" t="s">
        <v>16</v>
      </c>
      <c r="C34" s="21">
        <v>0</v>
      </c>
      <c r="F34" s="10"/>
    </row>
    <row r="35" spans="1:6" x14ac:dyDescent="0.15">
      <c r="A35" s="1"/>
      <c r="B35" s="2" t="s">
        <v>24</v>
      </c>
      <c r="C35" s="21">
        <v>500</v>
      </c>
      <c r="F35" s="10"/>
    </row>
    <row r="36" spans="1:6" x14ac:dyDescent="0.15">
      <c r="A36" s="1"/>
      <c r="B36" s="2" t="s">
        <v>25</v>
      </c>
      <c r="C36" s="21">
        <v>0</v>
      </c>
      <c r="F36" s="10"/>
    </row>
    <row r="37" spans="1:6" x14ac:dyDescent="0.15">
      <c r="A37" s="1"/>
      <c r="B37" s="2" t="s">
        <v>0</v>
      </c>
      <c r="C37" s="21">
        <v>0</v>
      </c>
      <c r="F37" s="10"/>
    </row>
    <row r="38" spans="1:6" x14ac:dyDescent="0.15">
      <c r="A38" s="1"/>
      <c r="B38" s="2" t="s">
        <v>19</v>
      </c>
      <c r="C38" s="21">
        <v>170000</v>
      </c>
      <c r="D38" s="23"/>
      <c r="F38" s="10"/>
    </row>
    <row r="39" spans="1:6" x14ac:dyDescent="0.15">
      <c r="A39" s="1"/>
      <c r="B39" s="2" t="s">
        <v>20</v>
      </c>
      <c r="C39" s="22">
        <v>140000</v>
      </c>
      <c r="D39" s="24"/>
      <c r="F39" s="10"/>
    </row>
    <row r="40" spans="1:6" x14ac:dyDescent="0.15">
      <c r="A40" s="1"/>
      <c r="B40" s="2" t="s">
        <v>21</v>
      </c>
      <c r="C40" s="26">
        <v>4.4999999999999998E-2</v>
      </c>
      <c r="F40" s="10"/>
    </row>
    <row r="41" spans="1:6" x14ac:dyDescent="0.15">
      <c r="A41" s="1"/>
      <c r="B41" s="2" t="s">
        <v>53</v>
      </c>
      <c r="C41" s="20">
        <v>0.02</v>
      </c>
      <c r="F41" s="10"/>
    </row>
    <row r="42" spans="1:6" x14ac:dyDescent="0.15">
      <c r="A42" s="1"/>
      <c r="B42" s="2" t="s">
        <v>54</v>
      </c>
      <c r="C42" s="20">
        <v>0</v>
      </c>
      <c r="F42" s="10"/>
    </row>
    <row r="43" spans="1:6" x14ac:dyDescent="0.15">
      <c r="A43" s="1"/>
      <c r="F43" s="10"/>
    </row>
    <row r="44" spans="1:6" x14ac:dyDescent="0.15">
      <c r="F44" s="10"/>
    </row>
    <row r="45" spans="1:6" x14ac:dyDescent="0.15">
      <c r="F45" s="10"/>
    </row>
    <row r="49" s="1" customFormat="1" x14ac:dyDescent="0.15"/>
    <row r="58" s="1" customFormat="1" x14ac:dyDescent="0.15"/>
    <row r="59" s="1" customFormat="1" x14ac:dyDescent="0.15"/>
    <row r="60" s="1" customFormat="1" x14ac:dyDescent="0.15"/>
    <row r="63" s="1" customFormat="1" x14ac:dyDescent="0.15"/>
    <row r="64" s="1" customFormat="1" x14ac:dyDescent="0.15"/>
    <row r="65" spans="9:9" s="1" customFormat="1" x14ac:dyDescent="0.15"/>
    <row r="68" spans="9:9" s="1" customFormat="1" x14ac:dyDescent="0.15"/>
    <row r="73" spans="9:9" x14ac:dyDescent="0.15">
      <c r="I73" s="9"/>
    </row>
    <row r="74" spans="9:9" x14ac:dyDescent="0.15">
      <c r="I74" s="9"/>
    </row>
    <row r="75" spans="9:9" x14ac:dyDescent="0.15">
      <c r="I75" s="9"/>
    </row>
    <row r="77" spans="9:9" s="1" customFormat="1" x14ac:dyDescent="0.15"/>
  </sheetData>
  <phoneticPr fontId="0" type="noConversion"/>
  <hyperlinks>
    <hyperlink ref="B8" r:id="rId1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257" zoomScaleNormal="1" workbookViewId="0">
      <selection activeCell="K25" sqref="K25"/>
    </sheetView>
  </sheetViews>
  <sheetFormatPr baseColWidth="10" defaultColWidth="9.1640625" defaultRowHeight="12" x14ac:dyDescent="0.15"/>
  <cols>
    <col min="1" max="1" width="4" style="4" customWidth="1"/>
    <col min="2" max="2" width="39.6640625" style="4" customWidth="1"/>
    <col min="3" max="3" width="12.6640625" style="4" customWidth="1"/>
    <col min="4" max="4" width="11.6640625" style="4" customWidth="1"/>
    <col min="5" max="5" width="11" style="4" customWidth="1"/>
    <col min="6" max="6" width="11.5" style="4" customWidth="1"/>
    <col min="7" max="7" width="11" style="4" customWidth="1"/>
    <col min="8" max="16384" width="9.1640625" style="4"/>
  </cols>
  <sheetData>
    <row r="1" spans="1:8" x14ac:dyDescent="0.15">
      <c r="B1" s="13" t="s">
        <v>48</v>
      </c>
      <c r="C1" s="11" t="s">
        <v>55</v>
      </c>
    </row>
    <row r="4" spans="1:8" x14ac:dyDescent="0.15">
      <c r="A4" s="1" t="s">
        <v>2</v>
      </c>
      <c r="B4" s="2"/>
      <c r="C4" s="3" t="s">
        <v>38</v>
      </c>
      <c r="D4" s="2"/>
      <c r="E4" s="2"/>
      <c r="F4" s="2"/>
      <c r="G4" s="2"/>
      <c r="H4" s="2"/>
    </row>
    <row r="5" spans="1:8" x14ac:dyDescent="0.15">
      <c r="A5" s="2"/>
      <c r="B5" s="2" t="s">
        <v>3</v>
      </c>
      <c r="C5" s="5">
        <f>Input!C18*Input!C19</f>
        <v>42</v>
      </c>
      <c r="D5" s="2"/>
      <c r="E5" s="2"/>
      <c r="F5" s="2"/>
      <c r="G5" s="2"/>
      <c r="H5" s="2"/>
    </row>
    <row r="6" spans="1:8" x14ac:dyDescent="0.15">
      <c r="A6" s="2"/>
      <c r="B6" s="2" t="s">
        <v>27</v>
      </c>
      <c r="C6" s="5">
        <f>(Input!C20/Input!C21)+(Input!C23*Input!C22)</f>
        <v>2.125</v>
      </c>
      <c r="D6" s="2"/>
      <c r="E6" s="2"/>
      <c r="F6" s="2"/>
      <c r="G6" s="2"/>
      <c r="H6" s="2"/>
    </row>
    <row r="7" spans="1:8" x14ac:dyDescent="0.15">
      <c r="A7" s="1"/>
      <c r="B7" s="1" t="s">
        <v>34</v>
      </c>
      <c r="C7" s="6">
        <f>SUM(C5:C6)</f>
        <v>44.125</v>
      </c>
      <c r="D7" s="1"/>
      <c r="E7" s="1"/>
      <c r="F7" s="1"/>
      <c r="G7" s="1"/>
      <c r="H7" s="1"/>
    </row>
    <row r="8" spans="1:8" x14ac:dyDescent="0.15">
      <c r="A8" s="2"/>
      <c r="B8" s="2"/>
      <c r="C8" s="5"/>
      <c r="D8" s="2"/>
      <c r="E8" s="2"/>
      <c r="F8" s="2"/>
      <c r="G8" s="2"/>
      <c r="H8" s="2"/>
    </row>
    <row r="9" spans="1:8" x14ac:dyDescent="0.15">
      <c r="A9" s="1" t="s">
        <v>8</v>
      </c>
      <c r="B9" s="2"/>
      <c r="C9" s="5"/>
      <c r="D9" s="2"/>
      <c r="E9" s="2"/>
      <c r="F9" s="2"/>
      <c r="G9" s="2"/>
      <c r="H9" s="2"/>
    </row>
    <row r="10" spans="1:8" x14ac:dyDescent="0.15">
      <c r="A10" s="2"/>
      <c r="B10" s="2" t="s">
        <v>31</v>
      </c>
      <c r="C10" s="5">
        <f>Input!C30</f>
        <v>2500</v>
      </c>
      <c r="D10" s="2"/>
      <c r="E10" s="2"/>
      <c r="F10" s="2"/>
      <c r="G10" s="2"/>
      <c r="H10" s="2"/>
    </row>
    <row r="11" spans="1:8" x14ac:dyDescent="0.15">
      <c r="A11" s="2"/>
      <c r="B11" s="2" t="s">
        <v>32</v>
      </c>
      <c r="C11" s="5">
        <f>Input!C31</f>
        <v>6000</v>
      </c>
      <c r="D11" s="2"/>
      <c r="E11" s="2"/>
      <c r="F11" s="2"/>
      <c r="G11" s="2"/>
      <c r="H11" s="2"/>
    </row>
    <row r="12" spans="1:8" x14ac:dyDescent="0.15">
      <c r="A12" s="2"/>
      <c r="B12" s="2" t="s">
        <v>6</v>
      </c>
      <c r="C12" s="5">
        <f>Input!C32</f>
        <v>3000</v>
      </c>
      <c r="D12" s="2"/>
      <c r="E12" s="2"/>
      <c r="F12" s="2"/>
      <c r="G12" s="2"/>
      <c r="H12" s="2"/>
    </row>
    <row r="13" spans="1:8" x14ac:dyDescent="0.15">
      <c r="A13" s="2"/>
      <c r="B13" s="2" t="s">
        <v>52</v>
      </c>
      <c r="C13" s="5">
        <f>Input!C35</f>
        <v>500</v>
      </c>
      <c r="D13" s="2"/>
      <c r="E13" s="2"/>
      <c r="F13" s="2"/>
      <c r="G13" s="2"/>
      <c r="H13" s="2"/>
    </row>
    <row r="14" spans="1:8" x14ac:dyDescent="0.15">
      <c r="A14" s="2"/>
      <c r="B14" s="2" t="s">
        <v>33</v>
      </c>
      <c r="C14" s="5">
        <f>Input!C36+Input!C37</f>
        <v>0</v>
      </c>
      <c r="D14" s="2"/>
      <c r="E14" s="2"/>
      <c r="F14" s="2"/>
      <c r="G14" s="2"/>
      <c r="H14" s="2"/>
    </row>
    <row r="15" spans="1:8" x14ac:dyDescent="0.15">
      <c r="A15" s="2"/>
      <c r="B15" s="2" t="s">
        <v>37</v>
      </c>
      <c r="C15" s="5">
        <f>(Input!C39*Input!C40)+((Input!C38-Input!C39)*Input!C41)-(Input!C38*Input!C42)</f>
        <v>6900</v>
      </c>
      <c r="D15" s="2"/>
      <c r="E15" s="2"/>
      <c r="F15" s="2"/>
      <c r="G15" s="2"/>
      <c r="H15" s="2"/>
    </row>
    <row r="16" spans="1:8" x14ac:dyDescent="0.15">
      <c r="A16" s="1"/>
      <c r="B16" s="1" t="s">
        <v>35</v>
      </c>
      <c r="C16" s="6">
        <f>SUM(C10:C15)</f>
        <v>18900</v>
      </c>
      <c r="D16" s="1"/>
      <c r="E16" s="1"/>
      <c r="F16" s="1"/>
      <c r="G16" s="1"/>
      <c r="H16" s="1"/>
    </row>
    <row r="17" spans="1:8" x14ac:dyDescent="0.15">
      <c r="A17" s="1"/>
      <c r="B17" s="1"/>
      <c r="C17" s="6"/>
      <c r="D17" s="1"/>
      <c r="E17" s="1"/>
      <c r="F17" s="1"/>
      <c r="G17" s="1"/>
      <c r="H17" s="1"/>
    </row>
    <row r="18" spans="1:8" x14ac:dyDescent="0.15">
      <c r="A18" s="1" t="s">
        <v>41</v>
      </c>
      <c r="B18" s="1"/>
      <c r="C18" s="6"/>
      <c r="D18" s="1"/>
      <c r="E18" s="1"/>
      <c r="F18" s="1"/>
      <c r="G18" s="1"/>
      <c r="H18" s="1"/>
    </row>
    <row r="19" spans="1:8" x14ac:dyDescent="0.15">
      <c r="A19" s="2"/>
      <c r="B19" s="2" t="s">
        <v>29</v>
      </c>
      <c r="C19" s="5">
        <f>Input!C24/Input!C25</f>
        <v>15</v>
      </c>
      <c r="D19" s="2"/>
      <c r="E19" s="2"/>
      <c r="F19" s="2"/>
      <c r="G19" s="2"/>
      <c r="H19" s="2"/>
    </row>
    <row r="20" spans="1:8" x14ac:dyDescent="0.15">
      <c r="A20" s="2"/>
      <c r="B20" s="2" t="s">
        <v>30</v>
      </c>
      <c r="C20" s="5">
        <f>Input!C26/Input!C27</f>
        <v>2.5</v>
      </c>
      <c r="D20" s="2"/>
      <c r="E20" s="2"/>
      <c r="F20" s="2"/>
      <c r="G20" s="2"/>
      <c r="H20" s="2"/>
    </row>
    <row r="21" spans="1:8" x14ac:dyDescent="0.15">
      <c r="A21" s="1"/>
      <c r="B21" s="1" t="s">
        <v>42</v>
      </c>
      <c r="C21" s="6">
        <f>SUM(C19:C20)</f>
        <v>17.5</v>
      </c>
      <c r="D21" s="1"/>
      <c r="E21" s="1"/>
      <c r="F21" s="1"/>
      <c r="G21" s="1"/>
      <c r="H21" s="1"/>
    </row>
    <row r="22" spans="1:8" x14ac:dyDescent="0.15">
      <c r="A22" s="1"/>
      <c r="B22" s="1"/>
      <c r="C22" s="6"/>
      <c r="D22" s="1"/>
      <c r="E22" s="1"/>
      <c r="F22" s="1"/>
      <c r="G22" s="1"/>
      <c r="H22" s="1"/>
    </row>
    <row r="23" spans="1:8" x14ac:dyDescent="0.15">
      <c r="A23" s="1" t="s">
        <v>39</v>
      </c>
      <c r="B23" s="1"/>
      <c r="C23" s="6"/>
      <c r="D23" s="1"/>
      <c r="E23" s="1"/>
      <c r="F23" s="1"/>
      <c r="G23" s="1"/>
      <c r="H23" s="1"/>
    </row>
    <row r="24" spans="1:8" x14ac:dyDescent="0.15">
      <c r="A24" s="2"/>
      <c r="B24" s="2" t="s">
        <v>4</v>
      </c>
      <c r="C24" s="5">
        <f>Input!C33/5</f>
        <v>500</v>
      </c>
      <c r="D24" s="2"/>
      <c r="E24" s="2"/>
      <c r="F24" s="2"/>
      <c r="G24" s="2"/>
      <c r="H24" s="2"/>
    </row>
    <row r="25" spans="1:8" x14ac:dyDescent="0.15">
      <c r="A25" s="2"/>
      <c r="B25" s="2" t="s">
        <v>5</v>
      </c>
      <c r="C25" s="5">
        <f>Input!C34/5</f>
        <v>0</v>
      </c>
      <c r="D25" s="2"/>
      <c r="E25" s="2"/>
      <c r="F25" s="2"/>
      <c r="G25" s="2"/>
      <c r="H25" s="2"/>
    </row>
    <row r="26" spans="1:8" x14ac:dyDescent="0.15">
      <c r="A26" s="1"/>
      <c r="B26" s="1" t="s">
        <v>40</v>
      </c>
      <c r="C26" s="6">
        <f>SUM(C24:C25)</f>
        <v>500</v>
      </c>
      <c r="D26" s="1"/>
      <c r="E26" s="1"/>
      <c r="F26" s="1"/>
      <c r="G26" s="1"/>
      <c r="H26" s="1"/>
    </row>
    <row r="27" spans="1:8" x14ac:dyDescent="0.15">
      <c r="A27" s="2"/>
      <c r="B27" s="2"/>
      <c r="C27" s="5"/>
      <c r="D27" s="2"/>
      <c r="E27" s="2"/>
      <c r="F27" s="2"/>
      <c r="G27" s="2"/>
      <c r="H27" s="2"/>
    </row>
    <row r="28" spans="1:8" x14ac:dyDescent="0.15">
      <c r="A28" s="2"/>
      <c r="B28" s="2"/>
      <c r="C28" s="2"/>
      <c r="D28" s="2"/>
      <c r="E28" s="7"/>
      <c r="F28" s="2"/>
      <c r="G28" s="2"/>
      <c r="H28" s="2"/>
    </row>
    <row r="29" spans="1:8" x14ac:dyDescent="0.15">
      <c r="A29" s="2"/>
      <c r="B29" s="1" t="s">
        <v>36</v>
      </c>
      <c r="C29" s="1">
        <v>100</v>
      </c>
      <c r="D29" s="1">
        <v>200</v>
      </c>
      <c r="E29" s="8">
        <v>300</v>
      </c>
      <c r="F29" s="8">
        <v>400</v>
      </c>
      <c r="G29" s="8">
        <v>500</v>
      </c>
      <c r="H29" s="2"/>
    </row>
    <row r="30" spans="1:8" x14ac:dyDescent="0.15">
      <c r="A30" s="2"/>
      <c r="B30" s="2"/>
      <c r="C30" s="2"/>
      <c r="D30" s="2"/>
      <c r="E30" s="2"/>
      <c r="F30" s="2"/>
      <c r="G30" s="2"/>
      <c r="H30" s="2"/>
    </row>
    <row r="31" spans="1:8" x14ac:dyDescent="0.15">
      <c r="A31" s="1"/>
      <c r="B31" s="1" t="s">
        <v>43</v>
      </c>
      <c r="C31" s="6">
        <f>C7+(C16/C29)</f>
        <v>233.125</v>
      </c>
      <c r="D31" s="6">
        <f>C7+(C16/D29)</f>
        <v>138.625</v>
      </c>
      <c r="E31" s="6">
        <f>C7+(C16/E29)</f>
        <v>107.125</v>
      </c>
      <c r="F31" s="6">
        <f>C7+(C16/F29)</f>
        <v>91.375</v>
      </c>
      <c r="G31" s="6">
        <f>C7+(C16/G29)</f>
        <v>81.924999999999997</v>
      </c>
      <c r="H31" s="9"/>
    </row>
    <row r="32" spans="1:8" x14ac:dyDescent="0.15">
      <c r="A32" s="1"/>
      <c r="B32" s="1" t="s">
        <v>44</v>
      </c>
      <c r="C32" s="6">
        <f>C7+(C16/C29)+(C26/C29)+C21</f>
        <v>255.625</v>
      </c>
      <c r="D32" s="6">
        <f>C7+(C16/D29)+(C26/D29)+C21</f>
        <v>158.625</v>
      </c>
      <c r="E32" s="6">
        <f>C7+(C16/E29)+(C26/E29)+C21</f>
        <v>126.29166666666667</v>
      </c>
      <c r="F32" s="6">
        <f>C7+(C16/F29)+(C26/F29)+C21</f>
        <v>110.125</v>
      </c>
      <c r="G32" s="6">
        <f>C7+(C16/G29)+(C26/G29)+C21</f>
        <v>100.425</v>
      </c>
      <c r="H32" s="9"/>
    </row>
    <row r="33" spans="1:8" x14ac:dyDescent="0.15">
      <c r="A33" s="1"/>
      <c r="B33" s="1"/>
      <c r="C33" s="6"/>
      <c r="D33" s="6"/>
      <c r="E33" s="6"/>
      <c r="F33" s="6"/>
      <c r="G33" s="6"/>
      <c r="H33" s="9"/>
    </row>
    <row r="34" spans="1:8" x14ac:dyDescent="0.15">
      <c r="A34" s="2"/>
      <c r="B34" s="2"/>
      <c r="C34" s="5"/>
      <c r="D34" s="5"/>
      <c r="E34" s="5"/>
      <c r="F34" s="5"/>
      <c r="G34" s="5"/>
      <c r="H34" s="2"/>
    </row>
    <row r="35" spans="1:8" x14ac:dyDescent="0.15">
      <c r="A35" s="1"/>
      <c r="B35" s="1" t="s">
        <v>45</v>
      </c>
      <c r="C35" s="6">
        <f>C29*C32</f>
        <v>25562.5</v>
      </c>
      <c r="D35" s="6">
        <f>D29*D32</f>
        <v>31725</v>
      </c>
      <c r="E35" s="6">
        <f>E29*E32</f>
        <v>37887.5</v>
      </c>
      <c r="F35" s="6">
        <f>F29*F32</f>
        <v>44050</v>
      </c>
      <c r="G35" s="6">
        <f>G29*G32</f>
        <v>50212.5</v>
      </c>
      <c r="H35" s="1"/>
    </row>
    <row r="36" spans="1:8" x14ac:dyDescent="0.15">
      <c r="A36" s="2"/>
      <c r="B36" s="2"/>
      <c r="C36" s="2"/>
      <c r="D36" s="2"/>
      <c r="E36" s="2"/>
      <c r="F36" s="10"/>
      <c r="G36" s="2"/>
      <c r="H36" s="2"/>
    </row>
    <row r="37" spans="1:8" ht="13" thickBot="1" x14ac:dyDescent="0.2">
      <c r="A37" s="2"/>
      <c r="B37" s="2"/>
      <c r="C37" s="2"/>
      <c r="D37" s="2"/>
      <c r="E37" s="2"/>
      <c r="F37" s="10"/>
      <c r="G37" s="2"/>
      <c r="H37" s="2"/>
    </row>
    <row r="38" spans="1:8" x14ac:dyDescent="0.15">
      <c r="A38" s="2"/>
      <c r="B38" s="31" t="s">
        <v>58</v>
      </c>
      <c r="C38" s="37">
        <f>+C31-$C$7</f>
        <v>189</v>
      </c>
      <c r="D38" s="32">
        <f t="shared" ref="D38:G38" si="0">+D31-$C$7</f>
        <v>94.5</v>
      </c>
      <c r="E38" s="32">
        <f t="shared" si="0"/>
        <v>63</v>
      </c>
      <c r="F38" s="32">
        <f t="shared" si="0"/>
        <v>47.25</v>
      </c>
      <c r="G38" s="33">
        <f t="shared" si="0"/>
        <v>37.799999999999997</v>
      </c>
      <c r="H38" s="2"/>
    </row>
    <row r="39" spans="1:8" ht="13" thickBot="1" x14ac:dyDescent="0.2">
      <c r="A39" s="2"/>
      <c r="B39" s="34" t="s">
        <v>59</v>
      </c>
      <c r="C39" s="38">
        <f>+C32-$C$7</f>
        <v>211.5</v>
      </c>
      <c r="D39" s="35">
        <f t="shared" ref="D39:G39" si="1">+D32-$C$7</f>
        <v>114.5</v>
      </c>
      <c r="E39" s="35">
        <f t="shared" si="1"/>
        <v>82.166666666666671</v>
      </c>
      <c r="F39" s="35">
        <f t="shared" si="1"/>
        <v>66</v>
      </c>
      <c r="G39" s="36">
        <f t="shared" si="1"/>
        <v>56.3</v>
      </c>
      <c r="H39" s="2"/>
    </row>
    <row r="40" spans="1:8" x14ac:dyDescent="0.15">
      <c r="A40" s="2"/>
      <c r="B40" s="2"/>
      <c r="C40" s="2"/>
      <c r="D40" s="2"/>
      <c r="E40" s="2"/>
      <c r="F40" s="2"/>
      <c r="G40" s="2"/>
      <c r="H40" s="2"/>
    </row>
    <row r="41" spans="1:8" x14ac:dyDescent="0.15">
      <c r="A41" s="2"/>
      <c r="B41" s="2"/>
      <c r="C41" s="2"/>
      <c r="D41" s="2"/>
      <c r="E41" s="2"/>
      <c r="F41" s="2"/>
      <c r="G41" s="2"/>
      <c r="H41" s="2"/>
    </row>
  </sheetData>
  <phoneticPr fontId="0" type="noConversion"/>
  <pageMargins left="0.32" right="0.25" top="0.99" bottom="1" header="0.5" footer="0.5"/>
  <pageSetup orientation="portrait"/>
  <headerFooter alignWithMargins="0">
    <oddHeader>&amp;C&amp;"Arial,Bold"&amp;16Aircraft Operating Cost Worksheet</oddHeader>
    <oddFooter>&amp;LMason R. Holland Jr.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Results</vt:lpstr>
    </vt:vector>
  </TitlesOfParts>
  <Company>Buddy Air,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Operating Cost Spreadsheet</dc:title>
  <dc:subject>Aviation</dc:subject>
  <dc:creator>Mason R. Holland Jr.</dc:creator>
  <cp:lastModifiedBy>Microsoft Office User</cp:lastModifiedBy>
  <cp:lastPrinted>2002-11-23T15:35:17Z</cp:lastPrinted>
  <dcterms:created xsi:type="dcterms:W3CDTF">2002-11-23T12:40:39Z</dcterms:created>
  <dcterms:modified xsi:type="dcterms:W3CDTF">2018-09-04T16:07:44Z</dcterms:modified>
</cp:coreProperties>
</file>