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H125" i="1" l="1"/>
  <c r="D124" i="1"/>
  <c r="E124" i="1"/>
  <c r="C124" i="1"/>
  <c r="C42" i="1"/>
  <c r="D42" i="1"/>
  <c r="E42" i="1"/>
  <c r="C43" i="1"/>
  <c r="D43" i="1"/>
  <c r="E43" i="1"/>
  <c r="C56" i="1"/>
  <c r="D56" i="1"/>
  <c r="E56" i="1"/>
  <c r="C57" i="1"/>
  <c r="D57" i="1"/>
  <c r="E57" i="1"/>
  <c r="D101" i="1"/>
  <c r="E101" i="1"/>
  <c r="C101" i="1"/>
  <c r="D102" i="1"/>
  <c r="D111" i="1" s="1"/>
  <c r="E102" i="1"/>
  <c r="E111" i="1" s="1"/>
  <c r="C102" i="1"/>
  <c r="C111" i="1" s="1"/>
  <c r="C93" i="1"/>
  <c r="C92" i="1"/>
  <c r="C74" i="1"/>
  <c r="E77" i="1"/>
  <c r="D77" i="1"/>
  <c r="C77" i="1"/>
  <c r="C72" i="1"/>
  <c r="C94" i="1" s="1"/>
  <c r="C62" i="1" l="1"/>
  <c r="C98" i="1"/>
  <c r="D87" i="1" s="1"/>
  <c r="L7" i="1" s="1"/>
  <c r="C48" i="1"/>
  <c r="C96" i="1"/>
  <c r="C97" i="1" s="1"/>
  <c r="C64" i="1"/>
  <c r="D78" i="1"/>
  <c r="C63" i="1"/>
  <c r="C50" i="1"/>
  <c r="C49" i="1"/>
  <c r="F111" i="1"/>
  <c r="H71" i="1"/>
  <c r="C78" i="1"/>
  <c r="E78" i="1"/>
  <c r="B8" i="1"/>
  <c r="H26" i="1"/>
  <c r="D28" i="1"/>
  <c r="E28" i="1"/>
  <c r="C28" i="1"/>
  <c r="H18" i="1"/>
  <c r="D20" i="1"/>
  <c r="E20" i="1"/>
  <c r="C20" i="1"/>
  <c r="C8" i="1"/>
  <c r="D125" i="1" s="1"/>
  <c r="D126" i="1" s="1"/>
  <c r="D8" i="1"/>
  <c r="E125" i="1" s="1"/>
  <c r="E126" i="1" s="1"/>
  <c r="AC45" i="1"/>
  <c r="AB31" i="1"/>
  <c r="AB32" i="1"/>
  <c r="AF32" i="1" s="1"/>
  <c r="AB33" i="1"/>
  <c r="AB34" i="1"/>
  <c r="AB35" i="1"/>
  <c r="AB36" i="1"/>
  <c r="AD36" i="1" s="1"/>
  <c r="AB37" i="1"/>
  <c r="AC37" i="1" s="1"/>
  <c r="AB38" i="1"/>
  <c r="AB39" i="1"/>
  <c r="AB40" i="1"/>
  <c r="AE40" i="1" s="1"/>
  <c r="AB41" i="1"/>
  <c r="AB42" i="1"/>
  <c r="AB43" i="1"/>
  <c r="AB44" i="1"/>
  <c r="AD44" i="1" s="1"/>
  <c r="AB45" i="1"/>
  <c r="AB46" i="1"/>
  <c r="AB47" i="1"/>
  <c r="AB48" i="1"/>
  <c r="AF48" i="1" s="1"/>
  <c r="AB49" i="1"/>
  <c r="AB50" i="1"/>
  <c r="AB51" i="1"/>
  <c r="AC51" i="1" s="1"/>
  <c r="AB52" i="1"/>
  <c r="AD52" i="1" s="1"/>
  <c r="AB53" i="1"/>
  <c r="AB54" i="1"/>
  <c r="AB55" i="1"/>
  <c r="AC55" i="1" s="1"/>
  <c r="AB56" i="1"/>
  <c r="AE56" i="1" s="1"/>
  <c r="AB57" i="1"/>
  <c r="AB58" i="1"/>
  <c r="AB59" i="1"/>
  <c r="AC59" i="1" s="1"/>
  <c r="AB60" i="1"/>
  <c r="AD60" i="1" s="1"/>
  <c r="AB61" i="1"/>
  <c r="AB62" i="1"/>
  <c r="AB63" i="1"/>
  <c r="AC63" i="1" s="1"/>
  <c r="AB64" i="1"/>
  <c r="AF64" i="1" s="1"/>
  <c r="AB65" i="1"/>
  <c r="AB66" i="1"/>
  <c r="AB67" i="1"/>
  <c r="AC67" i="1" s="1"/>
  <c r="AB68" i="1"/>
  <c r="AD68" i="1" s="1"/>
  <c r="AB69" i="1"/>
  <c r="AB70" i="1"/>
  <c r="AB71" i="1"/>
  <c r="AC71" i="1" s="1"/>
  <c r="AB72" i="1"/>
  <c r="AE72" i="1" s="1"/>
  <c r="AB73" i="1"/>
  <c r="AB74" i="1"/>
  <c r="AB75" i="1"/>
  <c r="AC75" i="1" s="1"/>
  <c r="AB76" i="1"/>
  <c r="AD76" i="1" s="1"/>
  <c r="AB77" i="1"/>
  <c r="AB78" i="1"/>
  <c r="AB79" i="1"/>
  <c r="AC79" i="1" s="1"/>
  <c r="AB80" i="1"/>
  <c r="AF80" i="1" s="1"/>
  <c r="AB81" i="1"/>
  <c r="AB82" i="1"/>
  <c r="AB83" i="1"/>
  <c r="AC83" i="1" s="1"/>
  <c r="AB84" i="1"/>
  <c r="AD84" i="1" s="1"/>
  <c r="AB85" i="1"/>
  <c r="AB86" i="1"/>
  <c r="AB87" i="1"/>
  <c r="AC87" i="1" s="1"/>
  <c r="AB88" i="1"/>
  <c r="AE88" i="1" s="1"/>
  <c r="AB89" i="1"/>
  <c r="AB90" i="1"/>
  <c r="AB91" i="1"/>
  <c r="AC91" i="1" s="1"/>
  <c r="AB92" i="1"/>
  <c r="AD92" i="1" s="1"/>
  <c r="AB93" i="1"/>
  <c r="AB94" i="1"/>
  <c r="AB95" i="1"/>
  <c r="AC95" i="1" s="1"/>
  <c r="AB96" i="1"/>
  <c r="AF96" i="1" s="1"/>
  <c r="AB97" i="1"/>
  <c r="AB98" i="1"/>
  <c r="AB99" i="1"/>
  <c r="AC99" i="1" s="1"/>
  <c r="AB100" i="1"/>
  <c r="AD100" i="1" s="1"/>
  <c r="AB101" i="1"/>
  <c r="AB102" i="1"/>
  <c r="AB103" i="1"/>
  <c r="AC103" i="1" s="1"/>
  <c r="AB104" i="1"/>
  <c r="AE104" i="1" s="1"/>
  <c r="AB105" i="1"/>
  <c r="AB106" i="1"/>
  <c r="AB107" i="1"/>
  <c r="AC107" i="1" s="1"/>
  <c r="AB108" i="1"/>
  <c r="AD108" i="1" s="1"/>
  <c r="AB109" i="1"/>
  <c r="AB110" i="1"/>
  <c r="AB111" i="1"/>
  <c r="AC111" i="1" s="1"/>
  <c r="AB112" i="1"/>
  <c r="AF112" i="1" s="1"/>
  <c r="AB113" i="1"/>
  <c r="AB114" i="1"/>
  <c r="AB115" i="1"/>
  <c r="AC115" i="1" s="1"/>
  <c r="AB116" i="1"/>
  <c r="AD116" i="1" s="1"/>
  <c r="AB117" i="1"/>
  <c r="AB118" i="1"/>
  <c r="AB119" i="1"/>
  <c r="AC119" i="1" s="1"/>
  <c r="AB120" i="1"/>
  <c r="AF120" i="1" s="1"/>
  <c r="AB121" i="1"/>
  <c r="AB122" i="1"/>
  <c r="AB123" i="1"/>
  <c r="AC123" i="1" s="1"/>
  <c r="AB124" i="1"/>
  <c r="AD124" i="1" s="1"/>
  <c r="AB125" i="1"/>
  <c r="AB126" i="1"/>
  <c r="AB127" i="1"/>
  <c r="AC127" i="1" s="1"/>
  <c r="AB128" i="1"/>
  <c r="AF128" i="1" s="1"/>
  <c r="AB129" i="1"/>
  <c r="AB130" i="1"/>
  <c r="AB131" i="1"/>
  <c r="AC131" i="1" s="1"/>
  <c r="AB132" i="1"/>
  <c r="AD132" i="1" s="1"/>
  <c r="AB133" i="1"/>
  <c r="AB134" i="1"/>
  <c r="AB135" i="1"/>
  <c r="AC135" i="1" s="1"/>
  <c r="AB136" i="1"/>
  <c r="AF136" i="1" s="1"/>
  <c r="AB137" i="1"/>
  <c r="AB138" i="1"/>
  <c r="AB139" i="1"/>
  <c r="AC139" i="1" s="1"/>
  <c r="AB140" i="1"/>
  <c r="AD140" i="1" s="1"/>
  <c r="AB141" i="1"/>
  <c r="AB142" i="1"/>
  <c r="AF142" i="1" s="1"/>
  <c r="AB143" i="1"/>
  <c r="AC143" i="1" s="1"/>
  <c r="AB144" i="1"/>
  <c r="AF144" i="1" s="1"/>
  <c r="AB145" i="1"/>
  <c r="AB146" i="1"/>
  <c r="AF146" i="1" s="1"/>
  <c r="AB147" i="1"/>
  <c r="AC147" i="1" s="1"/>
  <c r="AB148" i="1"/>
  <c r="AD148" i="1" s="1"/>
  <c r="AB149" i="1"/>
  <c r="AB150" i="1"/>
  <c r="AF150" i="1" s="1"/>
  <c r="AB151" i="1"/>
  <c r="AC151" i="1" s="1"/>
  <c r="AB152" i="1"/>
  <c r="AD152" i="1" s="1"/>
  <c r="AB153" i="1"/>
  <c r="AB154" i="1"/>
  <c r="AF154" i="1" s="1"/>
  <c r="AB155" i="1"/>
  <c r="AC155" i="1" s="1"/>
  <c r="AB156" i="1"/>
  <c r="AD156" i="1" s="1"/>
  <c r="AB157" i="1"/>
  <c r="AE157" i="1" s="1"/>
  <c r="AB158" i="1"/>
  <c r="AF158" i="1" s="1"/>
  <c r="AB159" i="1"/>
  <c r="AC159" i="1" s="1"/>
  <c r="AB160" i="1"/>
  <c r="AF160" i="1" s="1"/>
  <c r="AB161" i="1"/>
  <c r="AB162" i="1"/>
  <c r="AF162" i="1" s="1"/>
  <c r="AB163" i="1"/>
  <c r="AC163" i="1" s="1"/>
  <c r="AB164" i="1"/>
  <c r="AD164" i="1" s="1"/>
  <c r="AB165" i="1"/>
  <c r="AE165" i="1" s="1"/>
  <c r="AB166" i="1"/>
  <c r="AF166" i="1" s="1"/>
  <c r="AB167" i="1"/>
  <c r="AC167" i="1" s="1"/>
  <c r="AB168" i="1"/>
  <c r="AD168" i="1" s="1"/>
  <c r="AB169" i="1"/>
  <c r="AB170" i="1"/>
  <c r="AF170" i="1" s="1"/>
  <c r="AB171" i="1"/>
  <c r="AC171" i="1" s="1"/>
  <c r="AB172" i="1"/>
  <c r="AD172" i="1" s="1"/>
  <c r="AB173" i="1"/>
  <c r="AE173" i="1" s="1"/>
  <c r="AB174" i="1"/>
  <c r="AF174" i="1" s="1"/>
  <c r="AB175" i="1"/>
  <c r="AC175" i="1" s="1"/>
  <c r="AB176" i="1"/>
  <c r="AF176" i="1" s="1"/>
  <c r="AB177" i="1"/>
  <c r="AB178" i="1"/>
  <c r="AF178" i="1" s="1"/>
  <c r="AB179" i="1"/>
  <c r="AC179" i="1" s="1"/>
  <c r="AB180" i="1"/>
  <c r="AD180" i="1" s="1"/>
  <c r="AB181" i="1"/>
  <c r="AE181" i="1" s="1"/>
  <c r="AB182" i="1"/>
  <c r="AF182" i="1" s="1"/>
  <c r="AB183" i="1"/>
  <c r="AC183" i="1" s="1"/>
  <c r="AB184" i="1"/>
  <c r="AD184" i="1" s="1"/>
  <c r="AB185" i="1"/>
  <c r="AB186" i="1"/>
  <c r="AF186" i="1" s="1"/>
  <c r="AB187" i="1"/>
  <c r="AC187" i="1" s="1"/>
  <c r="AB188" i="1"/>
  <c r="AD188" i="1" s="1"/>
  <c r="AB189" i="1"/>
  <c r="AE189" i="1" s="1"/>
  <c r="AB190" i="1"/>
  <c r="AF190" i="1" s="1"/>
  <c r="AB191" i="1"/>
  <c r="AC191" i="1" s="1"/>
  <c r="AB192" i="1"/>
  <c r="AF192" i="1" s="1"/>
  <c r="AB193" i="1"/>
  <c r="AB194" i="1"/>
  <c r="AF194" i="1" s="1"/>
  <c r="AB195" i="1"/>
  <c r="AC195" i="1" s="1"/>
  <c r="AB196" i="1"/>
  <c r="AD196" i="1" s="1"/>
  <c r="AB197" i="1"/>
  <c r="AE197" i="1" s="1"/>
  <c r="AB198" i="1"/>
  <c r="AF198" i="1" s="1"/>
  <c r="AB199" i="1"/>
  <c r="AC199" i="1" s="1"/>
  <c r="AB200" i="1"/>
  <c r="AD200" i="1" s="1"/>
  <c r="AB201" i="1"/>
  <c r="AB202" i="1"/>
  <c r="AF202" i="1" s="1"/>
  <c r="AB203" i="1"/>
  <c r="AC203" i="1" s="1"/>
  <c r="AB30" i="1"/>
  <c r="AB15" i="1"/>
  <c r="AB16" i="1"/>
  <c r="AE16" i="1" s="1"/>
  <c r="AB17" i="1"/>
  <c r="AC17" i="1" s="1"/>
  <c r="AB18" i="1"/>
  <c r="AB19" i="1"/>
  <c r="AB20" i="1"/>
  <c r="AE20" i="1" s="1"/>
  <c r="AB21" i="1"/>
  <c r="AC21" i="1" s="1"/>
  <c r="AB22" i="1"/>
  <c r="AB23" i="1"/>
  <c r="AB24" i="1"/>
  <c r="AE24" i="1" s="1"/>
  <c r="AB25" i="1"/>
  <c r="AB26" i="1"/>
  <c r="AB27" i="1"/>
  <c r="AB28" i="1"/>
  <c r="AD28" i="1" s="1"/>
  <c r="AB29" i="1"/>
  <c r="AC29" i="1" s="1"/>
  <c r="AB4" i="1"/>
  <c r="AF4" i="1" s="1"/>
  <c r="AB5" i="1"/>
  <c r="AC5" i="1" s="1"/>
  <c r="AB6" i="1"/>
  <c r="AB7" i="1"/>
  <c r="AB8" i="1"/>
  <c r="AE8" i="1" s="1"/>
  <c r="AB9" i="1"/>
  <c r="AB10" i="1"/>
  <c r="AB11" i="1"/>
  <c r="AB12" i="1"/>
  <c r="AE12" i="1" s="1"/>
  <c r="AB13" i="1"/>
  <c r="AC13" i="1" s="1"/>
  <c r="AB14" i="1"/>
  <c r="AB3" i="1"/>
  <c r="C87" i="1" l="1"/>
  <c r="K7" i="1" s="1"/>
  <c r="E87" i="1"/>
  <c r="M7" i="1" s="1"/>
  <c r="C104" i="1"/>
  <c r="C110" i="1" s="1"/>
  <c r="C125" i="1"/>
  <c r="C126" i="1" s="1"/>
  <c r="H126" i="1" s="1"/>
  <c r="C127" i="1" s="1"/>
  <c r="F121" i="1" s="1"/>
  <c r="C103" i="1"/>
  <c r="E103" i="1"/>
  <c r="D103" i="1"/>
  <c r="L4" i="1"/>
  <c r="K4" i="1"/>
  <c r="M4" i="1"/>
  <c r="C65" i="1"/>
  <c r="C66" i="1" s="1"/>
  <c r="C51" i="1"/>
  <c r="E29" i="1"/>
  <c r="E104" i="1"/>
  <c r="E110" i="1" s="1"/>
  <c r="C10" i="1"/>
  <c r="D104" i="1"/>
  <c r="D110" i="1" s="1"/>
  <c r="B9" i="1"/>
  <c r="C21" i="1"/>
  <c r="C29" i="1"/>
  <c r="D29" i="1"/>
  <c r="B10" i="1"/>
  <c r="AE108" i="1"/>
  <c r="AE68" i="1"/>
  <c r="AD198" i="1"/>
  <c r="AD128" i="1"/>
  <c r="AD88" i="1"/>
  <c r="AD48" i="1"/>
  <c r="AF180" i="1"/>
  <c r="AF132" i="1"/>
  <c r="AF92" i="1"/>
  <c r="AF52" i="1"/>
  <c r="AE100" i="1"/>
  <c r="AE60" i="1"/>
  <c r="AD182" i="1"/>
  <c r="AD120" i="1"/>
  <c r="AD80" i="1"/>
  <c r="AD32" i="1"/>
  <c r="AF164" i="1"/>
  <c r="AF124" i="1"/>
  <c r="AF84" i="1"/>
  <c r="AF36" i="1"/>
  <c r="D9" i="1"/>
  <c r="D21" i="1"/>
  <c r="AE92" i="1"/>
  <c r="AE44" i="1"/>
  <c r="AD166" i="1"/>
  <c r="AD112" i="1"/>
  <c r="AD64" i="1"/>
  <c r="AF196" i="1"/>
  <c r="AF156" i="1"/>
  <c r="AF116" i="1"/>
  <c r="AF68" i="1"/>
  <c r="AE76" i="1"/>
  <c r="AE36" i="1"/>
  <c r="AD150" i="1"/>
  <c r="AD96" i="1"/>
  <c r="AD56" i="1"/>
  <c r="AF188" i="1"/>
  <c r="AF148" i="1"/>
  <c r="AF100" i="1"/>
  <c r="AF60" i="1"/>
  <c r="D10" i="1"/>
  <c r="E21" i="1"/>
  <c r="AD194" i="1"/>
  <c r="AD178" i="1"/>
  <c r="AD162" i="1"/>
  <c r="AD146" i="1"/>
  <c r="AD24" i="1"/>
  <c r="AF28" i="1"/>
  <c r="AE28" i="1"/>
  <c r="AD190" i="1"/>
  <c r="AD174" i="1"/>
  <c r="AD158" i="1"/>
  <c r="AD142" i="1"/>
  <c r="AD16" i="1"/>
  <c r="AF20" i="1"/>
  <c r="AE84" i="1"/>
  <c r="AE52" i="1"/>
  <c r="AD202" i="1"/>
  <c r="AD186" i="1"/>
  <c r="AD170" i="1"/>
  <c r="AD154" i="1"/>
  <c r="AD136" i="1"/>
  <c r="AD104" i="1"/>
  <c r="AD72" i="1"/>
  <c r="AD40" i="1"/>
  <c r="AD8" i="1"/>
  <c r="AF172" i="1"/>
  <c r="AF140" i="1"/>
  <c r="AF108" i="1"/>
  <c r="AF76" i="1"/>
  <c r="AF44" i="1"/>
  <c r="AF12" i="1"/>
  <c r="AF13" i="1"/>
  <c r="AD13" i="1"/>
  <c r="AE13" i="1"/>
  <c r="AF9" i="1"/>
  <c r="AD9" i="1"/>
  <c r="AE9" i="1"/>
  <c r="AF5" i="1"/>
  <c r="AD5" i="1"/>
  <c r="AE5" i="1"/>
  <c r="AF27" i="1"/>
  <c r="AD27" i="1"/>
  <c r="AC27" i="1"/>
  <c r="AE27" i="1"/>
  <c r="AF23" i="1"/>
  <c r="AD23" i="1"/>
  <c r="AC23" i="1"/>
  <c r="AE23" i="1"/>
  <c r="AF19" i="1"/>
  <c r="AD19" i="1"/>
  <c r="AE19" i="1"/>
  <c r="AC19" i="1"/>
  <c r="AF15" i="1"/>
  <c r="AD15" i="1"/>
  <c r="AC15" i="1"/>
  <c r="AE15" i="1"/>
  <c r="AF201" i="1"/>
  <c r="AD201" i="1"/>
  <c r="AF197" i="1"/>
  <c r="AD197" i="1"/>
  <c r="AF193" i="1"/>
  <c r="AD193" i="1"/>
  <c r="AF189" i="1"/>
  <c r="AD189" i="1"/>
  <c r="AF185" i="1"/>
  <c r="AD185" i="1"/>
  <c r="AF181" i="1"/>
  <c r="AD181" i="1"/>
  <c r="AF177" i="1"/>
  <c r="AD177" i="1"/>
  <c r="AF173" i="1"/>
  <c r="AD173" i="1"/>
  <c r="AF169" i="1"/>
  <c r="AD169" i="1"/>
  <c r="AF165" i="1"/>
  <c r="AD165" i="1"/>
  <c r="AF161" i="1"/>
  <c r="AD161" i="1"/>
  <c r="AF157" i="1"/>
  <c r="AD157" i="1"/>
  <c r="AF153" i="1"/>
  <c r="AD153" i="1"/>
  <c r="AF149" i="1"/>
  <c r="AD149" i="1"/>
  <c r="AE149" i="1"/>
  <c r="AF145" i="1"/>
  <c r="AD145" i="1"/>
  <c r="AE145" i="1"/>
  <c r="AF141" i="1"/>
  <c r="AD141" i="1"/>
  <c r="AE141" i="1"/>
  <c r="AF137" i="1"/>
  <c r="AD137" i="1"/>
  <c r="AE137" i="1"/>
  <c r="AF133" i="1"/>
  <c r="AD133" i="1"/>
  <c r="AE133" i="1"/>
  <c r="AF129" i="1"/>
  <c r="AD129" i="1"/>
  <c r="AE129" i="1"/>
  <c r="AF125" i="1"/>
  <c r="AD125" i="1"/>
  <c r="AE125" i="1"/>
  <c r="AF121" i="1"/>
  <c r="AD121" i="1"/>
  <c r="AE121" i="1"/>
  <c r="AF117" i="1"/>
  <c r="AD117" i="1"/>
  <c r="AE117" i="1"/>
  <c r="AF113" i="1"/>
  <c r="AD113" i="1"/>
  <c r="AE113" i="1"/>
  <c r="AF109" i="1"/>
  <c r="AD109" i="1"/>
  <c r="AE109" i="1"/>
  <c r="AF105" i="1"/>
  <c r="AD105" i="1"/>
  <c r="AE105" i="1"/>
  <c r="AF101" i="1"/>
  <c r="AD101" i="1"/>
  <c r="AE101" i="1"/>
  <c r="AF97" i="1"/>
  <c r="AD97" i="1"/>
  <c r="AE97" i="1"/>
  <c r="AF93" i="1"/>
  <c r="AD93" i="1"/>
  <c r="AE93" i="1"/>
  <c r="AF89" i="1"/>
  <c r="AD89" i="1"/>
  <c r="AE89" i="1"/>
  <c r="AF85" i="1"/>
  <c r="AD85" i="1"/>
  <c r="AE85" i="1"/>
  <c r="AF81" i="1"/>
  <c r="AD81" i="1"/>
  <c r="AE81" i="1"/>
  <c r="AF77" i="1"/>
  <c r="AD77" i="1"/>
  <c r="AE77" i="1"/>
  <c r="AF73" i="1"/>
  <c r="AD73" i="1"/>
  <c r="AE73" i="1"/>
  <c r="AF69" i="1"/>
  <c r="AD69" i="1"/>
  <c r="AE69" i="1"/>
  <c r="AF65" i="1"/>
  <c r="AD65" i="1"/>
  <c r="AE65" i="1"/>
  <c r="AF61" i="1"/>
  <c r="AD61" i="1"/>
  <c r="AE61" i="1"/>
  <c r="AF57" i="1"/>
  <c r="AD57" i="1"/>
  <c r="AE57" i="1"/>
  <c r="AF53" i="1"/>
  <c r="AD53" i="1"/>
  <c r="AE53" i="1"/>
  <c r="AF49" i="1"/>
  <c r="AD49" i="1"/>
  <c r="AE49" i="1"/>
  <c r="AF45" i="1"/>
  <c r="AD45" i="1"/>
  <c r="AE45" i="1"/>
  <c r="AF41" i="1"/>
  <c r="AD41" i="1"/>
  <c r="AE41" i="1"/>
  <c r="AF37" i="1"/>
  <c r="AD37" i="1"/>
  <c r="AE37" i="1"/>
  <c r="AF33" i="1"/>
  <c r="AD33" i="1"/>
  <c r="AE33" i="1"/>
  <c r="AC201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33" i="1"/>
  <c r="AE201" i="1"/>
  <c r="AE185" i="1"/>
  <c r="AE169" i="1"/>
  <c r="AE153" i="1"/>
  <c r="AD3" i="1"/>
  <c r="AE3" i="1"/>
  <c r="AC3" i="1"/>
  <c r="AF3" i="1"/>
  <c r="AF11" i="1"/>
  <c r="AD11" i="1"/>
  <c r="AE11" i="1"/>
  <c r="AC11" i="1"/>
  <c r="AF7" i="1"/>
  <c r="AD7" i="1"/>
  <c r="AC7" i="1"/>
  <c r="AE7" i="1"/>
  <c r="AF29" i="1"/>
  <c r="AD29" i="1"/>
  <c r="AE29" i="1"/>
  <c r="AF25" i="1"/>
  <c r="AD25" i="1"/>
  <c r="AE25" i="1"/>
  <c r="AF21" i="1"/>
  <c r="AD21" i="1"/>
  <c r="AE21" i="1"/>
  <c r="AF17" i="1"/>
  <c r="AD17" i="1"/>
  <c r="AE17" i="1"/>
  <c r="AF203" i="1"/>
  <c r="AD203" i="1"/>
  <c r="AE203" i="1"/>
  <c r="AF199" i="1"/>
  <c r="AD199" i="1"/>
  <c r="AE199" i="1"/>
  <c r="AF195" i="1"/>
  <c r="AD195" i="1"/>
  <c r="AE195" i="1"/>
  <c r="AF191" i="1"/>
  <c r="AD191" i="1"/>
  <c r="AE191" i="1"/>
  <c r="AF187" i="1"/>
  <c r="AD187" i="1"/>
  <c r="AE187" i="1"/>
  <c r="AF183" i="1"/>
  <c r="AD183" i="1"/>
  <c r="AE183" i="1"/>
  <c r="AF179" i="1"/>
  <c r="AD179" i="1"/>
  <c r="AE179" i="1"/>
  <c r="AF175" i="1"/>
  <c r="AD175" i="1"/>
  <c r="AE175" i="1"/>
  <c r="AF171" i="1"/>
  <c r="AD171" i="1"/>
  <c r="AE171" i="1"/>
  <c r="AF167" i="1"/>
  <c r="AD167" i="1"/>
  <c r="AE167" i="1"/>
  <c r="AF163" i="1"/>
  <c r="AD163" i="1"/>
  <c r="AE163" i="1"/>
  <c r="AF159" i="1"/>
  <c r="AD159" i="1"/>
  <c r="AE159" i="1"/>
  <c r="AF155" i="1"/>
  <c r="AD155" i="1"/>
  <c r="AE155" i="1"/>
  <c r="AF151" i="1"/>
  <c r="AD151" i="1"/>
  <c r="AE151" i="1"/>
  <c r="AF147" i="1"/>
  <c r="AD147" i="1"/>
  <c r="AE147" i="1"/>
  <c r="AF143" i="1"/>
  <c r="AD143" i="1"/>
  <c r="AE143" i="1"/>
  <c r="AF139" i="1"/>
  <c r="AD139" i="1"/>
  <c r="AE139" i="1"/>
  <c r="AF135" i="1"/>
  <c r="AD135" i="1"/>
  <c r="AE135" i="1"/>
  <c r="AF131" i="1"/>
  <c r="AD131" i="1"/>
  <c r="AE131" i="1"/>
  <c r="AF127" i="1"/>
  <c r="AD127" i="1"/>
  <c r="AE127" i="1"/>
  <c r="AF123" i="1"/>
  <c r="AD123" i="1"/>
  <c r="AE123" i="1"/>
  <c r="AF119" i="1"/>
  <c r="AD119" i="1"/>
  <c r="AE119" i="1"/>
  <c r="AF115" i="1"/>
  <c r="AD115" i="1"/>
  <c r="AE115" i="1"/>
  <c r="AF111" i="1"/>
  <c r="AD111" i="1"/>
  <c r="AE111" i="1"/>
  <c r="AF107" i="1"/>
  <c r="AD107" i="1"/>
  <c r="AE107" i="1"/>
  <c r="AF103" i="1"/>
  <c r="AD103" i="1"/>
  <c r="AE103" i="1"/>
  <c r="AF99" i="1"/>
  <c r="AD99" i="1"/>
  <c r="AE99" i="1"/>
  <c r="AF95" i="1"/>
  <c r="AD95" i="1"/>
  <c r="AE95" i="1"/>
  <c r="AF91" i="1"/>
  <c r="AD91" i="1"/>
  <c r="AE91" i="1"/>
  <c r="AF87" i="1"/>
  <c r="AD87" i="1"/>
  <c r="AE87" i="1"/>
  <c r="AF83" i="1"/>
  <c r="AD83" i="1"/>
  <c r="AE83" i="1"/>
  <c r="AF79" i="1"/>
  <c r="AD79" i="1"/>
  <c r="AE79" i="1"/>
  <c r="AF75" i="1"/>
  <c r="AD75" i="1"/>
  <c r="AE75" i="1"/>
  <c r="AF71" i="1"/>
  <c r="AD71" i="1"/>
  <c r="AE71" i="1"/>
  <c r="AF67" i="1"/>
  <c r="AD67" i="1"/>
  <c r="AE67" i="1"/>
  <c r="AF63" i="1"/>
  <c r="AD63" i="1"/>
  <c r="AE63" i="1"/>
  <c r="AF59" i="1"/>
  <c r="AD59" i="1"/>
  <c r="AE59" i="1"/>
  <c r="AF55" i="1"/>
  <c r="AD55" i="1"/>
  <c r="AE55" i="1"/>
  <c r="AF51" i="1"/>
  <c r="AD51" i="1"/>
  <c r="AE51" i="1"/>
  <c r="AF47" i="1"/>
  <c r="AD47" i="1"/>
  <c r="AE47" i="1"/>
  <c r="AC47" i="1"/>
  <c r="AF43" i="1"/>
  <c r="AD43" i="1"/>
  <c r="AC43" i="1"/>
  <c r="AE43" i="1"/>
  <c r="AF39" i="1"/>
  <c r="AD39" i="1"/>
  <c r="AC39" i="1"/>
  <c r="AE39" i="1"/>
  <c r="AF35" i="1"/>
  <c r="AD35" i="1"/>
  <c r="AE35" i="1"/>
  <c r="AC35" i="1"/>
  <c r="AF31" i="1"/>
  <c r="AD31" i="1"/>
  <c r="AE31" i="1"/>
  <c r="AC31" i="1"/>
  <c r="AC197" i="1"/>
  <c r="AC189" i="1"/>
  <c r="AC181" i="1"/>
  <c r="AC173" i="1"/>
  <c r="AC165" i="1"/>
  <c r="AC157" i="1"/>
  <c r="AC149" i="1"/>
  <c r="AC141" i="1"/>
  <c r="AC133" i="1"/>
  <c r="AC125" i="1"/>
  <c r="AC117" i="1"/>
  <c r="AC109" i="1"/>
  <c r="AC101" i="1"/>
  <c r="AC93" i="1"/>
  <c r="AC85" i="1"/>
  <c r="AC77" i="1"/>
  <c r="AC69" i="1"/>
  <c r="AC61" i="1"/>
  <c r="AC53" i="1"/>
  <c r="AC41" i="1"/>
  <c r="AC25" i="1"/>
  <c r="AC9" i="1"/>
  <c r="AE193" i="1"/>
  <c r="AE177" i="1"/>
  <c r="AE161" i="1"/>
  <c r="AD14" i="1"/>
  <c r="AE14" i="1"/>
  <c r="AF14" i="1"/>
  <c r="AF10" i="1"/>
  <c r="AE10" i="1"/>
  <c r="AD10" i="1"/>
  <c r="AD6" i="1"/>
  <c r="AE6" i="1"/>
  <c r="AF6" i="1"/>
  <c r="AF138" i="1"/>
  <c r="AD138" i="1"/>
  <c r="AD134" i="1"/>
  <c r="AF134" i="1"/>
  <c r="AF130" i="1"/>
  <c r="AD130" i="1"/>
  <c r="AD126" i="1"/>
  <c r="AF126" i="1"/>
  <c r="AF122" i="1"/>
  <c r="AD122" i="1"/>
  <c r="AD118" i="1"/>
  <c r="AF118" i="1"/>
  <c r="AF114" i="1"/>
  <c r="AD114" i="1"/>
  <c r="AD110" i="1"/>
  <c r="AE110" i="1"/>
  <c r="AF110" i="1"/>
  <c r="AF106" i="1"/>
  <c r="AE106" i="1"/>
  <c r="AD106" i="1"/>
  <c r="AD102" i="1"/>
  <c r="AE102" i="1"/>
  <c r="AF102" i="1"/>
  <c r="AF98" i="1"/>
  <c r="AE98" i="1"/>
  <c r="AD98" i="1"/>
  <c r="AD94" i="1"/>
  <c r="AE94" i="1"/>
  <c r="AF94" i="1"/>
  <c r="AF90" i="1"/>
  <c r="AE90" i="1"/>
  <c r="AD90" i="1"/>
  <c r="AD86" i="1"/>
  <c r="AE86" i="1"/>
  <c r="AF86" i="1"/>
  <c r="AF82" i="1"/>
  <c r="AE82" i="1"/>
  <c r="AD82" i="1"/>
  <c r="AD78" i="1"/>
  <c r="AE78" i="1"/>
  <c r="AF78" i="1"/>
  <c r="AF74" i="1"/>
  <c r="AE74" i="1"/>
  <c r="AD74" i="1"/>
  <c r="AD70" i="1"/>
  <c r="AE70" i="1"/>
  <c r="AF70" i="1"/>
  <c r="AF66" i="1"/>
  <c r="AE66" i="1"/>
  <c r="AD66" i="1"/>
  <c r="AD62" i="1"/>
  <c r="AE62" i="1"/>
  <c r="AF62" i="1"/>
  <c r="AF58" i="1"/>
  <c r="AE58" i="1"/>
  <c r="AD58" i="1"/>
  <c r="AD54" i="1"/>
  <c r="AE54" i="1"/>
  <c r="AF54" i="1"/>
  <c r="AF50" i="1"/>
  <c r="AE50" i="1"/>
  <c r="AD50" i="1"/>
  <c r="AD46" i="1"/>
  <c r="AE46" i="1"/>
  <c r="AF46" i="1"/>
  <c r="AF42" i="1"/>
  <c r="AE42" i="1"/>
  <c r="AD42" i="1"/>
  <c r="AD38" i="1"/>
  <c r="AE38" i="1"/>
  <c r="AF38" i="1"/>
  <c r="AF34" i="1"/>
  <c r="AE34" i="1"/>
  <c r="AD34" i="1"/>
  <c r="AC200" i="1"/>
  <c r="AC196" i="1"/>
  <c r="AC192" i="1"/>
  <c r="AC188" i="1"/>
  <c r="AC184" i="1"/>
  <c r="AC180" i="1"/>
  <c r="AC176" i="1"/>
  <c r="AC172" i="1"/>
  <c r="AC168" i="1"/>
  <c r="AC164" i="1"/>
  <c r="AC160" i="1"/>
  <c r="AC156" i="1"/>
  <c r="AC152" i="1"/>
  <c r="AC148" i="1"/>
  <c r="AC144" i="1"/>
  <c r="AC140" i="1"/>
  <c r="AC136" i="1"/>
  <c r="AC132" i="1"/>
  <c r="AC128" i="1"/>
  <c r="AC124" i="1"/>
  <c r="AC120" i="1"/>
  <c r="AC116" i="1"/>
  <c r="AC112" i="1"/>
  <c r="AC108" i="1"/>
  <c r="AC104" i="1"/>
  <c r="AC100" i="1"/>
  <c r="AC96" i="1"/>
  <c r="AC92" i="1"/>
  <c r="AC88" i="1"/>
  <c r="AC84" i="1"/>
  <c r="AC80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24" i="1"/>
  <c r="AC20" i="1"/>
  <c r="AC16" i="1"/>
  <c r="AC12" i="1"/>
  <c r="AC8" i="1"/>
  <c r="AE200" i="1"/>
  <c r="AE196" i="1"/>
  <c r="AE192" i="1"/>
  <c r="AE188" i="1"/>
  <c r="AE184" i="1"/>
  <c r="AE180" i="1"/>
  <c r="AE176" i="1"/>
  <c r="AE172" i="1"/>
  <c r="AE168" i="1"/>
  <c r="AE164" i="1"/>
  <c r="AE160" i="1"/>
  <c r="AE156" i="1"/>
  <c r="AE152" i="1"/>
  <c r="AE148" i="1"/>
  <c r="AE144" i="1"/>
  <c r="AE140" i="1"/>
  <c r="AE136" i="1"/>
  <c r="AE132" i="1"/>
  <c r="AE128" i="1"/>
  <c r="AE124" i="1"/>
  <c r="AE120" i="1"/>
  <c r="AE116" i="1"/>
  <c r="AE112" i="1"/>
  <c r="AE96" i="1"/>
  <c r="AE80" i="1"/>
  <c r="AE64" i="1"/>
  <c r="AE48" i="1"/>
  <c r="AE32" i="1"/>
  <c r="AD12" i="1"/>
  <c r="AF200" i="1"/>
  <c r="AF184" i="1"/>
  <c r="AF168" i="1"/>
  <c r="AF152" i="1"/>
  <c r="AF104" i="1"/>
  <c r="AF88" i="1"/>
  <c r="AF72" i="1"/>
  <c r="AF56" i="1"/>
  <c r="AF40" i="1"/>
  <c r="AF24" i="1"/>
  <c r="AF8" i="1"/>
  <c r="AC4" i="1"/>
  <c r="AE4" i="1"/>
  <c r="AD4" i="1"/>
  <c r="AF26" i="1"/>
  <c r="AE26" i="1"/>
  <c r="AD26" i="1"/>
  <c r="AD22" i="1"/>
  <c r="AE22" i="1"/>
  <c r="AF22" i="1"/>
  <c r="AF18" i="1"/>
  <c r="AE18" i="1"/>
  <c r="AD18" i="1"/>
  <c r="AD30" i="1"/>
  <c r="AE30" i="1"/>
  <c r="AF30" i="1"/>
  <c r="AC202" i="1"/>
  <c r="AC198" i="1"/>
  <c r="AC194" i="1"/>
  <c r="AC190" i="1"/>
  <c r="AC186" i="1"/>
  <c r="AC182" i="1"/>
  <c r="AC178" i="1"/>
  <c r="AC174" i="1"/>
  <c r="AC170" i="1"/>
  <c r="AC166" i="1"/>
  <c r="AC162" i="1"/>
  <c r="AC158" i="1"/>
  <c r="AC154" i="1"/>
  <c r="AC150" i="1"/>
  <c r="AC146" i="1"/>
  <c r="AC142" i="1"/>
  <c r="AC138" i="1"/>
  <c r="AC134" i="1"/>
  <c r="AC130" i="1"/>
  <c r="AC126" i="1"/>
  <c r="AC122" i="1"/>
  <c r="AC118" i="1"/>
  <c r="AC114" i="1"/>
  <c r="AC110" i="1"/>
  <c r="AC106" i="1"/>
  <c r="AC102" i="1"/>
  <c r="AC98" i="1"/>
  <c r="AC94" i="1"/>
  <c r="AC90" i="1"/>
  <c r="AC86" i="1"/>
  <c r="AC82" i="1"/>
  <c r="AC78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26" i="1"/>
  <c r="AC22" i="1"/>
  <c r="AC18" i="1"/>
  <c r="AC14" i="1"/>
  <c r="AC10" i="1"/>
  <c r="AC6" i="1"/>
  <c r="AE202" i="1"/>
  <c r="AE198" i="1"/>
  <c r="AE194" i="1"/>
  <c r="AE190" i="1"/>
  <c r="AE186" i="1"/>
  <c r="AE182" i="1"/>
  <c r="AE178" i="1"/>
  <c r="AE174" i="1"/>
  <c r="AE170" i="1"/>
  <c r="AE166" i="1"/>
  <c r="AE162" i="1"/>
  <c r="AE158" i="1"/>
  <c r="AE154" i="1"/>
  <c r="AE150" i="1"/>
  <c r="AE146" i="1"/>
  <c r="AE142" i="1"/>
  <c r="AE138" i="1"/>
  <c r="AE134" i="1"/>
  <c r="AE130" i="1"/>
  <c r="AE126" i="1"/>
  <c r="AE122" i="1"/>
  <c r="AE118" i="1"/>
  <c r="AE114" i="1"/>
  <c r="AD192" i="1"/>
  <c r="AD176" i="1"/>
  <c r="AD160" i="1"/>
  <c r="AD144" i="1"/>
  <c r="AD20" i="1"/>
  <c r="AF16" i="1"/>
  <c r="C9" i="1"/>
  <c r="D127" i="1" l="1"/>
  <c r="G121" i="1" s="1"/>
  <c r="E127" i="1"/>
  <c r="H121" i="1" s="1"/>
  <c r="F63" i="1"/>
  <c r="F64" i="1"/>
  <c r="F49" i="1"/>
  <c r="C52" i="1"/>
  <c r="F50" i="1"/>
  <c r="F110" i="1"/>
  <c r="C112" i="1" s="1"/>
  <c r="C105" i="1" s="1"/>
  <c r="C106" i="1" s="1"/>
  <c r="G8" i="1"/>
  <c r="G11" i="1" s="1"/>
  <c r="H19" i="1"/>
  <c r="E22" i="1" s="1"/>
  <c r="E23" i="1" s="1"/>
  <c r="G7" i="1"/>
  <c r="G10" i="1" s="1"/>
  <c r="H27" i="1"/>
  <c r="E30" i="1" s="1"/>
  <c r="E31" i="1" s="1"/>
  <c r="I51" i="1" l="1"/>
  <c r="I65" i="1"/>
  <c r="I64" i="1"/>
  <c r="K3" i="1"/>
  <c r="L5" i="1"/>
  <c r="M5" i="1"/>
  <c r="L3" i="1"/>
  <c r="M6" i="1"/>
  <c r="K5" i="1"/>
  <c r="M3" i="1"/>
  <c r="I63" i="1"/>
  <c r="E105" i="1"/>
  <c r="E106" i="1" s="1"/>
  <c r="I50" i="1"/>
  <c r="I49" i="1"/>
  <c r="D105" i="1"/>
  <c r="D106" i="1" s="1"/>
  <c r="D22" i="1"/>
  <c r="D23" i="1" s="1"/>
  <c r="C22" i="1"/>
  <c r="C23" i="1" s="1"/>
  <c r="C30" i="1"/>
  <c r="C31" i="1" s="1"/>
  <c r="K6" i="1" s="1"/>
  <c r="D30" i="1"/>
  <c r="D31" i="1" s="1"/>
  <c r="L6" i="1" s="1"/>
  <c r="I52" i="1" l="1"/>
  <c r="E44" i="1" s="1"/>
  <c r="E45" i="1" s="1"/>
  <c r="E46" i="1" s="1"/>
  <c r="I66" i="1"/>
  <c r="C58" i="1" s="1"/>
  <c r="C59" i="1" s="1"/>
  <c r="C60" i="1" s="1"/>
  <c r="C114" i="1"/>
  <c r="D107" i="1" s="1"/>
  <c r="E58" i="1" l="1"/>
  <c r="E59" i="1" s="1"/>
  <c r="E60" i="1" s="1"/>
  <c r="D58" i="1"/>
  <c r="D59" i="1" s="1"/>
  <c r="D60" i="1" s="1"/>
  <c r="C44" i="1"/>
  <c r="C45" i="1" s="1"/>
  <c r="C46" i="1" s="1"/>
  <c r="D44" i="1"/>
  <c r="D45" i="1" s="1"/>
  <c r="D46" i="1" s="1"/>
  <c r="E107" i="1"/>
  <c r="C107" i="1"/>
  <c r="L56" i="1" l="1"/>
  <c r="M56" i="1" s="1"/>
  <c r="L57" i="1"/>
  <c r="M57" i="1" s="1"/>
  <c r="L42" i="1"/>
  <c r="M42" i="1" s="1"/>
  <c r="L43" i="1"/>
  <c r="M43" i="1" s="1"/>
  <c r="M48" i="1" s="1"/>
  <c r="M62" i="1" l="1"/>
  <c r="M45" i="1"/>
  <c r="N45" i="1"/>
  <c r="L45" i="1"/>
  <c r="M59" i="1" l="1"/>
  <c r="G36" i="1" s="1"/>
  <c r="D86" i="1" s="1"/>
  <c r="L9" i="1" s="1"/>
  <c r="C11" i="1" s="1"/>
  <c r="N59" i="1"/>
  <c r="H36" i="1" s="1"/>
  <c r="E86" i="1" s="1"/>
  <c r="M9" i="1" s="1"/>
  <c r="D11" i="1" s="1"/>
  <c r="L59" i="1"/>
  <c r="F36" i="1" s="1"/>
  <c r="K9" i="1" s="1"/>
  <c r="B11" i="1" s="1"/>
  <c r="C86" i="1" l="1"/>
</calcChain>
</file>

<file path=xl/sharedStrings.xml><?xml version="1.0" encoding="utf-8"?>
<sst xmlns="http://schemas.openxmlformats.org/spreadsheetml/2006/main" count="197" uniqueCount="105">
  <si>
    <t>B</t>
  </si>
  <si>
    <t>x</t>
  </si>
  <si>
    <t>y</t>
  </si>
  <si>
    <t>z</t>
  </si>
  <si>
    <t>L</t>
  </si>
  <si>
    <t>R</t>
  </si>
  <si>
    <t>l_L</t>
  </si>
  <si>
    <t>l_R</t>
  </si>
  <si>
    <t>P</t>
  </si>
  <si>
    <t>Circle L</t>
  </si>
  <si>
    <t>theta</t>
  </si>
  <si>
    <t>i</t>
  </si>
  <si>
    <t>circle R</t>
  </si>
  <si>
    <t>V</t>
  </si>
  <si>
    <t>Pn</t>
  </si>
  <si>
    <t>AP</t>
  </si>
  <si>
    <t xml:space="preserve">A </t>
  </si>
  <si>
    <t>system:</t>
  </si>
  <si>
    <t>AP + k.V = X</t>
  </si>
  <si>
    <t>||X|| = l</t>
  </si>
  <si>
    <t>C</t>
  </si>
  <si>
    <t>D</t>
  </si>
  <si>
    <t>k1</t>
  </si>
  <si>
    <t>k2</t>
  </si>
  <si>
    <t>(1)</t>
  </si>
  <si>
    <t>(2)</t>
  </si>
  <si>
    <t>substitute scalar equations of (1) into (2)</t>
  </si>
  <si>
    <t>this gives:</t>
  </si>
  <si>
    <t>A.k² + B.k + C = 0</t>
  </si>
  <si>
    <t>X</t>
  </si>
  <si>
    <t>k</t>
  </si>
  <si>
    <t>AX</t>
  </si>
  <si>
    <t>LPn</t>
  </si>
  <si>
    <t>RPn</t>
  </si>
  <si>
    <t>L OK?</t>
  </si>
  <si>
    <t>L_eff</t>
  </si>
  <si>
    <t>R OK?</t>
  </si>
  <si>
    <t>R_eff</t>
  </si>
  <si>
    <t>l</t>
  </si>
  <si>
    <t>1) Define vector DPn</t>
  </si>
  <si>
    <t>DPn (1)</t>
  </si>
  <si>
    <t>2) Scale DPn with factor l/||DPn||</t>
  </si>
  <si>
    <t>DPn (2)</t>
  </si>
  <si>
    <t>||DPn||</t>
  </si>
  <si>
    <t>3) add D to DPn to get Pn</t>
  </si>
  <si>
    <t>Solve for left one conflicting (green)</t>
  </si>
  <si>
    <t>Solve for right one conflicting (purple)</t>
  </si>
  <si>
    <t>Solve for one conflicting:</t>
  </si>
  <si>
    <t>Pn_eff</t>
  </si>
  <si>
    <t>||DPn|| (1)</t>
  </si>
  <si>
    <t>solve for intersect with circle L (red)</t>
  </si>
  <si>
    <t>check solution</t>
  </si>
  <si>
    <t>solve for intersect with circle R (yellow)</t>
  </si>
  <si>
    <t>LX</t>
  </si>
  <si>
    <t>BX</t>
  </si>
  <si>
    <t>RX</t>
  </si>
  <si>
    <t>Solve for both wrong:</t>
  </si>
  <si>
    <t>both pos</t>
  </si>
  <si>
    <t>both neg</t>
  </si>
  <si>
    <t>one neg</t>
  </si>
  <si>
    <t>Calculates new position for a given position, velocity and dart positions, position is the blue dot, old velocity is the blue vector, new velocity the red vector</t>
  </si>
  <si>
    <t>cable lengths:</t>
  </si>
  <si>
    <t>f</t>
  </si>
  <si>
    <t>LR</t>
  </si>
  <si>
    <t>conflicting</t>
  </si>
  <si>
    <t>Conflicting cable lengths</t>
  </si>
  <si>
    <t>Solve for invalid cable length (red dot)</t>
  </si>
  <si>
    <t>solve triangle</t>
  </si>
  <si>
    <t>a</t>
  </si>
  <si>
    <t>b</t>
  </si>
  <si>
    <t>c</t>
  </si>
  <si>
    <t>d</t>
  </si>
  <si>
    <t>M</t>
  </si>
  <si>
    <t>AB</t>
  </si>
  <si>
    <t>check D &gt; 0</t>
  </si>
  <si>
    <t>check constraints</t>
  </si>
  <si>
    <t>Pn(old)</t>
  </si>
  <si>
    <t>A</t>
  </si>
  <si>
    <t>this is the fraction of the length of AB where the perpendicular to C intersects AB</t>
  </si>
  <si>
    <t>Define triangle ABC, where A is the left dart, B the right dart, and C is a point</t>
  </si>
  <si>
    <t>on the intersection circle of both spheres</t>
  </si>
  <si>
    <t>(length of left cable)</t>
  </si>
  <si>
    <t>(length of right cable)</t>
  </si>
  <si>
    <t>(distance between darts)</t>
  </si>
  <si>
    <t>this is the length of MC</t>
  </si>
  <si>
    <t>p</t>
  </si>
  <si>
    <t>q</t>
  </si>
  <si>
    <t>P'</t>
  </si>
  <si>
    <t>(perpendicular projection of Pn(old) on AB)</t>
  </si>
  <si>
    <t>P'Pn(old)</t>
  </si>
  <si>
    <t>D OK?</t>
  </si>
  <si>
    <t>Only left conflicting</t>
  </si>
  <si>
    <t>Only right conflicting</t>
  </si>
  <si>
    <t>Both conflicting</t>
  </si>
  <si>
    <t>Both correct</t>
  </si>
  <si>
    <t>Resulting</t>
  </si>
  <si>
    <t>FIRST CHECK IF THE VELOCITY VECTOR INTERSECTS WITH OVERLAP ZONE</t>
  </si>
  <si>
    <t>VELOCITY VECTOR DOES NOT CROSS OVERLAP ZONE =&gt; GO TO INTERSECTION POINT</t>
  </si>
  <si>
    <t xml:space="preserve"> =&gt;</t>
  </si>
  <si>
    <t>OK:</t>
  </si>
  <si>
    <t>Solve for overlapping spheres</t>
  </si>
  <si>
    <t>overlap</t>
  </si>
  <si>
    <t>||AP||</t>
  </si>
  <si>
    <t>(overlap)</t>
  </si>
  <si>
    <t>(no overlap)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</si>
</sst>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ill="1"/>
    <xf numFmtId="49" fontId="0" fillId="0" borderId="0" xfId="0" applyNumberFormat="1"/>
    <xf numFmtId="0" fontId="0" fillId="0" borderId="0" xfId="0" applyBorder="1"/>
    <xf numFmtId="0" fontId="0" fillId="0" borderId="4" xfId="0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3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325615847539821E-3"/>
          <c:y val="1.1200504715528178E-2"/>
          <c:w val="0.99217625806808707"/>
          <c:h val="0.98735048296056227"/>
        </c:manualLayout>
      </c:layout>
      <c:scatterChart>
        <c:scatterStyle val="smoothMarker"/>
        <c:varyColors val="0"/>
        <c:ser>
          <c:idx val="0"/>
          <c:order val="0"/>
          <c:tx>
            <c:v>Circle L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Blad1!$AC$3:$AC$203</c:f>
              <c:numCache>
                <c:formatCode>General</c:formatCode>
                <c:ptCount val="201"/>
                <c:pt idx="0">
                  <c:v>7</c:v>
                </c:pt>
                <c:pt idx="1">
                  <c:v>6.9950656036573164</c:v>
                </c:pt>
                <c:pt idx="2">
                  <c:v>6.980267284282716</c:v>
                </c:pt>
                <c:pt idx="3">
                  <c:v>6.9556196460308009</c:v>
                </c:pt>
                <c:pt idx="4">
                  <c:v>6.921147013144779</c:v>
                </c:pt>
                <c:pt idx="5">
                  <c:v>6.8768834059513786</c:v>
                </c:pt>
                <c:pt idx="6">
                  <c:v>6.8228725072868865</c:v>
                </c:pt>
                <c:pt idx="7">
                  <c:v>6.7591676193874743</c:v>
                </c:pt>
                <c:pt idx="8">
                  <c:v>6.6858316112863108</c:v>
                </c:pt>
                <c:pt idx="9">
                  <c:v>6.6029368567694302</c:v>
                </c:pt>
                <c:pt idx="10">
                  <c:v>6.5105651629515346</c:v>
                </c:pt>
                <c:pt idx="11">
                  <c:v>6.4088076895422539</c:v>
                </c:pt>
                <c:pt idx="12">
                  <c:v>6.2977648588825144</c:v>
                </c:pt>
                <c:pt idx="13">
                  <c:v>6.1775462568398112</c:v>
                </c:pt>
                <c:pt idx="14">
                  <c:v>6.0482705246601967</c:v>
                </c:pt>
                <c:pt idx="15">
                  <c:v>5.9100652418836788</c:v>
                </c:pt>
                <c:pt idx="16">
                  <c:v>5.7630668004386365</c:v>
                </c:pt>
                <c:pt idx="17">
                  <c:v>5.6074202700394373</c:v>
                </c:pt>
                <c:pt idx="18">
                  <c:v>5.4432792550201512</c:v>
                </c:pt>
                <c:pt idx="19">
                  <c:v>5.270805742745619</c:v>
                </c:pt>
                <c:pt idx="20">
                  <c:v>5.0901699437494745</c:v>
                </c:pt>
                <c:pt idx="21">
                  <c:v>4.9015501237569028</c:v>
                </c:pt>
                <c:pt idx="22">
                  <c:v>4.7051324277578921</c:v>
                </c:pt>
                <c:pt idx="23">
                  <c:v>4.5011106963045959</c:v>
                </c:pt>
                <c:pt idx="24">
                  <c:v>4.289686274214116</c:v>
                </c:pt>
                <c:pt idx="25">
                  <c:v>4.0710678118654755</c:v>
                </c:pt>
                <c:pt idx="26">
                  <c:v>3.8454710592868864</c:v>
                </c:pt>
                <c:pt idx="27">
                  <c:v>3.6131186532365192</c:v>
                </c:pt>
                <c:pt idx="28">
                  <c:v>3.3742398974868975</c:v>
                </c:pt>
                <c:pt idx="29">
                  <c:v>3.1290705365297651</c:v>
                </c:pt>
                <c:pt idx="30">
                  <c:v>2.8778525229247327</c:v>
                </c:pt>
                <c:pt idx="31">
                  <c:v>2.6208337785213072</c:v>
                </c:pt>
                <c:pt idx="32">
                  <c:v>2.3582679497899655</c:v>
                </c:pt>
                <c:pt idx="33">
                  <c:v>2.0904141575037123</c:v>
                </c:pt>
                <c:pt idx="34">
                  <c:v>1.8175367410171512</c:v>
                </c:pt>
                <c:pt idx="35">
                  <c:v>1.5399049973954684</c:v>
                </c:pt>
                <c:pt idx="36">
                  <c:v>1.257792915650727</c:v>
                </c:pt>
                <c:pt idx="37">
                  <c:v>0.97147890634780554</c:v>
                </c:pt>
                <c:pt idx="38">
                  <c:v>0.68124552684678097</c:v>
                </c:pt>
                <c:pt idx="39">
                  <c:v>0.38737920245291502</c:v>
                </c:pt>
                <c:pt idx="40">
                  <c:v>9.0169943749474513E-2</c:v>
                </c:pt>
                <c:pt idx="41">
                  <c:v>-0.21008893960770525</c:v>
                </c:pt>
                <c:pt idx="42">
                  <c:v>-0.51310112835145283</c:v>
                </c:pt>
                <c:pt idx="43">
                  <c:v>-0.81856758603457314</c:v>
                </c:pt>
                <c:pt idx="44">
                  <c:v>-1.1261868541427527</c:v>
                </c:pt>
                <c:pt idx="45">
                  <c:v>-1.4356553495976907</c:v>
                </c:pt>
                <c:pt idx="46">
                  <c:v>-1.7466676643569552</c:v>
                </c:pt>
                <c:pt idx="47">
                  <c:v>-2.0589168668148572</c:v>
                </c:pt>
                <c:pt idx="48">
                  <c:v>-2.3720948047068648</c:v>
                </c:pt>
                <c:pt idx="49">
                  <c:v>-2.6858924092187162</c:v>
                </c:pt>
                <c:pt idx="50">
                  <c:v>-2.9999999999999996</c:v>
                </c:pt>
                <c:pt idx="51">
                  <c:v>-3.3141075907812829</c:v>
                </c:pt>
                <c:pt idx="52">
                  <c:v>-3.6279051952931338</c:v>
                </c:pt>
                <c:pt idx="53">
                  <c:v>-3.9410831331851437</c:v>
                </c:pt>
                <c:pt idx="54">
                  <c:v>-4.2533323356430417</c:v>
                </c:pt>
                <c:pt idx="55">
                  <c:v>-4.5643446504023082</c:v>
                </c:pt>
                <c:pt idx="56">
                  <c:v>-4.8738131458572465</c:v>
                </c:pt>
                <c:pt idx="57">
                  <c:v>-5.1814324139654229</c:v>
                </c:pt>
                <c:pt idx="58">
                  <c:v>-5.4868988716485489</c:v>
                </c:pt>
                <c:pt idx="59">
                  <c:v>-5.7899110603922921</c:v>
                </c:pt>
                <c:pt idx="60">
                  <c:v>-6.090169943749471</c:v>
                </c:pt>
                <c:pt idx="61">
                  <c:v>-6.3873792024529141</c:v>
                </c:pt>
                <c:pt idx="62">
                  <c:v>-6.6812455268467774</c:v>
                </c:pt>
                <c:pt idx="63">
                  <c:v>-6.9714789063478069</c:v>
                </c:pt>
                <c:pt idx="64">
                  <c:v>-7.257792915650727</c:v>
                </c:pt>
                <c:pt idx="65">
                  <c:v>-7.5399049973954666</c:v>
                </c:pt>
                <c:pt idx="66">
                  <c:v>-7.8175367410171539</c:v>
                </c:pt>
                <c:pt idx="67">
                  <c:v>-8.0904141575037123</c:v>
                </c:pt>
                <c:pt idx="68">
                  <c:v>-8.358267949789969</c:v>
                </c:pt>
                <c:pt idx="69">
                  <c:v>-8.6208337785213072</c:v>
                </c:pt>
                <c:pt idx="70">
                  <c:v>-8.87785252292473</c:v>
                </c:pt>
                <c:pt idx="71">
                  <c:v>-9.1290705365297669</c:v>
                </c:pt>
                <c:pt idx="72">
                  <c:v>-9.3742398974868983</c:v>
                </c:pt>
                <c:pt idx="73">
                  <c:v>-9.6131186532365174</c:v>
                </c:pt>
                <c:pt idx="74">
                  <c:v>-9.8454710592868864</c:v>
                </c:pt>
                <c:pt idx="75">
                  <c:v>-10.071067811865476</c:v>
                </c:pt>
                <c:pt idx="76">
                  <c:v>-10.289686274214112</c:v>
                </c:pt>
                <c:pt idx="77">
                  <c:v>-10.501110696304597</c:v>
                </c:pt>
                <c:pt idx="78">
                  <c:v>-10.705132427757892</c:v>
                </c:pt>
                <c:pt idx="79">
                  <c:v>-10.901550123756904</c:v>
                </c:pt>
                <c:pt idx="80">
                  <c:v>-11.090169943749473</c:v>
                </c:pt>
                <c:pt idx="81">
                  <c:v>-11.270805742745617</c:v>
                </c:pt>
                <c:pt idx="82">
                  <c:v>-11.443279255020148</c:v>
                </c:pt>
                <c:pt idx="83">
                  <c:v>-11.607420270039437</c:v>
                </c:pt>
                <c:pt idx="84">
                  <c:v>-11.763066800438637</c:v>
                </c:pt>
                <c:pt idx="85">
                  <c:v>-11.910065241883679</c:v>
                </c:pt>
                <c:pt idx="86">
                  <c:v>-12.048270524660193</c:v>
                </c:pt>
                <c:pt idx="87">
                  <c:v>-12.177546256839809</c:v>
                </c:pt>
                <c:pt idx="88">
                  <c:v>-12.297764858882513</c:v>
                </c:pt>
                <c:pt idx="89">
                  <c:v>-12.408807689542254</c:v>
                </c:pt>
                <c:pt idx="90">
                  <c:v>-12.510565162951535</c:v>
                </c:pt>
                <c:pt idx="91">
                  <c:v>-12.60293685676943</c:v>
                </c:pt>
                <c:pt idx="92">
                  <c:v>-12.685831611286309</c:v>
                </c:pt>
                <c:pt idx="93">
                  <c:v>-12.759167619387473</c:v>
                </c:pt>
                <c:pt idx="94">
                  <c:v>-12.822872507286887</c:v>
                </c:pt>
                <c:pt idx="95">
                  <c:v>-12.876883405951377</c:v>
                </c:pt>
                <c:pt idx="96">
                  <c:v>-12.921147013144777</c:v>
                </c:pt>
                <c:pt idx="97">
                  <c:v>-12.955619646030801</c:v>
                </c:pt>
                <c:pt idx="98">
                  <c:v>-12.980267284282716</c:v>
                </c:pt>
                <c:pt idx="99">
                  <c:v>-12.995065603657316</c:v>
                </c:pt>
                <c:pt idx="100">
                  <c:v>-13</c:v>
                </c:pt>
                <c:pt idx="101">
                  <c:v>-12.995065603657316</c:v>
                </c:pt>
                <c:pt idx="102">
                  <c:v>-12.980267284282716</c:v>
                </c:pt>
                <c:pt idx="103">
                  <c:v>-12.955619646030801</c:v>
                </c:pt>
                <c:pt idx="104">
                  <c:v>-12.921147013144779</c:v>
                </c:pt>
                <c:pt idx="105">
                  <c:v>-12.876883405951379</c:v>
                </c:pt>
                <c:pt idx="106">
                  <c:v>-12.822872507286887</c:v>
                </c:pt>
                <c:pt idx="107">
                  <c:v>-12.759167619387474</c:v>
                </c:pt>
                <c:pt idx="108">
                  <c:v>-12.685831611286313</c:v>
                </c:pt>
                <c:pt idx="109">
                  <c:v>-12.602936856769432</c:v>
                </c:pt>
                <c:pt idx="110">
                  <c:v>-12.510565162951536</c:v>
                </c:pt>
                <c:pt idx="111">
                  <c:v>-12.408807689542254</c:v>
                </c:pt>
                <c:pt idx="112">
                  <c:v>-12.297764858882514</c:v>
                </c:pt>
                <c:pt idx="113">
                  <c:v>-12.177546256839813</c:v>
                </c:pt>
                <c:pt idx="114">
                  <c:v>-12.048270524660197</c:v>
                </c:pt>
                <c:pt idx="115">
                  <c:v>-11.910065241883677</c:v>
                </c:pt>
                <c:pt idx="116">
                  <c:v>-11.763066800438635</c:v>
                </c:pt>
                <c:pt idx="117">
                  <c:v>-11.607420270039437</c:v>
                </c:pt>
                <c:pt idx="118">
                  <c:v>-11.443279255020151</c:v>
                </c:pt>
                <c:pt idx="119">
                  <c:v>-11.270805742745621</c:v>
                </c:pt>
                <c:pt idx="120">
                  <c:v>-11.090169943749478</c:v>
                </c:pt>
                <c:pt idx="121">
                  <c:v>-10.901550123756902</c:v>
                </c:pt>
                <c:pt idx="122">
                  <c:v>-10.705132427757892</c:v>
                </c:pt>
                <c:pt idx="123">
                  <c:v>-10.501110696304597</c:v>
                </c:pt>
                <c:pt idx="124">
                  <c:v>-10.289686274214118</c:v>
                </c:pt>
                <c:pt idx="125">
                  <c:v>-10.071067811865479</c:v>
                </c:pt>
                <c:pt idx="126">
                  <c:v>-9.8454710592868864</c:v>
                </c:pt>
                <c:pt idx="127">
                  <c:v>-9.6131186532365192</c:v>
                </c:pt>
                <c:pt idx="128">
                  <c:v>-9.3742398974868948</c:v>
                </c:pt>
                <c:pt idx="129">
                  <c:v>-9.1290705365297651</c:v>
                </c:pt>
                <c:pt idx="130">
                  <c:v>-8.8778525229247336</c:v>
                </c:pt>
                <c:pt idx="131">
                  <c:v>-8.6208337785213089</c:v>
                </c:pt>
                <c:pt idx="132">
                  <c:v>-8.3582679497899637</c:v>
                </c:pt>
                <c:pt idx="133">
                  <c:v>-8.0904141575037105</c:v>
                </c:pt>
                <c:pt idx="134">
                  <c:v>-7.817536741017153</c:v>
                </c:pt>
                <c:pt idx="135">
                  <c:v>-7.5399049973954693</c:v>
                </c:pt>
                <c:pt idx="136">
                  <c:v>-7.2577929156507217</c:v>
                </c:pt>
                <c:pt idx="137">
                  <c:v>-6.9714789063478033</c:v>
                </c:pt>
                <c:pt idx="138">
                  <c:v>-6.6812455268467783</c:v>
                </c:pt>
                <c:pt idx="139">
                  <c:v>-6.3873792024529141</c:v>
                </c:pt>
                <c:pt idx="140">
                  <c:v>-6.0901699437494754</c:v>
                </c:pt>
                <c:pt idx="141">
                  <c:v>-5.7899110603922956</c:v>
                </c:pt>
                <c:pt idx="142">
                  <c:v>-5.4868988716485445</c:v>
                </c:pt>
                <c:pt idx="143">
                  <c:v>-5.1814324139654238</c:v>
                </c:pt>
                <c:pt idx="144">
                  <c:v>-4.8738131458572465</c:v>
                </c:pt>
                <c:pt idx="145">
                  <c:v>-4.56434465040231</c:v>
                </c:pt>
                <c:pt idx="146">
                  <c:v>-4.2533323356430461</c:v>
                </c:pt>
                <c:pt idx="147">
                  <c:v>-3.9410831331851397</c:v>
                </c:pt>
                <c:pt idx="148">
                  <c:v>-3.627905195293132</c:v>
                </c:pt>
                <c:pt idx="149">
                  <c:v>-3.3141075907812829</c:v>
                </c:pt>
                <c:pt idx="150">
                  <c:v>-3.0000000000000018</c:v>
                </c:pt>
                <c:pt idx="151">
                  <c:v>-2.6858924092187206</c:v>
                </c:pt>
                <c:pt idx="152">
                  <c:v>-2.3720948047068715</c:v>
                </c:pt>
                <c:pt idx="153">
                  <c:v>-2.058916866814855</c:v>
                </c:pt>
                <c:pt idx="154">
                  <c:v>-1.7466676643569576</c:v>
                </c:pt>
                <c:pt idx="155">
                  <c:v>-1.4356553495976931</c:v>
                </c:pt>
                <c:pt idx="156">
                  <c:v>-1.1261868541427573</c:v>
                </c:pt>
                <c:pt idx="157">
                  <c:v>-0.8185675860345798</c:v>
                </c:pt>
                <c:pt idx="158">
                  <c:v>-0.51310112835145061</c:v>
                </c:pt>
                <c:pt idx="159">
                  <c:v>-0.21008893960770791</c:v>
                </c:pt>
                <c:pt idx="160">
                  <c:v>9.0169943749472292E-2</c:v>
                </c:pt>
                <c:pt idx="161">
                  <c:v>0.38737920245291058</c:v>
                </c:pt>
                <c:pt idx="162">
                  <c:v>0.68124552684677431</c:v>
                </c:pt>
                <c:pt idx="163">
                  <c:v>0.97147890634779976</c:v>
                </c:pt>
                <c:pt idx="164">
                  <c:v>1.2577929156507182</c:v>
                </c:pt>
                <c:pt idx="165">
                  <c:v>1.5399049973954577</c:v>
                </c:pt>
                <c:pt idx="166">
                  <c:v>1.8175367410171575</c:v>
                </c:pt>
                <c:pt idx="167">
                  <c:v>2.0904141575037158</c:v>
                </c:pt>
                <c:pt idx="168">
                  <c:v>2.3582679497899672</c:v>
                </c:pt>
                <c:pt idx="169">
                  <c:v>2.6208337785213054</c:v>
                </c:pt>
                <c:pt idx="170">
                  <c:v>2.8778525229247292</c:v>
                </c:pt>
                <c:pt idx="171">
                  <c:v>3.1290705365297615</c:v>
                </c:pt>
                <c:pt idx="172">
                  <c:v>3.374239897486893</c:v>
                </c:pt>
                <c:pt idx="173">
                  <c:v>3.6131186532365129</c:v>
                </c:pt>
                <c:pt idx="174">
                  <c:v>3.8454710592868793</c:v>
                </c:pt>
                <c:pt idx="175">
                  <c:v>4.0710678118654684</c:v>
                </c:pt>
                <c:pt idx="176">
                  <c:v>4.2896862742141124</c:v>
                </c:pt>
                <c:pt idx="177">
                  <c:v>4.5011106963045968</c:v>
                </c:pt>
                <c:pt idx="178">
                  <c:v>4.7051324277578939</c:v>
                </c:pt>
                <c:pt idx="179">
                  <c:v>4.9015501237569028</c:v>
                </c:pt>
                <c:pt idx="180">
                  <c:v>5.0901699437494727</c:v>
                </c:pt>
                <c:pt idx="181">
                  <c:v>5.2708057427456154</c:v>
                </c:pt>
                <c:pt idx="182">
                  <c:v>5.4432792550201476</c:v>
                </c:pt>
                <c:pt idx="183">
                  <c:v>5.607420270039432</c:v>
                </c:pt>
                <c:pt idx="184">
                  <c:v>5.7630668004386312</c:v>
                </c:pt>
                <c:pt idx="185">
                  <c:v>5.9100652418836788</c:v>
                </c:pt>
                <c:pt idx="186">
                  <c:v>6.0482705246601931</c:v>
                </c:pt>
                <c:pt idx="187">
                  <c:v>6.177546256839813</c:v>
                </c:pt>
                <c:pt idx="188">
                  <c:v>6.2977648588825144</c:v>
                </c:pt>
                <c:pt idx="189">
                  <c:v>6.4088076895422539</c:v>
                </c:pt>
                <c:pt idx="190">
                  <c:v>6.5105651629515346</c:v>
                </c:pt>
                <c:pt idx="191">
                  <c:v>6.6029368567694302</c:v>
                </c:pt>
                <c:pt idx="192">
                  <c:v>6.685831611286309</c:v>
                </c:pt>
                <c:pt idx="193">
                  <c:v>6.7591676193874726</c:v>
                </c:pt>
                <c:pt idx="194">
                  <c:v>6.8228725072868865</c:v>
                </c:pt>
                <c:pt idx="195">
                  <c:v>6.8768834059513768</c:v>
                </c:pt>
                <c:pt idx="196">
                  <c:v>6.9211470131447772</c:v>
                </c:pt>
                <c:pt idx="197">
                  <c:v>6.9556196460308009</c:v>
                </c:pt>
                <c:pt idx="198">
                  <c:v>6.980267284282716</c:v>
                </c:pt>
                <c:pt idx="199">
                  <c:v>6.9950656036573164</c:v>
                </c:pt>
                <c:pt idx="200">
                  <c:v>7</c:v>
                </c:pt>
              </c:numCache>
            </c:numRef>
          </c:xVal>
          <c:yVal>
            <c:numRef>
              <c:f>Blad1!$AD$3:$AD$203</c:f>
              <c:numCache>
                <c:formatCode>General</c:formatCode>
                <c:ptCount val="201"/>
                <c:pt idx="0">
                  <c:v>0</c:v>
                </c:pt>
                <c:pt idx="1">
                  <c:v>0.31410759078128292</c:v>
                </c:pt>
                <c:pt idx="2">
                  <c:v>0.62790519529313371</c:v>
                </c:pt>
                <c:pt idx="3">
                  <c:v>0.94108313318514314</c:v>
                </c:pt>
                <c:pt idx="4">
                  <c:v>1.2533323356430426</c:v>
                </c:pt>
                <c:pt idx="5">
                  <c:v>1.5643446504023086</c:v>
                </c:pt>
                <c:pt idx="6">
                  <c:v>1.873813145857246</c:v>
                </c:pt>
                <c:pt idx="7">
                  <c:v>2.1814324139654255</c:v>
                </c:pt>
                <c:pt idx="8">
                  <c:v>2.4868988716485481</c:v>
                </c:pt>
                <c:pt idx="9">
                  <c:v>2.789911060392293</c:v>
                </c:pt>
                <c:pt idx="10">
                  <c:v>3.0901699437494741</c:v>
                </c:pt>
                <c:pt idx="11">
                  <c:v>3.3873792024529137</c:v>
                </c:pt>
                <c:pt idx="12">
                  <c:v>3.6812455268467792</c:v>
                </c:pt>
                <c:pt idx="13">
                  <c:v>3.971478906347806</c:v>
                </c:pt>
                <c:pt idx="14">
                  <c:v>4.257792915650727</c:v>
                </c:pt>
                <c:pt idx="15">
                  <c:v>4.5399049973954675</c:v>
                </c:pt>
                <c:pt idx="16">
                  <c:v>4.817536741017153</c:v>
                </c:pt>
                <c:pt idx="17">
                  <c:v>5.0904141575037132</c:v>
                </c:pt>
                <c:pt idx="18">
                  <c:v>5.3582679497899663</c:v>
                </c:pt>
                <c:pt idx="19">
                  <c:v>5.6208337785213054</c:v>
                </c:pt>
                <c:pt idx="20">
                  <c:v>5.8778525229247318</c:v>
                </c:pt>
                <c:pt idx="21">
                  <c:v>6.1290705365297651</c:v>
                </c:pt>
                <c:pt idx="22">
                  <c:v>6.3742398974868966</c:v>
                </c:pt>
                <c:pt idx="23">
                  <c:v>6.6131186532365183</c:v>
                </c:pt>
                <c:pt idx="24">
                  <c:v>6.8454710592868864</c:v>
                </c:pt>
                <c:pt idx="25">
                  <c:v>7.0710678118654746</c:v>
                </c:pt>
                <c:pt idx="26">
                  <c:v>7.289686274214116</c:v>
                </c:pt>
                <c:pt idx="27">
                  <c:v>7.501110696304595</c:v>
                </c:pt>
                <c:pt idx="28">
                  <c:v>7.7051324277578921</c:v>
                </c:pt>
                <c:pt idx="29">
                  <c:v>7.9015501237569037</c:v>
                </c:pt>
                <c:pt idx="30">
                  <c:v>8.0901699437494727</c:v>
                </c:pt>
                <c:pt idx="31">
                  <c:v>8.2708057427456172</c:v>
                </c:pt>
                <c:pt idx="32">
                  <c:v>8.4432792550201512</c:v>
                </c:pt>
                <c:pt idx="33">
                  <c:v>8.6074202700394373</c:v>
                </c:pt>
                <c:pt idx="34">
                  <c:v>8.7630668004386365</c:v>
                </c:pt>
                <c:pt idx="35">
                  <c:v>8.9100652418836788</c:v>
                </c:pt>
                <c:pt idx="36">
                  <c:v>9.0482705246601967</c:v>
                </c:pt>
                <c:pt idx="37">
                  <c:v>9.1775462568398112</c:v>
                </c:pt>
                <c:pt idx="38">
                  <c:v>9.2977648588825126</c:v>
                </c:pt>
                <c:pt idx="39">
                  <c:v>9.4088076895422539</c:v>
                </c:pt>
                <c:pt idx="40">
                  <c:v>9.5105651629515346</c:v>
                </c:pt>
                <c:pt idx="41">
                  <c:v>9.6029368567694302</c:v>
                </c:pt>
                <c:pt idx="42">
                  <c:v>9.6858316112863108</c:v>
                </c:pt>
                <c:pt idx="43">
                  <c:v>9.7591676193874726</c:v>
                </c:pt>
                <c:pt idx="44">
                  <c:v>9.8228725072868865</c:v>
                </c:pt>
                <c:pt idx="45">
                  <c:v>9.8768834059513786</c:v>
                </c:pt>
                <c:pt idx="46">
                  <c:v>9.9211470131447772</c:v>
                </c:pt>
                <c:pt idx="47">
                  <c:v>9.9556196460308009</c:v>
                </c:pt>
                <c:pt idx="48">
                  <c:v>9.980267284282716</c:v>
                </c:pt>
                <c:pt idx="49">
                  <c:v>9.9950656036573164</c:v>
                </c:pt>
                <c:pt idx="50">
                  <c:v>10</c:v>
                </c:pt>
                <c:pt idx="51">
                  <c:v>9.9950656036573164</c:v>
                </c:pt>
                <c:pt idx="52">
                  <c:v>9.980267284282716</c:v>
                </c:pt>
                <c:pt idx="53">
                  <c:v>9.9556196460308009</c:v>
                </c:pt>
                <c:pt idx="54">
                  <c:v>9.921147013144779</c:v>
                </c:pt>
                <c:pt idx="55">
                  <c:v>9.8768834059513786</c:v>
                </c:pt>
                <c:pt idx="56">
                  <c:v>9.8228725072868865</c:v>
                </c:pt>
                <c:pt idx="57">
                  <c:v>9.7591676193874743</c:v>
                </c:pt>
                <c:pt idx="58">
                  <c:v>9.6858316112863108</c:v>
                </c:pt>
                <c:pt idx="59">
                  <c:v>9.6029368567694302</c:v>
                </c:pt>
                <c:pt idx="60">
                  <c:v>9.5105651629515364</c:v>
                </c:pt>
                <c:pt idx="61">
                  <c:v>9.4088076895422539</c:v>
                </c:pt>
                <c:pt idx="62">
                  <c:v>9.2977648588825144</c:v>
                </c:pt>
                <c:pt idx="63">
                  <c:v>9.1775462568398112</c:v>
                </c:pt>
                <c:pt idx="64">
                  <c:v>9.0482705246601949</c:v>
                </c:pt>
                <c:pt idx="65">
                  <c:v>8.9100652418836788</c:v>
                </c:pt>
                <c:pt idx="66">
                  <c:v>8.7630668004386347</c:v>
                </c:pt>
                <c:pt idx="67">
                  <c:v>8.6074202700394373</c:v>
                </c:pt>
                <c:pt idx="68">
                  <c:v>8.4432792550201494</c:v>
                </c:pt>
                <c:pt idx="69">
                  <c:v>8.2708057427456172</c:v>
                </c:pt>
                <c:pt idx="70">
                  <c:v>8.0901699437494745</c:v>
                </c:pt>
                <c:pt idx="71">
                  <c:v>7.9015501237569028</c:v>
                </c:pt>
                <c:pt idx="72">
                  <c:v>7.7051324277578921</c:v>
                </c:pt>
                <c:pt idx="73">
                  <c:v>7.5011106963045968</c:v>
                </c:pt>
                <c:pt idx="74">
                  <c:v>7.2896862742141142</c:v>
                </c:pt>
                <c:pt idx="75">
                  <c:v>7.0710678118654755</c:v>
                </c:pt>
                <c:pt idx="76">
                  <c:v>6.8454710592868881</c:v>
                </c:pt>
                <c:pt idx="77">
                  <c:v>6.6131186532365183</c:v>
                </c:pt>
                <c:pt idx="78">
                  <c:v>6.3742398974868983</c:v>
                </c:pt>
                <c:pt idx="79">
                  <c:v>6.1290705365297633</c:v>
                </c:pt>
                <c:pt idx="80">
                  <c:v>5.8778525229247327</c:v>
                </c:pt>
                <c:pt idx="81">
                  <c:v>5.6208337785213081</c:v>
                </c:pt>
                <c:pt idx="82">
                  <c:v>5.3582679497899699</c:v>
                </c:pt>
                <c:pt idx="83">
                  <c:v>5.0904141575037105</c:v>
                </c:pt>
                <c:pt idx="84">
                  <c:v>4.8175367410171521</c:v>
                </c:pt>
                <c:pt idx="85">
                  <c:v>4.5399049973954684</c:v>
                </c:pt>
                <c:pt idx="86">
                  <c:v>4.2577929156507288</c:v>
                </c:pt>
                <c:pt idx="87">
                  <c:v>3.9714789063478104</c:v>
                </c:pt>
                <c:pt idx="88">
                  <c:v>3.6812455268467814</c:v>
                </c:pt>
                <c:pt idx="89">
                  <c:v>3.3873792024529132</c:v>
                </c:pt>
                <c:pt idx="90">
                  <c:v>3.090169943749475</c:v>
                </c:pt>
                <c:pt idx="91">
                  <c:v>2.7899110603922956</c:v>
                </c:pt>
                <c:pt idx="92">
                  <c:v>2.4868988716485525</c:v>
                </c:pt>
                <c:pt idx="93">
                  <c:v>2.1814324139654278</c:v>
                </c:pt>
                <c:pt idx="94">
                  <c:v>1.8738131458572458</c:v>
                </c:pt>
                <c:pt idx="95">
                  <c:v>1.5643446504023097</c:v>
                </c:pt>
                <c:pt idx="96">
                  <c:v>1.2533323356430452</c:v>
                </c:pt>
                <c:pt idx="97">
                  <c:v>0.94108313318514347</c:v>
                </c:pt>
                <c:pt idx="98">
                  <c:v>0.62790519529313582</c:v>
                </c:pt>
                <c:pt idx="99">
                  <c:v>0.31410759078128236</c:v>
                </c:pt>
                <c:pt idx="100">
                  <c:v>1.22514845490862E-15</c:v>
                </c:pt>
                <c:pt idx="101">
                  <c:v>-0.31410759078127992</c:v>
                </c:pt>
                <c:pt idx="102">
                  <c:v>-0.62790519529313349</c:v>
                </c:pt>
                <c:pt idx="103">
                  <c:v>-0.94108313318514103</c:v>
                </c:pt>
                <c:pt idx="104">
                  <c:v>-1.2533323356430428</c:v>
                </c:pt>
                <c:pt idx="105">
                  <c:v>-1.5643446504023073</c:v>
                </c:pt>
                <c:pt idx="106">
                  <c:v>-1.8738131458572478</c:v>
                </c:pt>
                <c:pt idx="107">
                  <c:v>-2.1814324139654251</c:v>
                </c:pt>
                <c:pt idx="108">
                  <c:v>-2.4868988716485458</c:v>
                </c:pt>
                <c:pt idx="109">
                  <c:v>-2.789911060392289</c:v>
                </c:pt>
                <c:pt idx="110">
                  <c:v>-3.0901699437494727</c:v>
                </c:pt>
                <c:pt idx="111">
                  <c:v>-3.387379202452915</c:v>
                </c:pt>
                <c:pt idx="112">
                  <c:v>-3.6812455268467792</c:v>
                </c:pt>
                <c:pt idx="113">
                  <c:v>-3.9714789063478042</c:v>
                </c:pt>
                <c:pt idx="114">
                  <c:v>-4.2577929156507226</c:v>
                </c:pt>
                <c:pt idx="115">
                  <c:v>-4.539904997395471</c:v>
                </c:pt>
                <c:pt idx="116">
                  <c:v>-4.8175367410171539</c:v>
                </c:pt>
                <c:pt idx="117">
                  <c:v>-5.0904141575037123</c:v>
                </c:pt>
                <c:pt idx="118">
                  <c:v>-5.3582679497899646</c:v>
                </c:pt>
                <c:pt idx="119">
                  <c:v>-5.6208337785213027</c:v>
                </c:pt>
                <c:pt idx="120">
                  <c:v>-5.8778525229247265</c:v>
                </c:pt>
                <c:pt idx="121">
                  <c:v>-6.129070536529766</c:v>
                </c:pt>
                <c:pt idx="122">
                  <c:v>-6.3742398974868966</c:v>
                </c:pt>
                <c:pt idx="123">
                  <c:v>-6.6131186532365174</c:v>
                </c:pt>
                <c:pt idx="124">
                  <c:v>-6.8454710592868837</c:v>
                </c:pt>
                <c:pt idx="125">
                  <c:v>-7.0710678118654711</c:v>
                </c:pt>
                <c:pt idx="126">
                  <c:v>-7.289686274214116</c:v>
                </c:pt>
                <c:pt idx="127">
                  <c:v>-7.501110696304595</c:v>
                </c:pt>
                <c:pt idx="128">
                  <c:v>-7.7051324277578939</c:v>
                </c:pt>
                <c:pt idx="129">
                  <c:v>-7.9015501237569037</c:v>
                </c:pt>
                <c:pt idx="130">
                  <c:v>-8.0901699437494727</c:v>
                </c:pt>
                <c:pt idx="131">
                  <c:v>-8.2708057427456154</c:v>
                </c:pt>
                <c:pt idx="132">
                  <c:v>-8.443279255020153</c:v>
                </c:pt>
                <c:pt idx="133">
                  <c:v>-8.6074202700394373</c:v>
                </c:pt>
                <c:pt idx="134">
                  <c:v>-8.7630668004386365</c:v>
                </c:pt>
                <c:pt idx="135">
                  <c:v>-8.9100652418836788</c:v>
                </c:pt>
                <c:pt idx="136">
                  <c:v>-9.0482705246601984</c:v>
                </c:pt>
                <c:pt idx="137">
                  <c:v>-9.177546256839813</c:v>
                </c:pt>
                <c:pt idx="138">
                  <c:v>-9.2977648588825144</c:v>
                </c:pt>
                <c:pt idx="139">
                  <c:v>-9.4088076895422539</c:v>
                </c:pt>
                <c:pt idx="140">
                  <c:v>-9.5105651629515346</c:v>
                </c:pt>
                <c:pt idx="141">
                  <c:v>-9.6029368567694302</c:v>
                </c:pt>
                <c:pt idx="142">
                  <c:v>-9.6858316112863125</c:v>
                </c:pt>
                <c:pt idx="143">
                  <c:v>-9.7591676193874743</c:v>
                </c:pt>
                <c:pt idx="144">
                  <c:v>-9.8228725072868865</c:v>
                </c:pt>
                <c:pt idx="145">
                  <c:v>-9.8768834059513768</c:v>
                </c:pt>
                <c:pt idx="146">
                  <c:v>-9.9211470131447772</c:v>
                </c:pt>
                <c:pt idx="147">
                  <c:v>-9.9556196460308009</c:v>
                </c:pt>
                <c:pt idx="148">
                  <c:v>-9.980267284282716</c:v>
                </c:pt>
                <c:pt idx="149">
                  <c:v>-9.9950656036573164</c:v>
                </c:pt>
                <c:pt idx="150">
                  <c:v>-10</c:v>
                </c:pt>
                <c:pt idx="151">
                  <c:v>-9.9950656036573164</c:v>
                </c:pt>
                <c:pt idx="152">
                  <c:v>-9.980267284282716</c:v>
                </c:pt>
                <c:pt idx="153">
                  <c:v>-9.9556196460308009</c:v>
                </c:pt>
                <c:pt idx="154">
                  <c:v>-9.921147013144779</c:v>
                </c:pt>
                <c:pt idx="155">
                  <c:v>-9.8768834059513786</c:v>
                </c:pt>
                <c:pt idx="156">
                  <c:v>-9.8228725072868865</c:v>
                </c:pt>
                <c:pt idx="157">
                  <c:v>-9.7591676193874761</c:v>
                </c:pt>
                <c:pt idx="158">
                  <c:v>-9.6858316112863108</c:v>
                </c:pt>
                <c:pt idx="159">
                  <c:v>-9.6029368567694302</c:v>
                </c:pt>
                <c:pt idx="160">
                  <c:v>-9.5105651629515364</c:v>
                </c:pt>
                <c:pt idx="161">
                  <c:v>-9.4088076895422557</c:v>
                </c:pt>
                <c:pt idx="162">
                  <c:v>-9.2977648588825161</c:v>
                </c:pt>
                <c:pt idx="163">
                  <c:v>-9.1775462568398147</c:v>
                </c:pt>
                <c:pt idx="164">
                  <c:v>-9.0482705246601984</c:v>
                </c:pt>
                <c:pt idx="165">
                  <c:v>-8.9100652418836841</c:v>
                </c:pt>
                <c:pt idx="166">
                  <c:v>-8.763066800438633</c:v>
                </c:pt>
                <c:pt idx="167">
                  <c:v>-8.6074202700394338</c:v>
                </c:pt>
                <c:pt idx="168">
                  <c:v>-8.4432792550201494</c:v>
                </c:pt>
                <c:pt idx="169">
                  <c:v>-8.270805742745619</c:v>
                </c:pt>
                <c:pt idx="170">
                  <c:v>-8.0901699437494763</c:v>
                </c:pt>
                <c:pt idx="171">
                  <c:v>-7.9015501237569064</c:v>
                </c:pt>
                <c:pt idx="172">
                  <c:v>-7.7051324277578956</c:v>
                </c:pt>
                <c:pt idx="173">
                  <c:v>-7.5011106963046004</c:v>
                </c:pt>
                <c:pt idx="174">
                  <c:v>-7.2896862742141213</c:v>
                </c:pt>
                <c:pt idx="175">
                  <c:v>-7.0710678118654835</c:v>
                </c:pt>
                <c:pt idx="176">
                  <c:v>-6.8454710592868899</c:v>
                </c:pt>
                <c:pt idx="177">
                  <c:v>-6.6131186532365156</c:v>
                </c:pt>
                <c:pt idx="178">
                  <c:v>-6.3742398974868966</c:v>
                </c:pt>
                <c:pt idx="179">
                  <c:v>-6.1290705365297651</c:v>
                </c:pt>
                <c:pt idx="180">
                  <c:v>-5.8778525229247336</c:v>
                </c:pt>
                <c:pt idx="181">
                  <c:v>-5.6208337785213089</c:v>
                </c:pt>
                <c:pt idx="182">
                  <c:v>-5.3582679497899708</c:v>
                </c:pt>
                <c:pt idx="183">
                  <c:v>-5.0904141575037194</c:v>
                </c:pt>
                <c:pt idx="184">
                  <c:v>-4.817536741017161</c:v>
                </c:pt>
                <c:pt idx="185">
                  <c:v>-4.5399049973954693</c:v>
                </c:pt>
                <c:pt idx="186">
                  <c:v>-4.2577929156507297</c:v>
                </c:pt>
                <c:pt idx="187">
                  <c:v>-3.9714789063478033</c:v>
                </c:pt>
                <c:pt idx="188">
                  <c:v>-3.6812455268467787</c:v>
                </c:pt>
                <c:pt idx="189">
                  <c:v>-3.3873792024529141</c:v>
                </c:pt>
                <c:pt idx="190">
                  <c:v>-3.0901699437494763</c:v>
                </c:pt>
                <c:pt idx="191">
                  <c:v>-2.7899110603922965</c:v>
                </c:pt>
                <c:pt idx="192">
                  <c:v>-2.4868988716485534</c:v>
                </c:pt>
                <c:pt idx="193">
                  <c:v>-2.1814324139654331</c:v>
                </c:pt>
                <c:pt idx="194">
                  <c:v>-1.8738131458572469</c:v>
                </c:pt>
                <c:pt idx="195">
                  <c:v>-1.5643446504023113</c:v>
                </c:pt>
                <c:pt idx="196">
                  <c:v>-1.2533323356430466</c:v>
                </c:pt>
                <c:pt idx="197">
                  <c:v>-0.94108313318514902</c:v>
                </c:pt>
                <c:pt idx="198">
                  <c:v>-0.6279051952931326</c:v>
                </c:pt>
                <c:pt idx="199">
                  <c:v>-0.31410759078128359</c:v>
                </c:pt>
                <c:pt idx="200">
                  <c:v>-2.45029690981724E-15</c:v>
                </c:pt>
              </c:numCache>
            </c:numRef>
          </c:yVal>
          <c:smooth val="1"/>
        </c:ser>
        <c:ser>
          <c:idx val="1"/>
          <c:order val="1"/>
          <c:tx>
            <c:v>Circle R</c:v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Blad1!$AE$3:$AE$203</c:f>
              <c:numCache>
                <c:formatCode>General</c:formatCode>
                <c:ptCount val="201"/>
                <c:pt idx="0">
                  <c:v>6</c:v>
                </c:pt>
                <c:pt idx="1">
                  <c:v>5.9980262414629264</c:v>
                </c:pt>
                <c:pt idx="2">
                  <c:v>5.9921069137130862</c:v>
                </c:pt>
                <c:pt idx="3">
                  <c:v>5.98224785841232</c:v>
                </c:pt>
                <c:pt idx="4">
                  <c:v>5.9684588052579119</c:v>
                </c:pt>
                <c:pt idx="5">
                  <c:v>5.9507533623805511</c:v>
                </c:pt>
                <c:pt idx="6">
                  <c:v>5.9291490029147553</c:v>
                </c:pt>
                <c:pt idx="7">
                  <c:v>5.9036670477549897</c:v>
                </c:pt>
                <c:pt idx="8">
                  <c:v>5.8743326445145243</c:v>
                </c:pt>
                <c:pt idx="9">
                  <c:v>5.8411747427077723</c:v>
                </c:pt>
                <c:pt idx="10">
                  <c:v>5.8042260651806146</c:v>
                </c:pt>
                <c:pt idx="11">
                  <c:v>5.7635230758169023</c:v>
                </c:pt>
                <c:pt idx="12">
                  <c:v>5.7191059435530054</c:v>
                </c:pt>
                <c:pt idx="13">
                  <c:v>5.6710185027359241</c:v>
                </c:pt>
                <c:pt idx="14">
                  <c:v>5.6193082098640783</c:v>
                </c:pt>
                <c:pt idx="15">
                  <c:v>5.5640260967534712</c:v>
                </c:pt>
                <c:pt idx="16">
                  <c:v>5.5052267201754539</c:v>
                </c:pt>
                <c:pt idx="17">
                  <c:v>5.4429681080157746</c:v>
                </c:pt>
                <c:pt idx="18">
                  <c:v>5.3773117020080603</c:v>
                </c:pt>
                <c:pt idx="19">
                  <c:v>5.3083222970982469</c:v>
                </c:pt>
                <c:pt idx="20">
                  <c:v>5.2360679774997898</c:v>
                </c:pt>
                <c:pt idx="21">
                  <c:v>5.1606200495027608</c:v>
                </c:pt>
                <c:pt idx="22">
                  <c:v>5.082052971103157</c:v>
                </c:pt>
                <c:pt idx="23">
                  <c:v>5.0004442785218384</c:v>
                </c:pt>
                <c:pt idx="24">
                  <c:v>4.9158745096856462</c:v>
                </c:pt>
                <c:pt idx="25">
                  <c:v>4.8284271247461898</c:v>
                </c:pt>
                <c:pt idx="26">
                  <c:v>4.7381884237147549</c:v>
                </c:pt>
                <c:pt idx="27">
                  <c:v>4.6452474612946073</c:v>
                </c:pt>
                <c:pt idx="28">
                  <c:v>4.549695958994759</c:v>
                </c:pt>
                <c:pt idx="29">
                  <c:v>4.4516282146119064</c:v>
                </c:pt>
                <c:pt idx="30">
                  <c:v>4.3511410091698934</c:v>
                </c:pt>
                <c:pt idx="31">
                  <c:v>4.2483335114085232</c:v>
                </c:pt>
                <c:pt idx="32">
                  <c:v>4.1433071799159862</c:v>
                </c:pt>
                <c:pt idx="33">
                  <c:v>4.0361656630014853</c:v>
                </c:pt>
                <c:pt idx="34">
                  <c:v>3.9270146964068608</c:v>
                </c:pt>
                <c:pt idx="35">
                  <c:v>3.815961998958187</c:v>
                </c:pt>
                <c:pt idx="36">
                  <c:v>3.7031171662602906</c:v>
                </c:pt>
                <c:pt idx="37">
                  <c:v>3.588591562539122</c:v>
                </c:pt>
                <c:pt idx="38">
                  <c:v>3.4724982107387126</c:v>
                </c:pt>
                <c:pt idx="39">
                  <c:v>3.3549516809811659</c:v>
                </c:pt>
                <c:pt idx="40">
                  <c:v>3.2360679774997898</c:v>
                </c:pt>
                <c:pt idx="41">
                  <c:v>3.115964424156918</c:v>
                </c:pt>
                <c:pt idx="42">
                  <c:v>2.994759548659419</c:v>
                </c:pt>
                <c:pt idx="43">
                  <c:v>2.8725729655861709</c:v>
                </c:pt>
                <c:pt idx="44">
                  <c:v>2.7495252583428988</c:v>
                </c:pt>
                <c:pt idx="45">
                  <c:v>2.6257378601609238</c:v>
                </c:pt>
                <c:pt idx="46">
                  <c:v>2.5013329342572179</c:v>
                </c:pt>
                <c:pt idx="47">
                  <c:v>2.3764332532740573</c:v>
                </c:pt>
                <c:pt idx="48">
                  <c:v>2.2511620781172539</c:v>
                </c:pt>
                <c:pt idx="49">
                  <c:v>2.1256430363125136</c:v>
                </c:pt>
                <c:pt idx="50">
                  <c:v>2.0000000000000004</c:v>
                </c:pt>
                <c:pt idx="51">
                  <c:v>1.8743569636874868</c:v>
                </c:pt>
                <c:pt idx="52">
                  <c:v>1.7488379218827463</c:v>
                </c:pt>
                <c:pt idx="53">
                  <c:v>1.6235667467259425</c:v>
                </c:pt>
                <c:pt idx="54">
                  <c:v>1.4986670657427834</c:v>
                </c:pt>
                <c:pt idx="55">
                  <c:v>1.3742621398390766</c:v>
                </c:pt>
                <c:pt idx="56">
                  <c:v>1.2504747416571016</c:v>
                </c:pt>
                <c:pt idx="57">
                  <c:v>1.1274270344138306</c:v>
                </c:pt>
                <c:pt idx="58">
                  <c:v>1.0052404513405806</c:v>
                </c:pt>
                <c:pt idx="59">
                  <c:v>0.88403557584308334</c:v>
                </c:pt>
                <c:pt idx="60">
                  <c:v>0.76393202250021153</c:v>
                </c:pt>
                <c:pt idx="61">
                  <c:v>0.64504831901883453</c:v>
                </c:pt>
                <c:pt idx="62">
                  <c:v>0.52750178926128899</c:v>
                </c:pt>
                <c:pt idx="63">
                  <c:v>0.4114084374608773</c:v>
                </c:pt>
                <c:pt idx="64">
                  <c:v>0.29688283373970914</c:v>
                </c:pt>
                <c:pt idx="65">
                  <c:v>0.18403800104181323</c:v>
                </c:pt>
                <c:pt idx="66">
                  <c:v>7.2985303593138262E-2</c:v>
                </c:pt>
                <c:pt idx="67">
                  <c:v>-3.6165663001485271E-2</c:v>
                </c:pt>
                <c:pt idx="68">
                  <c:v>-0.14330717991598751</c:v>
                </c:pt>
                <c:pt idx="69">
                  <c:v>-0.24833351140852278</c:v>
                </c:pt>
                <c:pt idx="70">
                  <c:v>-0.3511410091698921</c:v>
                </c:pt>
                <c:pt idx="71">
                  <c:v>-0.45162821461190639</c:v>
                </c:pt>
                <c:pt idx="72">
                  <c:v>-0.54969595899475898</c:v>
                </c:pt>
                <c:pt idx="73">
                  <c:v>-0.64524746129460686</c:v>
                </c:pt>
                <c:pt idx="74">
                  <c:v>-0.7381884237147549</c:v>
                </c:pt>
                <c:pt idx="75">
                  <c:v>-0.82842712474618985</c:v>
                </c:pt>
                <c:pt idx="76">
                  <c:v>-0.91587450968564532</c:v>
                </c:pt>
                <c:pt idx="77">
                  <c:v>-1.0004442785218384</c:v>
                </c:pt>
                <c:pt idx="78">
                  <c:v>-1.0820529711031566</c:v>
                </c:pt>
                <c:pt idx="79">
                  <c:v>-1.1606200495027617</c:v>
                </c:pt>
                <c:pt idx="80">
                  <c:v>-1.2360679774997894</c:v>
                </c:pt>
                <c:pt idx="81">
                  <c:v>-1.3083222970982469</c:v>
                </c:pt>
                <c:pt idx="82">
                  <c:v>-1.3773117020080594</c:v>
                </c:pt>
                <c:pt idx="83">
                  <c:v>-1.442968108015775</c:v>
                </c:pt>
                <c:pt idx="84">
                  <c:v>-1.5052267201754543</c:v>
                </c:pt>
                <c:pt idx="85">
                  <c:v>-1.5640260967534712</c:v>
                </c:pt>
                <c:pt idx="86">
                  <c:v>-1.6193082098640774</c:v>
                </c:pt>
                <c:pt idx="87">
                  <c:v>-1.6710185027359237</c:v>
                </c:pt>
                <c:pt idx="88">
                  <c:v>-1.7191059435530054</c:v>
                </c:pt>
                <c:pt idx="89">
                  <c:v>-1.7635230758169018</c:v>
                </c:pt>
                <c:pt idx="90">
                  <c:v>-1.8042260651806141</c:v>
                </c:pt>
                <c:pt idx="91">
                  <c:v>-1.8411747427077718</c:v>
                </c:pt>
                <c:pt idx="92">
                  <c:v>-1.8743326445145239</c:v>
                </c:pt>
                <c:pt idx="93">
                  <c:v>-1.9036670477549893</c:v>
                </c:pt>
                <c:pt idx="94">
                  <c:v>-1.9291490029147549</c:v>
                </c:pt>
                <c:pt idx="95">
                  <c:v>-1.9507533623805506</c:v>
                </c:pt>
                <c:pt idx="96">
                  <c:v>-1.9684588052579111</c:v>
                </c:pt>
                <c:pt idx="97">
                  <c:v>-1.98224785841232</c:v>
                </c:pt>
                <c:pt idx="98">
                  <c:v>-1.9921069137130862</c:v>
                </c:pt>
                <c:pt idx="99">
                  <c:v>-1.9980262414629264</c:v>
                </c:pt>
                <c:pt idx="100">
                  <c:v>-2</c:v>
                </c:pt>
                <c:pt idx="101">
                  <c:v>-1.9980262414629264</c:v>
                </c:pt>
                <c:pt idx="102">
                  <c:v>-1.9921069137130862</c:v>
                </c:pt>
                <c:pt idx="103">
                  <c:v>-1.98224785841232</c:v>
                </c:pt>
                <c:pt idx="104">
                  <c:v>-1.9684588052579115</c:v>
                </c:pt>
                <c:pt idx="105">
                  <c:v>-1.9507533623805511</c:v>
                </c:pt>
                <c:pt idx="106">
                  <c:v>-1.9291490029147544</c:v>
                </c:pt>
                <c:pt idx="107">
                  <c:v>-1.9036670477549897</c:v>
                </c:pt>
                <c:pt idx="108">
                  <c:v>-1.8743326445145247</c:v>
                </c:pt>
                <c:pt idx="109">
                  <c:v>-1.8411747427077727</c:v>
                </c:pt>
                <c:pt idx="110">
                  <c:v>-1.8042260651806146</c:v>
                </c:pt>
                <c:pt idx="111">
                  <c:v>-1.7635230758169018</c:v>
                </c:pt>
                <c:pt idx="112">
                  <c:v>-1.7191059435530058</c:v>
                </c:pt>
                <c:pt idx="113">
                  <c:v>-1.671018502735925</c:v>
                </c:pt>
                <c:pt idx="114">
                  <c:v>-1.6193082098640788</c:v>
                </c:pt>
                <c:pt idx="115">
                  <c:v>-1.5640260967534707</c:v>
                </c:pt>
                <c:pt idx="116">
                  <c:v>-1.5052267201754539</c:v>
                </c:pt>
                <c:pt idx="117">
                  <c:v>-1.4429681080157746</c:v>
                </c:pt>
                <c:pt idx="118">
                  <c:v>-1.3773117020080607</c:v>
                </c:pt>
                <c:pt idx="119">
                  <c:v>-1.3083222970982482</c:v>
                </c:pt>
                <c:pt idx="120">
                  <c:v>-1.2360679774997911</c:v>
                </c:pt>
                <c:pt idx="121">
                  <c:v>-1.1606200495027612</c:v>
                </c:pt>
                <c:pt idx="122">
                  <c:v>-1.082052971103157</c:v>
                </c:pt>
                <c:pt idx="123">
                  <c:v>-1.0004442785218388</c:v>
                </c:pt>
                <c:pt idx="124">
                  <c:v>-0.9158745096856471</c:v>
                </c:pt>
                <c:pt idx="125">
                  <c:v>-0.82842712474619162</c:v>
                </c:pt>
                <c:pt idx="126">
                  <c:v>-0.73818842371475446</c:v>
                </c:pt>
                <c:pt idx="127">
                  <c:v>-0.64524746129460775</c:v>
                </c:pt>
                <c:pt idx="128">
                  <c:v>-0.54969595899475809</c:v>
                </c:pt>
                <c:pt idx="129">
                  <c:v>-0.45162821461190594</c:v>
                </c:pt>
                <c:pt idx="130">
                  <c:v>-0.35114100916989299</c:v>
                </c:pt>
                <c:pt idx="131">
                  <c:v>-0.24833351140852367</c:v>
                </c:pt>
                <c:pt idx="132">
                  <c:v>-0.14330717991598529</c:v>
                </c:pt>
                <c:pt idx="133">
                  <c:v>-3.6165663001484383E-2</c:v>
                </c:pt>
                <c:pt idx="134">
                  <c:v>7.2985303593138928E-2</c:v>
                </c:pt>
                <c:pt idx="135">
                  <c:v>0.18403800104181234</c:v>
                </c:pt>
                <c:pt idx="136">
                  <c:v>0.29688283373971136</c:v>
                </c:pt>
                <c:pt idx="137">
                  <c:v>0.41140843746087885</c:v>
                </c:pt>
                <c:pt idx="138">
                  <c:v>0.52750178926128877</c:v>
                </c:pt>
                <c:pt idx="139">
                  <c:v>0.64504831901883453</c:v>
                </c:pt>
                <c:pt idx="140">
                  <c:v>0.76393202250020975</c:v>
                </c:pt>
                <c:pt idx="141">
                  <c:v>0.88403557584308157</c:v>
                </c:pt>
                <c:pt idx="142">
                  <c:v>1.0052404513405824</c:v>
                </c:pt>
                <c:pt idx="143">
                  <c:v>1.1274270344138304</c:v>
                </c:pt>
                <c:pt idx="144">
                  <c:v>1.2504747416571016</c:v>
                </c:pt>
                <c:pt idx="145">
                  <c:v>1.3742621398390757</c:v>
                </c:pt>
                <c:pt idx="146">
                  <c:v>1.4986670657427816</c:v>
                </c:pt>
                <c:pt idx="147">
                  <c:v>1.623566746725944</c:v>
                </c:pt>
                <c:pt idx="148">
                  <c:v>1.7488379218827472</c:v>
                </c:pt>
                <c:pt idx="149">
                  <c:v>1.8743569636874868</c:v>
                </c:pt>
                <c:pt idx="150">
                  <c:v>1.9999999999999993</c:v>
                </c:pt>
                <c:pt idx="151">
                  <c:v>2.1256430363125118</c:v>
                </c:pt>
                <c:pt idx="152">
                  <c:v>2.2511620781172512</c:v>
                </c:pt>
                <c:pt idx="153">
                  <c:v>2.3764332532740582</c:v>
                </c:pt>
                <c:pt idx="154">
                  <c:v>2.501332934257217</c:v>
                </c:pt>
                <c:pt idx="155">
                  <c:v>2.6257378601609229</c:v>
                </c:pt>
                <c:pt idx="156">
                  <c:v>2.7495252583428971</c:v>
                </c:pt>
                <c:pt idx="157">
                  <c:v>2.8725729655861683</c:v>
                </c:pt>
                <c:pt idx="158">
                  <c:v>2.9947595486594198</c:v>
                </c:pt>
                <c:pt idx="159">
                  <c:v>3.1159644241569167</c:v>
                </c:pt>
                <c:pt idx="160">
                  <c:v>3.2360679774997889</c:v>
                </c:pt>
                <c:pt idx="161">
                  <c:v>3.3549516809811641</c:v>
                </c:pt>
                <c:pt idx="162">
                  <c:v>3.4724982107387099</c:v>
                </c:pt>
                <c:pt idx="163">
                  <c:v>3.5885915625391198</c:v>
                </c:pt>
                <c:pt idx="164">
                  <c:v>3.7031171662602871</c:v>
                </c:pt>
                <c:pt idx="165">
                  <c:v>3.8159619989581834</c:v>
                </c:pt>
                <c:pt idx="166">
                  <c:v>3.9270146964068626</c:v>
                </c:pt>
                <c:pt idx="167">
                  <c:v>4.0361656630014862</c:v>
                </c:pt>
                <c:pt idx="168">
                  <c:v>4.1433071799159871</c:v>
                </c:pt>
                <c:pt idx="169">
                  <c:v>4.2483335114085223</c:v>
                </c:pt>
                <c:pt idx="170">
                  <c:v>4.3511410091698917</c:v>
                </c:pt>
                <c:pt idx="171">
                  <c:v>4.4516282146119046</c:v>
                </c:pt>
                <c:pt idx="172">
                  <c:v>4.5496959589947572</c:v>
                </c:pt>
                <c:pt idx="173">
                  <c:v>4.6452474612946055</c:v>
                </c:pt>
                <c:pt idx="174">
                  <c:v>4.7381884237147514</c:v>
                </c:pt>
                <c:pt idx="175">
                  <c:v>4.8284271247461872</c:v>
                </c:pt>
                <c:pt idx="176">
                  <c:v>4.9158745096856453</c:v>
                </c:pt>
                <c:pt idx="177">
                  <c:v>5.0004442785218384</c:v>
                </c:pt>
                <c:pt idx="178">
                  <c:v>5.0820529711031579</c:v>
                </c:pt>
                <c:pt idx="179">
                  <c:v>5.1606200495027608</c:v>
                </c:pt>
                <c:pt idx="180">
                  <c:v>5.2360679774997898</c:v>
                </c:pt>
                <c:pt idx="181">
                  <c:v>5.3083222970982469</c:v>
                </c:pt>
                <c:pt idx="182">
                  <c:v>5.3773117020080594</c:v>
                </c:pt>
                <c:pt idx="183">
                  <c:v>5.4429681080157728</c:v>
                </c:pt>
                <c:pt idx="184">
                  <c:v>5.5052267201754521</c:v>
                </c:pt>
                <c:pt idx="185">
                  <c:v>5.5640260967534712</c:v>
                </c:pt>
                <c:pt idx="186">
                  <c:v>5.6193082098640774</c:v>
                </c:pt>
                <c:pt idx="187">
                  <c:v>5.671018502735925</c:v>
                </c:pt>
                <c:pt idx="188">
                  <c:v>5.7191059435530054</c:v>
                </c:pt>
                <c:pt idx="189">
                  <c:v>5.7635230758169023</c:v>
                </c:pt>
                <c:pt idx="190">
                  <c:v>5.8042260651806146</c:v>
                </c:pt>
                <c:pt idx="191">
                  <c:v>5.8411747427077714</c:v>
                </c:pt>
                <c:pt idx="192">
                  <c:v>5.8743326445145243</c:v>
                </c:pt>
                <c:pt idx="193">
                  <c:v>5.9036670477549889</c:v>
                </c:pt>
                <c:pt idx="194">
                  <c:v>5.9291490029147553</c:v>
                </c:pt>
                <c:pt idx="195">
                  <c:v>5.9507533623805511</c:v>
                </c:pt>
                <c:pt idx="196">
                  <c:v>5.9684588052579111</c:v>
                </c:pt>
                <c:pt idx="197">
                  <c:v>5.98224785841232</c:v>
                </c:pt>
                <c:pt idx="198">
                  <c:v>5.9921069137130862</c:v>
                </c:pt>
                <c:pt idx="199">
                  <c:v>5.9980262414629264</c:v>
                </c:pt>
                <c:pt idx="200">
                  <c:v>6</c:v>
                </c:pt>
              </c:numCache>
            </c:numRef>
          </c:xVal>
          <c:yVal>
            <c:numRef>
              <c:f>Blad1!$AF$3:$AF$203</c:f>
              <c:numCache>
                <c:formatCode>General</c:formatCode>
                <c:ptCount val="201"/>
                <c:pt idx="0">
                  <c:v>0</c:v>
                </c:pt>
                <c:pt idx="1">
                  <c:v>0.12564303631251317</c:v>
                </c:pt>
                <c:pt idx="2">
                  <c:v>0.2511620781172535</c:v>
                </c:pt>
                <c:pt idx="3">
                  <c:v>0.37643325327405724</c:v>
                </c:pt>
                <c:pt idx="4">
                  <c:v>0.50133293425721703</c:v>
                </c:pt>
                <c:pt idx="5">
                  <c:v>0.62573786016092348</c:v>
                </c:pt>
                <c:pt idx="6">
                  <c:v>0.7495252583428984</c:v>
                </c:pt>
                <c:pt idx="7">
                  <c:v>0.87257296558617015</c:v>
                </c:pt>
                <c:pt idx="8">
                  <c:v>0.99475954865941918</c:v>
                </c:pt>
                <c:pt idx="9">
                  <c:v>1.1159644241569171</c:v>
                </c:pt>
                <c:pt idx="10">
                  <c:v>1.2360679774997896</c:v>
                </c:pt>
                <c:pt idx="11">
                  <c:v>1.3549516809811655</c:v>
                </c:pt>
                <c:pt idx="12">
                  <c:v>1.4724982107387117</c:v>
                </c:pt>
                <c:pt idx="13">
                  <c:v>1.5885915625391225</c:v>
                </c:pt>
                <c:pt idx="14">
                  <c:v>1.7031171662602906</c:v>
                </c:pt>
                <c:pt idx="15">
                  <c:v>1.815961998958187</c:v>
                </c:pt>
                <c:pt idx="16">
                  <c:v>1.9270146964068613</c:v>
                </c:pt>
                <c:pt idx="17">
                  <c:v>2.0361656630014853</c:v>
                </c:pt>
                <c:pt idx="18">
                  <c:v>2.1433071799159866</c:v>
                </c:pt>
                <c:pt idx="19">
                  <c:v>2.2483335114085223</c:v>
                </c:pt>
                <c:pt idx="20">
                  <c:v>2.3511410091698925</c:v>
                </c:pt>
                <c:pt idx="21">
                  <c:v>2.4516282146119059</c:v>
                </c:pt>
                <c:pt idx="22">
                  <c:v>2.5496959589947585</c:v>
                </c:pt>
                <c:pt idx="23">
                  <c:v>2.6452474612946073</c:v>
                </c:pt>
                <c:pt idx="24">
                  <c:v>2.7381884237147545</c:v>
                </c:pt>
                <c:pt idx="25">
                  <c:v>2.8284271247461898</c:v>
                </c:pt>
                <c:pt idx="26">
                  <c:v>2.9158745096856462</c:v>
                </c:pt>
                <c:pt idx="27">
                  <c:v>3.0004442785218379</c:v>
                </c:pt>
                <c:pt idx="28">
                  <c:v>3.082052971103157</c:v>
                </c:pt>
                <c:pt idx="29">
                  <c:v>3.1606200495027617</c:v>
                </c:pt>
                <c:pt idx="30">
                  <c:v>3.2360679774997894</c:v>
                </c:pt>
                <c:pt idx="31">
                  <c:v>3.3083222970982469</c:v>
                </c:pt>
                <c:pt idx="32">
                  <c:v>3.3773117020080603</c:v>
                </c:pt>
                <c:pt idx="33">
                  <c:v>3.4429681080157746</c:v>
                </c:pt>
                <c:pt idx="34">
                  <c:v>3.5052267201754548</c:v>
                </c:pt>
                <c:pt idx="35">
                  <c:v>3.5640260967534712</c:v>
                </c:pt>
                <c:pt idx="36">
                  <c:v>3.6193082098640783</c:v>
                </c:pt>
                <c:pt idx="37">
                  <c:v>3.6710185027359246</c:v>
                </c:pt>
                <c:pt idx="38">
                  <c:v>3.7191059435530054</c:v>
                </c:pt>
                <c:pt idx="39">
                  <c:v>3.7635230758169018</c:v>
                </c:pt>
                <c:pt idx="40">
                  <c:v>3.8042260651806141</c:v>
                </c:pt>
                <c:pt idx="41">
                  <c:v>3.8411747427077718</c:v>
                </c:pt>
                <c:pt idx="42">
                  <c:v>3.8743326445145243</c:v>
                </c:pt>
                <c:pt idx="43">
                  <c:v>3.9036670477549893</c:v>
                </c:pt>
                <c:pt idx="44">
                  <c:v>3.9291490029147544</c:v>
                </c:pt>
                <c:pt idx="45">
                  <c:v>3.9507533623805511</c:v>
                </c:pt>
                <c:pt idx="46">
                  <c:v>3.9684588052579111</c:v>
                </c:pt>
                <c:pt idx="47">
                  <c:v>3.98224785841232</c:v>
                </c:pt>
                <c:pt idx="48">
                  <c:v>3.9921069137130862</c:v>
                </c:pt>
                <c:pt idx="49">
                  <c:v>3.9980262414629264</c:v>
                </c:pt>
                <c:pt idx="50">
                  <c:v>4</c:v>
                </c:pt>
                <c:pt idx="51">
                  <c:v>3.9980262414629264</c:v>
                </c:pt>
                <c:pt idx="52">
                  <c:v>3.9921069137130862</c:v>
                </c:pt>
                <c:pt idx="53">
                  <c:v>3.98224785841232</c:v>
                </c:pt>
                <c:pt idx="54">
                  <c:v>3.9684588052579115</c:v>
                </c:pt>
                <c:pt idx="55">
                  <c:v>3.9507533623805511</c:v>
                </c:pt>
                <c:pt idx="56">
                  <c:v>3.9291490029147549</c:v>
                </c:pt>
                <c:pt idx="57">
                  <c:v>3.9036670477549897</c:v>
                </c:pt>
                <c:pt idx="58">
                  <c:v>3.8743326445145243</c:v>
                </c:pt>
                <c:pt idx="59">
                  <c:v>3.8411747427077723</c:v>
                </c:pt>
                <c:pt idx="60">
                  <c:v>3.8042260651806146</c:v>
                </c:pt>
                <c:pt idx="61">
                  <c:v>3.7635230758169018</c:v>
                </c:pt>
                <c:pt idx="62">
                  <c:v>3.7191059435530058</c:v>
                </c:pt>
                <c:pt idx="63">
                  <c:v>3.6710185027359246</c:v>
                </c:pt>
                <c:pt idx="64">
                  <c:v>3.6193082098640779</c:v>
                </c:pt>
                <c:pt idx="65">
                  <c:v>3.5640260967534716</c:v>
                </c:pt>
                <c:pt idx="66">
                  <c:v>3.5052267201754539</c:v>
                </c:pt>
                <c:pt idx="67">
                  <c:v>3.4429681080157746</c:v>
                </c:pt>
                <c:pt idx="68">
                  <c:v>3.3773117020080599</c:v>
                </c:pt>
                <c:pt idx="69">
                  <c:v>3.3083222970982469</c:v>
                </c:pt>
                <c:pt idx="70">
                  <c:v>3.2360679774997898</c:v>
                </c:pt>
                <c:pt idx="71">
                  <c:v>3.1606200495027612</c:v>
                </c:pt>
                <c:pt idx="72">
                  <c:v>3.082052971103157</c:v>
                </c:pt>
                <c:pt idx="73">
                  <c:v>3.0004442785218388</c:v>
                </c:pt>
                <c:pt idx="74">
                  <c:v>2.9158745096856458</c:v>
                </c:pt>
                <c:pt idx="75">
                  <c:v>2.8284271247461903</c:v>
                </c:pt>
                <c:pt idx="76">
                  <c:v>2.7381884237147553</c:v>
                </c:pt>
                <c:pt idx="77">
                  <c:v>2.6452474612946073</c:v>
                </c:pt>
                <c:pt idx="78">
                  <c:v>2.5496959589947594</c:v>
                </c:pt>
                <c:pt idx="79">
                  <c:v>2.4516282146119055</c:v>
                </c:pt>
                <c:pt idx="80">
                  <c:v>2.351141009169893</c:v>
                </c:pt>
                <c:pt idx="81">
                  <c:v>2.2483335114085232</c:v>
                </c:pt>
                <c:pt idx="82">
                  <c:v>2.143307179915988</c:v>
                </c:pt>
                <c:pt idx="83">
                  <c:v>2.0361656630014844</c:v>
                </c:pt>
                <c:pt idx="84">
                  <c:v>1.9270146964068608</c:v>
                </c:pt>
                <c:pt idx="85">
                  <c:v>1.8159619989581874</c:v>
                </c:pt>
                <c:pt idx="86">
                  <c:v>1.7031171662602915</c:v>
                </c:pt>
                <c:pt idx="87">
                  <c:v>1.5885915625391243</c:v>
                </c:pt>
                <c:pt idx="88">
                  <c:v>1.4724982107387126</c:v>
                </c:pt>
                <c:pt idx="89">
                  <c:v>1.3549516809811653</c:v>
                </c:pt>
                <c:pt idx="90">
                  <c:v>1.23606797749979</c:v>
                </c:pt>
                <c:pt idx="91">
                  <c:v>1.1159644241569182</c:v>
                </c:pt>
                <c:pt idx="92">
                  <c:v>0.99475954865942096</c:v>
                </c:pt>
                <c:pt idx="93">
                  <c:v>0.87257296558617103</c:v>
                </c:pt>
                <c:pt idx="94">
                  <c:v>0.74952525834289829</c:v>
                </c:pt>
                <c:pt idx="95">
                  <c:v>0.62573786016092392</c:v>
                </c:pt>
                <c:pt idx="96">
                  <c:v>0.50133293425721814</c:v>
                </c:pt>
                <c:pt idx="97">
                  <c:v>0.37643325327405741</c:v>
                </c:pt>
                <c:pt idx="98">
                  <c:v>0.25116207811725433</c:v>
                </c:pt>
                <c:pt idx="99">
                  <c:v>0.12564303631251295</c:v>
                </c:pt>
                <c:pt idx="100">
                  <c:v>4.90059381963448E-16</c:v>
                </c:pt>
                <c:pt idx="101">
                  <c:v>-0.12564303631251197</c:v>
                </c:pt>
                <c:pt idx="102">
                  <c:v>-0.25116207811725338</c:v>
                </c:pt>
                <c:pt idx="103">
                  <c:v>-0.37643325327405641</c:v>
                </c:pt>
                <c:pt idx="104">
                  <c:v>-0.50133293425721714</c:v>
                </c:pt>
                <c:pt idx="105">
                  <c:v>-0.62573786016092292</c:v>
                </c:pt>
                <c:pt idx="106">
                  <c:v>-0.74952525834289907</c:v>
                </c:pt>
                <c:pt idx="107">
                  <c:v>-0.87257296558617004</c:v>
                </c:pt>
                <c:pt idx="108">
                  <c:v>-0.99475954865941829</c:v>
                </c:pt>
                <c:pt idx="109">
                  <c:v>-1.1159644241569155</c:v>
                </c:pt>
                <c:pt idx="110">
                  <c:v>-1.2360679774997891</c:v>
                </c:pt>
                <c:pt idx="111">
                  <c:v>-1.3549516809811659</c:v>
                </c:pt>
                <c:pt idx="112">
                  <c:v>-1.4724982107387117</c:v>
                </c:pt>
                <c:pt idx="113">
                  <c:v>-1.5885915625391216</c:v>
                </c:pt>
                <c:pt idx="114">
                  <c:v>-1.7031171662602891</c:v>
                </c:pt>
                <c:pt idx="115">
                  <c:v>-1.8159619989581883</c:v>
                </c:pt>
                <c:pt idx="116">
                  <c:v>-1.9270146964068615</c:v>
                </c:pt>
                <c:pt idx="117">
                  <c:v>-2.0361656630014848</c:v>
                </c:pt>
                <c:pt idx="118">
                  <c:v>-2.1433071799159857</c:v>
                </c:pt>
                <c:pt idx="119">
                  <c:v>-2.248333511408521</c:v>
                </c:pt>
                <c:pt idx="120">
                  <c:v>-2.3511410091698908</c:v>
                </c:pt>
                <c:pt idx="121">
                  <c:v>-2.4516282146119064</c:v>
                </c:pt>
                <c:pt idx="122">
                  <c:v>-2.5496959589947585</c:v>
                </c:pt>
                <c:pt idx="123">
                  <c:v>-2.6452474612946069</c:v>
                </c:pt>
                <c:pt idx="124">
                  <c:v>-2.7381884237147536</c:v>
                </c:pt>
                <c:pt idx="125">
                  <c:v>-2.8284271247461885</c:v>
                </c:pt>
                <c:pt idx="126">
                  <c:v>-2.9158745096856462</c:v>
                </c:pt>
                <c:pt idx="127">
                  <c:v>-3.0004442785218379</c:v>
                </c:pt>
                <c:pt idx="128">
                  <c:v>-3.0820529711031575</c:v>
                </c:pt>
                <c:pt idx="129">
                  <c:v>-3.1606200495027617</c:v>
                </c:pt>
                <c:pt idx="130">
                  <c:v>-3.2360679774997894</c:v>
                </c:pt>
                <c:pt idx="131">
                  <c:v>-3.3083222970982464</c:v>
                </c:pt>
                <c:pt idx="132">
                  <c:v>-3.3773117020080612</c:v>
                </c:pt>
                <c:pt idx="133">
                  <c:v>-3.442968108015775</c:v>
                </c:pt>
                <c:pt idx="134">
                  <c:v>-3.5052267201754543</c:v>
                </c:pt>
                <c:pt idx="135">
                  <c:v>-3.5640260967534712</c:v>
                </c:pt>
                <c:pt idx="136">
                  <c:v>-3.6193082098640792</c:v>
                </c:pt>
                <c:pt idx="137">
                  <c:v>-3.671018502735925</c:v>
                </c:pt>
                <c:pt idx="138">
                  <c:v>-3.7191059435530058</c:v>
                </c:pt>
                <c:pt idx="139">
                  <c:v>-3.7635230758169018</c:v>
                </c:pt>
                <c:pt idx="140">
                  <c:v>-3.8042260651806141</c:v>
                </c:pt>
                <c:pt idx="141">
                  <c:v>-3.8411747427077718</c:v>
                </c:pt>
                <c:pt idx="142">
                  <c:v>-3.8743326445145247</c:v>
                </c:pt>
                <c:pt idx="143">
                  <c:v>-3.9036670477549897</c:v>
                </c:pt>
                <c:pt idx="144">
                  <c:v>-3.9291490029147549</c:v>
                </c:pt>
                <c:pt idx="145">
                  <c:v>-3.9507533623805506</c:v>
                </c:pt>
                <c:pt idx="146">
                  <c:v>-3.9684588052579111</c:v>
                </c:pt>
                <c:pt idx="147">
                  <c:v>-3.98224785841232</c:v>
                </c:pt>
                <c:pt idx="148">
                  <c:v>-3.9921069137130862</c:v>
                </c:pt>
                <c:pt idx="149">
                  <c:v>-3.9980262414629264</c:v>
                </c:pt>
                <c:pt idx="150">
                  <c:v>-4</c:v>
                </c:pt>
                <c:pt idx="151">
                  <c:v>-3.9980262414629264</c:v>
                </c:pt>
                <c:pt idx="152">
                  <c:v>-3.9921069137130862</c:v>
                </c:pt>
                <c:pt idx="153">
                  <c:v>-3.98224785841232</c:v>
                </c:pt>
                <c:pt idx="154">
                  <c:v>-3.9684588052579115</c:v>
                </c:pt>
                <c:pt idx="155">
                  <c:v>-3.9507533623805511</c:v>
                </c:pt>
                <c:pt idx="156">
                  <c:v>-3.9291490029147549</c:v>
                </c:pt>
                <c:pt idx="157">
                  <c:v>-3.9036670477549902</c:v>
                </c:pt>
                <c:pt idx="158">
                  <c:v>-3.8743326445145243</c:v>
                </c:pt>
                <c:pt idx="159">
                  <c:v>-3.8411747427077723</c:v>
                </c:pt>
                <c:pt idx="160">
                  <c:v>-3.8042260651806146</c:v>
                </c:pt>
                <c:pt idx="161">
                  <c:v>-3.7635230758169023</c:v>
                </c:pt>
                <c:pt idx="162">
                  <c:v>-3.7191059435530063</c:v>
                </c:pt>
                <c:pt idx="163">
                  <c:v>-3.6710185027359259</c:v>
                </c:pt>
                <c:pt idx="164">
                  <c:v>-3.6193082098640796</c:v>
                </c:pt>
                <c:pt idx="165">
                  <c:v>-3.5640260967534734</c:v>
                </c:pt>
                <c:pt idx="166">
                  <c:v>-3.5052267201754534</c:v>
                </c:pt>
                <c:pt idx="167">
                  <c:v>-3.4429681080157737</c:v>
                </c:pt>
                <c:pt idx="168">
                  <c:v>-3.3773117020080599</c:v>
                </c:pt>
                <c:pt idx="169">
                  <c:v>-3.3083222970982473</c:v>
                </c:pt>
                <c:pt idx="170">
                  <c:v>-3.2360679774997902</c:v>
                </c:pt>
                <c:pt idx="171">
                  <c:v>-3.1606200495027625</c:v>
                </c:pt>
                <c:pt idx="172">
                  <c:v>-3.0820529711031583</c:v>
                </c:pt>
                <c:pt idx="173">
                  <c:v>-3.0004442785218401</c:v>
                </c:pt>
                <c:pt idx="174">
                  <c:v>-2.9158745096856484</c:v>
                </c:pt>
                <c:pt idx="175">
                  <c:v>-2.8284271247461934</c:v>
                </c:pt>
                <c:pt idx="176">
                  <c:v>-2.7381884237147558</c:v>
                </c:pt>
                <c:pt idx="177">
                  <c:v>-2.6452474612946064</c:v>
                </c:pt>
                <c:pt idx="178">
                  <c:v>-2.5496959589947585</c:v>
                </c:pt>
                <c:pt idx="179">
                  <c:v>-2.4516282146119059</c:v>
                </c:pt>
                <c:pt idx="180">
                  <c:v>-2.3511410091698934</c:v>
                </c:pt>
                <c:pt idx="181">
                  <c:v>-2.2483335114085237</c:v>
                </c:pt>
                <c:pt idx="182">
                  <c:v>-2.1433071799159884</c:v>
                </c:pt>
                <c:pt idx="183">
                  <c:v>-2.0361656630014879</c:v>
                </c:pt>
                <c:pt idx="184">
                  <c:v>-1.9270146964068644</c:v>
                </c:pt>
                <c:pt idx="185">
                  <c:v>-1.8159619989581879</c:v>
                </c:pt>
                <c:pt idx="186">
                  <c:v>-1.703117166260292</c:v>
                </c:pt>
                <c:pt idx="187">
                  <c:v>-1.5885915625391214</c:v>
                </c:pt>
                <c:pt idx="188">
                  <c:v>-1.4724982107387115</c:v>
                </c:pt>
                <c:pt idx="189">
                  <c:v>-1.3549516809811657</c:v>
                </c:pt>
                <c:pt idx="190">
                  <c:v>-1.2360679774997905</c:v>
                </c:pt>
                <c:pt idx="191">
                  <c:v>-1.1159644241569187</c:v>
                </c:pt>
                <c:pt idx="192">
                  <c:v>-0.9947595486594214</c:v>
                </c:pt>
                <c:pt idx="193">
                  <c:v>-0.87257296558617325</c:v>
                </c:pt>
                <c:pt idx="194">
                  <c:v>-0.74952525834289874</c:v>
                </c:pt>
                <c:pt idx="195">
                  <c:v>-0.62573786016092448</c:v>
                </c:pt>
                <c:pt idx="196">
                  <c:v>-0.50133293425721859</c:v>
                </c:pt>
                <c:pt idx="197">
                  <c:v>-0.37643325327405963</c:v>
                </c:pt>
                <c:pt idx="198">
                  <c:v>-0.25116207811725305</c:v>
                </c:pt>
                <c:pt idx="199">
                  <c:v>-0.12564303631251345</c:v>
                </c:pt>
                <c:pt idx="200">
                  <c:v>-9.8011876392689601E-16</c:v>
                </c:pt>
              </c:numCache>
            </c:numRef>
          </c:yVal>
          <c:smooth val="1"/>
        </c:ser>
        <c:ser>
          <c:idx val="2"/>
          <c:order val="2"/>
          <c:tx>
            <c:v>A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Blad1!$B$4</c:f>
              <c:numCache>
                <c:formatCode>General</c:formatCode>
                <c:ptCount val="1"/>
                <c:pt idx="0">
                  <c:v>-3</c:v>
                </c:pt>
              </c:numCache>
            </c:numRef>
          </c:xVal>
          <c:yVal>
            <c:numRef>
              <c:f>Blad1!$C$4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B</c:v>
          </c:tx>
          <c:marker>
            <c:symbol val="circle"/>
            <c:size val="3"/>
            <c:spPr>
              <a:solidFill>
                <a:schemeClr val="tx1"/>
              </a:solidFill>
            </c:spPr>
          </c:marker>
          <c:xVal>
            <c:numRef>
              <c:f>Blad1!$B$5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Blad1!$C$5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v>P</c:v>
          </c:tx>
          <c:marker>
            <c:symbol val="circle"/>
            <c:size val="5"/>
            <c:spPr>
              <a:solidFill>
                <a:srgbClr val="0070C0"/>
              </a:solidFill>
            </c:spPr>
          </c:marker>
          <c:xVal>
            <c:numRef>
              <c:f>Blad1!$B$6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Blad1!$C$6</c:f>
              <c:numCache>
                <c:formatCode>General</c:formatCode>
                <c:ptCount val="1"/>
                <c:pt idx="0">
                  <c:v>-5</c:v>
                </c:pt>
              </c:numCache>
            </c:numRef>
          </c:yVal>
          <c:smooth val="1"/>
        </c:ser>
        <c:ser>
          <c:idx val="5"/>
          <c:order val="5"/>
          <c:tx>
            <c:v>V</c:v>
          </c:tx>
          <c:spPr>
            <a:ln w="22225">
              <a:solidFill>
                <a:srgbClr val="0070C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(Blad1!$B$6,Blad1!$B$8)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(Blad1!$C$6,Blad1!$C$8)</c:f>
              <c:numCache>
                <c:formatCode>General</c:formatCode>
                <c:ptCount val="2"/>
                <c:pt idx="0">
                  <c:v>-5</c:v>
                </c:pt>
                <c:pt idx="1">
                  <c:v>-9</c:v>
                </c:pt>
              </c:numCache>
            </c:numRef>
          </c:yVal>
          <c:smooth val="1"/>
        </c:ser>
        <c:ser>
          <c:idx val="6"/>
          <c:order val="6"/>
          <c:tx>
            <c:v>AB</c:v>
          </c:tx>
          <c:spPr>
            <a:ln w="635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(Blad1!$B$4,Blad1!$B$5)</c:f>
              <c:numCache>
                <c:formatCode>General</c:formatCode>
                <c:ptCount val="2"/>
                <c:pt idx="0">
                  <c:v>-3</c:v>
                </c:pt>
                <c:pt idx="1">
                  <c:v>2</c:v>
                </c:pt>
              </c:numCache>
            </c:numRef>
          </c:xVal>
          <c:yVal>
            <c:numRef>
              <c:f>(Blad1!$C$4,Blad1!$C$5)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9"/>
          <c:order val="7"/>
          <c:tx>
            <c:v>LPn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(Blad1!$B$4,Blad1!$B$8)</c:f>
              <c:numCache>
                <c:formatCode>General</c:formatCode>
                <c:ptCount val="2"/>
                <c:pt idx="0">
                  <c:v>-3</c:v>
                </c:pt>
                <c:pt idx="1">
                  <c:v>0</c:v>
                </c:pt>
              </c:numCache>
            </c:numRef>
          </c:xVal>
          <c:yVal>
            <c:numRef>
              <c:f>(Blad1!$C$4,Blad1!$C$8)</c:f>
              <c:numCache>
                <c:formatCode>General</c:formatCode>
                <c:ptCount val="2"/>
                <c:pt idx="0">
                  <c:v>0</c:v>
                </c:pt>
                <c:pt idx="1">
                  <c:v>-9</c:v>
                </c:pt>
              </c:numCache>
            </c:numRef>
          </c:yVal>
          <c:smooth val="1"/>
        </c:ser>
        <c:ser>
          <c:idx val="10"/>
          <c:order val="8"/>
          <c:tx>
            <c:v>RPn</c:v>
          </c:tx>
          <c:spPr>
            <a:ln w="15875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(Blad1!$B$5,Blad1!$B$8)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xVal>
          <c:yVal>
            <c:numRef>
              <c:f>(Blad1!$C$5,Blad1!$C$8)</c:f>
              <c:numCache>
                <c:formatCode>General</c:formatCode>
                <c:ptCount val="2"/>
                <c:pt idx="0">
                  <c:v>0</c:v>
                </c:pt>
                <c:pt idx="1">
                  <c:v>-9</c:v>
                </c:pt>
              </c:numCache>
            </c:numRef>
          </c:yVal>
          <c:smooth val="1"/>
        </c:ser>
        <c:ser>
          <c:idx val="7"/>
          <c:order val="9"/>
          <c:tx>
            <c:v>Pn_L</c:v>
          </c:tx>
          <c:spPr>
            <a:ln w="15875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(Blad1!$B$6,Blad1!$C$23)</c:f>
              <c:numCache>
                <c:formatCode>General</c:formatCode>
                <c:ptCount val="2"/>
                <c:pt idx="0">
                  <c:v>0</c:v>
                </c:pt>
                <c:pt idx="1">
                  <c:v>0.16227766016837908</c:v>
                </c:pt>
              </c:numCache>
            </c:numRef>
          </c:xVal>
          <c:yVal>
            <c:numRef>
              <c:f>(Blad1!$C$6,Blad1!$D$23)</c:f>
              <c:numCache>
                <c:formatCode>General</c:formatCode>
                <c:ptCount val="2"/>
                <c:pt idx="0">
                  <c:v>-5</c:v>
                </c:pt>
                <c:pt idx="1">
                  <c:v>-9.4868329805051381</c:v>
                </c:pt>
              </c:numCache>
            </c:numRef>
          </c:yVal>
          <c:smooth val="1"/>
        </c:ser>
        <c:ser>
          <c:idx val="8"/>
          <c:order val="10"/>
          <c:tx>
            <c:v>Pn_R</c:v>
          </c:tx>
          <c:spPr>
            <a:ln w="1587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(Blad1!$B$6,Blad1!$C$31)</c:f>
              <c:numCache>
                <c:formatCode>General</c:formatCode>
                <c:ptCount val="2"/>
                <c:pt idx="0">
                  <c:v>0</c:v>
                </c:pt>
                <c:pt idx="1">
                  <c:v>1.1322781687253753</c:v>
                </c:pt>
              </c:numCache>
            </c:numRef>
          </c:xVal>
          <c:yVal>
            <c:numRef>
              <c:f>(Blad1!$C$6,Blad1!$D$31)</c:f>
              <c:numCache>
                <c:formatCode>General</c:formatCode>
                <c:ptCount val="2"/>
                <c:pt idx="0">
                  <c:v>-5</c:v>
                </c:pt>
                <c:pt idx="1">
                  <c:v>-3.9047482407358114</c:v>
                </c:pt>
              </c:numCache>
            </c:numRef>
          </c:yVal>
          <c:smooth val="1"/>
        </c:ser>
        <c:ser>
          <c:idx val="11"/>
          <c:order val="11"/>
          <c:tx>
            <c:v>PX_L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(Blad1!$B$6,Blad1!$C$45)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(Blad1!$C$6,Blad1!$D$45)</c:f>
              <c:numCache>
                <c:formatCode>General</c:formatCode>
                <c:ptCount val="2"/>
                <c:pt idx="0">
                  <c:v>-5</c:v>
                </c:pt>
                <c:pt idx="1">
                  <c:v>-9.5393920141694561</c:v>
                </c:pt>
              </c:numCache>
            </c:numRef>
          </c:yVal>
          <c:smooth val="1"/>
        </c:ser>
        <c:ser>
          <c:idx val="12"/>
          <c:order val="12"/>
          <c:tx>
            <c:v>PX_R</c:v>
          </c:tx>
          <c:spPr>
            <a:ln w="127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(Blad1!$B$8,Blad1!$C$59)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(Blad1!$C$8,Blad1!$D$59)</c:f>
              <c:numCache>
                <c:formatCode>General</c:formatCode>
                <c:ptCount val="2"/>
                <c:pt idx="0">
                  <c:v>-9</c:v>
                </c:pt>
                <c:pt idx="1">
                  <c:v>-3.4641016151377544</c:v>
                </c:pt>
              </c:numCache>
            </c:numRef>
          </c:yVal>
          <c:smooth val="1"/>
        </c:ser>
        <c:ser>
          <c:idx val="13"/>
          <c:order val="13"/>
          <c:tx>
            <c:v>Veff</c:v>
          </c:tx>
          <c:spPr>
            <a:ln>
              <a:solidFill>
                <a:srgbClr val="FF0000"/>
              </a:solidFill>
              <a:tailEnd type="triangle" w="lg" len="lg"/>
            </a:ln>
          </c:spPr>
          <c:marker>
            <c:symbol val="none"/>
          </c:marker>
          <c:xVal>
            <c:numRef>
              <c:f>(Blad1!$B$6,Blad1!$B$11)</c:f>
              <c:numCache>
                <c:formatCode>General</c:formatCode>
                <c:ptCount val="2"/>
                <c:pt idx="0">
                  <c:v>0</c:v>
                </c:pt>
                <c:pt idx="1">
                  <c:v>1.1322781687253753</c:v>
                </c:pt>
              </c:numCache>
            </c:numRef>
          </c:xVal>
          <c:yVal>
            <c:numRef>
              <c:f>(Blad1!$C$6,Blad1!$C$11)</c:f>
              <c:numCache>
                <c:formatCode>General</c:formatCode>
                <c:ptCount val="2"/>
                <c:pt idx="0">
                  <c:v>-5</c:v>
                </c:pt>
                <c:pt idx="1">
                  <c:v>-3.9047482407358114</c:v>
                </c:pt>
              </c:numCache>
            </c:numRef>
          </c:yVal>
          <c:smooth val="1"/>
        </c:ser>
        <c:ser>
          <c:idx val="14"/>
          <c:order val="14"/>
          <c:tx>
            <c:v>Invalid</c:v>
          </c:tx>
          <c:spPr>
            <a:ln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Blad1!$C$78</c:f>
              <c:numCache>
                <c:formatCode>General</c:formatCode>
                <c:ptCount val="1"/>
                <c:pt idx="0">
                  <c:v>0.57142857142857162</c:v>
                </c:pt>
              </c:numCache>
            </c:numRef>
          </c:xVal>
          <c:yVal>
            <c:numRef>
              <c:f>Blad1!$D$78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5"/>
          <c:order val="15"/>
          <c:tx>
            <c:v>Intersect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(Blad1!$C$103,Blad1!$C$107)</c:f>
              <c:numCache>
                <c:formatCode>General</c:formatCode>
                <c:ptCount val="2"/>
                <c:pt idx="0">
                  <c:v>7.9</c:v>
                </c:pt>
                <c:pt idx="1">
                  <c:v>0</c:v>
                </c:pt>
              </c:numCache>
            </c:numRef>
          </c:xVal>
          <c:yVal>
            <c:numRef>
              <c:f>(Blad1!$D$103,Blad1!$D$107)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2384"/>
        <c:axId val="102846464"/>
      </c:scatterChart>
      <c:valAx>
        <c:axId val="102832384"/>
        <c:scaling>
          <c:orientation val="minMax"/>
          <c:max val="15"/>
          <c:min val="-15"/>
        </c:scaling>
        <c:delete val="1"/>
        <c:axPos val="b"/>
        <c:numFmt formatCode="General" sourceLinked="1"/>
        <c:majorTickMark val="out"/>
        <c:minorTickMark val="none"/>
        <c:tickLblPos val="nextTo"/>
        <c:crossAx val="102846464"/>
        <c:crosses val="autoZero"/>
        <c:crossBetween val="midCat"/>
      </c:valAx>
      <c:valAx>
        <c:axId val="102846464"/>
        <c:scaling>
          <c:orientation val="minMax"/>
          <c:max val="15"/>
          <c:min val="-15"/>
        </c:scaling>
        <c:delete val="1"/>
        <c:axPos val="l"/>
        <c:numFmt formatCode="General" sourceLinked="1"/>
        <c:majorTickMark val="out"/>
        <c:minorTickMark val="none"/>
        <c:tickLblPos val="nextTo"/>
        <c:crossAx val="102832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485775</xdr:colOff>
      <xdr:row>5</xdr:row>
      <xdr:rowOff>190499</xdr:rowOff>
    </xdr:from>
    <xdr:to>
      <xdr:col>30</xdr:col>
      <xdr:colOff>95250</xdr:colOff>
      <xdr:row>49</xdr:row>
      <xdr:rowOff>9525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3"/>
  <sheetViews>
    <sheetView tabSelected="1" zoomScaleNormal="100" workbookViewId="0">
      <selection activeCell="K26" sqref="K26"/>
    </sheetView>
  </sheetViews>
  <sheetFormatPr defaultRowHeight="15" x14ac:dyDescent="0.25"/>
  <cols>
    <col min="3" max="3" width="10.5703125" bestFit="1" customWidth="1"/>
    <col min="7" max="7" width="12.28515625" customWidth="1"/>
    <col min="8" max="8" width="10.5703125" bestFit="1" customWidth="1"/>
    <col min="9" max="9" width="10.7109375" customWidth="1"/>
    <col min="10" max="10" width="25.85546875" customWidth="1"/>
    <col min="11" max="11" width="9.42578125" bestFit="1" customWidth="1"/>
    <col min="13" max="13" width="10.5703125" bestFit="1" customWidth="1"/>
    <col min="19" max="19" width="10.5703125" bestFit="1" customWidth="1"/>
    <col min="28" max="28" width="9.140625" style="3"/>
    <col min="29" max="29" width="10.5703125" bestFit="1" customWidth="1"/>
    <col min="30" max="30" width="9.140625" style="3"/>
  </cols>
  <sheetData>
    <row r="1" spans="1:34" x14ac:dyDescent="0.25">
      <c r="A1" t="s">
        <v>60</v>
      </c>
      <c r="AC1" t="s">
        <v>9</v>
      </c>
      <c r="AE1" t="s">
        <v>12</v>
      </c>
      <c r="AF1" s="3"/>
    </row>
    <row r="2" spans="1:34" x14ac:dyDescent="0.25">
      <c r="K2" t="s">
        <v>1</v>
      </c>
      <c r="L2" t="s">
        <v>2</v>
      </c>
      <c r="M2" t="s">
        <v>3</v>
      </c>
      <c r="AA2" s="1" t="s">
        <v>11</v>
      </c>
      <c r="AB2" s="2" t="s">
        <v>10</v>
      </c>
      <c r="AC2" s="1" t="s">
        <v>1</v>
      </c>
      <c r="AD2" s="2" t="s">
        <v>2</v>
      </c>
      <c r="AE2" s="1" t="s">
        <v>1</v>
      </c>
      <c r="AF2" s="2" t="s">
        <v>2</v>
      </c>
      <c r="AG2" s="4"/>
      <c r="AH2" s="4"/>
    </row>
    <row r="3" spans="1:34" x14ac:dyDescent="0.25">
      <c r="A3" s="2"/>
      <c r="B3" s="1" t="s">
        <v>1</v>
      </c>
      <c r="C3" s="1" t="s">
        <v>2</v>
      </c>
      <c r="D3" s="1" t="s">
        <v>3</v>
      </c>
      <c r="F3" t="s">
        <v>61</v>
      </c>
      <c r="I3" t="s">
        <v>94</v>
      </c>
      <c r="K3">
        <f>IF(AND($G$10,$G$11),B8,0)</f>
        <v>0</v>
      </c>
      <c r="L3">
        <f t="shared" ref="L3:M3" si="0">IF(AND($G$10,$G$11),C8,0)</f>
        <v>0</v>
      </c>
      <c r="M3">
        <f t="shared" si="0"/>
        <v>0</v>
      </c>
      <c r="AA3">
        <v>0</v>
      </c>
      <c r="AB3" s="3">
        <f t="shared" ref="AB3:AB66" si="1">AA3*2*PI()/MAX($AA$3:$AA$203)</f>
        <v>0</v>
      </c>
      <c r="AC3">
        <f t="shared" ref="AC3:AC66" si="2">$B$4+$G$4*COS(AB3)</f>
        <v>7</v>
      </c>
      <c r="AD3" s="3">
        <f t="shared" ref="AD3:AD66" si="3">$C$4+$G$4*SIN(AB3)</f>
        <v>0</v>
      </c>
      <c r="AE3">
        <f t="shared" ref="AE3:AE66" si="4">$B$5+$G$5*COS(AB3)</f>
        <v>6</v>
      </c>
      <c r="AF3" s="3">
        <f t="shared" ref="AF3:AF66" si="5">$C$4+$G$5*SIN(AB3)</f>
        <v>0</v>
      </c>
    </row>
    <row r="4" spans="1:34" x14ac:dyDescent="0.25">
      <c r="A4" s="3" t="s">
        <v>4</v>
      </c>
      <c r="B4" s="10">
        <v>-3</v>
      </c>
      <c r="C4" s="10">
        <v>0</v>
      </c>
      <c r="D4" s="10">
        <v>0</v>
      </c>
      <c r="F4" s="11" t="s">
        <v>6</v>
      </c>
      <c r="G4" s="12">
        <v>10</v>
      </c>
      <c r="I4" t="s">
        <v>65</v>
      </c>
      <c r="K4">
        <f>IF($H$71,C78,0)</f>
        <v>0</v>
      </c>
      <c r="L4">
        <f>IF($H$71,D78,0)</f>
        <v>0</v>
      </c>
      <c r="M4">
        <f>IF($H$71,E78,0)</f>
        <v>0</v>
      </c>
      <c r="AA4">
        <v>1</v>
      </c>
      <c r="AB4" s="3">
        <f t="shared" si="1"/>
        <v>3.1415926535897934E-2</v>
      </c>
      <c r="AC4">
        <f t="shared" si="2"/>
        <v>6.9950656036573164</v>
      </c>
      <c r="AD4" s="3">
        <f t="shared" si="3"/>
        <v>0.31410759078128292</v>
      </c>
      <c r="AE4">
        <f t="shared" si="4"/>
        <v>5.9980262414629264</v>
      </c>
      <c r="AF4" s="3">
        <f t="shared" si="5"/>
        <v>0.12564303631251317</v>
      </c>
    </row>
    <row r="5" spans="1:34" x14ac:dyDescent="0.25">
      <c r="A5" s="3" t="s">
        <v>5</v>
      </c>
      <c r="B5" s="10">
        <v>2</v>
      </c>
      <c r="C5" s="10">
        <v>0</v>
      </c>
      <c r="D5" s="10">
        <v>0</v>
      </c>
      <c r="F5" s="13" t="s">
        <v>7</v>
      </c>
      <c r="G5" s="14">
        <v>4</v>
      </c>
      <c r="I5" t="s">
        <v>91</v>
      </c>
      <c r="K5">
        <f>IF(AND($G$11,NOT($G$10)),C23,0)</f>
        <v>0</v>
      </c>
      <c r="L5">
        <f>IF(AND($G$11,NOT($G$10)),D23,0)</f>
        <v>0</v>
      </c>
      <c r="M5">
        <f>IF(AND($G$11,NOT($G$10)),E23,0)</f>
        <v>0</v>
      </c>
      <c r="AA5">
        <v>2</v>
      </c>
      <c r="AB5" s="3">
        <f t="shared" si="1"/>
        <v>6.2831853071795868E-2</v>
      </c>
      <c r="AC5">
        <f t="shared" si="2"/>
        <v>6.980267284282716</v>
      </c>
      <c r="AD5" s="3">
        <f t="shared" si="3"/>
        <v>0.62790519529313371</v>
      </c>
      <c r="AE5">
        <f t="shared" si="4"/>
        <v>5.9921069137130862</v>
      </c>
      <c r="AF5" s="3">
        <f t="shared" si="5"/>
        <v>0.2511620781172535</v>
      </c>
    </row>
    <row r="6" spans="1:34" x14ac:dyDescent="0.25">
      <c r="A6" s="3" t="s">
        <v>8</v>
      </c>
      <c r="B6" s="10">
        <v>0</v>
      </c>
      <c r="C6" s="10">
        <v>-5</v>
      </c>
      <c r="D6" s="10">
        <v>0</v>
      </c>
      <c r="I6" t="s">
        <v>92</v>
      </c>
      <c r="K6">
        <f>IF(AND($G$10,NOT($G$11)),C31,0)</f>
        <v>1.1322781687253753</v>
      </c>
      <c r="L6">
        <f>IF(AND($G$10,NOT($G$11)),D31,0)</f>
        <v>-3.9047482407358114</v>
      </c>
      <c r="M6">
        <f>IF(AND($G$10,NOT($G$11)),E31,0)</f>
        <v>0</v>
      </c>
      <c r="AA6">
        <v>3</v>
      </c>
      <c r="AB6" s="3">
        <f t="shared" si="1"/>
        <v>9.4247779607693788E-2</v>
      </c>
      <c r="AC6">
        <f t="shared" si="2"/>
        <v>6.9556196460308009</v>
      </c>
      <c r="AD6" s="3">
        <f t="shared" si="3"/>
        <v>0.94108313318514314</v>
      </c>
      <c r="AE6">
        <f t="shared" si="4"/>
        <v>5.98224785841232</v>
      </c>
      <c r="AF6" s="3">
        <f t="shared" si="5"/>
        <v>0.37643325327405724</v>
      </c>
    </row>
    <row r="7" spans="1:34" x14ac:dyDescent="0.25">
      <c r="A7" s="3" t="s">
        <v>13</v>
      </c>
      <c r="B7" s="10">
        <v>0</v>
      </c>
      <c r="C7" s="10">
        <v>-4</v>
      </c>
      <c r="D7" s="10">
        <v>0</v>
      </c>
      <c r="F7" t="s">
        <v>35</v>
      </c>
      <c r="G7">
        <f>SQRT(B9*B9+C9*C9+D9*D9)</f>
        <v>9.4868329805051381</v>
      </c>
      <c r="I7" t="s">
        <v>93</v>
      </c>
      <c r="K7">
        <f>C87</f>
        <v>0</v>
      </c>
      <c r="L7">
        <f t="shared" ref="L7:M7" si="6">D87</f>
        <v>0</v>
      </c>
      <c r="M7">
        <f t="shared" si="6"/>
        <v>0</v>
      </c>
      <c r="AA7">
        <v>4</v>
      </c>
      <c r="AB7" s="3">
        <f t="shared" si="1"/>
        <v>0.12566370614359174</v>
      </c>
      <c r="AC7">
        <f t="shared" si="2"/>
        <v>6.921147013144779</v>
      </c>
      <c r="AD7" s="3">
        <f t="shared" si="3"/>
        <v>1.2533323356430426</v>
      </c>
      <c r="AE7">
        <f t="shared" si="4"/>
        <v>5.9684588052579119</v>
      </c>
      <c r="AF7" s="3">
        <f t="shared" si="5"/>
        <v>0.50133293425721703</v>
      </c>
    </row>
    <row r="8" spans="1:34" x14ac:dyDescent="0.25">
      <c r="A8" s="5" t="s">
        <v>14</v>
      </c>
      <c r="B8" s="6">
        <f>B6+B7</f>
        <v>0</v>
      </c>
      <c r="C8" s="6">
        <f t="shared" ref="C8:D8" si="7">C6+C7</f>
        <v>-9</v>
      </c>
      <c r="D8" s="6">
        <f t="shared" si="7"/>
        <v>0</v>
      </c>
      <c r="F8" t="s">
        <v>37</v>
      </c>
      <c r="G8">
        <f>SQRT(B10*B10+C10*C10+D10*D10)</f>
        <v>9.2195444572928871</v>
      </c>
      <c r="AA8">
        <v>5</v>
      </c>
      <c r="AB8" s="3">
        <f t="shared" si="1"/>
        <v>0.15707963267948966</v>
      </c>
      <c r="AC8">
        <f t="shared" si="2"/>
        <v>6.8768834059513786</v>
      </c>
      <c r="AD8" s="3">
        <f t="shared" si="3"/>
        <v>1.5643446504023086</v>
      </c>
      <c r="AE8">
        <f t="shared" si="4"/>
        <v>5.9507533623805511</v>
      </c>
      <c r="AF8" s="3">
        <f t="shared" si="5"/>
        <v>0.62573786016092348</v>
      </c>
    </row>
    <row r="9" spans="1:34" x14ac:dyDescent="0.25">
      <c r="A9" s="3" t="s">
        <v>32</v>
      </c>
      <c r="B9">
        <f>B8-B4</f>
        <v>3</v>
      </c>
      <c r="C9">
        <f t="shared" ref="C9:D9" si="8">C8-C4</f>
        <v>-9</v>
      </c>
      <c r="D9">
        <f t="shared" si="8"/>
        <v>0</v>
      </c>
      <c r="I9" t="s">
        <v>95</v>
      </c>
      <c r="K9">
        <f>SUM(K3:K7)</f>
        <v>1.1322781687253753</v>
      </c>
      <c r="L9">
        <f t="shared" ref="L9:M9" si="9">SUM(L3:L7)</f>
        <v>-3.9047482407358114</v>
      </c>
      <c r="M9">
        <f t="shared" si="9"/>
        <v>0</v>
      </c>
      <c r="AA9">
        <v>6</v>
      </c>
      <c r="AB9" s="3">
        <f t="shared" si="1"/>
        <v>0.18849555921538758</v>
      </c>
      <c r="AC9">
        <f t="shared" si="2"/>
        <v>6.8228725072868865</v>
      </c>
      <c r="AD9" s="3">
        <f t="shared" si="3"/>
        <v>1.873813145857246</v>
      </c>
      <c r="AE9">
        <f t="shared" si="4"/>
        <v>5.9291490029147553</v>
      </c>
      <c r="AF9" s="3">
        <f t="shared" si="5"/>
        <v>0.7495252583428984</v>
      </c>
    </row>
    <row r="10" spans="1:34" x14ac:dyDescent="0.25">
      <c r="A10" s="5" t="s">
        <v>33</v>
      </c>
      <c r="B10">
        <f>B8-B5</f>
        <v>-2</v>
      </c>
      <c r="C10">
        <f t="shared" ref="C10:D10" si="10">C8-C5</f>
        <v>-9</v>
      </c>
      <c r="D10">
        <f t="shared" si="10"/>
        <v>0</v>
      </c>
      <c r="F10" t="s">
        <v>34</v>
      </c>
      <c r="G10" t="b">
        <f>G7&lt;=G4</f>
        <v>1</v>
      </c>
      <c r="AA10">
        <v>7</v>
      </c>
      <c r="AB10" s="3">
        <f t="shared" si="1"/>
        <v>0.21991148575128552</v>
      </c>
      <c r="AC10">
        <f t="shared" si="2"/>
        <v>6.7591676193874743</v>
      </c>
      <c r="AD10" s="3">
        <f t="shared" si="3"/>
        <v>2.1814324139654255</v>
      </c>
      <c r="AE10">
        <f t="shared" si="4"/>
        <v>5.9036670477549897</v>
      </c>
      <c r="AF10" s="3">
        <f t="shared" si="5"/>
        <v>0.87257296558617015</v>
      </c>
    </row>
    <row r="11" spans="1:34" x14ac:dyDescent="0.25">
      <c r="A11" s="5" t="s">
        <v>48</v>
      </c>
      <c r="B11">
        <f>K9</f>
        <v>1.1322781687253753</v>
      </c>
      <c r="C11">
        <f t="shared" ref="C11:D11" si="11">L9</f>
        <v>-3.9047482407358114</v>
      </c>
      <c r="D11">
        <f t="shared" si="11"/>
        <v>0</v>
      </c>
      <c r="F11" t="s">
        <v>36</v>
      </c>
      <c r="G11" t="b">
        <f>G8&lt;=G5</f>
        <v>0</v>
      </c>
      <c r="AA11">
        <v>8</v>
      </c>
      <c r="AB11" s="3">
        <f t="shared" si="1"/>
        <v>0.25132741228718347</v>
      </c>
      <c r="AC11">
        <f t="shared" si="2"/>
        <v>6.6858316112863108</v>
      </c>
      <c r="AD11" s="3">
        <f t="shared" si="3"/>
        <v>2.4868988716485481</v>
      </c>
      <c r="AE11">
        <f t="shared" si="4"/>
        <v>5.8743326445145243</v>
      </c>
      <c r="AF11" s="3">
        <f t="shared" si="5"/>
        <v>0.99475954865941918</v>
      </c>
    </row>
    <row r="12" spans="1:34" ht="15.75" thickBot="1" x14ac:dyDescent="0.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AA12">
        <v>9</v>
      </c>
      <c r="AB12" s="3">
        <f t="shared" si="1"/>
        <v>0.28274333882308139</v>
      </c>
      <c r="AC12">
        <f t="shared" si="2"/>
        <v>6.6029368567694302</v>
      </c>
      <c r="AD12" s="3">
        <f t="shared" si="3"/>
        <v>2.789911060392293</v>
      </c>
      <c r="AE12">
        <f t="shared" si="4"/>
        <v>5.8411747427077723</v>
      </c>
      <c r="AF12" s="3">
        <f t="shared" si="5"/>
        <v>1.1159644241569171</v>
      </c>
    </row>
    <row r="13" spans="1:34" x14ac:dyDescent="0.25">
      <c r="A13" s="8"/>
      <c r="AA13">
        <v>10</v>
      </c>
      <c r="AB13" s="3">
        <f t="shared" si="1"/>
        <v>0.31415926535897931</v>
      </c>
      <c r="AC13">
        <f t="shared" si="2"/>
        <v>6.5105651629515346</v>
      </c>
      <c r="AD13" s="3">
        <f t="shared" si="3"/>
        <v>3.0901699437494741</v>
      </c>
      <c r="AE13">
        <f t="shared" si="4"/>
        <v>5.8042260651806146</v>
      </c>
      <c r="AF13" s="3">
        <f t="shared" si="5"/>
        <v>1.2360679774997896</v>
      </c>
    </row>
    <row r="14" spans="1:34" x14ac:dyDescent="0.25">
      <c r="AA14">
        <v>11</v>
      </c>
      <c r="AB14" s="3">
        <f t="shared" si="1"/>
        <v>0.34557519189487723</v>
      </c>
      <c r="AC14">
        <f t="shared" si="2"/>
        <v>6.4088076895422539</v>
      </c>
      <c r="AD14" s="3">
        <f t="shared" si="3"/>
        <v>3.3873792024529137</v>
      </c>
      <c r="AE14">
        <f t="shared" si="4"/>
        <v>5.7635230758169023</v>
      </c>
      <c r="AF14" s="3">
        <f t="shared" si="5"/>
        <v>1.3549516809811655</v>
      </c>
    </row>
    <row r="15" spans="1:34" x14ac:dyDescent="0.25">
      <c r="B15" t="s">
        <v>47</v>
      </c>
      <c r="AA15">
        <v>12</v>
      </c>
      <c r="AB15" s="3">
        <f t="shared" si="1"/>
        <v>0.37699111843077515</v>
      </c>
      <c r="AC15">
        <f t="shared" si="2"/>
        <v>6.2977648588825144</v>
      </c>
      <c r="AD15" s="3">
        <f t="shared" si="3"/>
        <v>3.6812455268467792</v>
      </c>
      <c r="AE15">
        <f t="shared" si="4"/>
        <v>5.7191059435530054</v>
      </c>
      <c r="AF15" s="3">
        <f t="shared" si="5"/>
        <v>1.4724982107387117</v>
      </c>
    </row>
    <row r="16" spans="1:34" x14ac:dyDescent="0.25">
      <c r="AA16">
        <v>13</v>
      </c>
      <c r="AB16" s="3">
        <f t="shared" si="1"/>
        <v>0.40840704496667313</v>
      </c>
      <c r="AC16">
        <f t="shared" si="2"/>
        <v>6.1775462568398112</v>
      </c>
      <c r="AD16" s="3">
        <f t="shared" si="3"/>
        <v>3.971478906347806</v>
      </c>
      <c r="AE16">
        <f t="shared" si="4"/>
        <v>5.6710185027359241</v>
      </c>
      <c r="AF16" s="3">
        <f t="shared" si="5"/>
        <v>1.5885915625391225</v>
      </c>
    </row>
    <row r="17" spans="2:32" x14ac:dyDescent="0.25">
      <c r="AA17">
        <v>14</v>
      </c>
      <c r="AB17" s="3">
        <f t="shared" si="1"/>
        <v>0.43982297150257105</v>
      </c>
      <c r="AC17">
        <f t="shared" si="2"/>
        <v>6.0482705246601967</v>
      </c>
      <c r="AD17" s="3">
        <f t="shared" si="3"/>
        <v>4.257792915650727</v>
      </c>
      <c r="AE17">
        <f t="shared" si="4"/>
        <v>5.6193082098640783</v>
      </c>
      <c r="AF17" s="3">
        <f t="shared" si="5"/>
        <v>1.7031171662602906</v>
      </c>
    </row>
    <row r="18" spans="2:32" x14ac:dyDescent="0.25">
      <c r="B18" t="s">
        <v>45</v>
      </c>
      <c r="G18" t="s">
        <v>38</v>
      </c>
      <c r="H18">
        <f>G4</f>
        <v>10</v>
      </c>
      <c r="AA18">
        <v>15</v>
      </c>
      <c r="AB18" s="3">
        <f t="shared" si="1"/>
        <v>0.47123889803846891</v>
      </c>
      <c r="AC18">
        <f t="shared" si="2"/>
        <v>5.9100652418836788</v>
      </c>
      <c r="AD18" s="3">
        <f t="shared" si="3"/>
        <v>4.5399049973954675</v>
      </c>
      <c r="AE18">
        <f t="shared" si="4"/>
        <v>5.5640260967534712</v>
      </c>
      <c r="AF18" s="3">
        <f t="shared" si="5"/>
        <v>1.815961998958187</v>
      </c>
    </row>
    <row r="19" spans="2:32" x14ac:dyDescent="0.25">
      <c r="B19" s="2"/>
      <c r="C19" s="1" t="s">
        <v>1</v>
      </c>
      <c r="D19" s="1" t="s">
        <v>2</v>
      </c>
      <c r="E19" s="1" t="s">
        <v>3</v>
      </c>
      <c r="G19" t="s">
        <v>43</v>
      </c>
      <c r="H19">
        <f>SQRT(C21*C21+D21*D21+E21*E21)</f>
        <v>9.4868329805051381</v>
      </c>
      <c r="AA19">
        <v>16</v>
      </c>
      <c r="AB19" s="3">
        <f t="shared" si="1"/>
        <v>0.50265482457436694</v>
      </c>
      <c r="AC19">
        <f t="shared" si="2"/>
        <v>5.7630668004386365</v>
      </c>
      <c r="AD19" s="3">
        <f t="shared" si="3"/>
        <v>4.817536741017153</v>
      </c>
      <c r="AE19">
        <f t="shared" si="4"/>
        <v>5.5052267201754539</v>
      </c>
      <c r="AF19" s="3">
        <f t="shared" si="5"/>
        <v>1.9270146964068613</v>
      </c>
    </row>
    <row r="20" spans="2:32" x14ac:dyDescent="0.25">
      <c r="B20" s="3" t="s">
        <v>4</v>
      </c>
      <c r="C20">
        <f>B4</f>
        <v>-3</v>
      </c>
      <c r="D20">
        <f>C4</f>
        <v>0</v>
      </c>
      <c r="E20">
        <f>D4</f>
        <v>0</v>
      </c>
      <c r="AA20">
        <v>17</v>
      </c>
      <c r="AB20" s="3">
        <f t="shared" si="1"/>
        <v>0.53407075111026492</v>
      </c>
      <c r="AC20">
        <f t="shared" si="2"/>
        <v>5.6074202700394373</v>
      </c>
      <c r="AD20" s="3">
        <f t="shared" si="3"/>
        <v>5.0904141575037132</v>
      </c>
      <c r="AE20">
        <f t="shared" si="4"/>
        <v>5.4429681080157746</v>
      </c>
      <c r="AF20" s="3">
        <f t="shared" si="5"/>
        <v>2.0361656630014853</v>
      </c>
    </row>
    <row r="21" spans="2:32" x14ac:dyDescent="0.25">
      <c r="B21" s="3" t="s">
        <v>40</v>
      </c>
      <c r="C21">
        <f>B8-C20</f>
        <v>3</v>
      </c>
      <c r="D21">
        <f>C8-D20</f>
        <v>-9</v>
      </c>
      <c r="E21">
        <f>D8-E20</f>
        <v>0</v>
      </c>
      <c r="G21" t="s">
        <v>39</v>
      </c>
      <c r="AA21">
        <v>18</v>
      </c>
      <c r="AB21" s="3">
        <f t="shared" si="1"/>
        <v>0.56548667764616278</v>
      </c>
      <c r="AC21">
        <f t="shared" si="2"/>
        <v>5.4432792550201512</v>
      </c>
      <c r="AD21" s="3">
        <f t="shared" si="3"/>
        <v>5.3582679497899663</v>
      </c>
      <c r="AE21">
        <f t="shared" si="4"/>
        <v>5.3773117020080603</v>
      </c>
      <c r="AF21" s="3">
        <f t="shared" si="5"/>
        <v>2.1433071799159866</v>
      </c>
    </row>
    <row r="22" spans="2:32" x14ac:dyDescent="0.25">
      <c r="B22" s="3" t="s">
        <v>42</v>
      </c>
      <c r="C22">
        <f>C21*$H$18/$H$19</f>
        <v>3.1622776601683791</v>
      </c>
      <c r="D22">
        <f>D21*$H$18/$H$19</f>
        <v>-9.4868329805051381</v>
      </c>
      <c r="E22">
        <f>E21*$H$18/$H$19</f>
        <v>0</v>
      </c>
      <c r="G22" t="s">
        <v>41</v>
      </c>
      <c r="AA22">
        <v>19</v>
      </c>
      <c r="AB22" s="3">
        <f t="shared" si="1"/>
        <v>0.59690260418206065</v>
      </c>
      <c r="AC22">
        <f t="shared" si="2"/>
        <v>5.270805742745619</v>
      </c>
      <c r="AD22" s="3">
        <f t="shared" si="3"/>
        <v>5.6208337785213054</v>
      </c>
      <c r="AE22">
        <f t="shared" si="4"/>
        <v>5.3083222970982469</v>
      </c>
      <c r="AF22" s="3">
        <f t="shared" si="5"/>
        <v>2.2483335114085223</v>
      </c>
    </row>
    <row r="23" spans="2:32" x14ac:dyDescent="0.25">
      <c r="B23" s="3" t="s">
        <v>14</v>
      </c>
      <c r="C23">
        <f>C22+C20</f>
        <v>0.16227766016837908</v>
      </c>
      <c r="D23">
        <f t="shared" ref="D23:E23" si="12">D22+D20</f>
        <v>-9.4868329805051381</v>
      </c>
      <c r="E23">
        <f t="shared" si="12"/>
        <v>0</v>
      </c>
      <c r="G23" t="s">
        <v>44</v>
      </c>
      <c r="AA23">
        <v>20</v>
      </c>
      <c r="AB23" s="3">
        <f t="shared" si="1"/>
        <v>0.62831853071795862</v>
      </c>
      <c r="AC23">
        <f t="shared" si="2"/>
        <v>5.0901699437494745</v>
      </c>
      <c r="AD23" s="3">
        <f t="shared" si="3"/>
        <v>5.8778525229247318</v>
      </c>
      <c r="AE23">
        <f t="shared" si="4"/>
        <v>5.2360679774997898</v>
      </c>
      <c r="AF23" s="3">
        <f t="shared" si="5"/>
        <v>2.3511410091698925</v>
      </c>
    </row>
    <row r="24" spans="2:32" x14ac:dyDescent="0.25">
      <c r="AA24">
        <v>21</v>
      </c>
      <c r="AB24" s="3">
        <f t="shared" si="1"/>
        <v>0.6597344572538566</v>
      </c>
      <c r="AC24">
        <f t="shared" si="2"/>
        <v>4.9015501237569028</v>
      </c>
      <c r="AD24" s="3">
        <f t="shared" si="3"/>
        <v>6.1290705365297651</v>
      </c>
      <c r="AE24">
        <f t="shared" si="4"/>
        <v>5.1606200495027608</v>
      </c>
      <c r="AF24" s="3">
        <f t="shared" si="5"/>
        <v>2.4516282146119059</v>
      </c>
    </row>
    <row r="25" spans="2:32" x14ac:dyDescent="0.25">
      <c r="AA25">
        <v>22</v>
      </c>
      <c r="AB25" s="3">
        <f t="shared" si="1"/>
        <v>0.69115038378975446</v>
      </c>
      <c r="AC25">
        <f t="shared" si="2"/>
        <v>4.7051324277578921</v>
      </c>
      <c r="AD25" s="3">
        <f t="shared" si="3"/>
        <v>6.3742398974868966</v>
      </c>
      <c r="AE25">
        <f t="shared" si="4"/>
        <v>5.082052971103157</v>
      </c>
      <c r="AF25" s="3">
        <f t="shared" si="5"/>
        <v>2.5496959589947585</v>
      </c>
    </row>
    <row r="26" spans="2:32" x14ac:dyDescent="0.25">
      <c r="B26" t="s">
        <v>46</v>
      </c>
      <c r="G26" t="s">
        <v>38</v>
      </c>
      <c r="H26">
        <f>G5</f>
        <v>4</v>
      </c>
      <c r="AA26">
        <v>23</v>
      </c>
      <c r="AB26" s="3">
        <f t="shared" si="1"/>
        <v>0.72256631032565233</v>
      </c>
      <c r="AC26">
        <f t="shared" si="2"/>
        <v>4.5011106963045959</v>
      </c>
      <c r="AD26" s="3">
        <f t="shared" si="3"/>
        <v>6.6131186532365183</v>
      </c>
      <c r="AE26">
        <f t="shared" si="4"/>
        <v>5.0004442785218384</v>
      </c>
      <c r="AF26" s="3">
        <f t="shared" si="5"/>
        <v>2.6452474612946073</v>
      </c>
    </row>
    <row r="27" spans="2:32" x14ac:dyDescent="0.25">
      <c r="B27" s="2"/>
      <c r="C27" s="1" t="s">
        <v>1</v>
      </c>
      <c r="D27" s="1" t="s">
        <v>2</v>
      </c>
      <c r="E27" s="1" t="s">
        <v>3</v>
      </c>
      <c r="G27" t="s">
        <v>49</v>
      </c>
      <c r="H27">
        <f>SQRT(C29*C29+D29*D29+E29*E29)</f>
        <v>9.2195444572928871</v>
      </c>
      <c r="AA27">
        <v>24</v>
      </c>
      <c r="AB27" s="3">
        <f t="shared" si="1"/>
        <v>0.7539822368615503</v>
      </c>
      <c r="AC27">
        <f t="shared" si="2"/>
        <v>4.289686274214116</v>
      </c>
      <c r="AD27" s="3">
        <f t="shared" si="3"/>
        <v>6.8454710592868864</v>
      </c>
      <c r="AE27">
        <f t="shared" si="4"/>
        <v>4.9158745096856462</v>
      </c>
      <c r="AF27" s="3">
        <f t="shared" si="5"/>
        <v>2.7381884237147545</v>
      </c>
    </row>
    <row r="28" spans="2:32" x14ac:dyDescent="0.25">
      <c r="B28" s="3" t="s">
        <v>5</v>
      </c>
      <c r="C28">
        <f>B5</f>
        <v>2</v>
      </c>
      <c r="D28">
        <f>C5</f>
        <v>0</v>
      </c>
      <c r="E28">
        <f>D5</f>
        <v>0</v>
      </c>
      <c r="AA28">
        <v>25</v>
      </c>
      <c r="AB28" s="3">
        <f t="shared" si="1"/>
        <v>0.78539816339744828</v>
      </c>
      <c r="AC28">
        <f t="shared" si="2"/>
        <v>4.0710678118654755</v>
      </c>
      <c r="AD28" s="3">
        <f t="shared" si="3"/>
        <v>7.0710678118654746</v>
      </c>
      <c r="AE28">
        <f t="shared" si="4"/>
        <v>4.8284271247461898</v>
      </c>
      <c r="AF28" s="3">
        <f t="shared" si="5"/>
        <v>2.8284271247461898</v>
      </c>
    </row>
    <row r="29" spans="2:32" x14ac:dyDescent="0.25">
      <c r="B29" s="3" t="s">
        <v>40</v>
      </c>
      <c r="C29">
        <f>B8-C28</f>
        <v>-2</v>
      </c>
      <c r="D29">
        <f>C8-D28</f>
        <v>-9</v>
      </c>
      <c r="E29">
        <f>D8-E28</f>
        <v>0</v>
      </c>
      <c r="AA29">
        <v>26</v>
      </c>
      <c r="AB29" s="3">
        <f t="shared" si="1"/>
        <v>0.81681408993334625</v>
      </c>
      <c r="AC29">
        <f t="shared" si="2"/>
        <v>3.8454710592868864</v>
      </c>
      <c r="AD29" s="3">
        <f t="shared" si="3"/>
        <v>7.289686274214116</v>
      </c>
      <c r="AE29">
        <f t="shared" si="4"/>
        <v>4.7381884237147549</v>
      </c>
      <c r="AF29" s="3">
        <f t="shared" si="5"/>
        <v>2.9158745096856462</v>
      </c>
    </row>
    <row r="30" spans="2:32" x14ac:dyDescent="0.25">
      <c r="B30" s="3" t="s">
        <v>42</v>
      </c>
      <c r="C30">
        <f>C29*$H$26/$H$27</f>
        <v>-0.86772183127462466</v>
      </c>
      <c r="D30">
        <f>D29*$H$26/$H$27</f>
        <v>-3.9047482407358114</v>
      </c>
      <c r="E30">
        <f>E29*$H$26/$H$27</f>
        <v>0</v>
      </c>
      <c r="G30" t="s">
        <v>39</v>
      </c>
      <c r="AA30">
        <v>27</v>
      </c>
      <c r="AB30" s="3">
        <f t="shared" si="1"/>
        <v>0.84823001646924412</v>
      </c>
      <c r="AC30">
        <f t="shared" si="2"/>
        <v>3.6131186532365192</v>
      </c>
      <c r="AD30" s="3">
        <f t="shared" si="3"/>
        <v>7.501110696304595</v>
      </c>
      <c r="AE30">
        <f t="shared" si="4"/>
        <v>4.6452474612946073</v>
      </c>
      <c r="AF30" s="3">
        <f t="shared" si="5"/>
        <v>3.0004442785218379</v>
      </c>
    </row>
    <row r="31" spans="2:32" x14ac:dyDescent="0.25">
      <c r="B31" s="3" t="s">
        <v>14</v>
      </c>
      <c r="C31">
        <f>C30+C28</f>
        <v>1.1322781687253753</v>
      </c>
      <c r="D31">
        <f t="shared" ref="D31" si="13">D30+D28</f>
        <v>-3.9047482407358114</v>
      </c>
      <c r="E31">
        <f t="shared" ref="E31" si="14">E30+E28</f>
        <v>0</v>
      </c>
      <c r="G31" t="s">
        <v>41</v>
      </c>
      <c r="AA31">
        <v>28</v>
      </c>
      <c r="AB31" s="3">
        <f t="shared" si="1"/>
        <v>0.87964594300514209</v>
      </c>
      <c r="AC31">
        <f t="shared" si="2"/>
        <v>3.3742398974868975</v>
      </c>
      <c r="AD31" s="3">
        <f t="shared" si="3"/>
        <v>7.7051324277578921</v>
      </c>
      <c r="AE31">
        <f t="shared" si="4"/>
        <v>4.549695958994759</v>
      </c>
      <c r="AF31" s="3">
        <f t="shared" si="5"/>
        <v>3.082052971103157</v>
      </c>
    </row>
    <row r="32" spans="2:32" x14ac:dyDescent="0.25">
      <c r="G32" t="s">
        <v>44</v>
      </c>
      <c r="AA32">
        <v>29</v>
      </c>
      <c r="AB32" s="3">
        <f t="shared" si="1"/>
        <v>0.91106186954104007</v>
      </c>
      <c r="AC32">
        <f t="shared" si="2"/>
        <v>3.1290705365297651</v>
      </c>
      <c r="AD32" s="3">
        <f t="shared" si="3"/>
        <v>7.9015501237569037</v>
      </c>
      <c r="AE32">
        <f t="shared" si="4"/>
        <v>4.4516282146119064</v>
      </c>
      <c r="AF32" s="3">
        <f t="shared" si="5"/>
        <v>3.1606200495027617</v>
      </c>
    </row>
    <row r="33" spans="1:32" x14ac:dyDescent="0.25">
      <c r="AA33">
        <v>30</v>
      </c>
      <c r="AB33" s="3">
        <f t="shared" si="1"/>
        <v>0.94247779607693782</v>
      </c>
      <c r="AC33">
        <f t="shared" si="2"/>
        <v>2.8778525229247327</v>
      </c>
      <c r="AD33" s="3">
        <f t="shared" si="3"/>
        <v>8.0901699437494727</v>
      </c>
      <c r="AE33">
        <f t="shared" si="4"/>
        <v>4.3511410091698934</v>
      </c>
      <c r="AF33" s="3">
        <f t="shared" si="5"/>
        <v>3.2360679774997894</v>
      </c>
    </row>
    <row r="34" spans="1:32" ht="15.75" thickBot="1" x14ac:dyDescent="0.3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AA34">
        <v>31</v>
      </c>
      <c r="AB34" s="3">
        <f t="shared" si="1"/>
        <v>0.9738937226128358</v>
      </c>
      <c r="AC34">
        <f t="shared" si="2"/>
        <v>2.6208337785213072</v>
      </c>
      <c r="AD34" s="3">
        <f t="shared" si="3"/>
        <v>8.2708057427456172</v>
      </c>
      <c r="AE34">
        <f t="shared" si="4"/>
        <v>4.2483335114085232</v>
      </c>
      <c r="AF34" s="3">
        <f t="shared" si="5"/>
        <v>3.3083222970982469</v>
      </c>
    </row>
    <row r="35" spans="1:32" x14ac:dyDescent="0.25">
      <c r="AA35">
        <v>32</v>
      </c>
      <c r="AB35" s="3">
        <f t="shared" si="1"/>
        <v>1.0053096491487339</v>
      </c>
      <c r="AC35">
        <f t="shared" si="2"/>
        <v>2.3582679497899655</v>
      </c>
      <c r="AD35" s="3">
        <f t="shared" si="3"/>
        <v>8.4432792550201512</v>
      </c>
      <c r="AE35">
        <f t="shared" si="4"/>
        <v>4.1433071799159862</v>
      </c>
      <c r="AF35" s="3">
        <f t="shared" si="5"/>
        <v>3.3773117020080603</v>
      </c>
    </row>
    <row r="36" spans="1:32" x14ac:dyDescent="0.25">
      <c r="B36" t="s">
        <v>56</v>
      </c>
      <c r="E36" t="s">
        <v>14</v>
      </c>
      <c r="F36">
        <f>L45+L59</f>
        <v>0</v>
      </c>
      <c r="G36">
        <f t="shared" ref="G36:H36" si="15">M45+M59</f>
        <v>-3.4641016151377544</v>
      </c>
      <c r="H36">
        <f t="shared" si="15"/>
        <v>0</v>
      </c>
      <c r="AA36">
        <v>33</v>
      </c>
      <c r="AB36" s="3">
        <f t="shared" si="1"/>
        <v>1.0367255756846319</v>
      </c>
      <c r="AC36">
        <f t="shared" si="2"/>
        <v>2.0904141575037123</v>
      </c>
      <c r="AD36" s="3">
        <f t="shared" si="3"/>
        <v>8.6074202700394373</v>
      </c>
      <c r="AE36">
        <f t="shared" si="4"/>
        <v>4.0361656630014853</v>
      </c>
      <c r="AF36" s="3">
        <f t="shared" si="5"/>
        <v>3.4429681080157746</v>
      </c>
    </row>
    <row r="37" spans="1:32" x14ac:dyDescent="0.25">
      <c r="AA37">
        <v>34</v>
      </c>
      <c r="AB37" s="3">
        <f t="shared" si="1"/>
        <v>1.0681415022205298</v>
      </c>
      <c r="AC37">
        <f t="shared" si="2"/>
        <v>1.8175367410171512</v>
      </c>
      <c r="AD37" s="3">
        <f t="shared" si="3"/>
        <v>8.7630668004386365</v>
      </c>
      <c r="AE37">
        <f t="shared" si="4"/>
        <v>3.9270146964068608</v>
      </c>
      <c r="AF37" s="3">
        <f t="shared" si="5"/>
        <v>3.5052267201754548</v>
      </c>
    </row>
    <row r="38" spans="1:32" x14ac:dyDescent="0.25">
      <c r="AA38">
        <v>35</v>
      </c>
      <c r="AB38" s="3">
        <f t="shared" si="1"/>
        <v>1.0995574287564276</v>
      </c>
      <c r="AC38">
        <f t="shared" si="2"/>
        <v>1.5399049973954684</v>
      </c>
      <c r="AD38" s="3">
        <f t="shared" si="3"/>
        <v>8.9100652418836788</v>
      </c>
      <c r="AE38">
        <f t="shared" si="4"/>
        <v>3.815961998958187</v>
      </c>
      <c r="AF38" s="3">
        <f t="shared" si="5"/>
        <v>3.5640260967534712</v>
      </c>
    </row>
    <row r="39" spans="1:32" x14ac:dyDescent="0.25">
      <c r="B39" t="s">
        <v>96</v>
      </c>
      <c r="AA39">
        <v>36</v>
      </c>
      <c r="AB39" s="3">
        <f t="shared" si="1"/>
        <v>1.1309733552923256</v>
      </c>
      <c r="AC39">
        <f t="shared" si="2"/>
        <v>1.257792915650727</v>
      </c>
      <c r="AD39" s="3">
        <f t="shared" si="3"/>
        <v>9.0482705246601967</v>
      </c>
      <c r="AE39">
        <f t="shared" si="4"/>
        <v>3.7031171662602906</v>
      </c>
      <c r="AF39" s="3">
        <f t="shared" si="5"/>
        <v>3.6193082098640783</v>
      </c>
    </row>
    <row r="40" spans="1:32" x14ac:dyDescent="0.25">
      <c r="B40" t="s">
        <v>50</v>
      </c>
      <c r="G40" t="s">
        <v>17</v>
      </c>
      <c r="H40" t="s">
        <v>18</v>
      </c>
      <c r="I40" s="7" t="s">
        <v>24</v>
      </c>
      <c r="K40" t="s">
        <v>51</v>
      </c>
      <c r="AA40">
        <v>37</v>
      </c>
      <c r="AB40" s="3">
        <f t="shared" si="1"/>
        <v>1.1623892818282235</v>
      </c>
      <c r="AC40">
        <f t="shared" si="2"/>
        <v>0.97147890634780554</v>
      </c>
      <c r="AD40" s="3">
        <f t="shared" si="3"/>
        <v>9.1775462568398112</v>
      </c>
      <c r="AE40">
        <f t="shared" si="4"/>
        <v>3.588591562539122</v>
      </c>
      <c r="AF40" s="3">
        <f t="shared" si="5"/>
        <v>3.6710185027359246</v>
      </c>
    </row>
    <row r="41" spans="1:32" x14ac:dyDescent="0.25">
      <c r="B41" s="2"/>
      <c r="C41" s="1" t="s">
        <v>1</v>
      </c>
      <c r="D41" s="1" t="s">
        <v>2</v>
      </c>
      <c r="E41" s="1" t="s">
        <v>3</v>
      </c>
      <c r="H41" t="s">
        <v>19</v>
      </c>
      <c r="I41" s="7" t="s">
        <v>25</v>
      </c>
      <c r="AA41">
        <v>38</v>
      </c>
      <c r="AB41" s="3">
        <f t="shared" si="1"/>
        <v>1.1938052083641213</v>
      </c>
      <c r="AC41">
        <f t="shared" si="2"/>
        <v>0.68124552684678097</v>
      </c>
      <c r="AD41" s="3">
        <f t="shared" si="3"/>
        <v>9.2977648588825126</v>
      </c>
      <c r="AE41">
        <f t="shared" si="4"/>
        <v>3.4724982107387126</v>
      </c>
      <c r="AF41" s="3">
        <f t="shared" si="5"/>
        <v>3.7191059435530054</v>
      </c>
    </row>
    <row r="42" spans="1:32" x14ac:dyDescent="0.25">
      <c r="B42" s="3" t="s">
        <v>15</v>
      </c>
      <c r="C42">
        <f>$B$6-$B$4</f>
        <v>3</v>
      </c>
      <c r="D42">
        <f>$C$6-$C$4</f>
        <v>-5</v>
      </c>
      <c r="E42">
        <f>$D$6-$D$4</f>
        <v>0</v>
      </c>
      <c r="K42" t="s">
        <v>53</v>
      </c>
      <c r="L42">
        <f>SQRT(C44*C44+D44*D44+E44*E44)</f>
        <v>10</v>
      </c>
      <c r="M42" t="b">
        <f>L42&lt;=$G$4</f>
        <v>1</v>
      </c>
      <c r="AA42">
        <v>39</v>
      </c>
      <c r="AB42" s="3">
        <f t="shared" si="1"/>
        <v>1.2252211349000193</v>
      </c>
      <c r="AC42">
        <f t="shared" si="2"/>
        <v>0.38737920245291502</v>
      </c>
      <c r="AD42" s="3">
        <f t="shared" si="3"/>
        <v>9.4088076895422539</v>
      </c>
      <c r="AE42">
        <f t="shared" si="4"/>
        <v>3.3549516809811659</v>
      </c>
      <c r="AF42" s="3">
        <f t="shared" si="5"/>
        <v>3.7635230758169018</v>
      </c>
    </row>
    <row r="43" spans="1:32" x14ac:dyDescent="0.25">
      <c r="B43" s="3" t="s">
        <v>13</v>
      </c>
      <c r="C43">
        <f>$B$7</f>
        <v>0</v>
      </c>
      <c r="D43">
        <f>$C$7</f>
        <v>-4</v>
      </c>
      <c r="E43">
        <f>$D$7</f>
        <v>0</v>
      </c>
      <c r="G43" t="s">
        <v>26</v>
      </c>
      <c r="K43" t="s">
        <v>55</v>
      </c>
      <c r="L43">
        <f>SQRT(C46*C46+D46*D46+E46*E46)</f>
        <v>9.7467943448089631</v>
      </c>
      <c r="M43" t="b">
        <f>L43&lt;=$G$5</f>
        <v>0</v>
      </c>
      <c r="AA43">
        <v>40</v>
      </c>
      <c r="AB43" s="3">
        <f t="shared" si="1"/>
        <v>1.2566370614359172</v>
      </c>
      <c r="AC43">
        <f t="shared" si="2"/>
        <v>9.0169943749474513E-2</v>
      </c>
      <c r="AD43" s="3">
        <f t="shared" si="3"/>
        <v>9.5105651629515346</v>
      </c>
      <c r="AE43">
        <f t="shared" si="4"/>
        <v>3.2360679774997898</v>
      </c>
      <c r="AF43" s="3">
        <f t="shared" si="5"/>
        <v>3.8042260651806141</v>
      </c>
    </row>
    <row r="44" spans="1:32" x14ac:dyDescent="0.25">
      <c r="B44" s="3" t="s">
        <v>31</v>
      </c>
      <c r="C44">
        <f>$C$42+$I$52*$C$43</f>
        <v>3</v>
      </c>
      <c r="D44">
        <f>$D$42+$I$52*$D$43</f>
        <v>-9.5393920141694561</v>
      </c>
      <c r="E44">
        <f>$E$42+$I$52*$E$43</f>
        <v>0</v>
      </c>
      <c r="G44" t="s">
        <v>27</v>
      </c>
      <c r="AA44">
        <v>41</v>
      </c>
      <c r="AB44" s="3">
        <f t="shared" si="1"/>
        <v>1.288052987971815</v>
      </c>
      <c r="AC44">
        <f t="shared" si="2"/>
        <v>-0.21008893960770525</v>
      </c>
      <c r="AD44" s="3">
        <f t="shared" si="3"/>
        <v>9.6029368567694302</v>
      </c>
      <c r="AE44">
        <f t="shared" si="4"/>
        <v>3.115964424156918</v>
      </c>
      <c r="AF44" s="3">
        <f t="shared" si="5"/>
        <v>3.8411747427077718</v>
      </c>
    </row>
    <row r="45" spans="1:32" x14ac:dyDescent="0.25">
      <c r="B45" s="3" t="s">
        <v>29</v>
      </c>
      <c r="C45">
        <f>C44+B4</f>
        <v>0</v>
      </c>
      <c r="D45">
        <f>D44+C4</f>
        <v>-9.5393920141694561</v>
      </c>
      <c r="E45">
        <f>E44+D4</f>
        <v>0</v>
      </c>
      <c r="G45" t="s">
        <v>28</v>
      </c>
      <c r="J45" t="s">
        <v>75</v>
      </c>
      <c r="K45" t="s">
        <v>14</v>
      </c>
      <c r="L45">
        <f>IF($M48,C45,0)</f>
        <v>0</v>
      </c>
      <c r="M45">
        <f t="shared" ref="M45:N45" si="16">IF($M48,D45,0)</f>
        <v>0</v>
      </c>
      <c r="N45">
        <f t="shared" si="16"/>
        <v>0</v>
      </c>
      <c r="AA45">
        <v>42</v>
      </c>
      <c r="AB45" s="3">
        <f t="shared" si="1"/>
        <v>1.3194689145077132</v>
      </c>
      <c r="AC45">
        <f t="shared" si="2"/>
        <v>-0.51310112835145283</v>
      </c>
      <c r="AD45" s="3">
        <f t="shared" si="3"/>
        <v>9.6858316112863108</v>
      </c>
      <c r="AE45">
        <f t="shared" si="4"/>
        <v>2.994759548659419</v>
      </c>
      <c r="AF45" s="3">
        <f t="shared" si="5"/>
        <v>3.8743326445145243</v>
      </c>
    </row>
    <row r="46" spans="1:32" x14ac:dyDescent="0.25">
      <c r="B46" s="3" t="s">
        <v>54</v>
      </c>
      <c r="C46">
        <f>C45-B5</f>
        <v>-2</v>
      </c>
      <c r="D46">
        <f t="shared" ref="D46:E46" si="17">D45-C5</f>
        <v>-9.5393920141694561</v>
      </c>
      <c r="E46">
        <f t="shared" si="17"/>
        <v>0</v>
      </c>
      <c r="J46" t="s">
        <v>74</v>
      </c>
      <c r="AA46">
        <v>43</v>
      </c>
      <c r="AB46" s="3">
        <f t="shared" si="1"/>
        <v>1.350884841043611</v>
      </c>
      <c r="AC46">
        <f t="shared" si="2"/>
        <v>-0.81856758603457314</v>
      </c>
      <c r="AD46" s="3">
        <f t="shared" si="3"/>
        <v>9.7591676193874726</v>
      </c>
      <c r="AE46">
        <f t="shared" si="4"/>
        <v>2.8725729655861709</v>
      </c>
      <c r="AF46" s="3">
        <f t="shared" si="5"/>
        <v>3.9036670477549893</v>
      </c>
    </row>
    <row r="47" spans="1:32" x14ac:dyDescent="0.25">
      <c r="AA47">
        <v>44</v>
      </c>
      <c r="AB47" s="3">
        <f t="shared" si="1"/>
        <v>1.3823007675795089</v>
      </c>
      <c r="AC47">
        <f t="shared" si="2"/>
        <v>-1.1261868541427527</v>
      </c>
      <c r="AD47" s="3">
        <f t="shared" si="3"/>
        <v>9.8228725072868865</v>
      </c>
      <c r="AE47">
        <f t="shared" si="4"/>
        <v>2.7495252583428988</v>
      </c>
      <c r="AF47" s="3">
        <f t="shared" si="5"/>
        <v>3.9291490029147544</v>
      </c>
    </row>
    <row r="48" spans="1:32" x14ac:dyDescent="0.25">
      <c r="B48" t="s">
        <v>16</v>
      </c>
      <c r="C48">
        <f>$C$43*$C$43+$D$43*$D$43+$E$43*$E$43</f>
        <v>16</v>
      </c>
      <c r="K48" t="s">
        <v>98</v>
      </c>
      <c r="L48" t="s">
        <v>99</v>
      </c>
      <c r="M48" t="b">
        <f>AND(C52,M43,M42)</f>
        <v>0</v>
      </c>
      <c r="AA48">
        <v>45</v>
      </c>
      <c r="AB48" s="3">
        <f t="shared" si="1"/>
        <v>1.4137166941154069</v>
      </c>
      <c r="AC48">
        <f t="shared" si="2"/>
        <v>-1.4356553495976907</v>
      </c>
      <c r="AD48" s="3">
        <f t="shared" si="3"/>
        <v>9.8768834059513786</v>
      </c>
      <c r="AE48">
        <f t="shared" si="4"/>
        <v>2.6257378601609238</v>
      </c>
      <c r="AF48" s="3">
        <f t="shared" si="5"/>
        <v>3.9507533623805511</v>
      </c>
    </row>
    <row r="49" spans="2:32" x14ac:dyDescent="0.25">
      <c r="B49" t="s">
        <v>0</v>
      </c>
      <c r="C49">
        <f>2*($C$43*$C$42+$D$43*$D$42+$E$43*$E$42)</f>
        <v>40</v>
      </c>
      <c r="E49" t="s">
        <v>22</v>
      </c>
      <c r="F49">
        <f>(-$C$49+SQRT($C$51))/(2*$C$48)</f>
        <v>1.134848003542364</v>
      </c>
      <c r="H49" t="s">
        <v>57</v>
      </c>
      <c r="I49">
        <f>IF(AND(F49&gt;=0,F50&gt;=0),MIN(F49:F50),0)</f>
        <v>0</v>
      </c>
      <c r="AA49">
        <v>46</v>
      </c>
      <c r="AB49" s="3">
        <f t="shared" si="1"/>
        <v>1.4451326206513047</v>
      </c>
      <c r="AC49">
        <f t="shared" si="2"/>
        <v>-1.7466676643569552</v>
      </c>
      <c r="AD49" s="3">
        <f t="shared" si="3"/>
        <v>9.9211470131447772</v>
      </c>
      <c r="AE49">
        <f t="shared" si="4"/>
        <v>2.5013329342572179</v>
      </c>
      <c r="AF49" s="3">
        <f t="shared" si="5"/>
        <v>3.9684588052579111</v>
      </c>
    </row>
    <row r="50" spans="2:32" x14ac:dyDescent="0.25">
      <c r="B50" t="s">
        <v>20</v>
      </c>
      <c r="C50">
        <f>$C$42*$C$42+$D$42*$D$42+$E$42*$E$42-$G$4*$G$4</f>
        <v>-66</v>
      </c>
      <c r="E50" t="s">
        <v>23</v>
      </c>
      <c r="F50">
        <f>(-$C$49-SQRT($C$51))/(2*$C$48)</f>
        <v>-3.634848003542364</v>
      </c>
      <c r="H50" t="s">
        <v>58</v>
      </c>
      <c r="I50">
        <f>IF(AND(F49&lt;0,F50&lt;0),MAX(F49:F50),0)</f>
        <v>0</v>
      </c>
      <c r="AA50">
        <v>47</v>
      </c>
      <c r="AB50" s="3">
        <f t="shared" si="1"/>
        <v>1.4765485471872029</v>
      </c>
      <c r="AC50">
        <f t="shared" si="2"/>
        <v>-2.0589168668148572</v>
      </c>
      <c r="AD50" s="3">
        <f t="shared" si="3"/>
        <v>9.9556196460308009</v>
      </c>
      <c r="AE50">
        <f t="shared" si="4"/>
        <v>2.3764332532740573</v>
      </c>
      <c r="AF50" s="3">
        <f t="shared" si="5"/>
        <v>3.98224785841232</v>
      </c>
    </row>
    <row r="51" spans="2:32" x14ac:dyDescent="0.25">
      <c r="B51" t="s">
        <v>21</v>
      </c>
      <c r="C51">
        <f>$C$49*$C$49-4*$C$48*$C$50</f>
        <v>5824</v>
      </c>
      <c r="H51" t="s">
        <v>59</v>
      </c>
      <c r="I51">
        <f>IF(F49&gt;=0,F49,IF(F50&gt;=0,F50,0))</f>
        <v>1.134848003542364</v>
      </c>
      <c r="AA51">
        <v>48</v>
      </c>
      <c r="AB51" s="3">
        <f t="shared" si="1"/>
        <v>1.5079644737231006</v>
      </c>
      <c r="AC51">
        <f t="shared" si="2"/>
        <v>-2.3720948047068648</v>
      </c>
      <c r="AD51" s="3">
        <f t="shared" si="3"/>
        <v>9.980267284282716</v>
      </c>
      <c r="AE51">
        <f t="shared" si="4"/>
        <v>2.2511620781172539</v>
      </c>
      <c r="AF51" s="3">
        <f t="shared" si="5"/>
        <v>3.9921069137130862</v>
      </c>
    </row>
    <row r="52" spans="2:32" x14ac:dyDescent="0.25">
      <c r="B52" t="s">
        <v>90</v>
      </c>
      <c r="C52" t="b">
        <f>C51&gt;=0</f>
        <v>1</v>
      </c>
      <c r="H52" t="s">
        <v>30</v>
      </c>
      <c r="I52">
        <f>IF(C52,I49+I50+I51,0)</f>
        <v>1.134848003542364</v>
      </c>
      <c r="AA52">
        <v>49</v>
      </c>
      <c r="AB52" s="3">
        <f t="shared" si="1"/>
        <v>1.5393804002589986</v>
      </c>
      <c r="AC52">
        <f t="shared" si="2"/>
        <v>-2.6858924092187162</v>
      </c>
      <c r="AD52" s="3">
        <f t="shared" si="3"/>
        <v>9.9950656036573164</v>
      </c>
      <c r="AE52">
        <f t="shared" si="4"/>
        <v>2.1256430363125136</v>
      </c>
      <c r="AF52" s="3">
        <f t="shared" si="5"/>
        <v>3.9980262414629264</v>
      </c>
    </row>
    <row r="53" spans="2:32" x14ac:dyDescent="0.25">
      <c r="AA53">
        <v>50</v>
      </c>
      <c r="AB53" s="3">
        <f t="shared" si="1"/>
        <v>1.5707963267948966</v>
      </c>
      <c r="AC53">
        <f t="shared" si="2"/>
        <v>-2.9999999999999996</v>
      </c>
      <c r="AD53" s="3">
        <f t="shared" si="3"/>
        <v>10</v>
      </c>
      <c r="AE53">
        <f t="shared" si="4"/>
        <v>2.0000000000000004</v>
      </c>
      <c r="AF53" s="3">
        <f t="shared" si="5"/>
        <v>4</v>
      </c>
    </row>
    <row r="54" spans="2:32" x14ac:dyDescent="0.25">
      <c r="B54" t="s">
        <v>52</v>
      </c>
      <c r="G54" t="s">
        <v>17</v>
      </c>
      <c r="H54" t="s">
        <v>18</v>
      </c>
      <c r="I54" s="7" t="s">
        <v>24</v>
      </c>
      <c r="K54" t="s">
        <v>51</v>
      </c>
      <c r="AA54">
        <v>51</v>
      </c>
      <c r="AB54" s="3">
        <f t="shared" si="1"/>
        <v>1.6022122533307945</v>
      </c>
      <c r="AC54">
        <f t="shared" si="2"/>
        <v>-3.3141075907812829</v>
      </c>
      <c r="AD54" s="3">
        <f t="shared" si="3"/>
        <v>9.9950656036573164</v>
      </c>
      <c r="AE54">
        <f t="shared" si="4"/>
        <v>1.8743569636874868</v>
      </c>
      <c r="AF54" s="3">
        <f t="shared" si="5"/>
        <v>3.9980262414629264</v>
      </c>
    </row>
    <row r="55" spans="2:32" x14ac:dyDescent="0.25">
      <c r="B55" s="2"/>
      <c r="C55" s="1" t="s">
        <v>1</v>
      </c>
      <c r="D55" s="1" t="s">
        <v>2</v>
      </c>
      <c r="E55" s="1" t="s">
        <v>3</v>
      </c>
      <c r="H55" t="s">
        <v>19</v>
      </c>
      <c r="I55" s="7" t="s">
        <v>25</v>
      </c>
      <c r="AA55">
        <v>52</v>
      </c>
      <c r="AB55" s="3">
        <f t="shared" si="1"/>
        <v>1.6336281798666925</v>
      </c>
      <c r="AC55">
        <f t="shared" si="2"/>
        <v>-3.6279051952931338</v>
      </c>
      <c r="AD55" s="3">
        <f t="shared" si="3"/>
        <v>9.980267284282716</v>
      </c>
      <c r="AE55">
        <f t="shared" si="4"/>
        <v>1.7488379218827463</v>
      </c>
      <c r="AF55" s="3">
        <f t="shared" si="5"/>
        <v>3.9921069137130862</v>
      </c>
    </row>
    <row r="56" spans="2:32" x14ac:dyDescent="0.25">
      <c r="B56" s="3" t="s">
        <v>15</v>
      </c>
      <c r="C56">
        <f>$B$6-$B$5</f>
        <v>-2</v>
      </c>
      <c r="D56">
        <f>$C$6-$C$5</f>
        <v>-5</v>
      </c>
      <c r="E56">
        <f>$D$6-$D$5</f>
        <v>0</v>
      </c>
      <c r="K56" t="s">
        <v>53</v>
      </c>
      <c r="L56">
        <f>SQRT(C60*C60+D60*D60+E60*E60)</f>
        <v>4.5825756949558398</v>
      </c>
      <c r="M56" t="b">
        <f>AND(C65&gt;=0,L56&lt;=$G$4)</f>
        <v>1</v>
      </c>
      <c r="AA56">
        <v>53</v>
      </c>
      <c r="AB56" s="3">
        <f t="shared" si="1"/>
        <v>1.6650441064025905</v>
      </c>
      <c r="AC56">
        <f t="shared" si="2"/>
        <v>-3.9410831331851437</v>
      </c>
      <c r="AD56" s="3">
        <f t="shared" si="3"/>
        <v>9.9556196460308009</v>
      </c>
      <c r="AE56">
        <f t="shared" si="4"/>
        <v>1.6235667467259425</v>
      </c>
      <c r="AF56" s="3">
        <f t="shared" si="5"/>
        <v>3.98224785841232</v>
      </c>
    </row>
    <row r="57" spans="2:32" x14ac:dyDescent="0.25">
      <c r="B57" s="3" t="s">
        <v>13</v>
      </c>
      <c r="C57">
        <f>$B$7</f>
        <v>0</v>
      </c>
      <c r="D57">
        <f>$C$7</f>
        <v>-4</v>
      </c>
      <c r="E57">
        <f>$D$7</f>
        <v>0</v>
      </c>
      <c r="G57" t="s">
        <v>26</v>
      </c>
      <c r="K57" t="s">
        <v>55</v>
      </c>
      <c r="L57">
        <f>SQRT(C58*C58+D58*D58+E58*E58)</f>
        <v>4</v>
      </c>
      <c r="M57" t="b">
        <f>L57&lt;=$G$5</f>
        <v>1</v>
      </c>
      <c r="AA57">
        <v>54</v>
      </c>
      <c r="AB57" s="3">
        <f t="shared" si="1"/>
        <v>1.6964600329384882</v>
      </c>
      <c r="AC57">
        <f t="shared" si="2"/>
        <v>-4.2533323356430417</v>
      </c>
      <c r="AD57" s="3">
        <f t="shared" si="3"/>
        <v>9.921147013144779</v>
      </c>
      <c r="AE57">
        <f t="shared" si="4"/>
        <v>1.4986670657427834</v>
      </c>
      <c r="AF57" s="3">
        <f t="shared" si="5"/>
        <v>3.9684588052579115</v>
      </c>
    </row>
    <row r="58" spans="2:32" x14ac:dyDescent="0.25">
      <c r="B58" s="3" t="s">
        <v>31</v>
      </c>
      <c r="C58">
        <f>$C$56+$I$66*$C$57</f>
        <v>-2</v>
      </c>
      <c r="D58">
        <f>$D$56+$I$66*$D$57</f>
        <v>-3.4641016151377544</v>
      </c>
      <c r="E58">
        <f>$E$56+$I$66*$E$57</f>
        <v>0</v>
      </c>
      <c r="G58" t="s">
        <v>27</v>
      </c>
      <c r="AA58">
        <v>55</v>
      </c>
      <c r="AB58" s="3">
        <f t="shared" si="1"/>
        <v>1.7278759594743862</v>
      </c>
      <c r="AC58">
        <f t="shared" si="2"/>
        <v>-4.5643446504023082</v>
      </c>
      <c r="AD58" s="3">
        <f t="shared" si="3"/>
        <v>9.8768834059513786</v>
      </c>
      <c r="AE58">
        <f t="shared" si="4"/>
        <v>1.3742621398390766</v>
      </c>
      <c r="AF58" s="3">
        <f t="shared" si="5"/>
        <v>3.9507533623805511</v>
      </c>
    </row>
    <row r="59" spans="2:32" x14ac:dyDescent="0.25">
      <c r="B59" s="3" t="s">
        <v>29</v>
      </c>
      <c r="C59">
        <f>$C$58+$B$5</f>
        <v>0</v>
      </c>
      <c r="D59">
        <f>$D$58+$C$5</f>
        <v>-3.4641016151377544</v>
      </c>
      <c r="E59">
        <f>$E$58+$D$5</f>
        <v>0</v>
      </c>
      <c r="G59" t="s">
        <v>28</v>
      </c>
      <c r="K59" t="s">
        <v>14</v>
      </c>
      <c r="L59">
        <f>IF($M62,C59,0)</f>
        <v>0</v>
      </c>
      <c r="M59">
        <f t="shared" ref="M59" si="18">IF($M62,D59,0)</f>
        <v>-3.4641016151377544</v>
      </c>
      <c r="N59">
        <f t="shared" ref="N59" si="19">IF($M62,E59,0)</f>
        <v>0</v>
      </c>
      <c r="AA59">
        <v>56</v>
      </c>
      <c r="AB59" s="3">
        <f t="shared" si="1"/>
        <v>1.7592918860102842</v>
      </c>
      <c r="AC59">
        <f t="shared" si="2"/>
        <v>-4.8738131458572465</v>
      </c>
      <c r="AD59" s="3">
        <f t="shared" si="3"/>
        <v>9.8228725072868865</v>
      </c>
      <c r="AE59">
        <f t="shared" si="4"/>
        <v>1.2504747416571016</v>
      </c>
      <c r="AF59" s="3">
        <f t="shared" si="5"/>
        <v>3.9291490029147549</v>
      </c>
    </row>
    <row r="60" spans="2:32" x14ac:dyDescent="0.25">
      <c r="B60" s="3" t="s">
        <v>54</v>
      </c>
      <c r="C60">
        <f>C59-B4</f>
        <v>3</v>
      </c>
      <c r="D60">
        <f t="shared" ref="D60:E60" si="20">D59-C4</f>
        <v>-3.4641016151377544</v>
      </c>
      <c r="E60">
        <f t="shared" si="20"/>
        <v>0</v>
      </c>
      <c r="J60" t="s">
        <v>74</v>
      </c>
      <c r="AA60">
        <v>57</v>
      </c>
      <c r="AB60" s="3">
        <f t="shared" si="1"/>
        <v>1.7907078125461819</v>
      </c>
      <c r="AC60">
        <f t="shared" si="2"/>
        <v>-5.1814324139654229</v>
      </c>
      <c r="AD60" s="3">
        <f t="shared" si="3"/>
        <v>9.7591676193874743</v>
      </c>
      <c r="AE60">
        <f t="shared" si="4"/>
        <v>1.1274270344138306</v>
      </c>
      <c r="AF60" s="3">
        <f t="shared" si="5"/>
        <v>3.9036670477549897</v>
      </c>
    </row>
    <row r="61" spans="2:32" x14ac:dyDescent="0.25">
      <c r="AA61">
        <v>58</v>
      </c>
      <c r="AB61" s="3">
        <f t="shared" si="1"/>
        <v>1.8221237390820801</v>
      </c>
      <c r="AC61">
        <f t="shared" si="2"/>
        <v>-5.4868988716485489</v>
      </c>
      <c r="AD61" s="3">
        <f t="shared" si="3"/>
        <v>9.6858316112863108</v>
      </c>
      <c r="AE61">
        <f t="shared" si="4"/>
        <v>1.0052404513405806</v>
      </c>
      <c r="AF61" s="3">
        <f t="shared" si="5"/>
        <v>3.8743326445145243</v>
      </c>
    </row>
    <row r="62" spans="2:32" x14ac:dyDescent="0.25">
      <c r="B62" t="s">
        <v>16</v>
      </c>
      <c r="C62">
        <f>$C$57*$C$57+$D$57*$D$57+$E$57*$E$57</f>
        <v>16</v>
      </c>
      <c r="K62" t="s">
        <v>98</v>
      </c>
      <c r="L62" t="s">
        <v>99</v>
      </c>
      <c r="M62" t="b">
        <f>AND(C66,M57,M56)</f>
        <v>1</v>
      </c>
      <c r="AA62">
        <v>59</v>
      </c>
      <c r="AB62" s="3">
        <f t="shared" si="1"/>
        <v>1.8535396656179779</v>
      </c>
      <c r="AC62">
        <f t="shared" si="2"/>
        <v>-5.7899110603922921</v>
      </c>
      <c r="AD62" s="3">
        <f t="shared" si="3"/>
        <v>9.6029368567694302</v>
      </c>
      <c r="AE62">
        <f t="shared" si="4"/>
        <v>0.88403557584308334</v>
      </c>
      <c r="AF62" s="3">
        <f t="shared" si="5"/>
        <v>3.8411747427077723</v>
      </c>
    </row>
    <row r="63" spans="2:32" x14ac:dyDescent="0.25">
      <c r="B63" t="s">
        <v>0</v>
      </c>
      <c r="C63">
        <f>2*($C$57*$C$56+$D$57*$D$56+$E$57*$E$56)</f>
        <v>40</v>
      </c>
      <c r="E63" t="s">
        <v>22</v>
      </c>
      <c r="F63">
        <f>(-$C$63+SQRT($C$65))/(2*$C$62)</f>
        <v>-0.3839745962155614</v>
      </c>
      <c r="H63" t="s">
        <v>57</v>
      </c>
      <c r="I63">
        <f>IF(AND(F63&gt;=0,F64&gt;=0),MIN(F63:F64),0)</f>
        <v>0</v>
      </c>
      <c r="AA63">
        <v>60</v>
      </c>
      <c r="AB63" s="3">
        <f t="shared" si="1"/>
        <v>1.8849555921538756</v>
      </c>
      <c r="AC63">
        <f t="shared" si="2"/>
        <v>-6.090169943749471</v>
      </c>
      <c r="AD63" s="3">
        <f t="shared" si="3"/>
        <v>9.5105651629515364</v>
      </c>
      <c r="AE63">
        <f t="shared" si="4"/>
        <v>0.76393202250021153</v>
      </c>
      <c r="AF63" s="3">
        <f t="shared" si="5"/>
        <v>3.8042260651806146</v>
      </c>
    </row>
    <row r="64" spans="2:32" x14ac:dyDescent="0.25">
      <c r="B64" t="s">
        <v>20</v>
      </c>
      <c r="C64">
        <f>$C$56*$C$56+$D$56*$D$56+$E$56*$E$56-$G$5*$G$5</f>
        <v>13</v>
      </c>
      <c r="E64" t="s">
        <v>23</v>
      </c>
      <c r="F64">
        <f>(-$C$63-SQRT($C$65))/(2*$C$62)</f>
        <v>-2.1160254037844384</v>
      </c>
      <c r="H64" t="s">
        <v>58</v>
      </c>
      <c r="I64">
        <f>IF(AND(F63&lt;0,F64&lt;0),MAX(F63:F64),0)</f>
        <v>-0.3839745962155614</v>
      </c>
      <c r="AA64">
        <v>61</v>
      </c>
      <c r="AB64" s="3">
        <f t="shared" si="1"/>
        <v>1.9163715186897738</v>
      </c>
      <c r="AC64">
        <f t="shared" si="2"/>
        <v>-6.3873792024529141</v>
      </c>
      <c r="AD64" s="3">
        <f t="shared" si="3"/>
        <v>9.4088076895422539</v>
      </c>
      <c r="AE64">
        <f t="shared" si="4"/>
        <v>0.64504831901883453</v>
      </c>
      <c r="AF64" s="3">
        <f t="shared" si="5"/>
        <v>3.7635230758169018</v>
      </c>
    </row>
    <row r="65" spans="1:32" x14ac:dyDescent="0.25">
      <c r="B65" t="s">
        <v>21</v>
      </c>
      <c r="C65">
        <f>$C$63*$C$63-4*$C$62*$C$64</f>
        <v>768</v>
      </c>
      <c r="H65" t="s">
        <v>59</v>
      </c>
      <c r="I65">
        <f>IF(F63&gt;=0,F63,IF(F64&gt;=0,F64,0))</f>
        <v>0</v>
      </c>
      <c r="AA65">
        <v>62</v>
      </c>
      <c r="AB65" s="3">
        <f t="shared" si="1"/>
        <v>1.9477874452256716</v>
      </c>
      <c r="AC65">
        <f t="shared" si="2"/>
        <v>-6.6812455268467774</v>
      </c>
      <c r="AD65" s="3">
        <f t="shared" si="3"/>
        <v>9.2977648588825144</v>
      </c>
      <c r="AE65">
        <f t="shared" si="4"/>
        <v>0.52750178926128899</v>
      </c>
      <c r="AF65" s="3">
        <f t="shared" si="5"/>
        <v>3.7191059435530058</v>
      </c>
    </row>
    <row r="66" spans="1:32" x14ac:dyDescent="0.25">
      <c r="B66" t="s">
        <v>90</v>
      </c>
      <c r="C66" t="b">
        <f>C65&gt;=0</f>
        <v>1</v>
      </c>
      <c r="H66" t="s">
        <v>30</v>
      </c>
      <c r="I66">
        <f>IF(C66,I63+I64+I65,0)</f>
        <v>-0.3839745962155614</v>
      </c>
      <c r="AA66">
        <v>63</v>
      </c>
      <c r="AB66" s="3">
        <f t="shared" si="1"/>
        <v>1.9792033717615698</v>
      </c>
      <c r="AC66">
        <f t="shared" si="2"/>
        <v>-6.9714789063478069</v>
      </c>
      <c r="AD66" s="3">
        <f t="shared" si="3"/>
        <v>9.1775462568398112</v>
      </c>
      <c r="AE66">
        <f t="shared" si="4"/>
        <v>0.4114084374608773</v>
      </c>
      <c r="AF66" s="3">
        <f t="shared" si="5"/>
        <v>3.6710185027359246</v>
      </c>
    </row>
    <row r="67" spans="1:32" x14ac:dyDescent="0.25">
      <c r="AA67">
        <v>64</v>
      </c>
      <c r="AB67" s="3">
        <f t="shared" ref="AB67:AB130" si="21">AA67*2*PI()/MAX($AA$3:$AA$203)</f>
        <v>2.0106192982974678</v>
      </c>
      <c r="AC67">
        <f t="shared" ref="AC67:AC130" si="22">$B$4+$G$4*COS(AB67)</f>
        <v>-7.257792915650727</v>
      </c>
      <c r="AD67" s="3">
        <f t="shared" ref="AD67:AD130" si="23">$C$4+$G$4*SIN(AB67)</f>
        <v>9.0482705246601949</v>
      </c>
      <c r="AE67">
        <f t="shared" ref="AE67:AE130" si="24">$B$5+$G$5*COS(AB67)</f>
        <v>0.29688283373970914</v>
      </c>
      <c r="AF67" s="3">
        <f t="shared" ref="AF67:AF130" si="25">$C$4+$G$5*SIN(AB67)</f>
        <v>3.6193082098640779</v>
      </c>
    </row>
    <row r="68" spans="1:32" ht="15.75" thickBot="1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AA68">
        <v>65</v>
      </c>
      <c r="AB68" s="3">
        <f t="shared" si="21"/>
        <v>2.0420352248333655</v>
      </c>
      <c r="AC68">
        <f t="shared" si="22"/>
        <v>-7.5399049973954666</v>
      </c>
      <c r="AD68" s="3">
        <f t="shared" si="23"/>
        <v>8.9100652418836788</v>
      </c>
      <c r="AE68">
        <f t="shared" si="24"/>
        <v>0.18403800104181323</v>
      </c>
      <c r="AF68" s="3">
        <f t="shared" si="25"/>
        <v>3.5640260967534716</v>
      </c>
    </row>
    <row r="69" spans="1:32" x14ac:dyDescent="0.25">
      <c r="AA69">
        <v>66</v>
      </c>
      <c r="AB69" s="3">
        <f t="shared" si="21"/>
        <v>2.0734511513692637</v>
      </c>
      <c r="AC69">
        <f t="shared" si="22"/>
        <v>-7.8175367410171539</v>
      </c>
      <c r="AD69" s="3">
        <f t="shared" si="23"/>
        <v>8.7630668004386347</v>
      </c>
      <c r="AE69">
        <f t="shared" si="24"/>
        <v>7.2985303593138262E-2</v>
      </c>
      <c r="AF69" s="3">
        <f t="shared" si="25"/>
        <v>3.5052267201754539</v>
      </c>
    </row>
    <row r="70" spans="1:32" x14ac:dyDescent="0.25">
      <c r="AA70">
        <v>67</v>
      </c>
      <c r="AB70" s="3">
        <f t="shared" si="21"/>
        <v>2.1048670779051615</v>
      </c>
      <c r="AC70">
        <f t="shared" si="22"/>
        <v>-8.0904141575037123</v>
      </c>
      <c r="AD70" s="3">
        <f t="shared" si="23"/>
        <v>8.6074202700394373</v>
      </c>
      <c r="AE70">
        <f t="shared" si="24"/>
        <v>-3.6165663001485271E-2</v>
      </c>
      <c r="AF70" s="3">
        <f t="shared" si="25"/>
        <v>3.4429681080157746</v>
      </c>
    </row>
    <row r="71" spans="1:32" x14ac:dyDescent="0.25">
      <c r="B71" t="s">
        <v>66</v>
      </c>
      <c r="G71" t="s">
        <v>64</v>
      </c>
      <c r="H71" t="b">
        <f>(G4+G5)&lt;=C72</f>
        <v>0</v>
      </c>
      <c r="AA71">
        <v>68</v>
      </c>
      <c r="AB71" s="3">
        <f t="shared" si="21"/>
        <v>2.1362830044410597</v>
      </c>
      <c r="AC71">
        <f t="shared" si="22"/>
        <v>-8.358267949789969</v>
      </c>
      <c r="AD71" s="3">
        <f t="shared" si="23"/>
        <v>8.4432792550201494</v>
      </c>
      <c r="AE71">
        <f t="shared" si="24"/>
        <v>-0.14330717991598751</v>
      </c>
      <c r="AF71" s="3">
        <f t="shared" si="25"/>
        <v>3.3773117020080599</v>
      </c>
    </row>
    <row r="72" spans="1:32" x14ac:dyDescent="0.25">
      <c r="B72" t="s">
        <v>38</v>
      </c>
      <c r="C72">
        <f>SQRT((B5-B4)^2+(C5-C4)^2+(D5-D4)^2)</f>
        <v>5</v>
      </c>
      <c r="AA72">
        <v>69</v>
      </c>
      <c r="AB72" s="3">
        <f t="shared" si="21"/>
        <v>2.1676989309769574</v>
      </c>
      <c r="AC72">
        <f t="shared" si="22"/>
        <v>-8.6208337785213072</v>
      </c>
      <c r="AD72" s="3">
        <f t="shared" si="23"/>
        <v>8.2708057427456172</v>
      </c>
      <c r="AE72">
        <f t="shared" si="24"/>
        <v>-0.24833351140852278</v>
      </c>
      <c r="AF72" s="3">
        <f t="shared" si="25"/>
        <v>3.3083222970982469</v>
      </c>
    </row>
    <row r="73" spans="1:32" x14ac:dyDescent="0.25">
      <c r="AA73">
        <v>70</v>
      </c>
      <c r="AB73" s="3">
        <f t="shared" si="21"/>
        <v>2.1991148575128552</v>
      </c>
      <c r="AC73">
        <f t="shared" si="22"/>
        <v>-8.87785252292473</v>
      </c>
      <c r="AD73" s="3">
        <f t="shared" si="23"/>
        <v>8.0901699437494745</v>
      </c>
      <c r="AE73">
        <f t="shared" si="24"/>
        <v>-0.3511410091698921</v>
      </c>
      <c r="AF73" s="3">
        <f t="shared" si="25"/>
        <v>3.2360679774997898</v>
      </c>
    </row>
    <row r="74" spans="1:32" x14ac:dyDescent="0.25">
      <c r="B74" t="s">
        <v>62</v>
      </c>
      <c r="C74">
        <f>IF(G4+G5=0,0.5,G4/(G4+G5))</f>
        <v>0.7142857142857143</v>
      </c>
      <c r="AA74">
        <v>71</v>
      </c>
      <c r="AB74" s="3">
        <f t="shared" si="21"/>
        <v>2.2305307840487534</v>
      </c>
      <c r="AC74">
        <f t="shared" si="22"/>
        <v>-9.1290705365297669</v>
      </c>
      <c r="AD74" s="3">
        <f t="shared" si="23"/>
        <v>7.9015501237569028</v>
      </c>
      <c r="AE74">
        <f t="shared" si="24"/>
        <v>-0.45162821461190639</v>
      </c>
      <c r="AF74" s="3">
        <f t="shared" si="25"/>
        <v>3.1606200495027612</v>
      </c>
    </row>
    <row r="75" spans="1:32" x14ac:dyDescent="0.25">
      <c r="AA75">
        <v>72</v>
      </c>
      <c r="AB75" s="3">
        <f t="shared" si="21"/>
        <v>2.2619467105846511</v>
      </c>
      <c r="AC75">
        <f t="shared" si="22"/>
        <v>-9.3742398974868983</v>
      </c>
      <c r="AD75" s="3">
        <f t="shared" si="23"/>
        <v>7.7051324277578921</v>
      </c>
      <c r="AE75">
        <f t="shared" si="24"/>
        <v>-0.54969595899475898</v>
      </c>
      <c r="AF75" s="3">
        <f t="shared" si="25"/>
        <v>3.082052971103157</v>
      </c>
    </row>
    <row r="76" spans="1:32" x14ac:dyDescent="0.25">
      <c r="C76" t="s">
        <v>1</v>
      </c>
      <c r="D76" t="s">
        <v>2</v>
      </c>
      <c r="E76" t="s">
        <v>3</v>
      </c>
      <c r="AA76">
        <v>73</v>
      </c>
      <c r="AB76" s="3">
        <f t="shared" si="21"/>
        <v>2.2933626371205489</v>
      </c>
      <c r="AC76">
        <f t="shared" si="22"/>
        <v>-9.6131186532365174</v>
      </c>
      <c r="AD76" s="3">
        <f t="shared" si="23"/>
        <v>7.5011106963045968</v>
      </c>
      <c r="AE76">
        <f t="shared" si="24"/>
        <v>-0.64524746129460686</v>
      </c>
      <c r="AF76" s="3">
        <f t="shared" si="25"/>
        <v>3.0004442785218388</v>
      </c>
    </row>
    <row r="77" spans="1:32" x14ac:dyDescent="0.25">
      <c r="B77" t="s">
        <v>63</v>
      </c>
      <c r="C77">
        <f>B5-B4</f>
        <v>5</v>
      </c>
      <c r="D77">
        <f>C5-C4</f>
        <v>0</v>
      </c>
      <c r="E77">
        <f>D5-D4</f>
        <v>0</v>
      </c>
      <c r="AA77">
        <v>74</v>
      </c>
      <c r="AB77" s="3">
        <f t="shared" si="21"/>
        <v>2.3247785636564471</v>
      </c>
      <c r="AC77">
        <f t="shared" si="22"/>
        <v>-9.8454710592868864</v>
      </c>
      <c r="AD77" s="3">
        <f t="shared" si="23"/>
        <v>7.2896862742141142</v>
      </c>
      <c r="AE77">
        <f t="shared" si="24"/>
        <v>-0.7381884237147549</v>
      </c>
      <c r="AF77" s="3">
        <f t="shared" si="25"/>
        <v>2.9158745096856458</v>
      </c>
    </row>
    <row r="78" spans="1:32" x14ac:dyDescent="0.25">
      <c r="B78" t="s">
        <v>14</v>
      </c>
      <c r="C78">
        <f>B4+$C$74*C77</f>
        <v>0.57142857142857162</v>
      </c>
      <c r="D78">
        <f t="shared" ref="D78:E78" si="26">C4+$C$74*D77</f>
        <v>0</v>
      </c>
      <c r="E78">
        <f t="shared" si="26"/>
        <v>0</v>
      </c>
      <c r="AA78">
        <v>75</v>
      </c>
      <c r="AB78" s="3">
        <f t="shared" si="21"/>
        <v>2.3561944901923448</v>
      </c>
      <c r="AC78">
        <f t="shared" si="22"/>
        <v>-10.071067811865476</v>
      </c>
      <c r="AD78" s="3">
        <f t="shared" si="23"/>
        <v>7.0710678118654755</v>
      </c>
      <c r="AE78">
        <f t="shared" si="24"/>
        <v>-0.82842712474618985</v>
      </c>
      <c r="AF78" s="3">
        <f t="shared" si="25"/>
        <v>2.8284271247461903</v>
      </c>
    </row>
    <row r="79" spans="1:32" x14ac:dyDescent="0.25">
      <c r="AA79">
        <v>76</v>
      </c>
      <c r="AB79" s="3">
        <f t="shared" si="21"/>
        <v>2.3876104167282426</v>
      </c>
      <c r="AC79">
        <f t="shared" si="22"/>
        <v>-10.289686274214112</v>
      </c>
      <c r="AD79" s="3">
        <f t="shared" si="23"/>
        <v>6.8454710592868881</v>
      </c>
      <c r="AE79">
        <f t="shared" si="24"/>
        <v>-0.91587450968564532</v>
      </c>
      <c r="AF79" s="3">
        <f t="shared" si="25"/>
        <v>2.7381884237147553</v>
      </c>
    </row>
    <row r="80" spans="1:32" ht="15.75" thickBot="1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AA80">
        <v>77</v>
      </c>
      <c r="AB80" s="3">
        <f t="shared" si="21"/>
        <v>2.4190263432641408</v>
      </c>
      <c r="AC80">
        <f t="shared" si="22"/>
        <v>-10.501110696304597</v>
      </c>
      <c r="AD80" s="3">
        <f t="shared" si="23"/>
        <v>6.6131186532365183</v>
      </c>
      <c r="AE80">
        <f t="shared" si="24"/>
        <v>-1.0004442785218384</v>
      </c>
      <c r="AF80" s="3">
        <f t="shared" si="25"/>
        <v>2.6452474612946073</v>
      </c>
    </row>
    <row r="81" spans="2:32" x14ac:dyDescent="0.25">
      <c r="AA81">
        <v>78</v>
      </c>
      <c r="AB81" s="3">
        <f t="shared" si="21"/>
        <v>2.4504422698000385</v>
      </c>
      <c r="AC81">
        <f t="shared" si="22"/>
        <v>-10.705132427757892</v>
      </c>
      <c r="AD81" s="3">
        <f t="shared" si="23"/>
        <v>6.3742398974868983</v>
      </c>
      <c r="AE81">
        <f t="shared" si="24"/>
        <v>-1.0820529711031566</v>
      </c>
      <c r="AF81" s="3">
        <f t="shared" si="25"/>
        <v>2.5496959589947594</v>
      </c>
    </row>
    <row r="82" spans="2:32" x14ac:dyDescent="0.25">
      <c r="B82" t="s">
        <v>97</v>
      </c>
      <c r="AA82">
        <v>79</v>
      </c>
      <c r="AB82" s="3">
        <f t="shared" si="21"/>
        <v>2.4818581963359367</v>
      </c>
      <c r="AC82">
        <f t="shared" si="22"/>
        <v>-10.901550123756904</v>
      </c>
      <c r="AD82" s="3">
        <f t="shared" si="23"/>
        <v>6.1290705365297633</v>
      </c>
      <c r="AE82">
        <f t="shared" si="24"/>
        <v>-1.1606200495027617</v>
      </c>
      <c r="AF82" s="3">
        <f t="shared" si="25"/>
        <v>2.4516282146119055</v>
      </c>
    </row>
    <row r="83" spans="2:32" x14ac:dyDescent="0.25">
      <c r="AA83">
        <v>80</v>
      </c>
      <c r="AB83" s="3">
        <f t="shared" si="21"/>
        <v>2.5132741228718345</v>
      </c>
      <c r="AC83">
        <f t="shared" si="22"/>
        <v>-11.090169943749473</v>
      </c>
      <c r="AD83" s="3">
        <f t="shared" si="23"/>
        <v>5.8778525229247327</v>
      </c>
      <c r="AE83">
        <f t="shared" si="24"/>
        <v>-1.2360679774997894</v>
      </c>
      <c r="AF83" s="3">
        <f t="shared" si="25"/>
        <v>2.351141009169893</v>
      </c>
    </row>
    <row r="84" spans="2:32" x14ac:dyDescent="0.25">
      <c r="AA84">
        <v>81</v>
      </c>
      <c r="AB84" s="3">
        <f t="shared" si="21"/>
        <v>2.5446900494077322</v>
      </c>
      <c r="AC84">
        <f t="shared" si="22"/>
        <v>-11.270805742745617</v>
      </c>
      <c r="AD84" s="3">
        <f t="shared" si="23"/>
        <v>5.6208337785213081</v>
      </c>
      <c r="AE84">
        <f t="shared" si="24"/>
        <v>-1.3083222970982469</v>
      </c>
      <c r="AF84" s="3">
        <f t="shared" si="25"/>
        <v>2.2483335114085232</v>
      </c>
    </row>
    <row r="85" spans="2:32" x14ac:dyDescent="0.25">
      <c r="C85" t="s">
        <v>1</v>
      </c>
      <c r="D85" t="s">
        <v>2</v>
      </c>
      <c r="E85" t="s">
        <v>3</v>
      </c>
      <c r="AA85">
        <v>82</v>
      </c>
      <c r="AB85" s="3">
        <f t="shared" si="21"/>
        <v>2.57610597594363</v>
      </c>
      <c r="AC85">
        <f t="shared" si="22"/>
        <v>-11.443279255020148</v>
      </c>
      <c r="AD85" s="3">
        <f t="shared" si="23"/>
        <v>5.3582679497899699</v>
      </c>
      <c r="AE85">
        <f t="shared" si="24"/>
        <v>-1.3773117020080594</v>
      </c>
      <c r="AF85" s="3">
        <f t="shared" si="25"/>
        <v>2.143307179915988</v>
      </c>
    </row>
    <row r="86" spans="2:32" x14ac:dyDescent="0.25">
      <c r="B86" t="s">
        <v>14</v>
      </c>
      <c r="C86">
        <f>IF(OR($M$62,$M$48),F36,C107)</f>
        <v>0</v>
      </c>
      <c r="D86">
        <f>IF(OR($M$62,$M$48),G36,D107)</f>
        <v>-3.4641016151377544</v>
      </c>
      <c r="E86">
        <f>IF(OR($M$62,$M$48),H36,E107)</f>
        <v>0</v>
      </c>
      <c r="G86" t="s">
        <v>104</v>
      </c>
      <c r="AA86">
        <v>83</v>
      </c>
      <c r="AB86" s="3">
        <f t="shared" si="21"/>
        <v>2.6075219024795286</v>
      </c>
      <c r="AC86">
        <f t="shared" si="22"/>
        <v>-11.607420270039437</v>
      </c>
      <c r="AD86" s="3">
        <f t="shared" si="23"/>
        <v>5.0904141575037105</v>
      </c>
      <c r="AE86">
        <f t="shared" si="24"/>
        <v>-1.442968108015775</v>
      </c>
      <c r="AF86" s="3">
        <f t="shared" si="25"/>
        <v>2.0361656630014844</v>
      </c>
    </row>
    <row r="87" spans="2:32" x14ac:dyDescent="0.25">
      <c r="B87" t="s">
        <v>14</v>
      </c>
      <c r="C87">
        <f>IF($C$98,0,C86)</f>
        <v>0</v>
      </c>
      <c r="D87">
        <f t="shared" ref="D87:E87" si="27">IF($C$98,0,D86)</f>
        <v>0</v>
      </c>
      <c r="E87">
        <f t="shared" si="27"/>
        <v>0</v>
      </c>
      <c r="AA87">
        <v>84</v>
      </c>
      <c r="AB87" s="3">
        <f t="shared" si="21"/>
        <v>2.6389378290154264</v>
      </c>
      <c r="AC87">
        <f t="shared" si="22"/>
        <v>-11.763066800438637</v>
      </c>
      <c r="AD87" s="3">
        <f t="shared" si="23"/>
        <v>4.8175367410171521</v>
      </c>
      <c r="AE87">
        <f t="shared" si="24"/>
        <v>-1.5052267201754543</v>
      </c>
      <c r="AF87" s="3">
        <f t="shared" si="25"/>
        <v>1.9270146964068608</v>
      </c>
    </row>
    <row r="88" spans="2:32" x14ac:dyDescent="0.25">
      <c r="AA88">
        <v>85</v>
      </c>
      <c r="AB88" s="3">
        <f t="shared" si="21"/>
        <v>2.6703537555513241</v>
      </c>
      <c r="AC88">
        <f t="shared" si="22"/>
        <v>-11.910065241883679</v>
      </c>
      <c r="AD88" s="3">
        <f t="shared" si="23"/>
        <v>4.5399049973954684</v>
      </c>
      <c r="AE88">
        <f t="shared" si="24"/>
        <v>-1.5640260967534712</v>
      </c>
      <c r="AF88" s="3">
        <f t="shared" si="25"/>
        <v>1.8159619989581874</v>
      </c>
    </row>
    <row r="89" spans="2:32" x14ac:dyDescent="0.25">
      <c r="AA89">
        <v>86</v>
      </c>
      <c r="AB89" s="3">
        <f t="shared" si="21"/>
        <v>2.7017696820872219</v>
      </c>
      <c r="AC89">
        <f t="shared" si="22"/>
        <v>-12.048270524660193</v>
      </c>
      <c r="AD89" s="3">
        <f t="shared" si="23"/>
        <v>4.2577929156507288</v>
      </c>
      <c r="AE89">
        <f t="shared" si="24"/>
        <v>-1.6193082098640774</v>
      </c>
      <c r="AF89" s="3">
        <f t="shared" si="25"/>
        <v>1.7031171662602915</v>
      </c>
    </row>
    <row r="90" spans="2:32" x14ac:dyDescent="0.25">
      <c r="B90" t="s">
        <v>67</v>
      </c>
      <c r="E90" t="s">
        <v>79</v>
      </c>
      <c r="AA90">
        <v>87</v>
      </c>
      <c r="AB90" s="3">
        <f t="shared" si="21"/>
        <v>2.7331856086231197</v>
      </c>
      <c r="AC90">
        <f t="shared" si="22"/>
        <v>-12.177546256839809</v>
      </c>
      <c r="AD90" s="3">
        <f t="shared" si="23"/>
        <v>3.9714789063478104</v>
      </c>
      <c r="AE90">
        <f t="shared" si="24"/>
        <v>-1.6710185027359237</v>
      </c>
      <c r="AF90" s="3">
        <f t="shared" si="25"/>
        <v>1.5885915625391243</v>
      </c>
    </row>
    <row r="91" spans="2:32" x14ac:dyDescent="0.25">
      <c r="E91" t="s">
        <v>80</v>
      </c>
      <c r="AA91">
        <v>88</v>
      </c>
      <c r="AB91" s="3">
        <f t="shared" si="21"/>
        <v>2.7646015351590179</v>
      </c>
      <c r="AC91">
        <f t="shared" si="22"/>
        <v>-12.297764858882513</v>
      </c>
      <c r="AD91" s="3">
        <f t="shared" si="23"/>
        <v>3.6812455268467814</v>
      </c>
      <c r="AE91">
        <f t="shared" si="24"/>
        <v>-1.7191059435530054</v>
      </c>
      <c r="AF91" s="3">
        <f t="shared" si="25"/>
        <v>1.4724982107387126</v>
      </c>
    </row>
    <row r="92" spans="2:32" x14ac:dyDescent="0.25">
      <c r="B92" t="s">
        <v>68</v>
      </c>
      <c r="C92">
        <f>G4</f>
        <v>10</v>
      </c>
      <c r="D92" t="s">
        <v>81</v>
      </c>
      <c r="AA92">
        <v>89</v>
      </c>
      <c r="AB92" s="3">
        <f t="shared" si="21"/>
        <v>2.7960174616949161</v>
      </c>
      <c r="AC92">
        <f t="shared" si="22"/>
        <v>-12.408807689542254</v>
      </c>
      <c r="AD92" s="3">
        <f t="shared" si="23"/>
        <v>3.3873792024529132</v>
      </c>
      <c r="AE92">
        <f t="shared" si="24"/>
        <v>-1.7635230758169018</v>
      </c>
      <c r="AF92" s="3">
        <f t="shared" si="25"/>
        <v>1.3549516809811653</v>
      </c>
    </row>
    <row r="93" spans="2:32" x14ac:dyDescent="0.25">
      <c r="B93" t="s">
        <v>69</v>
      </c>
      <c r="C93">
        <f>G5</f>
        <v>4</v>
      </c>
      <c r="D93" t="s">
        <v>82</v>
      </c>
      <c r="AA93">
        <v>90</v>
      </c>
      <c r="AB93" s="3">
        <f t="shared" si="21"/>
        <v>2.8274333882308138</v>
      </c>
      <c r="AC93">
        <f t="shared" si="22"/>
        <v>-12.510565162951535</v>
      </c>
      <c r="AD93" s="3">
        <f t="shared" si="23"/>
        <v>3.090169943749475</v>
      </c>
      <c r="AE93">
        <f t="shared" si="24"/>
        <v>-1.8042260651806141</v>
      </c>
      <c r="AF93" s="3">
        <f t="shared" si="25"/>
        <v>1.23606797749979</v>
      </c>
    </row>
    <row r="94" spans="2:32" x14ac:dyDescent="0.25">
      <c r="B94" t="s">
        <v>70</v>
      </c>
      <c r="C94">
        <f>C72</f>
        <v>5</v>
      </c>
      <c r="D94" t="s">
        <v>83</v>
      </c>
      <c r="AA94">
        <v>91</v>
      </c>
      <c r="AB94" s="3">
        <f t="shared" si="21"/>
        <v>2.8588493147667116</v>
      </c>
      <c r="AC94">
        <f t="shared" si="22"/>
        <v>-12.60293685676943</v>
      </c>
      <c r="AD94" s="3">
        <f t="shared" si="23"/>
        <v>2.7899110603922956</v>
      </c>
      <c r="AE94">
        <f t="shared" si="24"/>
        <v>-1.8411747427077718</v>
      </c>
      <c r="AF94" s="3">
        <f t="shared" si="25"/>
        <v>1.1159644241569182</v>
      </c>
    </row>
    <row r="95" spans="2:32" x14ac:dyDescent="0.25">
      <c r="AA95">
        <v>92</v>
      </c>
      <c r="AB95" s="3">
        <f t="shared" si="21"/>
        <v>2.8902652413026093</v>
      </c>
      <c r="AC95">
        <f t="shared" si="22"/>
        <v>-12.685831611286309</v>
      </c>
      <c r="AD95" s="3">
        <f t="shared" si="23"/>
        <v>2.4868988716485525</v>
      </c>
      <c r="AE95">
        <f t="shared" si="24"/>
        <v>-1.8743326445145239</v>
      </c>
      <c r="AF95" s="3">
        <f t="shared" si="25"/>
        <v>0.99475954865942096</v>
      </c>
    </row>
    <row r="96" spans="2:32" x14ac:dyDescent="0.25">
      <c r="B96" t="s">
        <v>1</v>
      </c>
      <c r="C96">
        <f>(C92*C92-C93*C93+C94*C94)/(2*C94*C94)</f>
        <v>2.1800000000000002</v>
      </c>
      <c r="E96" t="s">
        <v>78</v>
      </c>
      <c r="AA96">
        <v>93</v>
      </c>
      <c r="AB96" s="3">
        <f t="shared" si="21"/>
        <v>2.9216811678385075</v>
      </c>
      <c r="AC96">
        <f t="shared" si="22"/>
        <v>-12.759167619387473</v>
      </c>
      <c r="AD96" s="3">
        <f t="shared" si="23"/>
        <v>2.1814324139654278</v>
      </c>
      <c r="AE96">
        <f t="shared" si="24"/>
        <v>-1.9036670477549893</v>
      </c>
      <c r="AF96" s="3">
        <f t="shared" si="25"/>
        <v>0.87257296558617103</v>
      </c>
    </row>
    <row r="97" spans="2:32" x14ac:dyDescent="0.25">
      <c r="B97" t="s">
        <v>71</v>
      </c>
      <c r="C97" t="e">
        <f>SQRT(C92*C92-C96*C96*C94*C94)</f>
        <v>#NUM!</v>
      </c>
      <c r="E97" t="s">
        <v>84</v>
      </c>
      <c r="AA97">
        <v>94</v>
      </c>
      <c r="AB97" s="3">
        <f t="shared" si="21"/>
        <v>2.9530970943744057</v>
      </c>
      <c r="AC97">
        <f t="shared" si="22"/>
        <v>-12.822872507286887</v>
      </c>
      <c r="AD97" s="3">
        <f t="shared" si="23"/>
        <v>1.8738131458572458</v>
      </c>
      <c r="AE97">
        <f t="shared" si="24"/>
        <v>-1.9291490029147549</v>
      </c>
      <c r="AF97" s="3">
        <f t="shared" si="25"/>
        <v>0.74952525834289829</v>
      </c>
    </row>
    <row r="98" spans="2:32" x14ac:dyDescent="0.25">
      <c r="B98" t="s">
        <v>101</v>
      </c>
      <c r="C98" t="b">
        <f>C93 &gt; C92/C94</f>
        <v>1</v>
      </c>
      <c r="AA98">
        <v>95</v>
      </c>
      <c r="AB98" s="3">
        <f t="shared" si="21"/>
        <v>2.9845130209103035</v>
      </c>
      <c r="AC98">
        <f t="shared" si="22"/>
        <v>-12.876883405951377</v>
      </c>
      <c r="AD98" s="3">
        <f t="shared" si="23"/>
        <v>1.5643446504023097</v>
      </c>
      <c r="AE98">
        <f t="shared" si="24"/>
        <v>-1.9507533623805506</v>
      </c>
      <c r="AF98" s="3">
        <f t="shared" si="25"/>
        <v>0.62573786016092392</v>
      </c>
    </row>
    <row r="99" spans="2:32" x14ac:dyDescent="0.25">
      <c r="AA99">
        <v>96</v>
      </c>
      <c r="AB99" s="3">
        <f t="shared" si="21"/>
        <v>3.0159289474462012</v>
      </c>
      <c r="AC99">
        <f t="shared" si="22"/>
        <v>-12.921147013144777</v>
      </c>
      <c r="AD99" s="3">
        <f t="shared" si="23"/>
        <v>1.2533323356430452</v>
      </c>
      <c r="AE99">
        <f t="shared" si="24"/>
        <v>-1.9684588052579111</v>
      </c>
      <c r="AF99" s="3">
        <f t="shared" si="25"/>
        <v>0.50133293425721814</v>
      </c>
    </row>
    <row r="100" spans="2:32" x14ac:dyDescent="0.25">
      <c r="C100" t="s">
        <v>1</v>
      </c>
      <c r="D100" t="s">
        <v>2</v>
      </c>
      <c r="E100" t="s">
        <v>3</v>
      </c>
      <c r="AA100">
        <v>97</v>
      </c>
      <c r="AB100" s="3">
        <f t="shared" si="21"/>
        <v>3.0473448739820994</v>
      </c>
      <c r="AC100">
        <f t="shared" si="22"/>
        <v>-12.955619646030801</v>
      </c>
      <c r="AD100" s="3">
        <f t="shared" si="23"/>
        <v>0.94108313318514347</v>
      </c>
      <c r="AE100">
        <f t="shared" si="24"/>
        <v>-1.98224785841232</v>
      </c>
      <c r="AF100" s="3">
        <f t="shared" si="25"/>
        <v>0.37643325327405741</v>
      </c>
    </row>
    <row r="101" spans="2:32" x14ac:dyDescent="0.25">
      <c r="B101" t="s">
        <v>77</v>
      </c>
      <c r="C101">
        <f>B4</f>
        <v>-3</v>
      </c>
      <c r="D101">
        <f>C4</f>
        <v>0</v>
      </c>
      <c r="E101">
        <f>D4</f>
        <v>0</v>
      </c>
      <c r="AA101">
        <v>98</v>
      </c>
      <c r="AB101" s="3">
        <f t="shared" si="21"/>
        <v>3.0787608005179972</v>
      </c>
      <c r="AC101">
        <f t="shared" si="22"/>
        <v>-12.980267284282716</v>
      </c>
      <c r="AD101" s="3">
        <f t="shared" si="23"/>
        <v>0.62790519529313582</v>
      </c>
      <c r="AE101">
        <f t="shared" si="24"/>
        <v>-1.9921069137130862</v>
      </c>
      <c r="AF101" s="3">
        <f t="shared" si="25"/>
        <v>0.25116207811725433</v>
      </c>
    </row>
    <row r="102" spans="2:32" x14ac:dyDescent="0.25">
      <c r="B102" t="s">
        <v>73</v>
      </c>
      <c r="C102">
        <f>B5-B4</f>
        <v>5</v>
      </c>
      <c r="D102">
        <f>C5-C4</f>
        <v>0</v>
      </c>
      <c r="E102">
        <f>D5-D4</f>
        <v>0</v>
      </c>
      <c r="AA102">
        <v>99</v>
      </c>
      <c r="AB102" s="3">
        <f t="shared" si="21"/>
        <v>3.1101767270538954</v>
      </c>
      <c r="AC102">
        <f t="shared" si="22"/>
        <v>-12.995065603657316</v>
      </c>
      <c r="AD102" s="3">
        <f t="shared" si="23"/>
        <v>0.31410759078128236</v>
      </c>
      <c r="AE102">
        <f t="shared" si="24"/>
        <v>-1.9980262414629264</v>
      </c>
      <c r="AF102" s="3">
        <f t="shared" si="25"/>
        <v>0.12564303631251295</v>
      </c>
    </row>
    <row r="103" spans="2:32" x14ac:dyDescent="0.25">
      <c r="B103" t="s">
        <v>72</v>
      </c>
      <c r="C103">
        <f>B4+$C$96*C102</f>
        <v>7.9</v>
      </c>
      <c r="D103">
        <f>C4+$C$96*D102</f>
        <v>0</v>
      </c>
      <c r="E103">
        <f>D4+$C$96*E102</f>
        <v>0</v>
      </c>
      <c r="AA103">
        <v>100</v>
      </c>
      <c r="AB103" s="3">
        <f t="shared" si="21"/>
        <v>3.1415926535897931</v>
      </c>
      <c r="AC103">
        <f t="shared" si="22"/>
        <v>-13</v>
      </c>
      <c r="AD103" s="3">
        <f t="shared" si="23"/>
        <v>1.22514845490862E-15</v>
      </c>
      <c r="AE103">
        <f t="shared" si="24"/>
        <v>-2</v>
      </c>
      <c r="AF103" s="3">
        <f t="shared" si="25"/>
        <v>4.90059381963448E-16</v>
      </c>
    </row>
    <row r="104" spans="2:32" x14ac:dyDescent="0.25">
      <c r="B104" t="s">
        <v>76</v>
      </c>
      <c r="C104">
        <f>B8</f>
        <v>0</v>
      </c>
      <c r="D104">
        <f>C8</f>
        <v>-9</v>
      </c>
      <c r="E104">
        <f>D8</f>
        <v>0</v>
      </c>
      <c r="AA104">
        <v>101</v>
      </c>
      <c r="AB104" s="3">
        <f t="shared" si="21"/>
        <v>3.1730085801256909</v>
      </c>
      <c r="AC104">
        <f t="shared" si="22"/>
        <v>-12.995065603657316</v>
      </c>
      <c r="AD104" s="3">
        <f t="shared" si="23"/>
        <v>-0.31410759078127992</v>
      </c>
      <c r="AE104">
        <f t="shared" si="24"/>
        <v>-1.9980262414629264</v>
      </c>
      <c r="AF104" s="3">
        <f t="shared" si="25"/>
        <v>-0.12564303631251197</v>
      </c>
    </row>
    <row r="105" spans="2:32" x14ac:dyDescent="0.25">
      <c r="B105" t="s">
        <v>87</v>
      </c>
      <c r="C105">
        <f>C101+$C$112*C102</f>
        <v>0</v>
      </c>
      <c r="D105">
        <f>D101+$C$112*D102</f>
        <v>0</v>
      </c>
      <c r="E105">
        <f>E101+$C$112*E102</f>
        <v>0</v>
      </c>
      <c r="F105" t="s">
        <v>88</v>
      </c>
      <c r="AA105">
        <v>102</v>
      </c>
      <c r="AB105" s="3">
        <f t="shared" si="21"/>
        <v>3.2044245066615891</v>
      </c>
      <c r="AC105">
        <f t="shared" si="22"/>
        <v>-12.980267284282716</v>
      </c>
      <c r="AD105" s="3">
        <f t="shared" si="23"/>
        <v>-0.62790519529313349</v>
      </c>
      <c r="AE105">
        <f t="shared" si="24"/>
        <v>-1.9921069137130862</v>
      </c>
      <c r="AF105" s="3">
        <f t="shared" si="25"/>
        <v>-0.25116207811725338</v>
      </c>
    </row>
    <row r="106" spans="2:32" x14ac:dyDescent="0.25">
      <c r="B106" t="s">
        <v>89</v>
      </c>
      <c r="C106">
        <f>C104-C105</f>
        <v>0</v>
      </c>
      <c r="D106">
        <f>D104-D105</f>
        <v>-9</v>
      </c>
      <c r="E106">
        <f>E104-E105</f>
        <v>0</v>
      </c>
      <c r="AA106">
        <v>103</v>
      </c>
      <c r="AB106" s="3">
        <f t="shared" si="21"/>
        <v>3.2358404331974868</v>
      </c>
      <c r="AC106">
        <f t="shared" si="22"/>
        <v>-12.955619646030801</v>
      </c>
      <c r="AD106" s="3">
        <f t="shared" si="23"/>
        <v>-0.94108313318514103</v>
      </c>
      <c r="AE106">
        <f t="shared" si="24"/>
        <v>-1.98224785841232</v>
      </c>
      <c r="AF106" s="3">
        <f t="shared" si="25"/>
        <v>-0.37643325327405641</v>
      </c>
    </row>
    <row r="107" spans="2:32" x14ac:dyDescent="0.25">
      <c r="B107" t="s">
        <v>14</v>
      </c>
      <c r="C107" t="e">
        <f>C103+$C$114*C106</f>
        <v>#NUM!</v>
      </c>
      <c r="D107" t="e">
        <f>D103+$C$114*D106</f>
        <v>#NUM!</v>
      </c>
      <c r="E107" t="e">
        <f>E103+$C$114*E106</f>
        <v>#NUM!</v>
      </c>
      <c r="AA107">
        <v>104</v>
      </c>
      <c r="AB107" s="3">
        <f t="shared" si="21"/>
        <v>3.267256359733385</v>
      </c>
      <c r="AC107">
        <f t="shared" si="22"/>
        <v>-12.921147013144779</v>
      </c>
      <c r="AD107" s="3">
        <f t="shared" si="23"/>
        <v>-1.2533323356430428</v>
      </c>
      <c r="AE107">
        <f t="shared" si="24"/>
        <v>-1.9684588052579115</v>
      </c>
      <c r="AF107" s="3">
        <f t="shared" si="25"/>
        <v>-0.50133293425721714</v>
      </c>
    </row>
    <row r="108" spans="2:32" x14ac:dyDescent="0.25">
      <c r="AA108">
        <v>105</v>
      </c>
      <c r="AB108" s="3">
        <f t="shared" si="21"/>
        <v>3.2986722862692828</v>
      </c>
      <c r="AC108">
        <f t="shared" si="22"/>
        <v>-12.876883405951379</v>
      </c>
      <c r="AD108" s="3">
        <f t="shared" si="23"/>
        <v>-1.5643446504023073</v>
      </c>
      <c r="AE108">
        <f t="shared" si="24"/>
        <v>-1.9507533623805511</v>
      </c>
      <c r="AF108" s="3">
        <f t="shared" si="25"/>
        <v>-0.62573786016092292</v>
      </c>
    </row>
    <row r="109" spans="2:32" x14ac:dyDescent="0.25">
      <c r="AA109">
        <v>106</v>
      </c>
      <c r="AB109" s="3">
        <f t="shared" si="21"/>
        <v>3.330088212805181</v>
      </c>
      <c r="AC109">
        <f t="shared" si="22"/>
        <v>-12.822872507286887</v>
      </c>
      <c r="AD109" s="3">
        <f t="shared" si="23"/>
        <v>-1.8738131458572478</v>
      </c>
      <c r="AE109">
        <f t="shared" si="24"/>
        <v>-1.9291490029147544</v>
      </c>
      <c r="AF109" s="3">
        <f t="shared" si="25"/>
        <v>-0.74952525834289907</v>
      </c>
    </row>
    <row r="110" spans="2:32" x14ac:dyDescent="0.25">
      <c r="B110" t="s">
        <v>85</v>
      </c>
      <c r="C110">
        <f>(C104-C101)*C102</f>
        <v>15</v>
      </c>
      <c r="D110">
        <f>(D104-D101)*D102</f>
        <v>0</v>
      </c>
      <c r="E110">
        <f>(E104-E101)*E102</f>
        <v>0</v>
      </c>
      <c r="F110">
        <f>C110+D110+E110</f>
        <v>15</v>
      </c>
      <c r="AA110">
        <v>107</v>
      </c>
      <c r="AB110" s="3">
        <f t="shared" si="21"/>
        <v>3.3615041393410787</v>
      </c>
      <c r="AC110">
        <f t="shared" si="22"/>
        <v>-12.759167619387474</v>
      </c>
      <c r="AD110" s="3">
        <f t="shared" si="23"/>
        <v>-2.1814324139654251</v>
      </c>
      <c r="AE110">
        <f t="shared" si="24"/>
        <v>-1.9036670477549897</v>
      </c>
      <c r="AF110" s="3">
        <f t="shared" si="25"/>
        <v>-0.87257296558617004</v>
      </c>
    </row>
    <row r="111" spans="2:32" x14ac:dyDescent="0.25">
      <c r="B111" t="s">
        <v>86</v>
      </c>
      <c r="C111">
        <f>C102*C102</f>
        <v>25</v>
      </c>
      <c r="D111">
        <f>D102*D102</f>
        <v>0</v>
      </c>
      <c r="E111">
        <f>E102*E102</f>
        <v>0</v>
      </c>
      <c r="F111">
        <f>C111+D111+E111</f>
        <v>25</v>
      </c>
      <c r="AA111">
        <v>108</v>
      </c>
      <c r="AB111" s="3">
        <f t="shared" si="21"/>
        <v>3.3929200658769765</v>
      </c>
      <c r="AC111">
        <f t="shared" si="22"/>
        <v>-12.685831611286313</v>
      </c>
      <c r="AD111" s="3">
        <f t="shared" si="23"/>
        <v>-2.4868988716485458</v>
      </c>
      <c r="AE111">
        <f t="shared" si="24"/>
        <v>-1.8743326445145247</v>
      </c>
      <c r="AF111" s="3">
        <f t="shared" si="25"/>
        <v>-0.99475954865941829</v>
      </c>
    </row>
    <row r="112" spans="2:32" x14ac:dyDescent="0.25">
      <c r="B112" t="s">
        <v>30</v>
      </c>
      <c r="C112">
        <f>F110/F111</f>
        <v>0.6</v>
      </c>
      <c r="AA112">
        <v>109</v>
      </c>
      <c r="AB112" s="3">
        <f t="shared" si="21"/>
        <v>3.4243359924128742</v>
      </c>
      <c r="AC112">
        <f t="shared" si="22"/>
        <v>-12.602936856769432</v>
      </c>
      <c r="AD112" s="3">
        <f t="shared" si="23"/>
        <v>-2.789911060392289</v>
      </c>
      <c r="AE112">
        <f t="shared" si="24"/>
        <v>-1.8411747427077727</v>
      </c>
      <c r="AF112" s="3">
        <f t="shared" si="25"/>
        <v>-1.1159644241569155</v>
      </c>
    </row>
    <row r="113" spans="1:32" x14ac:dyDescent="0.25">
      <c r="AA113">
        <v>110</v>
      </c>
      <c r="AB113" s="3">
        <f t="shared" si="21"/>
        <v>3.4557519189487724</v>
      </c>
      <c r="AC113">
        <f t="shared" si="22"/>
        <v>-12.510565162951536</v>
      </c>
      <c r="AD113" s="3">
        <f t="shared" si="23"/>
        <v>-3.0901699437494727</v>
      </c>
      <c r="AE113">
        <f t="shared" si="24"/>
        <v>-1.8042260651806146</v>
      </c>
      <c r="AF113" s="3">
        <f t="shared" si="25"/>
        <v>-1.2360679774997891</v>
      </c>
    </row>
    <row r="114" spans="1:32" x14ac:dyDescent="0.25">
      <c r="B114" t="s">
        <v>62</v>
      </c>
      <c r="C114" t="e">
        <f>C97/SQRT(C106*C106+D106*D106+E106*E106)</f>
        <v>#NUM!</v>
      </c>
      <c r="AA114">
        <v>111</v>
      </c>
      <c r="AB114" s="3">
        <f t="shared" si="21"/>
        <v>3.4871678454846706</v>
      </c>
      <c r="AC114">
        <f t="shared" si="22"/>
        <v>-12.408807689542254</v>
      </c>
      <c r="AD114" s="3">
        <f t="shared" si="23"/>
        <v>-3.387379202452915</v>
      </c>
      <c r="AE114">
        <f t="shared" si="24"/>
        <v>-1.7635230758169018</v>
      </c>
      <c r="AF114" s="3">
        <f t="shared" si="25"/>
        <v>-1.3549516809811659</v>
      </c>
    </row>
    <row r="115" spans="1:32" x14ac:dyDescent="0.25">
      <c r="AA115">
        <v>112</v>
      </c>
      <c r="AB115" s="3">
        <f t="shared" si="21"/>
        <v>3.5185837720205684</v>
      </c>
      <c r="AC115">
        <f t="shared" si="22"/>
        <v>-12.297764858882514</v>
      </c>
      <c r="AD115" s="3">
        <f t="shared" si="23"/>
        <v>-3.6812455268467792</v>
      </c>
      <c r="AE115">
        <f t="shared" si="24"/>
        <v>-1.7191059435530058</v>
      </c>
      <c r="AF115" s="3">
        <f t="shared" si="25"/>
        <v>-1.4724982107387117</v>
      </c>
    </row>
    <row r="116" spans="1:32" ht="15.75" thickBot="1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AA116">
        <v>113</v>
      </c>
      <c r="AB116" s="3">
        <f t="shared" si="21"/>
        <v>3.5499996985564661</v>
      </c>
      <c r="AC116">
        <f t="shared" si="22"/>
        <v>-12.177546256839813</v>
      </c>
      <c r="AD116" s="3">
        <f t="shared" si="23"/>
        <v>-3.9714789063478042</v>
      </c>
      <c r="AE116">
        <f t="shared" si="24"/>
        <v>-1.671018502735925</v>
      </c>
      <c r="AF116" s="3">
        <f t="shared" si="25"/>
        <v>-1.5885915625391216</v>
      </c>
    </row>
    <row r="117" spans="1:32" x14ac:dyDescent="0.25">
      <c r="AA117">
        <v>114</v>
      </c>
      <c r="AB117" s="3">
        <f t="shared" si="21"/>
        <v>3.5814156250923639</v>
      </c>
      <c r="AC117">
        <f t="shared" si="22"/>
        <v>-12.048270524660197</v>
      </c>
      <c r="AD117" s="3">
        <f t="shared" si="23"/>
        <v>-4.2577929156507226</v>
      </c>
      <c r="AE117">
        <f t="shared" si="24"/>
        <v>-1.6193082098640788</v>
      </c>
      <c r="AF117" s="3">
        <f t="shared" si="25"/>
        <v>-1.7031171662602891</v>
      </c>
    </row>
    <row r="118" spans="1:32" x14ac:dyDescent="0.25">
      <c r="AA118">
        <v>115</v>
      </c>
      <c r="AB118" s="3">
        <f t="shared" si="21"/>
        <v>3.6128315516282625</v>
      </c>
      <c r="AC118">
        <f t="shared" si="22"/>
        <v>-11.910065241883677</v>
      </c>
      <c r="AD118" s="3">
        <f t="shared" si="23"/>
        <v>-4.539904997395471</v>
      </c>
      <c r="AE118">
        <f t="shared" si="24"/>
        <v>-1.5640260967534707</v>
      </c>
      <c r="AF118" s="3">
        <f t="shared" si="25"/>
        <v>-1.8159619989581883</v>
      </c>
    </row>
    <row r="119" spans="1:32" x14ac:dyDescent="0.25">
      <c r="B119" t="s">
        <v>100</v>
      </c>
      <c r="F119" t="s">
        <v>14</v>
      </c>
      <c r="AA119">
        <v>116</v>
      </c>
      <c r="AB119" s="3">
        <f t="shared" si="21"/>
        <v>3.6442474781641603</v>
      </c>
      <c r="AC119">
        <f t="shared" si="22"/>
        <v>-11.763066800438635</v>
      </c>
      <c r="AD119" s="3">
        <f t="shared" si="23"/>
        <v>-4.8175367410171539</v>
      </c>
      <c r="AE119">
        <f t="shared" si="24"/>
        <v>-1.5052267201754539</v>
      </c>
      <c r="AF119" s="3">
        <f t="shared" si="25"/>
        <v>-1.9270146964068615</v>
      </c>
    </row>
    <row r="120" spans="1:32" x14ac:dyDescent="0.25">
      <c r="F120" t="s">
        <v>1</v>
      </c>
      <c r="G120" t="s">
        <v>2</v>
      </c>
      <c r="H120" t="s">
        <v>3</v>
      </c>
      <c r="AA120">
        <v>117</v>
      </c>
      <c r="AB120" s="3">
        <f t="shared" si="21"/>
        <v>3.675663404700058</v>
      </c>
      <c r="AC120">
        <f t="shared" si="22"/>
        <v>-11.607420270039437</v>
      </c>
      <c r="AD120" s="3">
        <f t="shared" si="23"/>
        <v>-5.0904141575037123</v>
      </c>
      <c r="AE120">
        <f t="shared" si="24"/>
        <v>-1.4429681080157746</v>
      </c>
      <c r="AF120" s="3">
        <f t="shared" si="25"/>
        <v>-2.0361656630014848</v>
      </c>
    </row>
    <row r="121" spans="1:32" x14ac:dyDescent="0.25">
      <c r="F121">
        <f>IF($C$98,C127,C86)</f>
        <v>1.1322781687253753</v>
      </c>
      <c r="G121">
        <f>IF($C$98,D127,0)</f>
        <v>-3.9047482407358114</v>
      </c>
      <c r="H121">
        <f>IF($C$98,E127,0)</f>
        <v>0</v>
      </c>
      <c r="I121" t="s">
        <v>103</v>
      </c>
      <c r="AA121">
        <v>118</v>
      </c>
      <c r="AB121" s="3">
        <f t="shared" si="21"/>
        <v>3.7070793312359558</v>
      </c>
      <c r="AC121">
        <f t="shared" si="22"/>
        <v>-11.443279255020151</v>
      </c>
      <c r="AD121" s="3">
        <f t="shared" si="23"/>
        <v>-5.3582679497899646</v>
      </c>
      <c r="AE121">
        <f t="shared" si="24"/>
        <v>-1.3773117020080607</v>
      </c>
      <c r="AF121" s="3">
        <f t="shared" si="25"/>
        <v>-2.1433071799159857</v>
      </c>
    </row>
    <row r="122" spans="1:32" x14ac:dyDescent="0.25">
      <c r="AA122">
        <v>119</v>
      </c>
      <c r="AB122" s="3">
        <f t="shared" si="21"/>
        <v>3.7384952577718535</v>
      </c>
      <c r="AC122">
        <f t="shared" si="22"/>
        <v>-11.270805742745621</v>
      </c>
      <c r="AD122" s="3">
        <f t="shared" si="23"/>
        <v>-5.6208337785213027</v>
      </c>
      <c r="AE122">
        <f t="shared" si="24"/>
        <v>-1.3083222970982482</v>
      </c>
      <c r="AF122" s="3">
        <f t="shared" si="25"/>
        <v>-2.248333511408521</v>
      </c>
    </row>
    <row r="123" spans="1:32" x14ac:dyDescent="0.25">
      <c r="C123" t="s">
        <v>1</v>
      </c>
      <c r="D123" t="s">
        <v>2</v>
      </c>
      <c r="E123" t="s">
        <v>3</v>
      </c>
      <c r="AA123">
        <v>120</v>
      </c>
      <c r="AB123" s="3">
        <f t="shared" si="21"/>
        <v>3.7699111843077513</v>
      </c>
      <c r="AC123">
        <f t="shared" si="22"/>
        <v>-11.090169943749478</v>
      </c>
      <c r="AD123" s="3">
        <f t="shared" si="23"/>
        <v>-5.8778525229247265</v>
      </c>
      <c r="AE123">
        <f t="shared" si="24"/>
        <v>-1.2360679774997911</v>
      </c>
      <c r="AF123" s="3">
        <f t="shared" si="25"/>
        <v>-2.3511410091698908</v>
      </c>
    </row>
    <row r="124" spans="1:32" x14ac:dyDescent="0.25">
      <c r="B124" t="s">
        <v>77</v>
      </c>
      <c r="C124">
        <f>IF($G$4&lt;$G$5,B4,B5)</f>
        <v>2</v>
      </c>
      <c r="D124">
        <f t="shared" ref="D124:E124" si="28">IF($G$4&lt;$G$5,C4,C5)</f>
        <v>0</v>
      </c>
      <c r="E124">
        <f t="shared" si="28"/>
        <v>0</v>
      </c>
      <c r="AA124">
        <v>121</v>
      </c>
      <c r="AB124" s="3">
        <f t="shared" si="21"/>
        <v>3.8013271108436499</v>
      </c>
      <c r="AC124">
        <f t="shared" si="22"/>
        <v>-10.901550123756902</v>
      </c>
      <c r="AD124" s="3">
        <f t="shared" si="23"/>
        <v>-6.129070536529766</v>
      </c>
      <c r="AE124">
        <f t="shared" si="24"/>
        <v>-1.1606200495027612</v>
      </c>
      <c r="AF124" s="3">
        <f t="shared" si="25"/>
        <v>-2.4516282146119064</v>
      </c>
    </row>
    <row r="125" spans="1:32" x14ac:dyDescent="0.25">
      <c r="B125" t="s">
        <v>8</v>
      </c>
      <c r="C125">
        <f>B8</f>
        <v>0</v>
      </c>
      <c r="D125">
        <f t="shared" ref="D125:E125" si="29">C8</f>
        <v>-9</v>
      </c>
      <c r="E125">
        <f t="shared" si="29"/>
        <v>0</v>
      </c>
      <c r="G125" t="s">
        <v>68</v>
      </c>
      <c r="H125">
        <f>MIN(G4:G5)</f>
        <v>4</v>
      </c>
      <c r="AA125">
        <v>122</v>
      </c>
      <c r="AB125" s="3">
        <f t="shared" si="21"/>
        <v>3.8327430373795477</v>
      </c>
      <c r="AC125">
        <f t="shared" si="22"/>
        <v>-10.705132427757892</v>
      </c>
      <c r="AD125" s="3">
        <f t="shared" si="23"/>
        <v>-6.3742398974868966</v>
      </c>
      <c r="AE125">
        <f t="shared" si="24"/>
        <v>-1.082052971103157</v>
      </c>
      <c r="AF125" s="3">
        <f t="shared" si="25"/>
        <v>-2.5496959589947585</v>
      </c>
    </row>
    <row r="126" spans="1:32" x14ac:dyDescent="0.25">
      <c r="B126" t="s">
        <v>15</v>
      </c>
      <c r="C126">
        <f>C125-C124</f>
        <v>-2</v>
      </c>
      <c r="D126">
        <f t="shared" ref="D126:E126" si="30">D125-D124</f>
        <v>-9</v>
      </c>
      <c r="E126">
        <f t="shared" si="30"/>
        <v>0</v>
      </c>
      <c r="G126" t="s">
        <v>102</v>
      </c>
      <c r="H126">
        <f>SQRT(C126*C126+D126*D126+E126*E126)</f>
        <v>9.2195444572928871</v>
      </c>
      <c r="AA126">
        <v>123</v>
      </c>
      <c r="AB126" s="3">
        <f t="shared" si="21"/>
        <v>3.8641589639154454</v>
      </c>
      <c r="AC126">
        <f t="shared" si="22"/>
        <v>-10.501110696304597</v>
      </c>
      <c r="AD126" s="3">
        <f t="shared" si="23"/>
        <v>-6.6131186532365174</v>
      </c>
      <c r="AE126">
        <f t="shared" si="24"/>
        <v>-1.0004442785218388</v>
      </c>
      <c r="AF126" s="3">
        <f t="shared" si="25"/>
        <v>-2.6452474612946069</v>
      </c>
    </row>
    <row r="127" spans="1:32" x14ac:dyDescent="0.25">
      <c r="B127" t="s">
        <v>14</v>
      </c>
      <c r="C127">
        <f>C124+$H$125*C126/$H$126</f>
        <v>1.1322781687253753</v>
      </c>
      <c r="D127">
        <f t="shared" ref="D127:E127" si="31">D124+$H$125*D126/$H$126</f>
        <v>-3.9047482407358114</v>
      </c>
      <c r="E127">
        <f t="shared" si="31"/>
        <v>0</v>
      </c>
      <c r="AA127">
        <v>124</v>
      </c>
      <c r="AB127" s="3">
        <f t="shared" si="21"/>
        <v>3.8955748904513432</v>
      </c>
      <c r="AC127">
        <f t="shared" si="22"/>
        <v>-10.289686274214118</v>
      </c>
      <c r="AD127" s="3">
        <f t="shared" si="23"/>
        <v>-6.8454710592868837</v>
      </c>
      <c r="AE127">
        <f t="shared" si="24"/>
        <v>-0.9158745096856471</v>
      </c>
      <c r="AF127" s="3">
        <f t="shared" si="25"/>
        <v>-2.7381884237147536</v>
      </c>
    </row>
    <row r="128" spans="1:32" x14ac:dyDescent="0.25">
      <c r="AA128">
        <v>125</v>
      </c>
      <c r="AB128" s="3">
        <f t="shared" si="21"/>
        <v>3.926990816987241</v>
      </c>
      <c r="AC128">
        <f t="shared" si="22"/>
        <v>-10.071067811865479</v>
      </c>
      <c r="AD128" s="3">
        <f t="shared" si="23"/>
        <v>-7.0710678118654711</v>
      </c>
      <c r="AE128">
        <f t="shared" si="24"/>
        <v>-0.82842712474619162</v>
      </c>
      <c r="AF128" s="3">
        <f t="shared" si="25"/>
        <v>-2.8284271247461885</v>
      </c>
    </row>
    <row r="129" spans="27:32" x14ac:dyDescent="0.25">
      <c r="AA129">
        <v>126</v>
      </c>
      <c r="AB129" s="3">
        <f t="shared" si="21"/>
        <v>3.9584067435231396</v>
      </c>
      <c r="AC129">
        <f t="shared" si="22"/>
        <v>-9.8454710592868864</v>
      </c>
      <c r="AD129" s="3">
        <f t="shared" si="23"/>
        <v>-7.289686274214116</v>
      </c>
      <c r="AE129">
        <f t="shared" si="24"/>
        <v>-0.73818842371475446</v>
      </c>
      <c r="AF129" s="3">
        <f t="shared" si="25"/>
        <v>-2.9158745096856462</v>
      </c>
    </row>
    <row r="130" spans="27:32" x14ac:dyDescent="0.25">
      <c r="AA130">
        <v>127</v>
      </c>
      <c r="AB130" s="3">
        <f t="shared" si="21"/>
        <v>3.9898226700590373</v>
      </c>
      <c r="AC130">
        <f t="shared" si="22"/>
        <v>-9.6131186532365192</v>
      </c>
      <c r="AD130" s="3">
        <f t="shared" si="23"/>
        <v>-7.501110696304595</v>
      </c>
      <c r="AE130">
        <f t="shared" si="24"/>
        <v>-0.64524746129460775</v>
      </c>
      <c r="AF130" s="3">
        <f t="shared" si="25"/>
        <v>-3.0004442785218379</v>
      </c>
    </row>
    <row r="131" spans="27:32" x14ac:dyDescent="0.25">
      <c r="AA131">
        <v>128</v>
      </c>
      <c r="AB131" s="3">
        <f t="shared" ref="AB131:AB194" si="32">AA131*2*PI()/MAX($AA$3:$AA$203)</f>
        <v>4.0212385965949355</v>
      </c>
      <c r="AC131">
        <f t="shared" ref="AC131:AC194" si="33">$B$4+$G$4*COS(AB131)</f>
        <v>-9.3742398974868948</v>
      </c>
      <c r="AD131" s="3">
        <f t="shared" ref="AD131:AD194" si="34">$C$4+$G$4*SIN(AB131)</f>
        <v>-7.7051324277578939</v>
      </c>
      <c r="AE131">
        <f t="shared" ref="AE131:AE194" si="35">$B$5+$G$5*COS(AB131)</f>
        <v>-0.54969595899475809</v>
      </c>
      <c r="AF131" s="3">
        <f t="shared" ref="AF131:AF194" si="36">$C$4+$G$5*SIN(AB131)</f>
        <v>-3.0820529711031575</v>
      </c>
    </row>
    <row r="132" spans="27:32" x14ac:dyDescent="0.25">
      <c r="AA132">
        <v>129</v>
      </c>
      <c r="AB132" s="3">
        <f t="shared" si="32"/>
        <v>4.0526545231308333</v>
      </c>
      <c r="AC132">
        <f t="shared" si="33"/>
        <v>-9.1290705365297651</v>
      </c>
      <c r="AD132" s="3">
        <f t="shared" si="34"/>
        <v>-7.9015501237569037</v>
      </c>
      <c r="AE132">
        <f t="shared" si="35"/>
        <v>-0.45162821461190594</v>
      </c>
      <c r="AF132" s="3">
        <f t="shared" si="36"/>
        <v>-3.1606200495027617</v>
      </c>
    </row>
    <row r="133" spans="27:32" x14ac:dyDescent="0.25">
      <c r="AA133">
        <v>130</v>
      </c>
      <c r="AB133" s="3">
        <f t="shared" si="32"/>
        <v>4.0840704496667311</v>
      </c>
      <c r="AC133">
        <f t="shared" si="33"/>
        <v>-8.8778525229247336</v>
      </c>
      <c r="AD133" s="3">
        <f t="shared" si="34"/>
        <v>-8.0901699437494727</v>
      </c>
      <c r="AE133">
        <f t="shared" si="35"/>
        <v>-0.35114100916989299</v>
      </c>
      <c r="AF133" s="3">
        <f t="shared" si="36"/>
        <v>-3.2360679774997894</v>
      </c>
    </row>
    <row r="134" spans="27:32" x14ac:dyDescent="0.25">
      <c r="AA134">
        <v>131</v>
      </c>
      <c r="AB134" s="3">
        <f t="shared" si="32"/>
        <v>4.1154863762026288</v>
      </c>
      <c r="AC134">
        <f t="shared" si="33"/>
        <v>-8.6208337785213089</v>
      </c>
      <c r="AD134" s="3">
        <f t="shared" si="34"/>
        <v>-8.2708057427456154</v>
      </c>
      <c r="AE134">
        <f t="shared" si="35"/>
        <v>-0.24833351140852367</v>
      </c>
      <c r="AF134" s="3">
        <f t="shared" si="36"/>
        <v>-3.3083222970982464</v>
      </c>
    </row>
    <row r="135" spans="27:32" x14ac:dyDescent="0.25">
      <c r="AA135">
        <v>132</v>
      </c>
      <c r="AB135" s="3">
        <f t="shared" si="32"/>
        <v>4.1469023027385274</v>
      </c>
      <c r="AC135">
        <f t="shared" si="33"/>
        <v>-8.3582679497899637</v>
      </c>
      <c r="AD135" s="3">
        <f t="shared" si="34"/>
        <v>-8.443279255020153</v>
      </c>
      <c r="AE135">
        <f t="shared" si="35"/>
        <v>-0.14330717991598529</v>
      </c>
      <c r="AF135" s="3">
        <f t="shared" si="36"/>
        <v>-3.3773117020080612</v>
      </c>
    </row>
    <row r="136" spans="27:32" x14ac:dyDescent="0.25">
      <c r="AA136">
        <v>133</v>
      </c>
      <c r="AB136" s="3">
        <f t="shared" si="32"/>
        <v>4.1783182292744252</v>
      </c>
      <c r="AC136">
        <f t="shared" si="33"/>
        <v>-8.0904141575037105</v>
      </c>
      <c r="AD136" s="3">
        <f t="shared" si="34"/>
        <v>-8.6074202700394373</v>
      </c>
      <c r="AE136">
        <f t="shared" si="35"/>
        <v>-3.6165663001484383E-2</v>
      </c>
      <c r="AF136" s="3">
        <f t="shared" si="36"/>
        <v>-3.442968108015775</v>
      </c>
    </row>
    <row r="137" spans="27:32" x14ac:dyDescent="0.25">
      <c r="AA137">
        <v>134</v>
      </c>
      <c r="AB137" s="3">
        <f t="shared" si="32"/>
        <v>4.209734155810323</v>
      </c>
      <c r="AC137">
        <f t="shared" si="33"/>
        <v>-7.817536741017153</v>
      </c>
      <c r="AD137" s="3">
        <f t="shared" si="34"/>
        <v>-8.7630668004386365</v>
      </c>
      <c r="AE137">
        <f t="shared" si="35"/>
        <v>7.2985303593138928E-2</v>
      </c>
      <c r="AF137" s="3">
        <f t="shared" si="36"/>
        <v>-3.5052267201754543</v>
      </c>
    </row>
    <row r="138" spans="27:32" x14ac:dyDescent="0.25">
      <c r="AA138">
        <v>135</v>
      </c>
      <c r="AB138" s="3">
        <f t="shared" si="32"/>
        <v>4.2411500823462207</v>
      </c>
      <c r="AC138">
        <f t="shared" si="33"/>
        <v>-7.5399049973954693</v>
      </c>
      <c r="AD138" s="3">
        <f t="shared" si="34"/>
        <v>-8.9100652418836788</v>
      </c>
      <c r="AE138">
        <f t="shared" si="35"/>
        <v>0.18403800104181234</v>
      </c>
      <c r="AF138" s="3">
        <f t="shared" si="36"/>
        <v>-3.5640260967534712</v>
      </c>
    </row>
    <row r="139" spans="27:32" x14ac:dyDescent="0.25">
      <c r="AA139">
        <v>136</v>
      </c>
      <c r="AB139" s="3">
        <f t="shared" si="32"/>
        <v>4.2725660088821193</v>
      </c>
      <c r="AC139">
        <f t="shared" si="33"/>
        <v>-7.2577929156507217</v>
      </c>
      <c r="AD139" s="3">
        <f t="shared" si="34"/>
        <v>-9.0482705246601984</v>
      </c>
      <c r="AE139">
        <f t="shared" si="35"/>
        <v>0.29688283373971136</v>
      </c>
      <c r="AF139" s="3">
        <f t="shared" si="36"/>
        <v>-3.6193082098640792</v>
      </c>
    </row>
    <row r="140" spans="27:32" x14ac:dyDescent="0.25">
      <c r="AA140">
        <v>137</v>
      </c>
      <c r="AB140" s="3">
        <f t="shared" si="32"/>
        <v>4.3039819354180171</v>
      </c>
      <c r="AC140">
        <f t="shared" si="33"/>
        <v>-6.9714789063478033</v>
      </c>
      <c r="AD140" s="3">
        <f t="shared" si="34"/>
        <v>-9.177546256839813</v>
      </c>
      <c r="AE140">
        <f t="shared" si="35"/>
        <v>0.41140843746087885</v>
      </c>
      <c r="AF140" s="3">
        <f t="shared" si="36"/>
        <v>-3.671018502735925</v>
      </c>
    </row>
    <row r="141" spans="27:32" x14ac:dyDescent="0.25">
      <c r="AA141">
        <v>138</v>
      </c>
      <c r="AB141" s="3">
        <f t="shared" si="32"/>
        <v>4.3353978619539149</v>
      </c>
      <c r="AC141">
        <f t="shared" si="33"/>
        <v>-6.6812455268467783</v>
      </c>
      <c r="AD141" s="3">
        <f t="shared" si="34"/>
        <v>-9.2977648588825144</v>
      </c>
      <c r="AE141">
        <f t="shared" si="35"/>
        <v>0.52750178926128877</v>
      </c>
      <c r="AF141" s="3">
        <f t="shared" si="36"/>
        <v>-3.7191059435530058</v>
      </c>
    </row>
    <row r="142" spans="27:32" x14ac:dyDescent="0.25">
      <c r="AA142">
        <v>139</v>
      </c>
      <c r="AB142" s="3">
        <f t="shared" si="32"/>
        <v>4.3668137884898126</v>
      </c>
      <c r="AC142">
        <f t="shared" si="33"/>
        <v>-6.3873792024529141</v>
      </c>
      <c r="AD142" s="3">
        <f t="shared" si="34"/>
        <v>-9.4088076895422539</v>
      </c>
      <c r="AE142">
        <f t="shared" si="35"/>
        <v>0.64504831901883453</v>
      </c>
      <c r="AF142" s="3">
        <f t="shared" si="36"/>
        <v>-3.7635230758169018</v>
      </c>
    </row>
    <row r="143" spans="27:32" x14ac:dyDescent="0.25">
      <c r="AA143">
        <v>140</v>
      </c>
      <c r="AB143" s="3">
        <f t="shared" si="32"/>
        <v>4.3982297150257104</v>
      </c>
      <c r="AC143">
        <f t="shared" si="33"/>
        <v>-6.0901699437494754</v>
      </c>
      <c r="AD143" s="3">
        <f t="shared" si="34"/>
        <v>-9.5105651629515346</v>
      </c>
      <c r="AE143">
        <f t="shared" si="35"/>
        <v>0.76393202250020975</v>
      </c>
      <c r="AF143" s="3">
        <f t="shared" si="36"/>
        <v>-3.8042260651806141</v>
      </c>
    </row>
    <row r="144" spans="27:32" x14ac:dyDescent="0.25">
      <c r="AA144">
        <v>141</v>
      </c>
      <c r="AB144" s="3">
        <f t="shared" si="32"/>
        <v>4.4296456415616081</v>
      </c>
      <c r="AC144">
        <f t="shared" si="33"/>
        <v>-5.7899110603922956</v>
      </c>
      <c r="AD144" s="3">
        <f t="shared" si="34"/>
        <v>-9.6029368567694302</v>
      </c>
      <c r="AE144">
        <f t="shared" si="35"/>
        <v>0.88403557584308157</v>
      </c>
      <c r="AF144" s="3">
        <f t="shared" si="36"/>
        <v>-3.8411747427077718</v>
      </c>
    </row>
    <row r="145" spans="27:32" x14ac:dyDescent="0.25">
      <c r="AA145">
        <v>142</v>
      </c>
      <c r="AB145" s="3">
        <f t="shared" si="32"/>
        <v>4.4610615680975068</v>
      </c>
      <c r="AC145">
        <f t="shared" si="33"/>
        <v>-5.4868988716485445</v>
      </c>
      <c r="AD145" s="3">
        <f t="shared" si="34"/>
        <v>-9.6858316112863125</v>
      </c>
      <c r="AE145">
        <f t="shared" si="35"/>
        <v>1.0052404513405824</v>
      </c>
      <c r="AF145" s="3">
        <f t="shared" si="36"/>
        <v>-3.8743326445145247</v>
      </c>
    </row>
    <row r="146" spans="27:32" x14ac:dyDescent="0.25">
      <c r="AA146">
        <v>143</v>
      </c>
      <c r="AB146" s="3">
        <f t="shared" si="32"/>
        <v>4.4924774946334045</v>
      </c>
      <c r="AC146">
        <f t="shared" si="33"/>
        <v>-5.1814324139654238</v>
      </c>
      <c r="AD146" s="3">
        <f t="shared" si="34"/>
        <v>-9.7591676193874743</v>
      </c>
      <c r="AE146">
        <f t="shared" si="35"/>
        <v>1.1274270344138304</v>
      </c>
      <c r="AF146" s="3">
        <f t="shared" si="36"/>
        <v>-3.9036670477549897</v>
      </c>
    </row>
    <row r="147" spans="27:32" x14ac:dyDescent="0.25">
      <c r="AA147">
        <v>144</v>
      </c>
      <c r="AB147" s="3">
        <f t="shared" si="32"/>
        <v>4.5238934211693023</v>
      </c>
      <c r="AC147">
        <f t="shared" si="33"/>
        <v>-4.8738131458572465</v>
      </c>
      <c r="AD147" s="3">
        <f t="shared" si="34"/>
        <v>-9.8228725072868865</v>
      </c>
      <c r="AE147">
        <f t="shared" si="35"/>
        <v>1.2504747416571016</v>
      </c>
      <c r="AF147" s="3">
        <f t="shared" si="36"/>
        <v>-3.9291490029147549</v>
      </c>
    </row>
    <row r="148" spans="27:32" x14ac:dyDescent="0.25">
      <c r="AA148">
        <v>145</v>
      </c>
      <c r="AB148" s="3">
        <f t="shared" si="32"/>
        <v>4.5553093477052</v>
      </c>
      <c r="AC148">
        <f t="shared" si="33"/>
        <v>-4.56434465040231</v>
      </c>
      <c r="AD148" s="3">
        <f t="shared" si="34"/>
        <v>-9.8768834059513768</v>
      </c>
      <c r="AE148">
        <f t="shared" si="35"/>
        <v>1.3742621398390757</v>
      </c>
      <c r="AF148" s="3">
        <f t="shared" si="36"/>
        <v>-3.9507533623805506</v>
      </c>
    </row>
    <row r="149" spans="27:32" x14ac:dyDescent="0.25">
      <c r="AA149">
        <v>146</v>
      </c>
      <c r="AB149" s="3">
        <f t="shared" si="32"/>
        <v>4.5867252742410978</v>
      </c>
      <c r="AC149">
        <f t="shared" si="33"/>
        <v>-4.2533323356430461</v>
      </c>
      <c r="AD149" s="3">
        <f t="shared" si="34"/>
        <v>-9.9211470131447772</v>
      </c>
      <c r="AE149">
        <f t="shared" si="35"/>
        <v>1.4986670657427816</v>
      </c>
      <c r="AF149" s="3">
        <f t="shared" si="36"/>
        <v>-3.9684588052579111</v>
      </c>
    </row>
    <row r="150" spans="27:32" x14ac:dyDescent="0.25">
      <c r="AA150">
        <v>147</v>
      </c>
      <c r="AB150" s="3">
        <f t="shared" si="32"/>
        <v>4.6181412007769964</v>
      </c>
      <c r="AC150">
        <f t="shared" si="33"/>
        <v>-3.9410831331851397</v>
      </c>
      <c r="AD150" s="3">
        <f t="shared" si="34"/>
        <v>-9.9556196460308009</v>
      </c>
      <c r="AE150">
        <f t="shared" si="35"/>
        <v>1.623566746725944</v>
      </c>
      <c r="AF150" s="3">
        <f t="shared" si="36"/>
        <v>-3.98224785841232</v>
      </c>
    </row>
    <row r="151" spans="27:32" x14ac:dyDescent="0.25">
      <c r="AA151">
        <v>148</v>
      </c>
      <c r="AB151" s="3">
        <f t="shared" si="32"/>
        <v>4.6495571273128942</v>
      </c>
      <c r="AC151">
        <f t="shared" si="33"/>
        <v>-3.627905195293132</v>
      </c>
      <c r="AD151" s="3">
        <f t="shared" si="34"/>
        <v>-9.980267284282716</v>
      </c>
      <c r="AE151">
        <f t="shared" si="35"/>
        <v>1.7488379218827472</v>
      </c>
      <c r="AF151" s="3">
        <f t="shared" si="36"/>
        <v>-3.9921069137130862</v>
      </c>
    </row>
    <row r="152" spans="27:32" x14ac:dyDescent="0.25">
      <c r="AA152">
        <v>149</v>
      </c>
      <c r="AB152" s="3">
        <f t="shared" si="32"/>
        <v>4.6809730538487919</v>
      </c>
      <c r="AC152">
        <f t="shared" si="33"/>
        <v>-3.3141075907812829</v>
      </c>
      <c r="AD152" s="3">
        <f t="shared" si="34"/>
        <v>-9.9950656036573164</v>
      </c>
      <c r="AE152">
        <f t="shared" si="35"/>
        <v>1.8743569636874868</v>
      </c>
      <c r="AF152" s="3">
        <f t="shared" si="36"/>
        <v>-3.9980262414629264</v>
      </c>
    </row>
    <row r="153" spans="27:32" x14ac:dyDescent="0.25">
      <c r="AA153">
        <v>150</v>
      </c>
      <c r="AB153" s="3">
        <f t="shared" si="32"/>
        <v>4.7123889803846897</v>
      </c>
      <c r="AC153">
        <f t="shared" si="33"/>
        <v>-3.0000000000000018</v>
      </c>
      <c r="AD153" s="3">
        <f t="shared" si="34"/>
        <v>-10</v>
      </c>
      <c r="AE153">
        <f t="shared" si="35"/>
        <v>1.9999999999999993</v>
      </c>
      <c r="AF153" s="3">
        <f t="shared" si="36"/>
        <v>-4</v>
      </c>
    </row>
    <row r="154" spans="27:32" x14ac:dyDescent="0.25">
      <c r="AA154">
        <v>151</v>
      </c>
      <c r="AB154" s="3">
        <f t="shared" si="32"/>
        <v>4.7438049069205874</v>
      </c>
      <c r="AC154">
        <f t="shared" si="33"/>
        <v>-2.6858924092187206</v>
      </c>
      <c r="AD154" s="3">
        <f t="shared" si="34"/>
        <v>-9.9950656036573164</v>
      </c>
      <c r="AE154">
        <f t="shared" si="35"/>
        <v>2.1256430363125118</v>
      </c>
      <c r="AF154" s="3">
        <f t="shared" si="36"/>
        <v>-3.9980262414629264</v>
      </c>
    </row>
    <row r="155" spans="27:32" x14ac:dyDescent="0.25">
      <c r="AA155">
        <v>152</v>
      </c>
      <c r="AB155" s="3">
        <f t="shared" si="32"/>
        <v>4.7752208334564852</v>
      </c>
      <c r="AC155">
        <f t="shared" si="33"/>
        <v>-2.3720948047068715</v>
      </c>
      <c r="AD155" s="3">
        <f t="shared" si="34"/>
        <v>-9.980267284282716</v>
      </c>
      <c r="AE155">
        <f t="shared" si="35"/>
        <v>2.2511620781172512</v>
      </c>
      <c r="AF155" s="3">
        <f t="shared" si="36"/>
        <v>-3.9921069137130862</v>
      </c>
    </row>
    <row r="156" spans="27:32" x14ac:dyDescent="0.25">
      <c r="AA156">
        <v>153</v>
      </c>
      <c r="AB156" s="3">
        <f t="shared" si="32"/>
        <v>4.8066367599923838</v>
      </c>
      <c r="AC156">
        <f t="shared" si="33"/>
        <v>-2.058916866814855</v>
      </c>
      <c r="AD156" s="3">
        <f t="shared" si="34"/>
        <v>-9.9556196460308009</v>
      </c>
      <c r="AE156">
        <f t="shared" si="35"/>
        <v>2.3764332532740582</v>
      </c>
      <c r="AF156" s="3">
        <f t="shared" si="36"/>
        <v>-3.98224785841232</v>
      </c>
    </row>
    <row r="157" spans="27:32" x14ac:dyDescent="0.25">
      <c r="AA157">
        <v>154</v>
      </c>
      <c r="AB157" s="3">
        <f t="shared" si="32"/>
        <v>4.8380526865282816</v>
      </c>
      <c r="AC157">
        <f t="shared" si="33"/>
        <v>-1.7466676643569576</v>
      </c>
      <c r="AD157" s="3">
        <f t="shared" si="34"/>
        <v>-9.921147013144779</v>
      </c>
      <c r="AE157">
        <f t="shared" si="35"/>
        <v>2.501332934257217</v>
      </c>
      <c r="AF157" s="3">
        <f t="shared" si="36"/>
        <v>-3.9684588052579115</v>
      </c>
    </row>
    <row r="158" spans="27:32" x14ac:dyDescent="0.25">
      <c r="AA158">
        <v>155</v>
      </c>
      <c r="AB158" s="3">
        <f t="shared" si="32"/>
        <v>4.8694686130641793</v>
      </c>
      <c r="AC158">
        <f t="shared" si="33"/>
        <v>-1.4356553495976931</v>
      </c>
      <c r="AD158" s="3">
        <f t="shared" si="34"/>
        <v>-9.8768834059513786</v>
      </c>
      <c r="AE158">
        <f t="shared" si="35"/>
        <v>2.6257378601609229</v>
      </c>
      <c r="AF158" s="3">
        <f t="shared" si="36"/>
        <v>-3.9507533623805511</v>
      </c>
    </row>
    <row r="159" spans="27:32" x14ac:dyDescent="0.25">
      <c r="AA159">
        <v>156</v>
      </c>
      <c r="AB159" s="3">
        <f t="shared" si="32"/>
        <v>4.9008845396000771</v>
      </c>
      <c r="AC159">
        <f t="shared" si="33"/>
        <v>-1.1261868541427573</v>
      </c>
      <c r="AD159" s="3">
        <f t="shared" si="34"/>
        <v>-9.8228725072868865</v>
      </c>
      <c r="AE159">
        <f t="shared" si="35"/>
        <v>2.7495252583428971</v>
      </c>
      <c r="AF159" s="3">
        <f t="shared" si="36"/>
        <v>-3.9291490029147549</v>
      </c>
    </row>
    <row r="160" spans="27:32" x14ac:dyDescent="0.25">
      <c r="AA160">
        <v>157</v>
      </c>
      <c r="AB160" s="3">
        <f t="shared" si="32"/>
        <v>4.9323004661359748</v>
      </c>
      <c r="AC160">
        <f t="shared" si="33"/>
        <v>-0.8185675860345798</v>
      </c>
      <c r="AD160" s="3">
        <f t="shared" si="34"/>
        <v>-9.7591676193874761</v>
      </c>
      <c r="AE160">
        <f t="shared" si="35"/>
        <v>2.8725729655861683</v>
      </c>
      <c r="AF160" s="3">
        <f t="shared" si="36"/>
        <v>-3.9036670477549902</v>
      </c>
    </row>
    <row r="161" spans="27:32" x14ac:dyDescent="0.25">
      <c r="AA161">
        <v>158</v>
      </c>
      <c r="AB161" s="3">
        <f t="shared" si="32"/>
        <v>4.9637163926718735</v>
      </c>
      <c r="AC161">
        <f t="shared" si="33"/>
        <v>-0.51310112835145061</v>
      </c>
      <c r="AD161" s="3">
        <f t="shared" si="34"/>
        <v>-9.6858316112863108</v>
      </c>
      <c r="AE161">
        <f t="shared" si="35"/>
        <v>2.9947595486594198</v>
      </c>
      <c r="AF161" s="3">
        <f t="shared" si="36"/>
        <v>-3.8743326445145243</v>
      </c>
    </row>
    <row r="162" spans="27:32" x14ac:dyDescent="0.25">
      <c r="AA162">
        <v>159</v>
      </c>
      <c r="AB162" s="3">
        <f t="shared" si="32"/>
        <v>4.9951323192077712</v>
      </c>
      <c r="AC162">
        <f t="shared" si="33"/>
        <v>-0.21008893960770791</v>
      </c>
      <c r="AD162" s="3">
        <f t="shared" si="34"/>
        <v>-9.6029368567694302</v>
      </c>
      <c r="AE162">
        <f t="shared" si="35"/>
        <v>3.1159644241569167</v>
      </c>
      <c r="AF162" s="3">
        <f t="shared" si="36"/>
        <v>-3.8411747427077723</v>
      </c>
    </row>
    <row r="163" spans="27:32" x14ac:dyDescent="0.25">
      <c r="AA163">
        <v>160</v>
      </c>
      <c r="AB163" s="3">
        <f t="shared" si="32"/>
        <v>5.026548245743669</v>
      </c>
      <c r="AC163">
        <f t="shared" si="33"/>
        <v>9.0169943749472292E-2</v>
      </c>
      <c r="AD163" s="3">
        <f t="shared" si="34"/>
        <v>-9.5105651629515364</v>
      </c>
      <c r="AE163">
        <f t="shared" si="35"/>
        <v>3.2360679774997889</v>
      </c>
      <c r="AF163" s="3">
        <f t="shared" si="36"/>
        <v>-3.8042260651806146</v>
      </c>
    </row>
    <row r="164" spans="27:32" x14ac:dyDescent="0.25">
      <c r="AA164">
        <v>161</v>
      </c>
      <c r="AB164" s="3">
        <f t="shared" si="32"/>
        <v>5.0579641722795667</v>
      </c>
      <c r="AC164">
        <f t="shared" si="33"/>
        <v>0.38737920245291058</v>
      </c>
      <c r="AD164" s="3">
        <f t="shared" si="34"/>
        <v>-9.4088076895422557</v>
      </c>
      <c r="AE164">
        <f t="shared" si="35"/>
        <v>3.3549516809811641</v>
      </c>
      <c r="AF164" s="3">
        <f t="shared" si="36"/>
        <v>-3.7635230758169023</v>
      </c>
    </row>
    <row r="165" spans="27:32" x14ac:dyDescent="0.25">
      <c r="AA165">
        <v>162</v>
      </c>
      <c r="AB165" s="3">
        <f t="shared" si="32"/>
        <v>5.0893800988154645</v>
      </c>
      <c r="AC165">
        <f t="shared" si="33"/>
        <v>0.68124552684677431</v>
      </c>
      <c r="AD165" s="3">
        <f t="shared" si="34"/>
        <v>-9.2977648588825161</v>
      </c>
      <c r="AE165">
        <f t="shared" si="35"/>
        <v>3.4724982107387099</v>
      </c>
      <c r="AF165" s="3">
        <f t="shared" si="36"/>
        <v>-3.7191059435530063</v>
      </c>
    </row>
    <row r="166" spans="27:32" x14ac:dyDescent="0.25">
      <c r="AA166">
        <v>163</v>
      </c>
      <c r="AB166" s="3">
        <f t="shared" si="32"/>
        <v>5.1207960253513622</v>
      </c>
      <c r="AC166">
        <f t="shared" si="33"/>
        <v>0.97147890634779976</v>
      </c>
      <c r="AD166" s="3">
        <f t="shared" si="34"/>
        <v>-9.1775462568398147</v>
      </c>
      <c r="AE166">
        <f t="shared" si="35"/>
        <v>3.5885915625391198</v>
      </c>
      <c r="AF166" s="3">
        <f t="shared" si="36"/>
        <v>-3.6710185027359259</v>
      </c>
    </row>
    <row r="167" spans="27:32" x14ac:dyDescent="0.25">
      <c r="AA167">
        <v>164</v>
      </c>
      <c r="AB167" s="3">
        <f t="shared" si="32"/>
        <v>5.15221195188726</v>
      </c>
      <c r="AC167">
        <f t="shared" si="33"/>
        <v>1.2577929156507182</v>
      </c>
      <c r="AD167" s="3">
        <f t="shared" si="34"/>
        <v>-9.0482705246601984</v>
      </c>
      <c r="AE167">
        <f t="shared" si="35"/>
        <v>3.7031171662602871</v>
      </c>
      <c r="AF167" s="3">
        <f t="shared" si="36"/>
        <v>-3.6193082098640796</v>
      </c>
    </row>
    <row r="168" spans="27:32" x14ac:dyDescent="0.25">
      <c r="AA168">
        <v>165</v>
      </c>
      <c r="AB168" s="3">
        <f t="shared" si="32"/>
        <v>5.1836278784231578</v>
      </c>
      <c r="AC168">
        <f t="shared" si="33"/>
        <v>1.5399049973954577</v>
      </c>
      <c r="AD168" s="3">
        <f t="shared" si="34"/>
        <v>-8.9100652418836841</v>
      </c>
      <c r="AE168">
        <f t="shared" si="35"/>
        <v>3.8159619989581834</v>
      </c>
      <c r="AF168" s="3">
        <f t="shared" si="36"/>
        <v>-3.5640260967534734</v>
      </c>
    </row>
    <row r="169" spans="27:32" x14ac:dyDescent="0.25">
      <c r="AA169">
        <v>166</v>
      </c>
      <c r="AB169" s="3">
        <f t="shared" si="32"/>
        <v>5.2150438049590573</v>
      </c>
      <c r="AC169">
        <f t="shared" si="33"/>
        <v>1.8175367410171575</v>
      </c>
      <c r="AD169" s="3">
        <f t="shared" si="34"/>
        <v>-8.763066800438633</v>
      </c>
      <c r="AE169">
        <f t="shared" si="35"/>
        <v>3.9270146964068626</v>
      </c>
      <c r="AF169" s="3">
        <f t="shared" si="36"/>
        <v>-3.5052267201754534</v>
      </c>
    </row>
    <row r="170" spans="27:32" x14ac:dyDescent="0.25">
      <c r="AA170">
        <v>167</v>
      </c>
      <c r="AB170" s="3">
        <f t="shared" si="32"/>
        <v>5.246459731494955</v>
      </c>
      <c r="AC170">
        <f t="shared" si="33"/>
        <v>2.0904141575037158</v>
      </c>
      <c r="AD170" s="3">
        <f t="shared" si="34"/>
        <v>-8.6074202700394338</v>
      </c>
      <c r="AE170">
        <f t="shared" si="35"/>
        <v>4.0361656630014862</v>
      </c>
      <c r="AF170" s="3">
        <f t="shared" si="36"/>
        <v>-3.4429681080157737</v>
      </c>
    </row>
    <row r="171" spans="27:32" x14ac:dyDescent="0.25">
      <c r="AA171">
        <v>168</v>
      </c>
      <c r="AB171" s="3">
        <f t="shared" si="32"/>
        <v>5.2778756580308528</v>
      </c>
      <c r="AC171">
        <f t="shared" si="33"/>
        <v>2.3582679497899672</v>
      </c>
      <c r="AD171" s="3">
        <f t="shared" si="34"/>
        <v>-8.4432792550201494</v>
      </c>
      <c r="AE171">
        <f t="shared" si="35"/>
        <v>4.1433071799159871</v>
      </c>
      <c r="AF171" s="3">
        <f t="shared" si="36"/>
        <v>-3.3773117020080599</v>
      </c>
    </row>
    <row r="172" spans="27:32" x14ac:dyDescent="0.25">
      <c r="AA172">
        <v>169</v>
      </c>
      <c r="AB172" s="3">
        <f t="shared" si="32"/>
        <v>5.3092915845667505</v>
      </c>
      <c r="AC172">
        <f t="shared" si="33"/>
        <v>2.6208337785213054</v>
      </c>
      <c r="AD172" s="3">
        <f t="shared" si="34"/>
        <v>-8.270805742745619</v>
      </c>
      <c r="AE172">
        <f t="shared" si="35"/>
        <v>4.2483335114085223</v>
      </c>
      <c r="AF172" s="3">
        <f t="shared" si="36"/>
        <v>-3.3083222970982473</v>
      </c>
    </row>
    <row r="173" spans="27:32" x14ac:dyDescent="0.25">
      <c r="AA173">
        <v>170</v>
      </c>
      <c r="AB173" s="3">
        <f t="shared" si="32"/>
        <v>5.3407075111026483</v>
      </c>
      <c r="AC173">
        <f t="shared" si="33"/>
        <v>2.8778525229247292</v>
      </c>
      <c r="AD173" s="3">
        <f t="shared" si="34"/>
        <v>-8.0901699437494763</v>
      </c>
      <c r="AE173">
        <f t="shared" si="35"/>
        <v>4.3511410091698917</v>
      </c>
      <c r="AF173" s="3">
        <f t="shared" si="36"/>
        <v>-3.2360679774997902</v>
      </c>
    </row>
    <row r="174" spans="27:32" x14ac:dyDescent="0.25">
      <c r="AA174">
        <v>171</v>
      </c>
      <c r="AB174" s="3">
        <f t="shared" si="32"/>
        <v>5.3721234376385461</v>
      </c>
      <c r="AC174">
        <f t="shared" si="33"/>
        <v>3.1290705365297615</v>
      </c>
      <c r="AD174" s="3">
        <f t="shared" si="34"/>
        <v>-7.9015501237569064</v>
      </c>
      <c r="AE174">
        <f t="shared" si="35"/>
        <v>4.4516282146119046</v>
      </c>
      <c r="AF174" s="3">
        <f t="shared" si="36"/>
        <v>-3.1606200495027625</v>
      </c>
    </row>
    <row r="175" spans="27:32" x14ac:dyDescent="0.25">
      <c r="AA175">
        <v>172</v>
      </c>
      <c r="AB175" s="3">
        <f t="shared" si="32"/>
        <v>5.4035393641744438</v>
      </c>
      <c r="AC175">
        <f t="shared" si="33"/>
        <v>3.374239897486893</v>
      </c>
      <c r="AD175" s="3">
        <f t="shared" si="34"/>
        <v>-7.7051324277578956</v>
      </c>
      <c r="AE175">
        <f t="shared" si="35"/>
        <v>4.5496959589947572</v>
      </c>
      <c r="AF175" s="3">
        <f t="shared" si="36"/>
        <v>-3.0820529711031583</v>
      </c>
    </row>
    <row r="176" spans="27:32" x14ac:dyDescent="0.25">
      <c r="AA176">
        <v>173</v>
      </c>
      <c r="AB176" s="3">
        <f t="shared" si="32"/>
        <v>5.4349552907103416</v>
      </c>
      <c r="AC176">
        <f t="shared" si="33"/>
        <v>3.6131186532365129</v>
      </c>
      <c r="AD176" s="3">
        <f t="shared" si="34"/>
        <v>-7.5011106963046004</v>
      </c>
      <c r="AE176">
        <f t="shared" si="35"/>
        <v>4.6452474612946055</v>
      </c>
      <c r="AF176" s="3">
        <f t="shared" si="36"/>
        <v>-3.0004442785218401</v>
      </c>
    </row>
    <row r="177" spans="27:32" x14ac:dyDescent="0.25">
      <c r="AA177">
        <v>174</v>
      </c>
      <c r="AB177" s="3">
        <f t="shared" si="32"/>
        <v>5.4663712172462393</v>
      </c>
      <c r="AC177">
        <f t="shared" si="33"/>
        <v>3.8454710592868793</v>
      </c>
      <c r="AD177" s="3">
        <f t="shared" si="34"/>
        <v>-7.2896862742141213</v>
      </c>
      <c r="AE177">
        <f t="shared" si="35"/>
        <v>4.7381884237147514</v>
      </c>
      <c r="AF177" s="3">
        <f t="shared" si="36"/>
        <v>-2.9158745096856484</v>
      </c>
    </row>
    <row r="178" spans="27:32" x14ac:dyDescent="0.25">
      <c r="AA178">
        <v>175</v>
      </c>
      <c r="AB178" s="3">
        <f t="shared" si="32"/>
        <v>5.4977871437821371</v>
      </c>
      <c r="AC178">
        <f t="shared" si="33"/>
        <v>4.0710678118654684</v>
      </c>
      <c r="AD178" s="3">
        <f t="shared" si="34"/>
        <v>-7.0710678118654835</v>
      </c>
      <c r="AE178">
        <f t="shared" si="35"/>
        <v>4.8284271247461872</v>
      </c>
      <c r="AF178" s="3">
        <f t="shared" si="36"/>
        <v>-2.8284271247461934</v>
      </c>
    </row>
    <row r="179" spans="27:32" x14ac:dyDescent="0.25">
      <c r="AA179">
        <v>176</v>
      </c>
      <c r="AB179" s="3">
        <f t="shared" si="32"/>
        <v>5.5292030703180357</v>
      </c>
      <c r="AC179">
        <f t="shared" si="33"/>
        <v>4.2896862742141124</v>
      </c>
      <c r="AD179" s="3">
        <f t="shared" si="34"/>
        <v>-6.8454710592868899</v>
      </c>
      <c r="AE179">
        <f t="shared" si="35"/>
        <v>4.9158745096856453</v>
      </c>
      <c r="AF179" s="3">
        <f t="shared" si="36"/>
        <v>-2.7381884237147558</v>
      </c>
    </row>
    <row r="180" spans="27:32" x14ac:dyDescent="0.25">
      <c r="AA180">
        <v>177</v>
      </c>
      <c r="AB180" s="3">
        <f t="shared" si="32"/>
        <v>5.5606189968539343</v>
      </c>
      <c r="AC180">
        <f t="shared" si="33"/>
        <v>4.5011106963045968</v>
      </c>
      <c r="AD180" s="3">
        <f t="shared" si="34"/>
        <v>-6.6131186532365156</v>
      </c>
      <c r="AE180">
        <f t="shared" si="35"/>
        <v>5.0004442785218384</v>
      </c>
      <c r="AF180" s="3">
        <f t="shared" si="36"/>
        <v>-2.6452474612946064</v>
      </c>
    </row>
    <row r="181" spans="27:32" x14ac:dyDescent="0.25">
      <c r="AA181">
        <v>178</v>
      </c>
      <c r="AB181" s="3">
        <f t="shared" si="32"/>
        <v>5.5920349233898321</v>
      </c>
      <c r="AC181">
        <f t="shared" si="33"/>
        <v>4.7051324277578939</v>
      </c>
      <c r="AD181" s="3">
        <f t="shared" si="34"/>
        <v>-6.3742398974868966</v>
      </c>
      <c r="AE181">
        <f t="shared" si="35"/>
        <v>5.0820529711031579</v>
      </c>
      <c r="AF181" s="3">
        <f t="shared" si="36"/>
        <v>-2.5496959589947585</v>
      </c>
    </row>
    <row r="182" spans="27:32" x14ac:dyDescent="0.25">
      <c r="AA182">
        <v>179</v>
      </c>
      <c r="AB182" s="3">
        <f t="shared" si="32"/>
        <v>5.6234508499257299</v>
      </c>
      <c r="AC182">
        <f t="shared" si="33"/>
        <v>4.9015501237569028</v>
      </c>
      <c r="AD182" s="3">
        <f t="shared" si="34"/>
        <v>-6.1290705365297651</v>
      </c>
      <c r="AE182">
        <f t="shared" si="35"/>
        <v>5.1606200495027608</v>
      </c>
      <c r="AF182" s="3">
        <f t="shared" si="36"/>
        <v>-2.4516282146119059</v>
      </c>
    </row>
    <row r="183" spans="27:32" x14ac:dyDescent="0.25">
      <c r="AA183">
        <v>180</v>
      </c>
      <c r="AB183" s="3">
        <f t="shared" si="32"/>
        <v>5.6548667764616276</v>
      </c>
      <c r="AC183">
        <f t="shared" si="33"/>
        <v>5.0901699437494727</v>
      </c>
      <c r="AD183" s="3">
        <f t="shared" si="34"/>
        <v>-5.8778525229247336</v>
      </c>
      <c r="AE183">
        <f t="shared" si="35"/>
        <v>5.2360679774997898</v>
      </c>
      <c r="AF183" s="3">
        <f t="shared" si="36"/>
        <v>-2.3511410091698934</v>
      </c>
    </row>
    <row r="184" spans="27:32" x14ac:dyDescent="0.25">
      <c r="AA184">
        <v>181</v>
      </c>
      <c r="AB184" s="3">
        <f t="shared" si="32"/>
        <v>5.6862827029975254</v>
      </c>
      <c r="AC184">
        <f t="shared" si="33"/>
        <v>5.2708057427456154</v>
      </c>
      <c r="AD184" s="3">
        <f t="shared" si="34"/>
        <v>-5.6208337785213089</v>
      </c>
      <c r="AE184">
        <f t="shared" si="35"/>
        <v>5.3083222970982469</v>
      </c>
      <c r="AF184" s="3">
        <f t="shared" si="36"/>
        <v>-2.2483335114085237</v>
      </c>
    </row>
    <row r="185" spans="27:32" x14ac:dyDescent="0.25">
      <c r="AA185">
        <v>182</v>
      </c>
      <c r="AB185" s="3">
        <f t="shared" si="32"/>
        <v>5.7176986295334231</v>
      </c>
      <c r="AC185">
        <f t="shared" si="33"/>
        <v>5.4432792550201476</v>
      </c>
      <c r="AD185" s="3">
        <f t="shared" si="34"/>
        <v>-5.3582679497899708</v>
      </c>
      <c r="AE185">
        <f t="shared" si="35"/>
        <v>5.3773117020080594</v>
      </c>
      <c r="AF185" s="3">
        <f t="shared" si="36"/>
        <v>-2.1433071799159884</v>
      </c>
    </row>
    <row r="186" spans="27:32" x14ac:dyDescent="0.25">
      <c r="AA186">
        <v>183</v>
      </c>
      <c r="AB186" s="3">
        <f t="shared" si="32"/>
        <v>5.7491145560693209</v>
      </c>
      <c r="AC186">
        <f t="shared" si="33"/>
        <v>5.607420270039432</v>
      </c>
      <c r="AD186" s="3">
        <f t="shared" si="34"/>
        <v>-5.0904141575037194</v>
      </c>
      <c r="AE186">
        <f t="shared" si="35"/>
        <v>5.4429681080157728</v>
      </c>
      <c r="AF186" s="3">
        <f t="shared" si="36"/>
        <v>-2.0361656630014879</v>
      </c>
    </row>
    <row r="187" spans="27:32" x14ac:dyDescent="0.25">
      <c r="AA187">
        <v>184</v>
      </c>
      <c r="AB187" s="3">
        <f t="shared" si="32"/>
        <v>5.7805304826052186</v>
      </c>
      <c r="AC187">
        <f t="shared" si="33"/>
        <v>5.7630668004386312</v>
      </c>
      <c r="AD187" s="3">
        <f t="shared" si="34"/>
        <v>-4.817536741017161</v>
      </c>
      <c r="AE187">
        <f t="shared" si="35"/>
        <v>5.5052267201754521</v>
      </c>
      <c r="AF187" s="3">
        <f t="shared" si="36"/>
        <v>-1.9270146964068644</v>
      </c>
    </row>
    <row r="188" spans="27:32" x14ac:dyDescent="0.25">
      <c r="AA188">
        <v>185</v>
      </c>
      <c r="AB188" s="3">
        <f t="shared" si="32"/>
        <v>5.8119464091411173</v>
      </c>
      <c r="AC188">
        <f t="shared" si="33"/>
        <v>5.9100652418836788</v>
      </c>
      <c r="AD188" s="3">
        <f t="shared" si="34"/>
        <v>-4.5399049973954693</v>
      </c>
      <c r="AE188">
        <f t="shared" si="35"/>
        <v>5.5640260967534712</v>
      </c>
      <c r="AF188" s="3">
        <f t="shared" si="36"/>
        <v>-1.8159619989581879</v>
      </c>
    </row>
    <row r="189" spans="27:32" x14ac:dyDescent="0.25">
      <c r="AA189">
        <v>186</v>
      </c>
      <c r="AB189" s="3">
        <f t="shared" si="32"/>
        <v>5.843362335677015</v>
      </c>
      <c r="AC189">
        <f t="shared" si="33"/>
        <v>6.0482705246601931</v>
      </c>
      <c r="AD189" s="3">
        <f t="shared" si="34"/>
        <v>-4.2577929156507297</v>
      </c>
      <c r="AE189">
        <f t="shared" si="35"/>
        <v>5.6193082098640774</v>
      </c>
      <c r="AF189" s="3">
        <f t="shared" si="36"/>
        <v>-1.703117166260292</v>
      </c>
    </row>
    <row r="190" spans="27:32" x14ac:dyDescent="0.25">
      <c r="AA190">
        <v>187</v>
      </c>
      <c r="AB190" s="3">
        <f t="shared" si="32"/>
        <v>5.8747782622129137</v>
      </c>
      <c r="AC190">
        <f t="shared" si="33"/>
        <v>6.177546256839813</v>
      </c>
      <c r="AD190" s="3">
        <f t="shared" si="34"/>
        <v>-3.9714789063478033</v>
      </c>
      <c r="AE190">
        <f t="shared" si="35"/>
        <v>5.671018502735925</v>
      </c>
      <c r="AF190" s="3">
        <f t="shared" si="36"/>
        <v>-1.5885915625391214</v>
      </c>
    </row>
    <row r="191" spans="27:32" x14ac:dyDescent="0.25">
      <c r="AA191">
        <v>188</v>
      </c>
      <c r="AB191" s="3">
        <f t="shared" si="32"/>
        <v>5.9061941887488114</v>
      </c>
      <c r="AC191">
        <f t="shared" si="33"/>
        <v>6.2977648588825144</v>
      </c>
      <c r="AD191" s="3">
        <f t="shared" si="34"/>
        <v>-3.6812455268467787</v>
      </c>
      <c r="AE191">
        <f t="shared" si="35"/>
        <v>5.7191059435530054</v>
      </c>
      <c r="AF191" s="3">
        <f t="shared" si="36"/>
        <v>-1.4724982107387115</v>
      </c>
    </row>
    <row r="192" spans="27:32" x14ac:dyDescent="0.25">
      <c r="AA192">
        <v>189</v>
      </c>
      <c r="AB192" s="3">
        <f t="shared" si="32"/>
        <v>5.9376101152847092</v>
      </c>
      <c r="AC192">
        <f t="shared" si="33"/>
        <v>6.4088076895422539</v>
      </c>
      <c r="AD192" s="3">
        <f t="shared" si="34"/>
        <v>-3.3873792024529141</v>
      </c>
      <c r="AE192">
        <f t="shared" si="35"/>
        <v>5.7635230758169023</v>
      </c>
      <c r="AF192" s="3">
        <f t="shared" si="36"/>
        <v>-1.3549516809811657</v>
      </c>
    </row>
    <row r="193" spans="27:32" x14ac:dyDescent="0.25">
      <c r="AA193">
        <v>190</v>
      </c>
      <c r="AB193" s="3">
        <f t="shared" si="32"/>
        <v>5.9690260418206069</v>
      </c>
      <c r="AC193">
        <f t="shared" si="33"/>
        <v>6.5105651629515346</v>
      </c>
      <c r="AD193" s="3">
        <f t="shared" si="34"/>
        <v>-3.0901699437494763</v>
      </c>
      <c r="AE193">
        <f t="shared" si="35"/>
        <v>5.8042260651806146</v>
      </c>
      <c r="AF193" s="3">
        <f t="shared" si="36"/>
        <v>-1.2360679774997905</v>
      </c>
    </row>
    <row r="194" spans="27:32" x14ac:dyDescent="0.25">
      <c r="AA194">
        <v>191</v>
      </c>
      <c r="AB194" s="3">
        <f t="shared" si="32"/>
        <v>6.0004419683565047</v>
      </c>
      <c r="AC194">
        <f t="shared" si="33"/>
        <v>6.6029368567694302</v>
      </c>
      <c r="AD194" s="3">
        <f t="shared" si="34"/>
        <v>-2.7899110603922965</v>
      </c>
      <c r="AE194">
        <f t="shared" si="35"/>
        <v>5.8411747427077714</v>
      </c>
      <c r="AF194" s="3">
        <f t="shared" si="36"/>
        <v>-1.1159644241569187</v>
      </c>
    </row>
    <row r="195" spans="27:32" x14ac:dyDescent="0.25">
      <c r="AA195">
        <v>192</v>
      </c>
      <c r="AB195" s="3">
        <f t="shared" ref="AB195:AB203" si="37">AA195*2*PI()/MAX($AA$3:$AA$203)</f>
        <v>6.0318578948924024</v>
      </c>
      <c r="AC195">
        <f t="shared" ref="AC195:AC203" si="38">$B$4+$G$4*COS(AB195)</f>
        <v>6.685831611286309</v>
      </c>
      <c r="AD195" s="3">
        <f t="shared" ref="AD195:AD203" si="39">$C$4+$G$4*SIN(AB195)</f>
        <v>-2.4868988716485534</v>
      </c>
      <c r="AE195">
        <f t="shared" ref="AE195:AE203" si="40">$B$5+$G$5*COS(AB195)</f>
        <v>5.8743326445145243</v>
      </c>
      <c r="AF195" s="3">
        <f t="shared" ref="AF195:AF203" si="41">$C$4+$G$5*SIN(AB195)</f>
        <v>-0.9947595486594214</v>
      </c>
    </row>
    <row r="196" spans="27:32" x14ac:dyDescent="0.25">
      <c r="AA196">
        <v>193</v>
      </c>
      <c r="AB196" s="3">
        <f t="shared" si="37"/>
        <v>6.0632738214283002</v>
      </c>
      <c r="AC196">
        <f t="shared" si="38"/>
        <v>6.7591676193874726</v>
      </c>
      <c r="AD196" s="3">
        <f t="shared" si="39"/>
        <v>-2.1814324139654331</v>
      </c>
      <c r="AE196">
        <f t="shared" si="40"/>
        <v>5.9036670477549889</v>
      </c>
      <c r="AF196" s="3">
        <f t="shared" si="41"/>
        <v>-0.87257296558617325</v>
      </c>
    </row>
    <row r="197" spans="27:32" x14ac:dyDescent="0.25">
      <c r="AA197">
        <v>194</v>
      </c>
      <c r="AB197" s="3">
        <f t="shared" si="37"/>
        <v>6.0946897479641988</v>
      </c>
      <c r="AC197">
        <f t="shared" si="38"/>
        <v>6.8228725072868865</v>
      </c>
      <c r="AD197" s="3">
        <f t="shared" si="39"/>
        <v>-1.8738131458572469</v>
      </c>
      <c r="AE197">
        <f t="shared" si="40"/>
        <v>5.9291490029147553</v>
      </c>
      <c r="AF197" s="3">
        <f t="shared" si="41"/>
        <v>-0.74952525834289874</v>
      </c>
    </row>
    <row r="198" spans="27:32" x14ac:dyDescent="0.25">
      <c r="AA198">
        <v>195</v>
      </c>
      <c r="AB198" s="3">
        <f t="shared" si="37"/>
        <v>6.1261056745000966</v>
      </c>
      <c r="AC198">
        <f t="shared" si="38"/>
        <v>6.8768834059513768</v>
      </c>
      <c r="AD198" s="3">
        <f t="shared" si="39"/>
        <v>-1.5643446504023113</v>
      </c>
      <c r="AE198">
        <f t="shared" si="40"/>
        <v>5.9507533623805511</v>
      </c>
      <c r="AF198" s="3">
        <f t="shared" si="41"/>
        <v>-0.62573786016092448</v>
      </c>
    </row>
    <row r="199" spans="27:32" x14ac:dyDescent="0.25">
      <c r="AA199">
        <v>196</v>
      </c>
      <c r="AB199" s="3">
        <f t="shared" si="37"/>
        <v>6.1575216010359943</v>
      </c>
      <c r="AC199">
        <f t="shared" si="38"/>
        <v>6.9211470131447772</v>
      </c>
      <c r="AD199" s="3">
        <f t="shared" si="39"/>
        <v>-1.2533323356430466</v>
      </c>
      <c r="AE199">
        <f t="shared" si="40"/>
        <v>5.9684588052579111</v>
      </c>
      <c r="AF199" s="3">
        <f t="shared" si="41"/>
        <v>-0.50133293425721859</v>
      </c>
    </row>
    <row r="200" spans="27:32" x14ac:dyDescent="0.25">
      <c r="AA200">
        <v>197</v>
      </c>
      <c r="AB200" s="3">
        <f t="shared" si="37"/>
        <v>6.1889375275718921</v>
      </c>
      <c r="AC200">
        <f t="shared" si="38"/>
        <v>6.9556196460308009</v>
      </c>
      <c r="AD200" s="3">
        <f t="shared" si="39"/>
        <v>-0.94108313318514902</v>
      </c>
      <c r="AE200">
        <f t="shared" si="40"/>
        <v>5.98224785841232</v>
      </c>
      <c r="AF200" s="3">
        <f t="shared" si="41"/>
        <v>-0.37643325327405963</v>
      </c>
    </row>
    <row r="201" spans="27:32" x14ac:dyDescent="0.25">
      <c r="AA201">
        <v>198</v>
      </c>
      <c r="AB201" s="3">
        <f t="shared" si="37"/>
        <v>6.2203534541077907</v>
      </c>
      <c r="AC201">
        <f t="shared" si="38"/>
        <v>6.980267284282716</v>
      </c>
      <c r="AD201" s="3">
        <f t="shared" si="39"/>
        <v>-0.6279051952931326</v>
      </c>
      <c r="AE201">
        <f t="shared" si="40"/>
        <v>5.9921069137130862</v>
      </c>
      <c r="AF201" s="3">
        <f t="shared" si="41"/>
        <v>-0.25116207811725305</v>
      </c>
    </row>
    <row r="202" spans="27:32" x14ac:dyDescent="0.25">
      <c r="AA202">
        <v>199</v>
      </c>
      <c r="AB202" s="3">
        <f t="shared" si="37"/>
        <v>6.2517693806436885</v>
      </c>
      <c r="AC202">
        <f t="shared" si="38"/>
        <v>6.9950656036573164</v>
      </c>
      <c r="AD202" s="3">
        <f t="shared" si="39"/>
        <v>-0.31410759078128359</v>
      </c>
      <c r="AE202">
        <f t="shared" si="40"/>
        <v>5.9980262414629264</v>
      </c>
      <c r="AF202" s="3">
        <f t="shared" si="41"/>
        <v>-0.12564303631251345</v>
      </c>
    </row>
    <row r="203" spans="27:32" x14ac:dyDescent="0.25">
      <c r="AA203">
        <v>200</v>
      </c>
      <c r="AB203" s="3">
        <f t="shared" si="37"/>
        <v>6.2831853071795862</v>
      </c>
      <c r="AC203">
        <f t="shared" si="38"/>
        <v>7</v>
      </c>
      <c r="AD203" s="3">
        <f t="shared" si="39"/>
        <v>-2.45029690981724E-15</v>
      </c>
      <c r="AE203">
        <f t="shared" si="40"/>
        <v>6</v>
      </c>
      <c r="AF203" s="3">
        <f t="shared" si="41"/>
        <v>-9.8011876392689601E-16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van Heule</dc:creator>
  <cp:lastModifiedBy>Xavier van Heule</cp:lastModifiedBy>
  <dcterms:created xsi:type="dcterms:W3CDTF">2016-01-11T22:38:27Z</dcterms:created>
  <dcterms:modified xsi:type="dcterms:W3CDTF">2016-01-14T22:36:13Z</dcterms:modified>
</cp:coreProperties>
</file>