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  <sheet state="visible" name="APRENDICES" sheetId="2" r:id="rId5"/>
    <sheet state="visible" name="ASISTENCIA" sheetId="3" r:id="rId6"/>
    <sheet state="visible" name="NOTAS" sheetId="4" r:id="rId7"/>
    <sheet state="visible" name="PROYECTO_01" sheetId="5" r:id="rId8"/>
    <sheet state="visible" name="PROYECTO_02" sheetId="6" r:id="rId9"/>
    <sheet state="visible" name="PROYECTO_03" sheetId="7" r:id="rId10"/>
    <sheet state="visible" name="PROYECTO_04" sheetId="8" r:id="rId11"/>
    <sheet state="visible" name="PROYECTO_05" sheetId="9" r:id="rId12"/>
    <sheet state="visible" name="PROYECTO_06" sheetId="10" r:id="rId13"/>
  </sheets>
  <definedNames>
    <definedName hidden="1" localSheetId="0" name="_xlnm._FilterDatabase">CRONOGRAMA!$A$7:$L$27</definedName>
    <definedName hidden="1" localSheetId="1" name="_xlnm._FilterDatabase">APRENDICES!$A$7:$J$34</definedName>
    <definedName hidden="1" localSheetId="2" name="_xlnm._FilterDatabase">ASISTENCIA!$A$7:$CE$34</definedName>
    <definedName hidden="1" localSheetId="3" name="_xlnm._FilterDatabase">NOTAS!$A$6:$AE$7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7">
      <text>
        <t xml:space="preserve">USER: 
PASS: </t>
      </text>
    </comment>
    <comment authorId="0" ref="C7">
      <text>
        <t xml:space="preserve">- Revisión: 24/08/2024</t>
      </text>
    </comment>
    <comment authorId="0" ref="I7">
      <text>
        <t xml:space="preserve">- Falta revisar la calidad de las evidencias</t>
      </text>
    </comment>
    <comment authorId="0" ref="J7">
      <text>
        <t xml:space="preserve">- No se ha compartido el enlace</t>
      </text>
    </comment>
    <comment authorId="0" ref="K7">
      <text>
        <t xml:space="preserve">- No se ha compartido el enlace</t>
      </text>
    </comment>
    <comment authorId="0" ref="M7">
      <text>
        <t xml:space="preserve">- No se encuentra la evidencia</t>
      </text>
    </comment>
    <comment authorId="0" ref="N7">
      <text>
        <t xml:space="preserve">- No se encuentra la evidencia</t>
      </text>
    </comment>
    <comment authorId="0" ref="O7">
      <text>
        <t xml:space="preserve">- No se encuentra la evidencia</t>
      </text>
    </comment>
    <comment authorId="0" ref="P7">
      <text>
        <t xml:space="preserve">- No se encuentra la evidencia</t>
      </text>
    </comment>
    <comment authorId="0" ref="Q7">
      <text>
        <t xml:space="preserve">- No se encuentra la evidencia</t>
      </text>
    </comment>
    <comment authorId="0" ref="R7">
      <text>
        <t xml:space="preserve">- No se encuentra la evidencia</t>
      </text>
    </comment>
    <comment authorId="0" ref="T7">
      <text>
        <t xml:space="preserve">- No se encuentra la evidencia</t>
      </text>
    </comment>
    <comment authorId="0" ref="U7">
      <text>
        <t xml:space="preserve">- No se encuentra la evidencia</t>
      </text>
    </comment>
    <comment authorId="0" ref="V7">
      <text>
        <t xml:space="preserve">- No se encuentra la evidencia</t>
      </text>
    </comment>
    <comment authorId="0" ref="W7">
      <text>
        <t xml:space="preserve">- No se encuentra la evidencia</t>
      </text>
    </comment>
    <comment authorId="0" ref="X7">
      <text>
        <t xml:space="preserve">- No se encuentra la evidencia</t>
      </text>
    </comment>
    <comment authorId="0" ref="B9">
      <text>
        <t xml:space="preserve">USER: 
PASS: </t>
      </text>
    </comment>
    <comment authorId="0" ref="I9">
      <text>
        <t xml:space="preserve">- No se ha compartido el enlace</t>
      </text>
    </comment>
    <comment authorId="0" ref="J9">
      <text>
        <t xml:space="preserve">- No se ha compartido el enlace</t>
      </text>
    </comment>
    <comment authorId="0" ref="K9">
      <text>
        <t xml:space="preserve">- No se ha compartido el enlace</t>
      </text>
    </comment>
    <comment authorId="0" ref="M9">
      <text>
        <t xml:space="preserve">- No se encuentra la evidencia</t>
      </text>
    </comment>
    <comment authorId="0" ref="N9">
      <text>
        <t xml:space="preserve">- No se encuentra la evidencia</t>
      </text>
    </comment>
    <comment authorId="0" ref="O9">
      <text>
        <t xml:space="preserve">- No se encuentra la evidencia</t>
      </text>
    </comment>
    <comment authorId="0" ref="P9">
      <text>
        <t xml:space="preserve">- No se encuentra la evidencia</t>
      </text>
    </comment>
    <comment authorId="0" ref="Q9">
      <text>
        <t xml:space="preserve">- No se encuentra la evidencia</t>
      </text>
    </comment>
    <comment authorId="0" ref="R9">
      <text>
        <t xml:space="preserve">- No se encuentra la evidencia</t>
      </text>
    </comment>
    <comment authorId="0" ref="T9">
      <text>
        <t xml:space="preserve">- No se encuentra la evidencia</t>
      </text>
    </comment>
    <comment authorId="0" ref="U9">
      <text>
        <t xml:space="preserve">- No se encuentra la evidencia</t>
      </text>
    </comment>
    <comment authorId="0" ref="V9">
      <text>
        <t xml:space="preserve">- No se encuentra la evidencia</t>
      </text>
    </comment>
    <comment authorId="0" ref="W9">
      <text>
        <t xml:space="preserve">- No se encuentra la evidencia</t>
      </text>
    </comment>
    <comment authorId="0" ref="X9">
      <text>
        <t xml:space="preserve">- No se encuentra la evidencia</t>
      </text>
    </comment>
    <comment authorId="0" ref="I10">
      <text>
        <t xml:space="preserve">- No se ha compartido el enlace</t>
      </text>
    </comment>
    <comment authorId="0" ref="J10">
      <text>
        <t xml:space="preserve">- Cumple</t>
      </text>
    </comment>
    <comment authorId="0" ref="K10">
      <text>
        <t xml:space="preserve">- No se ha compartido el enlace</t>
      </text>
    </comment>
    <comment authorId="0" ref="M10">
      <text>
        <t xml:space="preserve">- No se encuentra la evidencia</t>
      </text>
    </comment>
    <comment authorId="0" ref="N10">
      <text>
        <t xml:space="preserve">- No se encuentra la evidencia</t>
      </text>
    </comment>
    <comment authorId="0" ref="O10">
      <text>
        <t xml:space="preserve">- No se encuentra la evidencia</t>
      </text>
    </comment>
    <comment authorId="0" ref="P10">
      <text>
        <t xml:space="preserve">- No se encuentra la evidencia</t>
      </text>
    </comment>
    <comment authorId="0" ref="Q10">
      <text>
        <t xml:space="preserve">- No se encuentra la evidencia</t>
      </text>
    </comment>
    <comment authorId="0" ref="R10">
      <text>
        <t xml:space="preserve">- No se encuentra la evidencia</t>
      </text>
    </comment>
    <comment authorId="0" ref="T10">
      <text>
        <t xml:space="preserve">- No se encuentra la evidencia</t>
      </text>
    </comment>
    <comment authorId="0" ref="U10">
      <text>
        <t xml:space="preserve">- No se encuentra la evidencia</t>
      </text>
    </comment>
    <comment authorId="0" ref="V10">
      <text>
        <t xml:space="preserve">- No se encuentra la evidencia</t>
      </text>
    </comment>
    <comment authorId="0" ref="W10">
      <text>
        <t xml:space="preserve">- No se encuentra la evidencia</t>
      </text>
    </comment>
    <comment authorId="0" ref="X10">
      <text>
        <t xml:space="preserve">- No se encuentra la evidencia</t>
      </text>
    </comment>
    <comment authorId="0" ref="I11">
      <text>
        <t xml:space="preserve">- Falta revisar la calidad de las evidencias</t>
      </text>
    </comment>
    <comment authorId="0" ref="J11">
      <text>
        <t xml:space="preserve">- No se ha compartido el enlace</t>
      </text>
    </comment>
    <comment authorId="0" ref="K11">
      <text>
        <t xml:space="preserve">- Falta revisar la calidad de los entregables</t>
      </text>
    </comment>
    <comment authorId="0" ref="M11">
      <text>
        <t xml:space="preserve">- No se encuentra la evidencia</t>
      </text>
    </comment>
    <comment authorId="0" ref="N11">
      <text>
        <t xml:space="preserve">- No se encuentra la evidencia</t>
      </text>
    </comment>
    <comment authorId="0" ref="O11">
      <text>
        <t xml:space="preserve">- No se encuentra la evidencia</t>
      </text>
    </comment>
    <comment authorId="0" ref="P11">
      <text>
        <t xml:space="preserve">- No se encuentra la evidencia</t>
      </text>
    </comment>
    <comment authorId="0" ref="Q11">
      <text>
        <t xml:space="preserve">- No se encuentra la evidencia</t>
      </text>
    </comment>
    <comment authorId="0" ref="R11">
      <text>
        <t xml:space="preserve">- No se encuentra la evidencia</t>
      </text>
    </comment>
    <comment authorId="0" ref="T11">
      <text>
        <t xml:space="preserve">- No se encuentra la evidencia</t>
      </text>
    </comment>
    <comment authorId="0" ref="U11">
      <text>
        <t xml:space="preserve">- No se encuentra la evidencia</t>
      </text>
    </comment>
    <comment authorId="0" ref="V11">
      <text>
        <t xml:space="preserve">- No se encuentra la evidencia</t>
      </text>
    </comment>
    <comment authorId="0" ref="W11">
      <text>
        <t xml:space="preserve">- No se encuentra la evidencia</t>
      </text>
    </comment>
    <comment authorId="0" ref="X11">
      <text>
        <t xml:space="preserve">- No se encuentra la evidencia</t>
      </text>
    </comment>
    <comment authorId="0" ref="A13">
      <text>
        <t xml:space="preserve">- Úlima revisión 2024-06-18</t>
      </text>
    </comment>
    <comment authorId="0" ref="B13">
      <text>
        <t xml:space="preserve">USER: 
PASS: </t>
      </text>
    </comment>
    <comment authorId="0" ref="I13">
      <text>
        <t xml:space="preserve">- Falta revisar la calidad de las evidencias</t>
      </text>
    </comment>
    <comment authorId="0" ref="J13">
      <text>
        <t xml:space="preserve">- Cumple</t>
      </text>
    </comment>
    <comment authorId="0" ref="K13">
      <text>
        <t xml:space="preserve">- Falta revisar la calidad de los entregables</t>
      </text>
    </comment>
    <comment authorId="0" ref="I14">
      <text>
        <t xml:space="preserve">- Falta revisar la calidad de las evidencias</t>
      </text>
    </comment>
    <comment authorId="0" ref="J14">
      <text>
        <t xml:space="preserve">- Cumple</t>
      </text>
    </comment>
    <comment authorId="0" ref="K14">
      <text>
        <t xml:space="preserve">- Falta revisar la calidad de los entregables</t>
      </text>
    </comment>
    <comment authorId="0" ref="I15">
      <text>
        <t xml:space="preserve">- Falta revisar la calidad de las evidencias</t>
      </text>
    </comment>
    <comment authorId="0" ref="J15">
      <text>
        <t xml:space="preserve">- Cumple</t>
      </text>
    </comment>
    <comment authorId="0" ref="K15">
      <text>
        <t xml:space="preserve">- Falta revisar la calidad de los entregables</t>
      </text>
    </comment>
    <comment authorId="0" ref="I16">
      <text>
        <t xml:space="preserve">- Falta revisar la calidad de las evidencias</t>
      </text>
    </comment>
    <comment authorId="0" ref="J16">
      <text>
        <t xml:space="preserve">- Cumple</t>
      </text>
    </comment>
    <comment authorId="0" ref="K16">
      <text>
        <t xml:space="preserve">- Falta revisar la calidad de los entregables</t>
      </text>
    </comment>
    <comment authorId="0" ref="A18">
      <text>
        <t xml:space="preserve">- Úlima revisión 2024-06-18</t>
      </text>
    </comment>
    <comment authorId="0" ref="B18">
      <text>
        <t xml:space="preserve">USER: 
PASS: </t>
      </text>
    </comment>
    <comment authorId="0" ref="I18">
      <text>
        <t xml:space="preserve">- Falta revisar la calidad de las evidencias</t>
      </text>
    </comment>
    <comment authorId="0" ref="J18">
      <text>
        <t xml:space="preserve">- Cumple</t>
      </text>
    </comment>
    <comment authorId="0" ref="K18">
      <text>
        <t xml:space="preserve">- Falta revisar la calidad de los entregables</t>
      </text>
    </comment>
    <comment authorId="0" ref="I19">
      <text>
        <t xml:space="preserve">- Falta revisar la calidad de las evidencias</t>
      </text>
    </comment>
    <comment authorId="0" ref="J19">
      <text>
        <t xml:space="preserve">- Cumple</t>
      </text>
    </comment>
    <comment authorId="0" ref="K19">
      <text>
        <t xml:space="preserve">- Falta revisar la calidad de los entregables</t>
      </text>
    </comment>
    <comment authorId="0" ref="I20">
      <text>
        <t xml:space="preserve">- Falta revisar la calidad de las evidencias</t>
      </text>
    </comment>
    <comment authorId="0" ref="J20">
      <text>
        <t xml:space="preserve">- Cumple</t>
      </text>
    </comment>
    <comment authorId="0" ref="K20">
      <text>
        <t xml:space="preserve">- Falta revisar la calidad de los entregables</t>
      </text>
    </comment>
    <comment authorId="0" ref="I21">
      <text>
        <t xml:space="preserve">- Falta revisar la calidad de las evidencias</t>
      </text>
    </comment>
    <comment authorId="0" ref="J21">
      <text>
        <t xml:space="preserve">- Cumple</t>
      </text>
    </comment>
    <comment authorId="0" ref="K21">
      <text>
        <t xml:space="preserve">- Falta revisar la calidad de los entregables</t>
      </text>
    </comment>
    <comment authorId="0" ref="I22">
      <text>
        <t xml:space="preserve">- Falta revisar la calidad de las evidencias</t>
      </text>
    </comment>
    <comment authorId="0" ref="J22">
      <text>
        <t xml:space="preserve">- Cumple</t>
      </text>
    </comment>
    <comment authorId="0" ref="K22">
      <text>
        <t xml:space="preserve">- Falta revisar la calidad de los entregables</t>
      </text>
    </comment>
    <comment authorId="0" ref="A24">
      <text>
        <t xml:space="preserve">- Úlima revisión 2024-06-18</t>
      </text>
    </comment>
    <comment authorId="0" ref="B24">
      <text>
        <t xml:space="preserve">USER: 
PASS: </t>
      </text>
    </comment>
    <comment authorId="0" ref="I24">
      <text>
        <t xml:space="preserve">- Falta revisar la calidad de las evidencias</t>
      </text>
    </comment>
    <comment authorId="0" ref="J24">
      <text>
        <t xml:space="preserve">- Cumple</t>
      </text>
    </comment>
    <comment authorId="0" ref="K24">
      <text>
        <t xml:space="preserve">- Falta revisar la calidad de los entregables</t>
      </text>
    </comment>
    <comment authorId="0" ref="I25">
      <text>
        <t xml:space="preserve">- Falta revisar la calidad de las evidencias</t>
      </text>
    </comment>
    <comment authorId="0" ref="J25">
      <text>
        <t xml:space="preserve">- Cumple</t>
      </text>
    </comment>
    <comment authorId="0" ref="K25">
      <text>
        <t xml:space="preserve">- Falta revisar la calidad de los entregables</t>
      </text>
    </comment>
    <comment authorId="0" ref="I26">
      <text>
        <t xml:space="preserve">- Falta revisar la calidad de las evidencias</t>
      </text>
    </comment>
    <comment authorId="0" ref="J26">
      <text>
        <t xml:space="preserve">- Cumple</t>
      </text>
    </comment>
    <comment authorId="0" ref="K26">
      <text>
        <t xml:space="preserve">- Falta revisar la calidad de los entregables</t>
      </text>
    </comment>
    <comment authorId="0" ref="H27">
      <text>
        <t xml:space="preserve">- No se puede ingresar</t>
      </text>
    </comment>
    <comment authorId="0" ref="I27">
      <text>
        <t xml:space="preserve">- Falta revisar la calidad de las evidencias</t>
      </text>
    </comment>
    <comment authorId="0" ref="J27">
      <text>
        <t xml:space="preserve">- Cumple</t>
      </text>
    </comment>
    <comment authorId="0" ref="K27">
      <text>
        <t xml:space="preserve">- Falta revisar la calidad de los entregables</t>
      </text>
    </comment>
    <comment authorId="0" ref="A29">
      <text>
        <t xml:space="preserve">- Úlima revisión 2024-06-18</t>
      </text>
    </comment>
    <comment authorId="0" ref="B29">
      <text>
        <t xml:space="preserve">USER: 
PASS: </t>
      </text>
    </comment>
    <comment authorId="0" ref="I29">
      <text>
        <t xml:space="preserve">- Falta revisar la calidad de las evidencias</t>
      </text>
    </comment>
    <comment authorId="0" ref="J29">
      <text>
        <t xml:space="preserve">- No se ha compartido el enlace</t>
      </text>
    </comment>
    <comment authorId="0" ref="K29">
      <text>
        <t xml:space="preserve">- Falta revisar la calidad de los entregables</t>
      </text>
    </comment>
  </commentList>
</comments>
</file>

<file path=xl/sharedStrings.xml><?xml version="1.0" encoding="utf-8"?>
<sst xmlns="http://schemas.openxmlformats.org/spreadsheetml/2006/main" count="895" uniqueCount="284">
  <si>
    <t>CRONOGRAMA</t>
  </si>
  <si>
    <t>REGIONAL</t>
  </si>
  <si>
    <t>DISTRITO CAPITAL</t>
  </si>
  <si>
    <t>CENTRO</t>
  </si>
  <si>
    <t>CENTRO DE ELECTRICIDAD, ELECTRÓNICA Y TELECOMUNICACIONES</t>
  </si>
  <si>
    <t>FICHA</t>
  </si>
  <si>
    <t>JORNADA</t>
  </si>
  <si>
    <t>MIXTA</t>
  </si>
  <si>
    <t>PROGRAMA</t>
  </si>
  <si>
    <t>TÉCNICO EN PROGRAMACIÓN DE SOFTWARE</t>
  </si>
  <si>
    <t>CÓD PROG Y VERS</t>
  </si>
  <si>
    <t>2331104_V2</t>
  </si>
  <si>
    <t>TRIM</t>
  </si>
  <si>
    <t>II</t>
  </si>
  <si>
    <t>INSTRUCTOR</t>
  </si>
  <si>
    <t>ALBEIRO RAMOS</t>
  </si>
  <si>
    <t>INICIO</t>
  </si>
  <si>
    <t>08 - JULIO - 2024</t>
  </si>
  <si>
    <t>FIN</t>
  </si>
  <si>
    <t>20 - SEPTIEMBRE - 2024</t>
  </si>
  <si>
    <t>F</t>
  </si>
  <si>
    <t>C</t>
  </si>
  <si>
    <t>RAP</t>
  </si>
  <si>
    <t>FECHA INICIO</t>
  </si>
  <si>
    <t>FECHA FIN</t>
  </si>
  <si>
    <t>EC</t>
  </si>
  <si>
    <t>ED</t>
  </si>
  <si>
    <t>EP</t>
  </si>
  <si>
    <t>ACTIVIDAD DE APRENDIZAJE</t>
  </si>
  <si>
    <t>EVIDENCIA</t>
  </si>
  <si>
    <t>FECHA ENTREGA</t>
  </si>
  <si>
    <t>( FASES DEL TRIMESTRE)</t>
  </si>
  <si>
    <t>( COMPETENCIAS DEL TRIMESTRE )</t>
  </si>
  <si>
    <t>( RESULTADOS DE APRENDIZAJE DEL TRIMESTRE )</t>
  </si>
  <si>
    <t>X</t>
  </si>
  <si>
    <t>Presentación del Trimestre: Instructor, Competencias, Resultados, Evidencias, Metodología, Normas y Seguimiento Académico.</t>
  </si>
  <si>
    <t>Cronograma de Actividades del Proyecto Formativo</t>
  </si>
  <si>
    <t>Ajustar el Portafolio del Aprendiz</t>
  </si>
  <si>
    <t>Portafolio del Aprendiz con Evidencias de los Trimestres</t>
  </si>
  <si>
    <t>Organizar el Sistema Control de Versiones</t>
  </si>
  <si>
    <t>Sistema Control Versiones con Entregables Proyecto</t>
  </si>
  <si>
    <t>Verificar la calidad de las entregas del proyecto software de trimestres anteriores</t>
  </si>
  <si>
    <t>Entregables Proyecto Trimestres Anteriores</t>
  </si>
  <si>
    <t>FASE 02. PLANEACIÓN</t>
  </si>
  <si>
    <t>220501113. ADMINISTRACIÓN DE BASES DE DATOS</t>
  </si>
  <si>
    <t>220501113_01.
Construir la base de datos según requerimientos del cliente</t>
  </si>
  <si>
    <t>Diseñar conceptualmente la Base de Datos (DB)</t>
  </si>
  <si>
    <t>MER</t>
  </si>
  <si>
    <t>Aplicar las Tres Formas Normales (3FN) al MER</t>
  </si>
  <si>
    <t>Hoja de Cálculo Normalización</t>
  </si>
  <si>
    <t>Diseñar lógicamente la DB aplicando las 3FN</t>
  </si>
  <si>
    <t>MR</t>
  </si>
  <si>
    <t>Elaborar el diccionario de datos de la DB</t>
  </si>
  <si>
    <t>Diccionario de Datos</t>
  </si>
  <si>
    <t>Diseñar físicamente la DB usando el Estándar SQL</t>
  </si>
  <si>
    <t>Base de Datos SQL</t>
  </si>
  <si>
    <t>Diseñar físicamente la DB usando NoSQL (MongoDB)</t>
  </si>
  <si>
    <t>Base de Datos NoSQL</t>
  </si>
  <si>
    <t>220501113_02.
Programar sentencias SQL en un sistema manejador de bases de datos según requerimientos del cliente</t>
  </si>
  <si>
    <t>Preparar las sentencias Schema-Validation de la DB usando NoSQL (MongoDB)</t>
  </si>
  <si>
    <t>Sentencias preparadas Schema-Validation</t>
  </si>
  <si>
    <t>Preparar las sentencias DDL de la DB usando SQL</t>
  </si>
  <si>
    <t>Sentencias preparadas DDL</t>
  </si>
  <si>
    <t>Preparar las consultas DML a la DB usando SQL</t>
  </si>
  <si>
    <t>Consultas preparadas DML</t>
  </si>
  <si>
    <t>Preparar las consultas Operations and Aggregations a la DB usando NoSQL (MongoDB)</t>
  </si>
  <si>
    <t>Consultas preparadas Operations-Aggregations</t>
  </si>
  <si>
    <t>Desarrollar el CRUD del Módulo Usuarios de la solución software con Integración de Interfaces (Html, css y js)</t>
  </si>
  <si>
    <t>CRUD Módulo Usuarios de la solución software</t>
  </si>
  <si>
    <t>EVALUACIÓN DE CONOCIMIENTO</t>
  </si>
  <si>
    <t>Presentación de la Evaluación de Conocimiento</t>
  </si>
  <si>
    <t>PRE-SUSTENTACIÓN</t>
  </si>
  <si>
    <t>Entregables Proyecto</t>
  </si>
  <si>
    <t>SUSTENTACIÓN</t>
  </si>
  <si>
    <t>AJUSTES PROYECTO Y CIERRE DE TRIMESTRE</t>
  </si>
  <si>
    <t>Ajuste de los entregables del Proyecto</t>
  </si>
  <si>
    <t>LISTADO DE APRENDICES</t>
  </si>
  <si>
    <t>ID</t>
  </si>
  <si>
    <t>TD</t>
  </si>
  <si>
    <t>IDENTIFICACIÓN</t>
  </si>
  <si>
    <t>APELLIDOS</t>
  </si>
  <si>
    <t>NOMBRES</t>
  </si>
  <si>
    <t>CELULAR</t>
  </si>
  <si>
    <t>CORREO PERSONAL</t>
  </si>
  <si>
    <t>CORREO SENA</t>
  </si>
  <si>
    <t>ESTADO</t>
  </si>
  <si>
    <t>GAES</t>
  </si>
  <si>
    <t>TI</t>
  </si>
  <si>
    <t>ALFONSO HERNANDEZ</t>
  </si>
  <si>
    <t>JUAN ESTEBAN</t>
  </si>
  <si>
    <t>jhernandez15007@gmail.com</t>
  </si>
  <si>
    <t>EN FORMACIÓN</t>
  </si>
  <si>
    <t>CC</t>
  </si>
  <si>
    <t>ALVARADO GUERRREO</t>
  </si>
  <si>
    <t>ALISXON JEFREY</t>
  </si>
  <si>
    <t>alvarados3234@gmail.com</t>
  </si>
  <si>
    <t>BELTRAN CARDOZO</t>
  </si>
  <si>
    <t>EDGAR MAURICIO</t>
  </si>
  <si>
    <t>mauriciobeltr@hotmail.com</t>
  </si>
  <si>
    <t>SG</t>
  </si>
  <si>
    <t>BONILLA CHOQUE</t>
  </si>
  <si>
    <t>MARIA PAOLA</t>
  </si>
  <si>
    <t>mariapaobonilla@gmail.com</t>
  </si>
  <si>
    <t>BENAVIDES RAMIREZ</t>
  </si>
  <si>
    <t>CRISTOPHER STUART</t>
  </si>
  <si>
    <t>benavidesramirez316@gmail.com</t>
  </si>
  <si>
    <t>CAMARGO OVALLE</t>
  </si>
  <si>
    <t>WILMER ARLEY</t>
  </si>
  <si>
    <t>wilmercamargo14@gmail.com</t>
  </si>
  <si>
    <t>CANO BURGOS</t>
  </si>
  <si>
    <t>JENNY CAROLINA</t>
  </si>
  <si>
    <t>jenn39539@gmail.com</t>
  </si>
  <si>
    <t>CARVAJAL CASTRO</t>
  </si>
  <si>
    <t>JAIME ALEJANDRO</t>
  </si>
  <si>
    <t>carvajaljaime85@gmail.com</t>
  </si>
  <si>
    <t>GONZALEZ CORTES</t>
  </si>
  <si>
    <t>CAMILO</t>
  </si>
  <si>
    <t>camilo.gonzalez.cortes@gmail.com</t>
  </si>
  <si>
    <t>GONZALEZ PINEDA</t>
  </si>
  <si>
    <t>KENNETH JHOAN</t>
  </si>
  <si>
    <t>gonzalezpinedakenneth@gmail.com</t>
  </si>
  <si>
    <t>DESERCIÓN</t>
  </si>
  <si>
    <t>HINESTROZA GOMEZ</t>
  </si>
  <si>
    <t>HEILER DAVID</t>
  </si>
  <si>
    <t>jeiler3148336604@gmail.com</t>
  </si>
  <si>
    <t>LAGUNA BERNAL</t>
  </si>
  <si>
    <t>ANDRES CAMILO</t>
  </si>
  <si>
    <t>andresillopillo2004@gmail.com</t>
  </si>
  <si>
    <t>MATALLANA RODRIGUEZ</t>
  </si>
  <si>
    <t>andrescmr040@gmail.com</t>
  </si>
  <si>
    <t>MOSQUERA UBATE</t>
  </si>
  <si>
    <t>JUAN PABLO</t>
  </si>
  <si>
    <t>two0v3rforever@gmail.com</t>
  </si>
  <si>
    <t>MURILLO CHAPARRO</t>
  </si>
  <si>
    <t>CRISTIAN ALEXANDER</t>
  </si>
  <si>
    <t>cmurillo1608@gmail.com</t>
  </si>
  <si>
    <t>NEIRA RODRIGUEZ</t>
  </si>
  <si>
    <t>CRISTIAN LEONARDO</t>
  </si>
  <si>
    <t>cristianneira88@gmail.com</t>
  </si>
  <si>
    <t>OLAYA LIQUITAN</t>
  </si>
  <si>
    <t>LUIS EDUARDO</t>
  </si>
  <si>
    <t>luisolaya2011@gmail.com</t>
  </si>
  <si>
    <t>PACHECO BURGOS</t>
  </si>
  <si>
    <t>ANDRES FELIPE</t>
  </si>
  <si>
    <t>pipelolol377@gmail.com</t>
  </si>
  <si>
    <t>RAMIREZ MURCIA</t>
  </si>
  <si>
    <t>GREGORIO ENRIQUE</t>
  </si>
  <si>
    <t>gr.enriqueramirez@gmail.com</t>
  </si>
  <si>
    <t>RAMIREZ RUIZ</t>
  </si>
  <si>
    <t>JESUS ALEJANDRO</t>
  </si>
  <si>
    <t>jesuale01@gmail.com</t>
  </si>
  <si>
    <t>REYES ALISTE</t>
  </si>
  <si>
    <t>NICOLAS</t>
  </si>
  <si>
    <t>nicolasreyesaliste@gmail.com</t>
  </si>
  <si>
    <t>ROA SANCHEZ</t>
  </si>
  <si>
    <t>JUAN SEBASTIAN</t>
  </si>
  <si>
    <t>juanseb.roas@gmail.com</t>
  </si>
  <si>
    <t>RODRIGUEZ CASTRO</t>
  </si>
  <si>
    <t>MICHAEL DANIEL</t>
  </si>
  <si>
    <t>charger19999@gmail.com</t>
  </si>
  <si>
    <t>SALAS ALBA</t>
  </si>
  <si>
    <t>SERGIO ANDRES</t>
  </si>
  <si>
    <t>hissingblackcat11@gmail.com</t>
  </si>
  <si>
    <t>SEPULVEDA CARVAJAL</t>
  </si>
  <si>
    <t>JOHAN SEBASTIAN</t>
  </si>
  <si>
    <t>Johan-sepulveda0510@hotmail.com</t>
  </si>
  <si>
    <t>SERNA MORALES</t>
  </si>
  <si>
    <t>BRAYAN STIVEN</t>
  </si>
  <si>
    <t>sernabrayan2006@gmail.com</t>
  </si>
  <si>
    <t>SUESCA CONTRERAS</t>
  </si>
  <si>
    <t>sergioandres3218@gmail.com</t>
  </si>
  <si>
    <t>ASISTENCIA</t>
  </si>
  <si>
    <t>ASISTE</t>
  </si>
  <si>
    <t>NO ASISTE</t>
  </si>
  <si>
    <t>EXCUSAS</t>
  </si>
  <si>
    <t xml:space="preserve">SEMANA UNO </t>
  </si>
  <si>
    <t>SEMANA DOS</t>
  </si>
  <si>
    <t>SEMANA TRES</t>
  </si>
  <si>
    <t>SEMANA CUATRO</t>
  </si>
  <si>
    <t>SEMANA CINCO</t>
  </si>
  <si>
    <t>SEMANA SEIS</t>
  </si>
  <si>
    <t>SEMANA SIETE</t>
  </si>
  <si>
    <t>SEMANA OCHO</t>
  </si>
  <si>
    <t>SEMANA NUEVE</t>
  </si>
  <si>
    <t>SEMANA DIEZ</t>
  </si>
  <si>
    <t>SEMANA ONCE</t>
  </si>
  <si>
    <t>II Trimestre
Portafolio Aprendiz
Sist Ctrl Versiones</t>
  </si>
  <si>
    <t>MER y
Normalización</t>
  </si>
  <si>
    <t>MR y Diccionario Datos</t>
  </si>
  <si>
    <t>DB_SQL
DB_NoSQL</t>
  </si>
  <si>
    <t>Sentencias DDL y Schema-Validation</t>
  </si>
  <si>
    <t>Consultas DML y Operations Aggregations</t>
  </si>
  <si>
    <t>CRUD Módulo Usuarios</t>
  </si>
  <si>
    <t>PRE
SUSTENTACIÓN</t>
  </si>
  <si>
    <t>AJUSTES SUSTENTACIÓN</t>
  </si>
  <si>
    <t>CIERRE DEL TRIMESTRE</t>
  </si>
  <si>
    <t>AS</t>
  </si>
  <si>
    <t>NA</t>
  </si>
  <si>
    <t>EX</t>
  </si>
  <si>
    <t>ASISTEN</t>
  </si>
  <si>
    <t>NO ASISTEN</t>
  </si>
  <si>
    <t>NOTAS</t>
  </si>
  <si>
    <t>( TODAS LAS COMPETENCIAS )</t>
  </si>
  <si>
    <t>EVIDENCIA CONOCIMIENTO</t>
  </si>
  <si>
    <t>EVIDENCIA DE DESEMPEÑO</t>
  </si>
  <si>
    <t>EVIDENCIA DE PRODUCTO</t>
  </si>
  <si>
    <t>NOTA FINAL</t>
  </si>
  <si>
    <t>FINAL DE 
TRIMESTRE</t>
  </si>
  <si>
    <t>SENASOFIA</t>
  </si>
  <si>
    <t>INASISTENCIAS</t>
  </si>
  <si>
    <t>NOTA
ASISTENCIA</t>
  </si>
  <si>
    <t>PORTAFOLIO</t>
  </si>
  <si>
    <t>( TODOS LOS RESULTADOS DE APRENDIZAJE )</t>
  </si>
  <si>
    <t>NOTA
Port, SCV y Entr Proy</t>
  </si>
  <si>
    <t>NOTA
220501113_01</t>
  </si>
  <si>
    <t>220501113_02.
Programar sentencias SQL en un sistema manejador de bases de datos según requerimientos del cliente</t>
  </si>
  <si>
    <t>NOTA
220501113_02</t>
  </si>
  <si>
    <t>Portafolio Aprendiz</t>
  </si>
  <si>
    <t>Sist. Control Versiones</t>
  </si>
  <si>
    <t>Entr Proyecto anteriores</t>
  </si>
  <si>
    <t>Sentencias DDL</t>
  </si>
  <si>
    <t>Sentencias Schema Validation</t>
  </si>
  <si>
    <t>Consultas DML</t>
  </si>
  <si>
    <t>Consultas Operations Aggregations</t>
  </si>
  <si>
    <t xml:space="preserve">CRUD Módulo Usuarios </t>
  </si>
  <si>
    <t>No</t>
  </si>
  <si>
    <t>EN</t>
  </si>
  <si>
    <t>PROYECTO</t>
  </si>
  <si>
    <t>PRODUCTO SOFTWARE</t>
  </si>
  <si>
    <t>KACEP</t>
  </si>
  <si>
    <t>Ver</t>
  </si>
  <si>
    <t>HQ-WORKPLACES</t>
  </si>
  <si>
    <t>COMPRAEXPLORE</t>
  </si>
  <si>
    <t>SIREE</t>
  </si>
  <si>
    <t>RAGS</t>
  </si>
  <si>
    <t>ALL PINK</t>
  </si>
  <si>
    <t>LISTA DE CHEQUEO</t>
  </si>
  <si>
    <t>PROYECTO SOFTWARE</t>
  </si>
  <si>
    <t>CANT</t>
  </si>
  <si>
    <t>INTEGRANTES</t>
  </si>
  <si>
    <t>MALO</t>
  </si>
  <si>
    <t>REGULAR</t>
  </si>
  <si>
    <t>BUENO</t>
  </si>
  <si>
    <t>EXCELENTE</t>
  </si>
  <si>
    <t xml:space="preserve">No entrega evidencia </t>
  </si>
  <si>
    <t xml:space="preserve">Evidencia Incompleta </t>
  </si>
  <si>
    <t>Evidencia completa (Con ajustes)</t>
  </si>
  <si>
    <t>Evidencia completa (Sin ajustes)</t>
  </si>
  <si>
    <t>ITEM</t>
  </si>
  <si>
    <t>DESCRIPCIÓN</t>
  </si>
  <si>
    <t>PRIMER TRIMESTRE</t>
  </si>
  <si>
    <t>OBSERVACIONES</t>
  </si>
  <si>
    <t>Contextualización: Nombre proyecto, problema, objetivo general, objetivos especí­ficos, justificación, alcance y delimitación</t>
  </si>
  <si>
    <t>x</t>
  </si>
  <si>
    <t>- No se presenta la evidencia</t>
  </si>
  <si>
    <t>Selección de técnicas, diseño de instrumentos de recolección de datos y análisis de los resultados (Ejp, Estadística Descriptiva)</t>
  </si>
  <si>
    <t>Elaboración de Requisitos Funcionales y No Funcionales usando el estándar IEEE Std 830-1998, IEEE 1233-1998, IEEE 29148:2018 o historias de usuario (Scrum)</t>
  </si>
  <si>
    <t>Elaboración del Diagrama de Casos de Uso y documentación de casos de uso (formato de casos de uso extendido) de acuerdo con el refinamiento de requisitos.</t>
  </si>
  <si>
    <t>Diseño del prototipo gráfico de la aplicación usando wireframes o mockups para la validación de requerimientos (Navegable)</t>
  </si>
  <si>
    <t>SEGUNDO TRIMESTRE</t>
  </si>
  <si>
    <t>Diseño del Modelo Relacional (MR)</t>
  </si>
  <si>
    <t>Normalización del Modelo Relacional (MR)</t>
  </si>
  <si>
    <t>Elaboración del Diccionario de Datos</t>
  </si>
  <si>
    <t>Preparación de sentencias DDL y Consultas DML para la construcción de la base de datos del sistema de información</t>
  </si>
  <si>
    <t>Diseño del diagrama de clases del proyecto donde se ven las clases y relaciones usando el estándar UML 2.4.1 o superior</t>
  </si>
  <si>
    <t>Desarrollo del sistema de información con bases de datos SQL (Opcional NoSQL)</t>
  </si>
  <si>
    <t>Diseño del prototipo no funcional navegable usando CSS a partir de un mockup o wireframe</t>
  </si>
  <si>
    <t>Las entregas del trimestre se hacen a través del sistema de control de versiones</t>
  </si>
  <si>
    <t>TERCER TRIMESTRE</t>
  </si>
  <si>
    <t>Realización de las pruebas unitarias del software</t>
  </si>
  <si>
    <t>Documentación de las pruebas unitarias del software</t>
  </si>
  <si>
    <t>Presentación del manual tecnico y de usuario, según normas y procedimientos establecidos</t>
  </si>
  <si>
    <t>Proyecto terminado al 100%</t>
  </si>
  <si>
    <t>- No se encuentra la evidencia</t>
  </si>
  <si>
    <t>si (TODOS)</t>
  </si>
  <si>
    <t>si (alejo :3)</t>
  </si>
  <si>
    <t>A media se debe rectificar (Juan Pablo)</t>
  </si>
  <si>
    <t>sin hacer(alex)</t>
  </si>
  <si>
    <t>sin hacer(Juanes)</t>
  </si>
  <si>
    <t>por revisar(ALe)</t>
  </si>
  <si>
    <t>Normalización del Modelo Relacional (MR)(MER)</t>
  </si>
  <si>
    <t>sin hacer(JUan Pablo)</t>
  </si>
  <si>
    <t>sin hacer(Juan Pablo)</t>
  </si>
  <si>
    <t>sin hacer(ale)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</si>
</sst>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d - mmmm - yyyy"/>
    <numFmt numFmtId="166" formatCode="d/MM/yyyy"/>
    <numFmt numFmtId="167" formatCode="dd/mm/yyyy"/>
  </numFmts>
  <fonts count="54">
    <font>
      <sz val="11.0"/>
      <color rgb="FF000000"/>
      <name val="Calibri"/>
      <scheme val="minor"/>
    </font>
    <font>
      <b/>
      <sz val="18.0"/>
      <color rgb="FF000000"/>
      <name val="Arial Narrow"/>
    </font>
    <font/>
    <font>
      <b/>
      <sz val="11.0"/>
      <color rgb="FF000000"/>
      <name val="Arial Narrow"/>
    </font>
    <font>
      <sz val="11.0"/>
      <color theme="1"/>
      <name val="Arial Narrow"/>
    </font>
    <font>
      <b/>
      <sz val="10.0"/>
      <color rgb="FFFFFFFF"/>
      <name val="Arial Narrow"/>
    </font>
    <font>
      <b/>
      <sz val="12.0"/>
      <color rgb="FF000000"/>
      <name val="Arial Narrow"/>
    </font>
    <font>
      <sz val="11.0"/>
      <color rgb="FF000000"/>
      <name val="Arial Narrow"/>
    </font>
    <font>
      <b/>
      <sz val="10.0"/>
      <color rgb="FF000000"/>
      <name val="Arial Narrow"/>
    </font>
    <font>
      <b/>
      <sz val="9.0"/>
      <color theme="1"/>
      <name val="Arial Narrow"/>
    </font>
    <font>
      <sz val="12.0"/>
      <color theme="1"/>
      <name val="Arial Narrow"/>
    </font>
    <font>
      <sz val="10.0"/>
      <color theme="1"/>
      <name val="Arial Narrow"/>
    </font>
    <font>
      <sz val="9.0"/>
      <color theme="1"/>
      <name val="Arial Narrow"/>
    </font>
    <font>
      <b/>
      <sz val="11.0"/>
      <color theme="1"/>
      <name val="Arial Narrow"/>
    </font>
    <font>
      <color theme="1"/>
      <name val="Arial Narrow"/>
    </font>
    <font>
      <b/>
      <sz val="12.0"/>
      <color theme="1"/>
      <name val="Arial Narrow"/>
    </font>
    <font>
      <b/>
      <sz val="10.0"/>
      <color theme="1"/>
      <name val="Arial Narrow"/>
    </font>
    <font>
      <b/>
      <sz val="9.0"/>
      <color rgb="FF000000"/>
      <name val="Arial Narrow"/>
    </font>
    <font>
      <b/>
      <sz val="9.0"/>
      <color rgb="FFFFFFFF"/>
      <name val="Arial Narrow"/>
    </font>
    <font>
      <sz val="11.0"/>
      <color theme="1"/>
      <name val="&quot;Arial Narrow&quot;"/>
    </font>
    <font>
      <sz val="10.0"/>
      <color theme="1"/>
      <name val="&quot;Arial Narrow&quot;"/>
    </font>
    <font>
      <color theme="1"/>
      <name val="&quot;Arial Narrow&quot;"/>
    </font>
    <font>
      <b/>
      <sz val="11.0"/>
      <color theme="1"/>
      <name val="&quot;Arial Narrow&quot;"/>
    </font>
    <font>
      <b/>
      <sz val="10.0"/>
      <color theme="1"/>
      <name val="&quot;Arial Narrow&quot;"/>
    </font>
    <font>
      <b/>
      <sz val="12.0"/>
      <color theme="1"/>
      <name val="&quot;Arial Narrow&quot;"/>
    </font>
    <font>
      <b/>
      <sz val="8.0"/>
      <color rgb="FF000000"/>
      <name val="Arial Narrow"/>
    </font>
    <font>
      <b/>
      <sz val="9.0"/>
      <color theme="1"/>
      <name val="&quot;Arial Narrow&quot;"/>
    </font>
    <font>
      <b/>
      <sz val="9.0"/>
      <color rgb="FF000000"/>
      <name val="&quot;Arial Narrow&quot;"/>
    </font>
    <font>
      <b/>
      <sz val="8.0"/>
      <color theme="1"/>
      <name val="&quot;Arial Narrow&quot;"/>
    </font>
    <font>
      <b/>
      <sz val="10.0"/>
      <color rgb="FF000000"/>
      <name val="&quot;Arial Narrow&quot;"/>
    </font>
    <font>
      <b/>
      <sz val="14.0"/>
      <color theme="1"/>
      <name val="Arial Narrow"/>
    </font>
    <font>
      <b/>
      <sz val="8.0"/>
      <color theme="1"/>
      <name val="Arial Narrow"/>
    </font>
    <font>
      <sz val="12.0"/>
      <color rgb="FF000000"/>
      <name val="Arial Narrow"/>
    </font>
    <font>
      <u/>
      <sz val="12.0"/>
      <color rgb="FF0000FF"/>
      <name val="Arial Narrow"/>
    </font>
    <font>
      <sz val="12.0"/>
      <color theme="1"/>
      <name val="&quot;Arial Narrow&quot;"/>
    </font>
    <font>
      <b/>
      <sz val="14.0"/>
      <color theme="1"/>
      <name val="&quot;Arial Narrow&quot;"/>
    </font>
    <font>
      <b/>
      <sz val="16.0"/>
      <color rgb="FF000000"/>
      <name val="Arial Narrow"/>
    </font>
    <font>
      <sz val="14.0"/>
      <color rgb="FF000000"/>
      <name val="Arial Narrow"/>
    </font>
    <font>
      <b/>
      <u/>
      <sz val="11.0"/>
      <color rgb="FF0000FF"/>
      <name val="Arial Narrow"/>
    </font>
    <font>
      <u/>
      <sz val="12.0"/>
      <color rgb="FF0000FF"/>
      <name val="Arial Narrow"/>
    </font>
    <font>
      <b/>
      <u/>
      <sz val="11.0"/>
      <color rgb="FF0563C1"/>
      <name val="Arial Narrow"/>
    </font>
    <font>
      <sz val="16.0"/>
      <color rgb="FF000000"/>
      <name val="Arial Narrow"/>
    </font>
    <font>
      <b/>
      <sz val="16.0"/>
      <color theme="1"/>
      <name val="Arial Narrow"/>
    </font>
    <font>
      <b/>
      <sz val="16.0"/>
      <color rgb="FFF3F3F3"/>
      <name val="Arial Narrow"/>
    </font>
    <font>
      <b/>
      <sz val="20.0"/>
      <color theme="1"/>
      <name val="Arial Narrow"/>
    </font>
    <font>
      <sz val="10.0"/>
      <color rgb="FF000000"/>
      <name val="Arial Narrow"/>
    </font>
    <font>
      <sz val="40.0"/>
      <color rgb="FF000000"/>
      <name val="Arial Narrow"/>
    </font>
    <font>
      <b/>
      <sz val="17.0"/>
      <color rgb="FF990000"/>
      <name val="Arial Narrow"/>
    </font>
    <font>
      <b/>
      <sz val="17.0"/>
      <color rgb="FFB45F06"/>
      <name val="Arial Narrow"/>
    </font>
    <font>
      <b/>
      <sz val="17.0"/>
      <color rgb="FF38761D"/>
      <name val="Arial Narrow"/>
    </font>
    <font>
      <sz val="20.0"/>
      <color rgb="FF000000"/>
      <name val="Arial Narrow"/>
    </font>
    <font>
      <b/>
      <sz val="16.0"/>
      <color rgb="FF990000"/>
      <name val="Arial Narrow"/>
    </font>
    <font>
      <b/>
      <sz val="16.0"/>
      <color rgb="FFB45F06"/>
      <name val="Arial Narrow"/>
    </font>
    <font>
      <b/>
      <sz val="16.0"/>
      <color rgb="FF38761D"/>
      <name val="Arial Narrow"/>
    </font>
  </fonts>
  <fills count="22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76A5AF"/>
        <bgColor rgb="FF76A5AF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666666"/>
        <bgColor rgb="FF666666"/>
      </patternFill>
    </fill>
    <fill>
      <patternFill patternType="solid">
        <fgColor rgb="FFF4C7C3"/>
        <bgColor rgb="FFF4C7C3"/>
      </patternFill>
    </fill>
    <fill>
      <patternFill patternType="solid">
        <fgColor rgb="FFFFE598"/>
        <bgColor rgb="FFFFE598"/>
      </patternFill>
    </fill>
    <fill>
      <patternFill patternType="solid">
        <fgColor rgb="FFB7E1CD"/>
        <bgColor rgb="FFB7E1CD"/>
      </patternFill>
    </fill>
  </fills>
  <borders count="8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999999"/>
      </left>
      <top style="thick">
        <color rgb="FF999999"/>
      </top>
      <bottom style="thin">
        <color rgb="FF000000"/>
      </bottom>
    </border>
    <border>
      <top style="thick">
        <color rgb="FF999999"/>
      </top>
      <bottom style="thin">
        <color rgb="FF000000"/>
      </bottom>
    </border>
    <border>
      <right style="thin">
        <color rgb="FF000000"/>
      </right>
      <top style="thick">
        <color rgb="FF999999"/>
      </top>
      <bottom style="thin">
        <color rgb="FF000000"/>
      </bottom>
    </border>
    <border>
      <left style="thin">
        <color rgb="FF000000"/>
      </left>
      <top style="thick">
        <color rgb="FF999999"/>
      </top>
      <bottom style="thin">
        <color rgb="FF000000"/>
      </bottom>
    </border>
    <border>
      <left style="thick">
        <color rgb="FF666666"/>
      </left>
      <top style="thick">
        <color rgb="FF666666"/>
      </top>
      <bottom style="thin">
        <color rgb="FF000000"/>
      </bottom>
    </border>
    <border>
      <top style="thick">
        <color rgb="FF666666"/>
      </top>
      <bottom style="thin">
        <color rgb="FF000000"/>
      </bottom>
    </border>
    <border>
      <right style="thick">
        <color rgb="FF666666"/>
      </right>
      <top style="thick">
        <color rgb="FF666666"/>
      </top>
      <bottom style="thin">
        <color rgb="FF000000"/>
      </bottom>
    </border>
    <border>
      <right style="thin">
        <color rgb="FF000000"/>
      </right>
      <top style="thick">
        <color rgb="FF999999"/>
      </top>
    </border>
    <border>
      <left style="thin">
        <color rgb="FF000000"/>
      </left>
      <right style="thin">
        <color rgb="FF000000"/>
      </right>
      <top style="thick">
        <color rgb="FF999999"/>
      </top>
    </border>
    <border>
      <left style="thin">
        <color rgb="FF000000"/>
      </left>
      <right style="thick">
        <color rgb="FF999999"/>
      </right>
      <top style="thick">
        <color rgb="FF999999"/>
      </top>
    </border>
    <border>
      <left style="thick">
        <color rgb="FF999999"/>
      </left>
      <top style="thin">
        <color rgb="FF000000"/>
      </top>
    </border>
    <border>
      <left style="thick">
        <color rgb="FF666666"/>
      </left>
      <top style="thin">
        <color rgb="FF000000"/>
      </top>
    </border>
    <border>
      <left style="thin">
        <color rgb="FF000000"/>
      </left>
      <right style="thick">
        <color rgb="FF666666"/>
      </right>
      <top style="thin">
        <color rgb="FF000000"/>
      </top>
    </border>
    <border>
      <left style="thin">
        <color rgb="FF000000"/>
      </left>
      <right style="thick">
        <color rgb="FF999999"/>
      </right>
    </border>
    <border>
      <left style="thick">
        <color rgb="FF999999"/>
      </left>
      <bottom style="thin">
        <color rgb="FF000000"/>
      </bottom>
    </border>
    <border>
      <left style="thick">
        <color rgb="FF666666"/>
      </left>
      <bottom style="thin">
        <color rgb="FF000000"/>
      </bottom>
    </border>
    <border>
      <left style="thin">
        <color rgb="FF000000"/>
      </left>
      <right style="thick">
        <color rgb="FF666666"/>
      </right>
    </border>
    <border>
      <left style="thick">
        <color rgb="FF666666"/>
      </left>
      <right style="thin">
        <color rgb="FF000000"/>
      </right>
      <top style="thin">
        <color rgb="FF000000"/>
      </top>
    </border>
    <border>
      <left style="thick">
        <color rgb="FF666666"/>
      </left>
      <right style="thin">
        <color rgb="FF000000"/>
      </right>
      <bottom style="thin">
        <color rgb="FF000000"/>
      </bottom>
    </border>
    <border>
      <left style="thick">
        <color rgb="FF999999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666666"/>
      </left>
      <right style="thin">
        <color rgb="FF000000"/>
      </right>
      <bottom style="thick">
        <color rgb="FF666666"/>
      </bottom>
    </border>
    <border>
      <left style="thin">
        <color rgb="FF000000"/>
      </left>
      <right style="thin">
        <color rgb="FF000000"/>
      </right>
      <bottom style="thick">
        <color rgb="FF666666"/>
      </bottom>
    </border>
    <border>
      <left style="thick">
        <color rgb="FF666666"/>
      </left>
      <right style="thick">
        <color rgb="FF666666"/>
      </right>
      <bottom style="thick">
        <color rgb="FF666666"/>
      </bottom>
    </border>
    <border>
      <left style="thin">
        <color rgb="FF000000"/>
      </left>
      <right style="thick">
        <color rgb="FF666666"/>
      </right>
      <bottom style="thick">
        <color rgb="FF666666"/>
      </bottom>
    </border>
    <border>
      <left style="thick">
        <color rgb="FF666666"/>
      </left>
      <right style="thin">
        <color rgb="FF666666"/>
      </right>
      <top style="thick">
        <color rgb="FF666666"/>
      </top>
      <bottom style="thin">
        <color rgb="FF666666"/>
      </bottom>
    </border>
    <border>
      <left style="thin">
        <color rgb="FF666666"/>
      </left>
      <right style="thick">
        <color rgb="FF666666"/>
      </right>
      <top style="thick">
        <color rgb="FF666666"/>
      </top>
      <bottom style="thin">
        <color rgb="FF666666"/>
      </bottom>
    </border>
    <border>
      <top style="thick">
        <color rgb="FF666666"/>
      </top>
      <bottom style="thick">
        <color rgb="FF666666"/>
      </bottom>
    </border>
    <border>
      <left style="thick">
        <color rgb="FF666666"/>
      </left>
      <right style="thick">
        <color rgb="FF666666"/>
      </right>
      <top style="thick">
        <color rgb="FF666666"/>
      </top>
      <bottom style="thick">
        <color rgb="FF666666"/>
      </bottom>
    </border>
    <border>
      <left style="thick">
        <color rgb="FF666666"/>
      </left>
      <top style="thick">
        <color rgb="FF666666"/>
      </top>
      <bottom style="thick">
        <color rgb="FF666666"/>
      </bottom>
    </border>
    <border>
      <left style="thick">
        <color rgb="FF666666"/>
      </left>
      <right style="thick">
        <color rgb="FF666666"/>
      </right>
      <top style="thin">
        <color rgb="FF000000"/>
      </top>
      <bottom style="thin">
        <color rgb="FF000000"/>
      </bottom>
    </border>
    <border>
      <left style="thick">
        <color rgb="FF666666"/>
      </left>
      <right style="thick">
        <color rgb="FF666666"/>
      </right>
      <top style="thick">
        <color rgb="FF666666"/>
      </top>
    </border>
    <border>
      <left style="thick">
        <color rgb="FF666666"/>
      </left>
      <right style="thin">
        <color rgb="FF000000"/>
      </right>
    </border>
    <border>
      <bottom style="thick">
        <color rgb="FF666666"/>
      </bottom>
    </border>
    <border>
      <left style="thick">
        <color rgb="FF666666"/>
      </left>
      <bottom style="thick">
        <color rgb="FF666666"/>
      </bottom>
    </border>
    <border>
      <left style="thick">
        <color rgb="FF666666"/>
      </left>
      <right style="thick">
        <color rgb="FF666666"/>
      </right>
    </border>
    <border>
      <left style="thick">
        <color rgb="FF666666"/>
      </left>
      <right style="thin">
        <color rgb="FF666666"/>
      </right>
      <bottom style="thin">
        <color rgb="FF666666"/>
      </bottom>
    </border>
    <border>
      <left style="thin">
        <color rgb="FF666666"/>
      </left>
      <right style="thick">
        <color rgb="FF666666"/>
      </right>
      <bottom style="thin">
        <color rgb="FF666666"/>
      </bottom>
    </border>
    <border>
      <left style="thick">
        <color rgb="FF666666"/>
      </left>
      <right style="thin">
        <color rgb="FF666666"/>
      </right>
      <top style="thin">
        <color rgb="FF666666"/>
      </top>
      <bottom style="thick">
        <color rgb="FF666666"/>
      </bottom>
    </border>
    <border>
      <left style="thin">
        <color rgb="FF666666"/>
      </left>
      <right style="thick">
        <color rgb="FF666666"/>
      </right>
      <top style="thin">
        <color rgb="FF666666"/>
      </top>
      <bottom style="thick">
        <color rgb="FF666666"/>
      </bottom>
    </border>
    <border>
      <left style="thick">
        <color rgb="FF666666"/>
      </left>
      <right style="thick">
        <color rgb="FF666666"/>
      </right>
      <top style="thin">
        <color rgb="FF000000"/>
      </top>
    </border>
    <border>
      <left style="thick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ck">
        <color rgb="FF666666"/>
      </right>
      <top style="thin">
        <color rgb="FF666666"/>
      </top>
      <bottom style="thin">
        <color rgb="FF666666"/>
      </bottom>
    </border>
    <border>
      <left style="thick">
        <color rgb="FF666666"/>
      </left>
      <right style="thin">
        <color rgb="FF666666"/>
      </right>
      <top style="thin">
        <color rgb="FF666666"/>
      </top>
    </border>
    <border>
      <left style="thin">
        <color rgb="FF666666"/>
      </left>
      <right style="thick">
        <color rgb="FF666666"/>
      </right>
      <top style="thin">
        <color rgb="FF666666"/>
      </top>
    </border>
    <border>
      <left style="thin">
        <color rgb="FF000000"/>
      </left>
      <right style="thick">
        <color rgb="FF999999"/>
      </right>
      <bottom style="thin">
        <color rgb="FF000000"/>
      </bottom>
    </border>
    <border>
      <left style="thick">
        <color rgb="FF999999"/>
      </left>
      <right style="thin">
        <color rgb="FF000000"/>
      </right>
      <top style="thin">
        <color rgb="FF000000"/>
      </top>
    </border>
    <border>
      <right style="thick">
        <color rgb="FF999999"/>
      </right>
      <top style="thin">
        <color rgb="FF000000"/>
      </top>
    </border>
    <border>
      <left style="thick">
        <color rgb="FF999999"/>
      </left>
      <right style="thin">
        <color rgb="FF000000"/>
      </right>
    </border>
    <border>
      <right style="thick">
        <color rgb="FF999999"/>
      </right>
    </border>
    <border>
      <left style="thick">
        <color rgb="FF999999"/>
      </left>
      <right style="thin">
        <color rgb="FF000000"/>
      </right>
      <bottom style="thin">
        <color rgb="FF000000"/>
      </bottom>
    </border>
    <border>
      <left style="thick">
        <color rgb="FF999999"/>
      </left>
      <right style="thin">
        <color rgb="FF000000"/>
      </right>
      <bottom style="thick">
        <color rgb="FF999999"/>
      </bottom>
    </border>
    <border>
      <left style="thin">
        <color rgb="FF000000"/>
      </left>
      <right style="thin">
        <color rgb="FF000000"/>
      </right>
      <bottom style="thick">
        <color rgb="FF999999"/>
      </bottom>
    </border>
    <border>
      <right style="thick">
        <color rgb="FF999999"/>
      </right>
      <bottom style="thick">
        <color rgb="FF999999"/>
      </bottom>
    </border>
  </borders>
  <cellStyleXfs count="1">
    <xf borderId="0" fillId="0" fontId="0" numFmtId="0" applyAlignment="1" applyFont="1"/>
  </cellStyleXfs>
  <cellXfs count="29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0" fontId="4" numFmtId="0" xfId="0" applyAlignment="1" applyBorder="1" applyFont="1">
      <alignment shrinkToFit="0" vertical="center" wrapText="1"/>
    </xf>
    <xf borderId="0" fillId="3" fontId="5" numFmtId="164" xfId="0" applyAlignment="1" applyFill="1" applyFont="1" applyNumberForma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8" fillId="2" fontId="3" numFmtId="0" xfId="0" applyAlignment="1" applyBorder="1" applyFont="1">
      <alignment shrinkToFit="0" vertical="center" wrapText="1"/>
    </xf>
    <xf borderId="10" fillId="4" fontId="6" numFmtId="0" xfId="0" applyAlignment="1" applyBorder="1" applyFill="1" applyFont="1">
      <alignment horizontal="center" shrinkToFit="0" vertical="center" wrapText="1"/>
    </xf>
    <xf borderId="11" fillId="0" fontId="2" numFmtId="0" xfId="0" applyBorder="1" applyFont="1"/>
    <xf borderId="11" fillId="0" fontId="4" numFmtId="0" xfId="0" applyAlignment="1" applyBorder="1" applyFont="1">
      <alignment horizontal="center" readingOrder="0" shrinkToFit="0" vertical="center" wrapText="1"/>
    </xf>
    <xf borderId="11" fillId="4" fontId="6" numFmtId="0" xfId="0" applyAlignment="1" applyBorder="1" applyFont="1">
      <alignment horizontal="center" shrinkToFit="0" vertical="center" wrapText="1"/>
    </xf>
    <xf borderId="11" fillId="0" fontId="7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shrinkToFit="0" vertical="center" wrapText="1"/>
    </xf>
    <xf borderId="11" fillId="0" fontId="7" numFmtId="0" xfId="0" applyAlignment="1" applyBorder="1" applyFont="1">
      <alignment horizontal="center" shrinkToFit="0" vertical="center" wrapText="1"/>
    </xf>
    <xf borderId="8" fillId="0" fontId="7" numFmtId="49" xfId="0" applyAlignment="1" applyBorder="1" applyFont="1" applyNumberFormat="1">
      <alignment horizontal="left" readingOrder="0" shrinkToFit="0" vertical="center" wrapText="1"/>
    </xf>
    <xf borderId="9" fillId="0" fontId="7" numFmtId="49" xfId="0" applyAlignment="1" applyBorder="1" applyFont="1" applyNumberFormat="1">
      <alignment horizontal="left" readingOrder="0" shrinkToFit="0" vertical="center" wrapText="1"/>
    </xf>
    <xf borderId="12" fillId="2" fontId="8" numFmtId="0" xfId="0" applyAlignment="1" applyBorder="1" applyFont="1">
      <alignment horizontal="center" readingOrder="0" shrinkToFit="0" vertical="center" wrapText="1"/>
    </xf>
    <xf borderId="13" fillId="3" fontId="5" numFmtId="164" xfId="0" applyAlignment="1" applyBorder="1" applyFont="1" applyNumberFormat="1">
      <alignment horizontal="center" vertical="center"/>
    </xf>
    <xf borderId="14" fillId="5" fontId="3" numFmtId="0" xfId="0" applyAlignment="1" applyBorder="1" applyFill="1" applyFont="1">
      <alignment horizontal="center" readingOrder="0" shrinkToFit="0" textRotation="90" vertical="center" wrapText="1"/>
    </xf>
    <xf borderId="15" fillId="6" fontId="3" numFmtId="0" xfId="0" applyAlignment="1" applyBorder="1" applyFill="1" applyFont="1">
      <alignment horizontal="center" readingOrder="0" shrinkToFit="0" textRotation="90" vertical="center" wrapText="1"/>
    </xf>
    <xf borderId="16" fillId="2" fontId="9" numFmtId="0" xfId="0" applyAlignment="1" applyBorder="1" applyFont="1">
      <alignment horizontal="center" readingOrder="0" shrinkToFit="0" textRotation="0" vertical="center" wrapText="1"/>
    </xf>
    <xf borderId="17" fillId="0" fontId="10" numFmtId="165" xfId="0" applyAlignment="1" applyBorder="1" applyFont="1" applyNumberFormat="1">
      <alignment horizontal="center" readingOrder="0" shrinkToFit="0" vertical="center" wrapText="1"/>
    </xf>
    <xf borderId="17" fillId="0" fontId="11" numFmtId="0" xfId="0" applyAlignment="1" applyBorder="1" applyFont="1">
      <alignment horizontal="center" readingOrder="0" shrinkToFit="0" vertical="center" wrapText="1"/>
    </xf>
    <xf borderId="18" fillId="0" fontId="11" numFmtId="0" xfId="0" applyAlignment="1" applyBorder="1" applyFont="1">
      <alignment horizontal="center" readingOrder="0" shrinkToFit="0" vertical="center" wrapText="1"/>
    </xf>
    <xf borderId="18" fillId="0" fontId="12" numFmtId="0" xfId="0" applyAlignment="1" applyBorder="1" applyFont="1">
      <alignment horizontal="left" readingOrder="0" shrinkToFit="0" vertical="center" wrapText="1"/>
    </xf>
    <xf borderId="17" fillId="0" fontId="13" numFmtId="165" xfId="0" applyAlignment="1" applyBorder="1" applyFont="1" applyNumberFormat="1">
      <alignment horizontal="center" readingOrder="0" shrinkToFit="0" vertical="center" wrapText="1"/>
    </xf>
    <xf borderId="5" fillId="3" fontId="4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4" fontId="10" numFmtId="165" xfId="0" applyAlignment="1" applyBorder="1" applyFont="1" applyNumberFormat="1">
      <alignment horizontal="center" readingOrder="0" shrinkToFit="0" vertical="center" wrapText="1"/>
    </xf>
    <xf borderId="22" fillId="4" fontId="11" numFmtId="0" xfId="0" applyAlignment="1" applyBorder="1" applyFont="1">
      <alignment horizontal="center" readingOrder="0" shrinkToFit="0" vertical="center" wrapText="1"/>
    </xf>
    <xf borderId="23" fillId="4" fontId="11" numFmtId="0" xfId="0" applyAlignment="1" applyBorder="1" applyFont="1">
      <alignment horizontal="center" readingOrder="0" shrinkToFit="0" vertical="center" wrapText="1"/>
    </xf>
    <xf borderId="23" fillId="4" fontId="11" numFmtId="0" xfId="0" applyAlignment="1" applyBorder="1" applyFont="1">
      <alignment horizontal="left" readingOrder="0" shrinkToFit="0" vertical="center" wrapText="1"/>
    </xf>
    <xf borderId="22" fillId="4" fontId="13" numFmtId="165" xfId="0" applyAlignment="1" applyBorder="1" applyFont="1" applyNumberFormat="1">
      <alignment horizontal="center" readingOrder="0" shrinkToFit="0" vertical="center" wrapText="1"/>
    </xf>
    <xf borderId="24" fillId="0" fontId="10" numFmtId="165" xfId="0" applyAlignment="1" applyBorder="1" applyFont="1" applyNumberFormat="1">
      <alignment horizontal="center" readingOrder="0" shrinkToFit="0" vertical="center" wrapText="1"/>
    </xf>
    <xf borderId="24" fillId="0" fontId="11" numFmtId="0" xfId="0" applyAlignment="1" applyBorder="1" applyFont="1">
      <alignment horizontal="center" readingOrder="0" shrinkToFit="0" vertical="center" wrapText="1"/>
    </xf>
    <xf borderId="21" fillId="0" fontId="11" numFmtId="0" xfId="0" applyAlignment="1" applyBorder="1" applyFont="1">
      <alignment horizontal="center" readingOrder="0" shrinkToFit="0" vertical="center" wrapText="1"/>
    </xf>
    <xf borderId="21" fillId="0" fontId="11" numFmtId="0" xfId="0" applyAlignment="1" applyBorder="1" applyFont="1">
      <alignment horizontal="left" readingOrder="0" shrinkToFit="0" vertical="center" wrapText="1"/>
    </xf>
    <xf borderId="24" fillId="0" fontId="13" numFmtId="165" xfId="0" applyAlignment="1" applyBorder="1" applyFont="1" applyNumberFormat="1">
      <alignment horizontal="center" readingOrder="0" shrinkToFit="0" vertical="center" wrapText="1"/>
    </xf>
    <xf borderId="25" fillId="0" fontId="2" numFmtId="0" xfId="0" applyBorder="1" applyFont="1"/>
    <xf borderId="26" fillId="4" fontId="10" numFmtId="165" xfId="0" applyAlignment="1" applyBorder="1" applyFont="1" applyNumberFormat="1">
      <alignment horizontal="center" readingOrder="0" shrinkToFit="0" vertical="center" wrapText="1"/>
    </xf>
    <xf borderId="26" fillId="4" fontId="11" numFmtId="0" xfId="0" applyAlignment="1" applyBorder="1" applyFont="1">
      <alignment horizontal="center" readingOrder="0" shrinkToFit="0" vertical="center" wrapText="1"/>
    </xf>
    <xf borderId="27" fillId="4" fontId="11" numFmtId="0" xfId="0" applyAlignment="1" applyBorder="1" applyFont="1">
      <alignment horizontal="center" readingOrder="0" shrinkToFit="0" vertical="center" wrapText="1"/>
    </xf>
    <xf borderId="27" fillId="4" fontId="11" numFmtId="0" xfId="0" applyAlignment="1" applyBorder="1" applyFont="1">
      <alignment horizontal="left" readingOrder="0" shrinkToFit="0" vertical="center" wrapText="1"/>
    </xf>
    <xf borderId="26" fillId="7" fontId="13" numFmtId="165" xfId="0" applyAlignment="1" applyBorder="1" applyFill="1" applyFont="1" applyNumberFormat="1">
      <alignment horizontal="center" readingOrder="0" shrinkToFit="0" vertical="center" wrapText="1"/>
    </xf>
    <xf borderId="28" fillId="2" fontId="9" numFmtId="0" xfId="0" applyAlignment="1" applyBorder="1" applyFont="1">
      <alignment horizontal="center" readingOrder="0" shrinkToFit="0" textRotation="0" vertical="center" wrapText="1"/>
    </xf>
    <xf borderId="28" fillId="0" fontId="10" numFmtId="165" xfId="0" applyAlignment="1" applyBorder="1" applyFont="1" applyNumberFormat="1">
      <alignment horizontal="center" readingOrder="0" shrinkToFit="0" vertical="center" wrapText="1"/>
    </xf>
    <xf borderId="28" fillId="0" fontId="11" numFmtId="0" xfId="0" applyAlignment="1" applyBorder="1" applyFont="1">
      <alignment horizontal="center" readingOrder="0" shrinkToFit="0" vertical="center" wrapText="1"/>
    </xf>
    <xf borderId="28" fillId="0" fontId="11" numFmtId="0" xfId="0" applyAlignment="1" applyBorder="1" applyFont="1">
      <alignment horizontal="left" readingOrder="0" shrinkToFit="0" vertical="center" wrapText="1"/>
    </xf>
    <xf borderId="29" fillId="0" fontId="13" numFmtId="165" xfId="0" applyAlignment="1" applyBorder="1" applyFont="1" applyNumberFormat="1">
      <alignment horizontal="center" readingOrder="0" shrinkToFit="0" vertical="center" wrapText="1"/>
    </xf>
    <xf borderId="28" fillId="4" fontId="10" numFmtId="165" xfId="0" applyAlignment="1" applyBorder="1" applyFont="1" applyNumberFormat="1">
      <alignment horizontal="center" readingOrder="0" shrinkToFit="0" vertical="center" wrapText="1"/>
    </xf>
    <xf borderId="28" fillId="4" fontId="11" numFmtId="0" xfId="0" applyAlignment="1" applyBorder="1" applyFont="1">
      <alignment horizontal="center" readingOrder="0" shrinkToFit="0" vertical="center" wrapText="1"/>
    </xf>
    <xf borderId="28" fillId="4" fontId="11" numFmtId="0" xfId="0" applyAlignment="1" applyBorder="1" applyFont="1">
      <alignment horizontal="left" readingOrder="0" shrinkToFit="0" vertical="center" wrapText="1"/>
    </xf>
    <xf borderId="29" fillId="4" fontId="13" numFmtId="165" xfId="0" applyAlignment="1" applyBorder="1" applyFont="1" applyNumberFormat="1">
      <alignment horizontal="center" readingOrder="0" shrinkToFit="0" vertical="center" wrapText="1"/>
    </xf>
    <xf borderId="27" fillId="4" fontId="10" numFmtId="165" xfId="0" applyAlignment="1" applyBorder="1" applyFont="1" applyNumberFormat="1">
      <alignment horizontal="center" readingOrder="0" shrinkToFit="0" vertical="center" wrapText="1"/>
    </xf>
    <xf borderId="30" fillId="0" fontId="2" numFmtId="0" xfId="0" applyBorder="1" applyFont="1"/>
    <xf borderId="31" fillId="0" fontId="2" numFmtId="0" xfId="0" applyBorder="1" applyFont="1"/>
    <xf borderId="27" fillId="0" fontId="10" numFmtId="165" xfId="0" applyAlignment="1" applyBorder="1" applyFont="1" applyNumberFormat="1">
      <alignment horizontal="center" readingOrder="0" shrinkToFit="0" vertical="center" wrapText="1"/>
    </xf>
    <xf borderId="27" fillId="0" fontId="11" numFmtId="0" xfId="0" applyAlignment="1" applyBorder="1" applyFont="1">
      <alignment horizontal="center" readingOrder="0" shrinkToFit="0" vertical="center" wrapText="1"/>
    </xf>
    <xf borderId="27" fillId="0" fontId="11" numFmtId="0" xfId="0" applyAlignment="1" applyBorder="1" applyFont="1">
      <alignment horizontal="left" readingOrder="0" shrinkToFit="0" vertical="center" wrapText="1"/>
    </xf>
    <xf borderId="15" fillId="6" fontId="13" numFmtId="0" xfId="0" applyAlignment="1" applyBorder="1" applyFont="1">
      <alignment horizontal="center" readingOrder="0" shrinkToFit="0" textRotation="90" vertical="center" wrapText="1"/>
    </xf>
    <xf borderId="17" fillId="4" fontId="10" numFmtId="165" xfId="0" applyAlignment="1" applyBorder="1" applyFont="1" applyNumberFormat="1">
      <alignment horizontal="center" readingOrder="0" shrinkToFit="0" vertical="center" wrapText="1"/>
    </xf>
    <xf borderId="17" fillId="4" fontId="11" numFmtId="0" xfId="0" applyAlignment="1" applyBorder="1" applyFont="1">
      <alignment horizontal="center" readingOrder="0" shrinkToFit="0" vertical="center" wrapText="1"/>
    </xf>
    <xf borderId="18" fillId="4" fontId="11" numFmtId="0" xfId="0" applyAlignment="1" applyBorder="1" applyFont="1">
      <alignment horizontal="center" readingOrder="0" shrinkToFit="0" vertical="center" wrapText="1"/>
    </xf>
    <xf borderId="17" fillId="4" fontId="14" numFmtId="0" xfId="0" applyAlignment="1" applyBorder="1" applyFont="1">
      <alignment readingOrder="0" shrinkToFit="0" vertical="center" wrapText="1"/>
    </xf>
    <xf borderId="17" fillId="4" fontId="13" numFmtId="165" xfId="0" applyAlignment="1" applyBorder="1" applyFont="1" applyNumberFormat="1">
      <alignment horizontal="center" readingOrder="0" shrinkToFit="0" vertical="center" wrapText="1"/>
    </xf>
    <xf borderId="32" fillId="7" fontId="15" numFmtId="165" xfId="0" applyAlignment="1" applyBorder="1" applyFont="1" applyNumberFormat="1">
      <alignment horizontal="center" readingOrder="0" shrinkToFit="0" vertical="center" wrapText="1"/>
    </xf>
    <xf borderId="32" fillId="7" fontId="16" numFmtId="0" xfId="0" applyAlignment="1" applyBorder="1" applyFont="1">
      <alignment horizontal="center" readingOrder="0" shrinkToFit="0" vertical="center" wrapText="1"/>
    </xf>
    <xf borderId="32" fillId="7" fontId="16" numFmtId="0" xfId="0" applyAlignment="1" applyBorder="1" applyFont="1">
      <alignment horizontal="left" readingOrder="0" shrinkToFit="0" vertical="center" wrapText="1"/>
    </xf>
    <xf borderId="33" fillId="7" fontId="13" numFmtId="165" xfId="0" applyAlignment="1" applyBorder="1" applyFont="1" applyNumberFormat="1">
      <alignment horizontal="center" readingOrder="0" shrinkToFit="0" vertical="center" wrapText="1"/>
    </xf>
    <xf borderId="26" fillId="4" fontId="13" numFmtId="165" xfId="0" applyAlignment="1" applyBorder="1" applyFont="1" applyNumberFormat="1">
      <alignment horizontal="center" readingOrder="0" shrinkToFit="0" vertical="center" wrapText="1"/>
    </xf>
    <xf borderId="0" fillId="3" fontId="17" numFmtId="0" xfId="0" applyAlignment="1" applyFont="1">
      <alignment horizontal="center" readingOrder="0" shrinkToFit="0" vertical="center" wrapText="1"/>
    </xf>
    <xf borderId="0" fillId="3" fontId="17" numFmtId="0" xfId="0" applyAlignment="1" applyFont="1">
      <alignment horizontal="center" readingOrder="0" shrinkToFit="0" textRotation="90" vertical="center" wrapText="1"/>
    </xf>
    <xf borderId="0" fillId="3" fontId="9" numFmtId="0" xfId="0" applyAlignment="1" applyFont="1">
      <alignment horizontal="center" readingOrder="0" shrinkToFit="0" vertical="center" wrapText="1"/>
    </xf>
    <xf borderId="0" fillId="3" fontId="16" numFmtId="0" xfId="0" applyAlignment="1" applyFont="1">
      <alignment horizontal="center" readingOrder="0" shrinkToFit="0" vertical="center" wrapText="1"/>
    </xf>
    <xf borderId="0" fillId="3" fontId="18" numFmtId="0" xfId="0" applyAlignment="1" applyFont="1">
      <alignment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shrinkToFit="0" vertical="center" wrapText="1"/>
    </xf>
    <xf borderId="9" fillId="2" fontId="3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9" fillId="0" fontId="7" numFmtId="49" xfId="0" applyAlignment="1" applyBorder="1" applyFont="1" applyNumberFormat="1">
      <alignment horizontal="center" readingOrder="0" shrinkToFit="0" vertical="center" wrapText="1"/>
    </xf>
    <xf borderId="34" fillId="2" fontId="8" numFmtId="0" xfId="0" applyAlignment="1" applyBorder="1" applyFont="1">
      <alignment horizontal="center" shrinkToFit="0" vertical="center" wrapText="1"/>
    </xf>
    <xf borderId="9" fillId="2" fontId="8" numFmtId="0" xfId="0" applyAlignment="1" applyBorder="1" applyFont="1">
      <alignment horizontal="center" shrinkToFit="0" vertical="center" wrapText="1"/>
    </xf>
    <xf borderId="9" fillId="2" fontId="8" numFmtId="0" xfId="0" applyAlignment="1" applyBorder="1" applyFont="1">
      <alignment horizontal="center" readingOrder="0" shrinkToFit="0" vertical="center" wrapText="1"/>
    </xf>
    <xf borderId="9" fillId="2" fontId="8" numFmtId="0" xfId="0" applyAlignment="1" applyBorder="1" applyFont="1">
      <alignment horizontal="center" readingOrder="0" shrinkToFit="0" vertical="center" wrapText="1"/>
    </xf>
    <xf borderId="9" fillId="2" fontId="8" numFmtId="0" xfId="0" applyAlignment="1" applyBorder="1" applyFont="1">
      <alignment horizontal="center" readingOrder="0" shrinkToFit="0" vertical="center" wrapText="1"/>
    </xf>
    <xf borderId="34" fillId="0" fontId="19" numFmtId="0" xfId="0" applyAlignment="1" applyBorder="1" applyFont="1">
      <alignment horizontal="center" vertical="center"/>
    </xf>
    <xf borderId="34" fillId="0" fontId="19" numFmtId="0" xfId="0" applyAlignment="1" applyBorder="1" applyFont="1">
      <alignment horizontal="center" readingOrder="0"/>
    </xf>
    <xf borderId="9" fillId="0" fontId="19" numFmtId="0" xfId="0" applyAlignment="1" applyBorder="1" applyFont="1">
      <alignment horizontal="center" readingOrder="0"/>
    </xf>
    <xf borderId="9" fillId="0" fontId="19" numFmtId="0" xfId="0" applyAlignment="1" applyBorder="1" applyFont="1">
      <alignment readingOrder="0"/>
    </xf>
    <xf borderId="9" fillId="0" fontId="19" numFmtId="0" xfId="0" applyAlignment="1" applyBorder="1" applyFont="1">
      <alignment horizontal="center" readingOrder="0" vertical="bottom"/>
    </xf>
    <xf borderId="9" fillId="0" fontId="19" numFmtId="0" xfId="0" applyAlignment="1" applyBorder="1" applyFont="1">
      <alignment horizontal="center"/>
    </xf>
    <xf borderId="9" fillId="0" fontId="20" numFmtId="0" xfId="0" applyAlignment="1" applyBorder="1" applyFont="1">
      <alignment horizontal="center" readingOrder="0"/>
    </xf>
    <xf borderId="34" fillId="4" fontId="19" numFmtId="0" xfId="0" applyAlignment="1" applyBorder="1" applyFont="1">
      <alignment horizontal="center" vertical="center"/>
    </xf>
    <xf borderId="34" fillId="4" fontId="19" numFmtId="0" xfId="0" applyAlignment="1" applyBorder="1" applyFont="1">
      <alignment horizontal="center" readingOrder="0"/>
    </xf>
    <xf borderId="9" fillId="4" fontId="19" numFmtId="0" xfId="0" applyAlignment="1" applyBorder="1" applyFont="1">
      <alignment horizontal="center" readingOrder="0"/>
    </xf>
    <xf borderId="9" fillId="4" fontId="19" numFmtId="0" xfId="0" applyAlignment="1" applyBorder="1" applyFont="1">
      <alignment readingOrder="0"/>
    </xf>
    <xf borderId="9" fillId="4" fontId="21" numFmtId="0" xfId="0" applyAlignment="1" applyBorder="1" applyFont="1">
      <alignment readingOrder="0" vertical="bottom"/>
    </xf>
    <xf borderId="9" fillId="4" fontId="19" numFmtId="0" xfId="0" applyAlignment="1" applyBorder="1" applyFont="1">
      <alignment horizontal="center" vertical="bottom"/>
    </xf>
    <xf borderId="9" fillId="4" fontId="19" numFmtId="0" xfId="0" applyAlignment="1" applyBorder="1" applyFont="1">
      <alignment horizontal="center"/>
    </xf>
    <xf borderId="9" fillId="4" fontId="20" numFmtId="0" xfId="0" applyAlignment="1" applyBorder="1" applyFont="1">
      <alignment horizontal="center" readingOrder="0"/>
    </xf>
    <xf borderId="9" fillId="0" fontId="19" numFmtId="0" xfId="0" applyAlignment="1" applyBorder="1" applyFont="1">
      <alignment horizontal="center" vertical="bottom"/>
    </xf>
    <xf borderId="9" fillId="4" fontId="19" numFmtId="0" xfId="0" applyAlignment="1" applyBorder="1" applyFont="1">
      <alignment horizontal="center" readingOrder="0" vertical="bottom"/>
    </xf>
    <xf borderId="34" fillId="8" fontId="22" numFmtId="0" xfId="0" applyAlignment="1" applyBorder="1" applyFill="1" applyFont="1">
      <alignment horizontal="center" vertical="center"/>
    </xf>
    <xf borderId="34" fillId="8" fontId="22" numFmtId="0" xfId="0" applyAlignment="1" applyBorder="1" applyFont="1">
      <alignment horizontal="center" readingOrder="0"/>
    </xf>
    <xf borderId="9" fillId="8" fontId="22" numFmtId="0" xfId="0" applyAlignment="1" applyBorder="1" applyFont="1">
      <alignment horizontal="center" readingOrder="0"/>
    </xf>
    <xf borderId="9" fillId="8" fontId="22" numFmtId="0" xfId="0" applyAlignment="1" applyBorder="1" applyFont="1">
      <alignment readingOrder="0"/>
    </xf>
    <xf borderId="9" fillId="8" fontId="22" numFmtId="0" xfId="0" applyAlignment="1" applyBorder="1" applyFont="1">
      <alignment horizontal="center" readingOrder="0" vertical="bottom"/>
    </xf>
    <xf borderId="9" fillId="8" fontId="22" numFmtId="0" xfId="0" applyAlignment="1" applyBorder="1" applyFont="1">
      <alignment horizontal="center"/>
    </xf>
    <xf borderId="9" fillId="8" fontId="23" numFmtId="0" xfId="0" applyAlignment="1" applyBorder="1" applyFont="1">
      <alignment horizontal="center" readingOrder="0"/>
    </xf>
    <xf borderId="34" fillId="9" fontId="22" numFmtId="0" xfId="0" applyAlignment="1" applyBorder="1" applyFill="1" applyFont="1">
      <alignment horizontal="center" vertical="center"/>
    </xf>
    <xf borderId="34" fillId="9" fontId="22" numFmtId="0" xfId="0" applyAlignment="1" applyBorder="1" applyFont="1">
      <alignment horizontal="center" readingOrder="0"/>
    </xf>
    <xf borderId="9" fillId="9" fontId="22" numFmtId="0" xfId="0" applyAlignment="1" applyBorder="1" applyFont="1">
      <alignment horizontal="center" readingOrder="0"/>
    </xf>
    <xf borderId="9" fillId="9" fontId="22" numFmtId="0" xfId="0" applyAlignment="1" applyBorder="1" applyFont="1">
      <alignment readingOrder="0"/>
    </xf>
    <xf borderId="9" fillId="9" fontId="22" numFmtId="0" xfId="0" applyAlignment="1" applyBorder="1" applyFont="1">
      <alignment horizontal="center" readingOrder="0" vertical="bottom"/>
    </xf>
    <xf borderId="9" fillId="9" fontId="22" numFmtId="0" xfId="0" applyAlignment="1" applyBorder="1" applyFont="1">
      <alignment horizontal="center"/>
    </xf>
    <xf borderId="9" fillId="9" fontId="23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0" fillId="0" fontId="17" numFmtId="0" xfId="0" applyAlignment="1" applyFont="1">
      <alignment horizontal="center" readingOrder="0" shrinkToFit="0" vertical="center" wrapText="1"/>
    </xf>
    <xf borderId="10" fillId="4" fontId="6" numFmtId="0" xfId="0" applyAlignment="1" applyBorder="1" applyFont="1">
      <alignment horizontal="center" vertical="center"/>
    </xf>
    <xf borderId="11" fillId="0" fontId="7" numFmtId="0" xfId="0" applyAlignment="1" applyBorder="1" applyFont="1">
      <alignment horizontal="center" vertical="center"/>
    </xf>
    <xf borderId="11" fillId="4" fontId="6" numFmtId="0" xfId="0" applyAlignment="1" applyBorder="1" applyFont="1">
      <alignment horizontal="center" vertical="center"/>
    </xf>
    <xf borderId="12" fillId="4" fontId="8" numFmtId="0" xfId="0" applyAlignment="1" applyBorder="1" applyFont="1">
      <alignment horizontal="center" shrinkToFit="0" textRotation="90" vertical="center" wrapText="1"/>
    </xf>
    <xf borderId="6" fillId="4" fontId="17" numFmtId="0" xfId="0" applyAlignment="1" applyBorder="1" applyFont="1">
      <alignment horizontal="center" readingOrder="0" shrinkToFit="0" vertical="center" wrapText="1"/>
    </xf>
    <xf borderId="6" fillId="2" fontId="17" numFmtId="0" xfId="0" applyAlignment="1" applyBorder="1" applyFont="1">
      <alignment horizontal="center" readingOrder="0" shrinkToFit="0" vertical="center" wrapText="1"/>
    </xf>
    <xf borderId="13" fillId="2" fontId="17" numFmtId="0" xfId="0" applyAlignment="1" applyBorder="1" applyFont="1">
      <alignment horizontal="center" readingOrder="0" shrinkToFit="0" vertical="center" wrapText="1"/>
    </xf>
    <xf borderId="35" fillId="0" fontId="2" numFmtId="0" xfId="0" applyBorder="1" applyFont="1"/>
    <xf borderId="11" fillId="0" fontId="17" numFmtId="0" xfId="0" applyAlignment="1" applyBorder="1" applyFont="1">
      <alignment horizontal="center" readingOrder="0" shrinkToFit="0" vertical="center" wrapText="1"/>
    </xf>
    <xf borderId="11" fillId="10" fontId="17" numFmtId="0" xfId="0" applyAlignment="1" applyBorder="1" applyFill="1" applyFont="1">
      <alignment horizontal="center" readingOrder="0" shrinkToFit="0" vertical="center" wrapText="1"/>
    </xf>
    <xf borderId="11" fillId="11" fontId="17" numFmtId="0" xfId="0" applyAlignment="1" applyBorder="1" applyFill="1" applyFont="1">
      <alignment horizontal="center" readingOrder="0" shrinkToFit="0" vertical="center" wrapText="1"/>
    </xf>
    <xf borderId="11" fillId="12" fontId="17" numFmtId="0" xfId="0" applyAlignment="1" applyBorder="1" applyFill="1" applyFont="1">
      <alignment horizontal="center" readingOrder="0" shrinkToFit="0" vertical="center" wrapText="1"/>
    </xf>
    <xf borderId="11" fillId="0" fontId="7" numFmtId="0" xfId="0" applyAlignment="1" applyBorder="1" applyFont="1">
      <alignment horizontal="center" shrinkToFit="0" vertical="center" wrapText="0"/>
    </xf>
    <xf borderId="34" fillId="0" fontId="2" numFmtId="0" xfId="0" applyBorder="1" applyFont="1"/>
    <xf borderId="9" fillId="2" fontId="17" numFmtId="0" xfId="0" applyAlignment="1" applyBorder="1" applyFont="1">
      <alignment horizontal="center" shrinkToFit="0" vertical="center" wrapText="1"/>
    </xf>
    <xf borderId="13" fillId="2" fontId="11" numFmtId="0" xfId="0" applyAlignment="1" applyBorder="1" applyFont="1">
      <alignment horizontal="center" vertical="center"/>
    </xf>
    <xf borderId="13" fillId="2" fontId="8" numFmtId="166" xfId="0" applyAlignment="1" applyBorder="1" applyFont="1" applyNumberFormat="1">
      <alignment horizontal="center" readingOrder="0" shrinkToFit="0" vertical="center" wrapText="1"/>
    </xf>
    <xf borderId="34" fillId="13" fontId="7" numFmtId="0" xfId="0" applyAlignment="1" applyBorder="1" applyFill="1" applyFont="1">
      <alignment horizontal="center" vertical="center"/>
    </xf>
    <xf borderId="34" fillId="13" fontId="7" numFmtId="0" xfId="0" applyAlignment="1" applyBorder="1" applyFont="1">
      <alignment horizontal="left" vertical="center"/>
    </xf>
    <xf borderId="9" fillId="13" fontId="7" numFmtId="0" xfId="0" applyAlignment="1" applyBorder="1" applyFont="1">
      <alignment horizontal="center" readingOrder="0" vertical="center"/>
    </xf>
    <xf borderId="34" fillId="4" fontId="7" numFmtId="0" xfId="0" applyAlignment="1" applyBorder="1" applyFont="1">
      <alignment horizontal="center" vertical="center"/>
    </xf>
    <xf borderId="34" fillId="4" fontId="7" numFmtId="0" xfId="0" applyAlignment="1" applyBorder="1" applyFont="1">
      <alignment horizontal="left" vertical="center"/>
    </xf>
    <xf borderId="9" fillId="4" fontId="7" numFmtId="0" xfId="0" applyAlignment="1" applyBorder="1" applyFont="1">
      <alignment horizontal="center" readingOrder="0" vertical="center"/>
    </xf>
    <xf borderId="34" fillId="8" fontId="3" numFmtId="0" xfId="0" applyAlignment="1" applyBorder="1" applyFont="1">
      <alignment horizontal="center" vertical="center"/>
    </xf>
    <xf borderId="34" fillId="8" fontId="3" numFmtId="0" xfId="0" applyAlignment="1" applyBorder="1" applyFont="1">
      <alignment horizontal="left" vertical="center"/>
    </xf>
    <xf borderId="34" fillId="9" fontId="3" numFmtId="0" xfId="0" applyAlignment="1" applyBorder="1" applyFont="1">
      <alignment horizontal="center" vertical="center"/>
    </xf>
    <xf borderId="34" fillId="9" fontId="3" numFmtId="0" xfId="0" applyAlignment="1" applyBorder="1" applyFont="1">
      <alignment horizontal="left" vertical="center"/>
    </xf>
    <xf borderId="0" fillId="0" fontId="14" numFmtId="0" xfId="0" applyFont="1"/>
    <xf borderId="6" fillId="2" fontId="13" numFmtId="0" xfId="0" applyAlignment="1" applyBorder="1" applyFont="1">
      <alignment horizontal="right" readingOrder="0" vertical="bottom"/>
    </xf>
    <xf borderId="13" fillId="4" fontId="14" numFmtId="0" xfId="0" applyAlignment="1" applyBorder="1" applyFont="1">
      <alignment horizontal="center"/>
    </xf>
    <xf borderId="6" fillId="4" fontId="13" numFmtId="0" xfId="0" applyAlignment="1" applyBorder="1" applyFont="1">
      <alignment horizontal="right" readingOrder="0" vertical="bottom"/>
    </xf>
    <xf borderId="13" fillId="0" fontId="14" numFmtId="0" xfId="0" applyAlignment="1" applyBorder="1" applyFont="1">
      <alignment horizontal="center"/>
    </xf>
    <xf borderId="36" fillId="0" fontId="1" numFmtId="0" xfId="0" applyAlignment="1" applyBorder="1" applyFont="1">
      <alignment horizontal="center" readingOrder="0" shrinkToFit="0" vertical="center" wrapText="1"/>
    </xf>
    <xf borderId="37" fillId="0" fontId="2" numFmtId="0" xfId="0" applyBorder="1" applyFont="1"/>
    <xf borderId="38" fillId="0" fontId="2" numFmtId="0" xfId="0" applyBorder="1" applyFont="1"/>
    <xf borderId="39" fillId="2" fontId="1" numFmtId="1" xfId="0" applyAlignment="1" applyBorder="1" applyFont="1" applyNumberFormat="1">
      <alignment horizontal="center" readingOrder="0" shrinkToFit="0" vertical="center" wrapText="1"/>
    </xf>
    <xf borderId="40" fillId="14" fontId="24" numFmtId="164" xfId="0" applyAlignment="1" applyBorder="1" applyFill="1" applyFont="1" applyNumberFormat="1">
      <alignment horizontal="center" readingOrder="0" shrinkToFit="0" vertical="center" wrapText="1"/>
    </xf>
    <xf borderId="41" fillId="0" fontId="2" numFmtId="0" xfId="0" applyBorder="1" applyFont="1"/>
    <xf borderId="40" fillId="15" fontId="24" numFmtId="164" xfId="0" applyAlignment="1" applyBorder="1" applyFill="1" applyFont="1" applyNumberFormat="1">
      <alignment horizontal="center" readingOrder="0" shrinkToFit="0" vertical="center" wrapText="1"/>
    </xf>
    <xf borderId="42" fillId="0" fontId="2" numFmtId="0" xfId="0" applyBorder="1" applyFont="1"/>
    <xf borderId="43" fillId="7" fontId="6" numFmtId="164" xfId="0" applyAlignment="1" applyBorder="1" applyFont="1" applyNumberFormat="1">
      <alignment horizontal="center" readingOrder="0" shrinkToFit="0" textRotation="90" vertical="center" wrapText="1"/>
    </xf>
    <xf borderId="44" fillId="7" fontId="6" numFmtId="164" xfId="0" applyAlignment="1" applyBorder="1" applyFont="1" applyNumberFormat="1">
      <alignment horizontal="center" readingOrder="0" shrinkToFit="0" textRotation="90" vertical="center" wrapText="1"/>
    </xf>
    <xf borderId="44" fillId="14" fontId="6" numFmtId="164" xfId="0" applyAlignment="1" applyBorder="1" applyFont="1" applyNumberFormat="1">
      <alignment horizontal="center" readingOrder="0" shrinkToFit="0" textRotation="90" vertical="center" wrapText="1"/>
    </xf>
    <xf borderId="44" fillId="7" fontId="6" numFmtId="0" xfId="0" applyAlignment="1" applyBorder="1" applyFont="1">
      <alignment horizontal="center" readingOrder="0" shrinkToFit="0" textRotation="90" vertical="center" wrapText="1"/>
    </xf>
    <xf borderId="45" fillId="7" fontId="6" numFmtId="0" xfId="0" applyAlignment="1" applyBorder="1" applyFont="1">
      <alignment horizontal="center" readingOrder="0" shrinkToFit="0" textRotation="90" vertical="center" wrapText="1"/>
    </xf>
    <xf borderId="46" fillId="4" fontId="6" numFmtId="0" xfId="0" applyAlignment="1" applyBorder="1" applyFont="1">
      <alignment horizontal="center" shrinkToFit="0" vertical="center" wrapText="1"/>
    </xf>
    <xf borderId="12" fillId="4" fontId="6" numFmtId="0" xfId="0" applyAlignment="1" applyBorder="1" applyFont="1">
      <alignment horizontal="center" shrinkToFit="0" vertical="center" wrapText="1"/>
    </xf>
    <xf borderId="12" fillId="0" fontId="7" numFmtId="0" xfId="0" applyAlignment="1" applyBorder="1" applyFont="1">
      <alignment horizontal="center" shrinkToFit="0" vertical="center" wrapText="1"/>
    </xf>
    <xf borderId="12" fillId="4" fontId="25" numFmtId="164" xfId="0" applyAlignment="1" applyBorder="1" applyFont="1" applyNumberFormat="1">
      <alignment horizontal="center" readingOrder="0" shrinkToFit="0" textRotation="90" vertical="center" wrapText="1"/>
    </xf>
    <xf borderId="1" fillId="4" fontId="25" numFmtId="164" xfId="0" applyAlignment="1" applyBorder="1" applyFont="1" applyNumberFormat="1">
      <alignment horizontal="center" readingOrder="0" shrinkToFit="0" textRotation="90" vertical="center" wrapText="1"/>
    </xf>
    <xf borderId="47" fillId="7" fontId="26" numFmtId="164" xfId="0" applyAlignment="1" applyBorder="1" applyFont="1" applyNumberFormat="1">
      <alignment horizontal="center" readingOrder="0" shrinkToFit="0" vertical="center" wrapText="1"/>
    </xf>
    <xf borderId="48" fillId="4" fontId="27" numFmtId="164" xfId="0" applyAlignment="1" applyBorder="1" applyFont="1" applyNumberFormat="1">
      <alignment horizontal="center" readingOrder="0" shrinkToFit="0" vertical="center" wrapText="1"/>
    </xf>
    <xf borderId="47" fillId="16" fontId="28" numFmtId="164" xfId="0" applyAlignment="1" applyBorder="1" applyFill="1" applyFont="1" applyNumberFormat="1">
      <alignment horizontal="center" readingOrder="0" shrinkToFit="0" vertical="center" wrapText="1"/>
    </xf>
    <xf borderId="48" fillId="4" fontId="29" numFmtId="164" xfId="0" applyAlignment="1" applyBorder="1" applyFont="1" applyNumberFormat="1">
      <alignment horizontal="center" readingOrder="0" shrinkToFit="0" vertical="center" wrapText="1"/>
    </xf>
    <xf borderId="49" fillId="0" fontId="2" numFmtId="0" xfId="0" applyBorder="1" applyFont="1"/>
    <xf borderId="50" fillId="0" fontId="2" numFmtId="0" xfId="0" applyBorder="1" applyFont="1"/>
    <xf borderId="10" fillId="0" fontId="2" numFmtId="0" xfId="0" applyBorder="1" applyFont="1"/>
    <xf borderId="51" fillId="0" fontId="2" numFmtId="0" xfId="0" applyBorder="1" applyFont="1"/>
    <xf borderId="52" fillId="0" fontId="2" numFmtId="0" xfId="0" applyBorder="1" applyFont="1"/>
    <xf borderId="53" fillId="12" fontId="26" numFmtId="164" xfId="0" applyAlignment="1" applyBorder="1" applyFont="1" applyNumberFormat="1">
      <alignment horizontal="center" readingOrder="0" shrinkToFit="0" vertical="center" wrapText="1"/>
    </xf>
    <xf borderId="12" fillId="12" fontId="26" numFmtId="164" xfId="0" applyAlignment="1" applyBorder="1" applyFont="1" applyNumberFormat="1">
      <alignment horizontal="center" readingOrder="0" shrinkToFit="0" vertical="center" wrapText="1"/>
    </xf>
    <xf borderId="12" fillId="17" fontId="26" numFmtId="164" xfId="0" applyAlignment="1" applyBorder="1" applyFill="1" applyFont="1" applyNumberFormat="1">
      <alignment horizontal="center" readingOrder="0" shrinkToFit="0" vertical="center" wrapText="1"/>
    </xf>
    <xf borderId="12" fillId="17" fontId="28" numFmtId="164" xfId="0" applyAlignment="1" applyBorder="1" applyFont="1" applyNumberFormat="1">
      <alignment horizontal="center" readingOrder="0" shrinkToFit="0" vertical="center" wrapText="1"/>
    </xf>
    <xf borderId="54" fillId="0" fontId="2" numFmtId="0" xfId="0" applyBorder="1" applyFont="1"/>
    <xf borderId="55" fillId="2" fontId="17" numFmtId="0" xfId="0" applyAlignment="1" applyBorder="1" applyFont="1">
      <alignment horizontal="center" shrinkToFit="0" vertical="center" wrapText="1"/>
    </xf>
    <xf borderId="6" fillId="2" fontId="6" numFmtId="0" xfId="0" applyAlignment="1" applyBorder="1" applyFont="1">
      <alignment horizontal="center" readingOrder="0" shrinkToFit="0" vertical="center" wrapText="1"/>
    </xf>
    <xf borderId="13" fillId="2" fontId="6" numFmtId="0" xfId="0" applyAlignment="1" applyBorder="1" applyFont="1">
      <alignment horizontal="center" shrinkToFit="0" vertical="center" wrapText="1"/>
    </xf>
    <xf borderId="13" fillId="2" fontId="17" numFmtId="164" xfId="0" applyAlignment="1" applyBorder="1" applyFont="1" applyNumberFormat="1">
      <alignment horizontal="center" readingOrder="0" shrinkToFit="0" textRotation="90" vertical="center" wrapText="1"/>
    </xf>
    <xf borderId="56" fillId="0" fontId="20" numFmtId="166" xfId="0" applyAlignment="1" applyBorder="1" applyFont="1" applyNumberFormat="1">
      <alignment horizontal="center" readingOrder="0" shrinkToFit="0" vertical="center" wrapText="1"/>
    </xf>
    <xf borderId="57" fillId="0" fontId="20" numFmtId="166" xfId="0" applyAlignment="1" applyBorder="1" applyFont="1" applyNumberFormat="1">
      <alignment horizontal="center" readingOrder="0" shrinkToFit="0" vertical="center" wrapText="1"/>
    </xf>
    <xf borderId="57" fillId="4" fontId="20" numFmtId="166" xfId="0" applyAlignment="1" applyBorder="1" applyFont="1" applyNumberFormat="1">
      <alignment horizontal="center" readingOrder="0" shrinkToFit="0" vertical="center" wrapText="1"/>
    </xf>
    <xf borderId="9" fillId="7" fontId="8" numFmtId="167" xfId="0" applyAlignment="1" applyBorder="1" applyFont="1" applyNumberFormat="1">
      <alignment horizontal="center" readingOrder="0" shrinkToFit="0" textRotation="0" vertical="center" wrapText="1"/>
    </xf>
    <xf borderId="9" fillId="14" fontId="8" numFmtId="167" xfId="0" applyAlignment="1" applyBorder="1" applyFont="1" applyNumberFormat="1">
      <alignment horizontal="center" readingOrder="0" shrinkToFit="0" textRotation="0" vertical="center" wrapText="1"/>
    </xf>
    <xf borderId="58" fillId="4" fontId="30" numFmtId="0" xfId="0" applyAlignment="1" applyBorder="1" applyFont="1">
      <alignment horizontal="center" readingOrder="0" shrinkToFit="0" vertical="center" wrapText="1"/>
    </xf>
    <xf borderId="56" fillId="0" fontId="31" numFmtId="0" xfId="0" applyAlignment="1" applyBorder="1" applyFont="1">
      <alignment horizontal="center" readingOrder="0" shrinkToFit="0" textRotation="90" vertical="center" wrapText="1"/>
    </xf>
    <xf borderId="59" fillId="0" fontId="3" numFmtId="0" xfId="0" applyAlignment="1" applyBorder="1" applyFont="1">
      <alignment horizontal="center" readingOrder="0" shrinkToFit="0" vertical="center" wrapText="1"/>
    </xf>
    <xf borderId="60" fillId="4" fontId="7" numFmtId="0" xfId="0" applyAlignment="1" applyBorder="1" applyFont="1">
      <alignment readingOrder="0" shrinkToFit="0" vertical="center" wrapText="1"/>
    </xf>
    <xf borderId="61" fillId="4" fontId="7" numFmtId="0" xfId="0" applyAlignment="1" applyBorder="1" applyFont="1">
      <alignment readingOrder="0" shrinkToFit="0" vertical="center" wrapText="1"/>
    </xf>
    <xf borderId="62" fillId="0" fontId="32" numFmtId="1" xfId="0" applyAlignment="1" applyBorder="1" applyFont="1" applyNumberFormat="1">
      <alignment horizontal="center" readingOrder="0" shrinkToFit="0" vertical="center" wrapText="1"/>
    </xf>
    <xf borderId="63" fillId="0" fontId="32" numFmtId="1" xfId="0" applyAlignment="1" applyBorder="1" applyFont="1" applyNumberFormat="1">
      <alignment horizontal="center" readingOrder="0" shrinkToFit="0" vertical="center" wrapText="1"/>
    </xf>
    <xf borderId="64" fillId="0" fontId="33" numFmtId="1" xfId="0" applyAlignment="1" applyBorder="1" applyFont="1" applyNumberFormat="1">
      <alignment horizontal="center" readingOrder="0" shrinkToFit="0" vertical="center" wrapText="1"/>
    </xf>
    <xf borderId="34" fillId="0" fontId="34" numFmtId="164" xfId="0" applyAlignment="1" applyBorder="1" applyFont="1" applyNumberFormat="1">
      <alignment horizontal="center" readingOrder="0" shrinkToFit="0" vertical="center" wrapText="1"/>
    </xf>
    <xf borderId="13" fillId="0" fontId="34" numFmtId="164" xfId="0" applyAlignment="1" applyBorder="1" applyFont="1" applyNumberFormat="1">
      <alignment horizontal="center" readingOrder="0" shrinkToFit="0" vertical="center" wrapText="1"/>
    </xf>
    <xf borderId="65" fillId="0" fontId="35" numFmtId="1" xfId="0" applyAlignment="1" applyBorder="1" applyFont="1" applyNumberFormat="1">
      <alignment horizontal="center" shrinkToFit="0" vertical="center" wrapText="1"/>
    </xf>
    <xf borderId="63" fillId="0" fontId="36" numFmtId="1" xfId="0" applyAlignment="1" applyBorder="1" applyFont="1" applyNumberFormat="1">
      <alignment horizontal="center" readingOrder="0" shrinkToFit="0" vertical="center" wrapText="1"/>
    </xf>
    <xf borderId="63" fillId="0" fontId="36" numFmtId="0" xfId="0" applyAlignment="1" applyBorder="1" applyFont="1">
      <alignment horizontal="center" shrinkToFit="0" vertical="center" wrapText="1"/>
    </xf>
    <xf borderId="63" fillId="0" fontId="7" numFmtId="0" xfId="0" applyAlignment="1" applyBorder="1" applyFont="1">
      <alignment horizontal="center" shrinkToFit="0" vertical="center" wrapText="1"/>
    </xf>
    <xf borderId="64" fillId="18" fontId="37" numFmtId="0" xfId="0" applyAlignment="1" applyBorder="1" applyFill="1" applyFont="1">
      <alignment horizontal="center" shrinkToFit="0" vertical="center" wrapText="1"/>
    </xf>
    <xf borderId="62" fillId="18" fontId="13" numFmtId="0" xfId="0" applyAlignment="1" applyBorder="1" applyFont="1">
      <alignment horizontal="center" shrinkToFit="0" vertical="center" wrapText="0"/>
    </xf>
    <xf borderId="62" fillId="18" fontId="13" numFmtId="0" xfId="0" applyAlignment="1" applyBorder="1" applyFont="1">
      <alignment horizontal="center" shrinkToFit="0" vertical="center" wrapText="1"/>
    </xf>
    <xf borderId="62" fillId="18" fontId="7" numFmtId="0" xfId="0" applyAlignment="1" applyBorder="1" applyFont="1">
      <alignment shrinkToFit="0" vertical="center" wrapText="1"/>
    </xf>
    <xf borderId="62" fillId="18" fontId="32" numFmtId="1" xfId="0" applyAlignment="1" applyBorder="1" applyFont="1" applyNumberFormat="1">
      <alignment horizontal="center" readingOrder="0" shrinkToFit="0" vertical="center" wrapText="1"/>
    </xf>
    <xf borderId="63" fillId="18" fontId="32" numFmtId="1" xfId="0" applyAlignment="1" applyBorder="1" applyFont="1" applyNumberFormat="1">
      <alignment horizontal="center" readingOrder="0" shrinkToFit="0" vertical="center" wrapText="1"/>
    </xf>
    <xf borderId="63" fillId="18" fontId="36" numFmtId="1" xfId="0" applyAlignment="1" applyBorder="1" applyFont="1" applyNumberFormat="1">
      <alignment horizontal="center" readingOrder="0" shrinkToFit="0" vertical="center" wrapText="1"/>
    </xf>
    <xf borderId="63" fillId="18" fontId="7" numFmtId="0" xfId="0" applyAlignment="1" applyBorder="1" applyFont="1">
      <alignment horizontal="center" shrinkToFit="0" vertical="center" wrapText="1"/>
    </xf>
    <xf borderId="66" fillId="4" fontId="30" numFmtId="0" xfId="0" applyAlignment="1" applyBorder="1" applyFont="1">
      <alignment horizontal="center" readingOrder="0" shrinkToFit="0" vertical="center" wrapText="1"/>
    </xf>
    <xf borderId="67" fillId="0" fontId="31" numFmtId="0" xfId="0" applyAlignment="1" applyBorder="1" applyFont="1">
      <alignment horizontal="center" readingOrder="0" shrinkToFit="0" textRotation="90" vertical="center" wrapText="1"/>
    </xf>
    <xf borderId="52" fillId="0" fontId="13" numFmtId="0" xfId="0" applyAlignment="1" applyBorder="1" applyFont="1">
      <alignment horizontal="center" readingOrder="0" shrinkToFit="0" vertical="center" wrapText="1"/>
    </xf>
    <xf borderId="60" fillId="4" fontId="7" numFmtId="0" xfId="0" applyAlignment="1" applyBorder="1" applyFont="1">
      <alignment shrinkToFit="0" vertical="center" wrapText="1"/>
    </xf>
    <xf borderId="61" fillId="4" fontId="7" numFmtId="0" xfId="0" applyAlignment="1" applyBorder="1" applyFont="1">
      <alignment shrinkToFit="0" vertical="center" wrapText="1"/>
    </xf>
    <xf borderId="68" fillId="0" fontId="32" numFmtId="1" xfId="0" applyAlignment="1" applyBorder="1" applyFont="1" applyNumberFormat="1">
      <alignment horizontal="center" readingOrder="0" shrinkToFit="0" vertical="center" wrapText="1"/>
    </xf>
    <xf borderId="58" fillId="0" fontId="32" numFmtId="1" xfId="0" applyAlignment="1" applyBorder="1" applyFont="1" applyNumberFormat="1">
      <alignment horizontal="center" readingOrder="0" shrinkToFit="0" vertical="center" wrapText="1"/>
    </xf>
    <xf borderId="69" fillId="0" fontId="10" numFmtId="1" xfId="0" applyAlignment="1" applyBorder="1" applyFont="1" applyNumberFormat="1">
      <alignment horizontal="center" readingOrder="0" shrinkToFit="0" vertical="center" wrapText="1"/>
    </xf>
    <xf borderId="70" fillId="0" fontId="2" numFmtId="0" xfId="0" applyBorder="1" applyFont="1"/>
    <xf borderId="67" fillId="0" fontId="2" numFmtId="0" xfId="0" applyBorder="1" applyFont="1"/>
    <xf borderId="71" fillId="4" fontId="7" numFmtId="0" xfId="0" applyAlignment="1" applyBorder="1" applyFont="1">
      <alignment readingOrder="0" shrinkToFit="0" vertical="center" wrapText="1"/>
    </xf>
    <xf borderId="72" fillId="4" fontId="7" numFmtId="0" xfId="0" applyAlignment="1" applyBorder="1" applyFont="1">
      <alignment readingOrder="0" shrinkToFit="0" vertical="center" wrapText="1"/>
    </xf>
    <xf borderId="66" fillId="0" fontId="32" numFmtId="1" xfId="0" applyAlignment="1" applyBorder="1" applyFont="1" applyNumberFormat="1">
      <alignment horizontal="center" readingOrder="0" shrinkToFit="0" vertical="center" wrapText="1"/>
    </xf>
    <xf borderId="64" fillId="0" fontId="10" numFmtId="1" xfId="0" applyAlignment="1" applyBorder="1" applyFont="1" applyNumberFormat="1">
      <alignment horizontal="center" readingOrder="0" shrinkToFit="0" vertical="center" wrapText="1"/>
    </xf>
    <xf borderId="58" fillId="0" fontId="2" numFmtId="0" xfId="0" applyBorder="1" applyFont="1"/>
    <xf borderId="56" fillId="0" fontId="2" numFmtId="0" xfId="0" applyBorder="1" applyFont="1"/>
    <xf borderId="59" fillId="0" fontId="2" numFmtId="0" xfId="0" applyBorder="1" applyFont="1"/>
    <xf borderId="73" fillId="4" fontId="7" numFmtId="0" xfId="0" applyAlignment="1" applyBorder="1" applyFont="1">
      <alignment readingOrder="0" shrinkToFit="0" vertical="center" wrapText="1"/>
    </xf>
    <xf borderId="74" fillId="4" fontId="7" numFmtId="0" xfId="0" applyAlignment="1" applyBorder="1" applyFont="1">
      <alignment readingOrder="0" shrinkToFit="0" vertical="center" wrapText="1"/>
    </xf>
    <xf borderId="12" fillId="0" fontId="34" numFmtId="164" xfId="0" applyAlignment="1" applyBorder="1" applyFont="1" applyNumberFormat="1">
      <alignment horizontal="center" readingOrder="0" shrinkToFit="0" vertical="center" wrapText="1"/>
    </xf>
    <xf borderId="75" fillId="0" fontId="35" numFmtId="1" xfId="0" applyAlignment="1" applyBorder="1" applyFont="1" applyNumberFormat="1">
      <alignment horizontal="center" shrinkToFit="0" vertical="center" wrapText="1"/>
    </xf>
    <xf borderId="52" fillId="0" fontId="38" numFmtId="0" xfId="0" applyAlignment="1" applyBorder="1" applyFont="1">
      <alignment horizontal="center" readingOrder="0" shrinkToFit="0" vertical="center" wrapText="1"/>
    </xf>
    <xf borderId="69" fillId="0" fontId="39" numFmtId="1" xfId="0" applyAlignment="1" applyBorder="1" applyFont="1" applyNumberFormat="1">
      <alignment horizontal="center" readingOrder="0" shrinkToFit="0" vertical="center" wrapText="1"/>
    </xf>
    <xf borderId="76" fillId="4" fontId="7" numFmtId="0" xfId="0" applyAlignment="1" applyBorder="1" applyFont="1">
      <alignment readingOrder="0" shrinkToFit="0" vertical="center" wrapText="1"/>
    </xf>
    <xf borderId="77" fillId="4" fontId="7" numFmtId="0" xfId="0" applyAlignment="1" applyBorder="1" applyFont="1">
      <alignment readingOrder="0" shrinkToFit="0" vertical="center" wrapText="1"/>
    </xf>
    <xf borderId="52" fillId="0" fontId="40" numFmtId="0" xfId="0" applyAlignment="1" applyBorder="1" applyFont="1">
      <alignment horizontal="center" readingOrder="0" shrinkToFit="0" vertical="center" wrapText="1"/>
    </xf>
    <xf borderId="78" fillId="4" fontId="7" numFmtId="0" xfId="0" applyAlignment="1" applyBorder="1" applyFont="1">
      <alignment readingOrder="0" shrinkToFit="0" vertical="center" wrapText="1"/>
    </xf>
    <xf borderId="79" fillId="4" fontId="7" numFmtId="0" xfId="0" applyAlignment="1" applyBorder="1" applyFont="1">
      <alignment readingOrder="0" shrinkToFit="0" vertical="center" wrapText="1"/>
    </xf>
    <xf borderId="62" fillId="18" fontId="7" numFmtId="1" xfId="0" applyAlignment="1" applyBorder="1" applyFont="1" applyNumberFormat="1">
      <alignment horizontal="center" readingOrder="0" shrinkToFit="0" vertical="center" wrapText="1"/>
    </xf>
    <xf borderId="63" fillId="18" fontId="41" numFmtId="1" xfId="0" applyAlignment="1" applyBorder="1" applyFont="1" applyNumberFormat="1">
      <alignment horizontal="center" readingOrder="0" shrinkToFit="0" vertical="center" wrapText="1"/>
    </xf>
    <xf borderId="63" fillId="4" fontId="30" numFmtId="0" xfId="0" applyAlignment="1" applyBorder="1" applyFont="1">
      <alignment horizontal="center" readingOrder="0" shrinkToFit="0" vertical="center" wrapText="1"/>
    </xf>
    <xf borderId="36" fillId="0" fontId="42" numFmtId="0" xfId="0" applyAlignment="1" applyBorder="1" applyFont="1">
      <alignment horizontal="center" readingOrder="0" shrinkToFit="0" vertical="center" wrapText="1"/>
    </xf>
    <xf borderId="36" fillId="3" fontId="43" numFmtId="0" xfId="0" applyAlignment="1" applyBorder="1" applyFont="1">
      <alignment horizontal="center" readingOrder="0" shrinkToFit="0" vertical="center" wrapText="1"/>
    </xf>
    <xf borderId="45" fillId="2" fontId="44" numFmtId="0" xfId="0" applyAlignment="1" applyBorder="1" applyFont="1">
      <alignment horizontal="center" shrinkToFit="0" vertical="center" wrapText="1"/>
    </xf>
    <xf borderId="13" fillId="2" fontId="13" numFmtId="0" xfId="0" applyAlignment="1" applyBorder="1" applyFont="1">
      <alignment horizontal="center" shrinkToFit="0" vertical="center" wrapText="1"/>
    </xf>
    <xf borderId="6" fillId="2" fontId="15" numFmtId="0" xfId="0" applyAlignment="1" applyBorder="1" applyFont="1">
      <alignment horizontal="center" shrinkToFit="0" vertical="center" wrapText="1"/>
    </xf>
    <xf borderId="55" fillId="2" fontId="15" numFmtId="0" xfId="0" applyAlignment="1" applyBorder="1" applyFont="1">
      <alignment horizontal="center" shrinkToFit="0" vertical="center" wrapText="1"/>
    </xf>
    <xf borderId="13" fillId="2" fontId="15" numFmtId="0" xfId="0" applyAlignment="1" applyBorder="1" applyFont="1">
      <alignment horizontal="center" shrinkToFit="0" vertical="center" wrapText="1"/>
    </xf>
    <xf borderId="80" fillId="0" fontId="2" numFmtId="0" xfId="0" applyBorder="1" applyFont="1"/>
    <xf borderId="6" fillId="0" fontId="45" numFmtId="0" xfId="0" applyAlignment="1" applyBorder="1" applyFont="1">
      <alignment horizontal="left" shrinkToFit="0" vertical="center" wrapText="1"/>
    </xf>
    <xf borderId="81" fillId="13" fontId="16" numFmtId="0" xfId="0" applyAlignment="1" applyBorder="1" applyFont="1">
      <alignment horizontal="center" readingOrder="0" shrinkToFit="0" vertical="center" wrapText="1"/>
    </xf>
    <xf borderId="12" fillId="13" fontId="16" numFmtId="0" xfId="0" applyAlignment="1" applyBorder="1" applyFont="1">
      <alignment horizontal="center" readingOrder="0" shrinkToFit="0" vertical="center" wrapText="1"/>
    </xf>
    <xf borderId="82" fillId="0" fontId="46" numFmtId="1" xfId="0" applyAlignment="1" applyBorder="1" applyFont="1" applyNumberFormat="1">
      <alignment horizontal="center" readingOrder="0" shrinkToFit="0" vertical="center" wrapText="1"/>
    </xf>
    <xf borderId="83" fillId="0" fontId="2" numFmtId="0" xfId="0" applyBorder="1" applyFont="1"/>
    <xf borderId="84" fillId="0" fontId="2" numFmtId="0" xfId="0" applyBorder="1" applyFont="1"/>
    <xf borderId="13" fillId="2" fontId="13" numFmtId="0" xfId="0" applyAlignment="1" applyBorder="1" applyFont="1">
      <alignment horizontal="center" readingOrder="0" shrinkToFit="0" vertical="center" wrapText="1"/>
    </xf>
    <xf borderId="85" fillId="0" fontId="2" numFmtId="0" xfId="0" applyBorder="1" applyFont="1"/>
    <xf borderId="81" fillId="19" fontId="47" numFmtId="0" xfId="0" applyAlignment="1" applyBorder="1" applyFill="1" applyFont="1">
      <alignment horizontal="center" shrinkToFit="0" vertical="center" wrapText="1"/>
    </xf>
    <xf borderId="12" fillId="19" fontId="47" numFmtId="0" xfId="0" applyAlignment="1" applyBorder="1" applyFont="1">
      <alignment horizontal="center" shrinkToFit="0" vertical="center" wrapText="1"/>
    </xf>
    <xf borderId="12" fillId="20" fontId="48" numFmtId="0" xfId="0" applyAlignment="1" applyBorder="1" applyFill="1" applyFont="1">
      <alignment horizontal="center" readingOrder="0" shrinkToFit="0" vertical="center" wrapText="1"/>
    </xf>
    <xf borderId="12" fillId="21" fontId="49" numFmtId="0" xfId="0" applyAlignment="1" applyBorder="1" applyFill="1" applyFont="1">
      <alignment horizontal="center" shrinkToFit="0" vertical="center" wrapText="1"/>
    </xf>
    <xf borderId="86" fillId="0" fontId="2" numFmtId="0" xfId="0" applyBorder="1" applyFont="1"/>
    <xf borderId="87" fillId="0" fontId="2" numFmtId="0" xfId="0" applyBorder="1" applyFont="1"/>
    <xf borderId="88" fillId="0" fontId="2" numFmtId="0" xfId="0" applyBorder="1" applyFont="1"/>
    <xf borderId="34" fillId="2" fontId="13" numFmtId="0" xfId="0" applyAlignment="1" applyBorder="1" applyFont="1">
      <alignment horizontal="center" readingOrder="0" shrinkToFit="0" vertical="center" wrapText="1"/>
    </xf>
    <xf borderId="34" fillId="2" fontId="42" numFmtId="0" xfId="0" applyAlignment="1" applyBorder="1" applyFont="1">
      <alignment horizontal="center" readingOrder="0" shrinkToFit="0" vertical="center" wrapText="1"/>
    </xf>
    <xf borderId="7" fillId="2" fontId="42" numFmtId="0" xfId="0" applyAlignment="1" applyBorder="1" applyFont="1">
      <alignment horizontal="center" readingOrder="0" shrinkToFit="0" vertical="center" wrapText="1"/>
    </xf>
    <xf borderId="13" fillId="0" fontId="36" numFmtId="0" xfId="0" applyAlignment="1" applyBorder="1" applyFont="1">
      <alignment horizontal="center" readingOrder="0" shrinkToFit="0" vertical="center" wrapText="1"/>
    </xf>
    <xf borderId="13" fillId="0" fontId="32" numFmtId="0" xfId="0" applyAlignment="1" applyBorder="1" applyFont="1">
      <alignment horizontal="left" readingOrder="0" shrinkToFit="0" vertical="center" wrapText="1"/>
    </xf>
    <xf borderId="13" fillId="0" fontId="50" numFmtId="0" xfId="0" applyAlignment="1" applyBorder="1" applyFont="1">
      <alignment horizontal="center" readingOrder="0" shrinkToFit="0" vertical="center" wrapText="1"/>
    </xf>
    <xf borderId="13" fillId="4" fontId="36" numFmtId="0" xfId="0" applyAlignment="1" applyBorder="1" applyFont="1">
      <alignment horizontal="center" readingOrder="0" shrinkToFit="0" vertical="center" wrapText="1"/>
    </xf>
    <xf borderId="13" fillId="4" fontId="32" numFmtId="0" xfId="0" applyAlignment="1" applyBorder="1" applyFont="1">
      <alignment horizontal="left" readingOrder="0" shrinkToFit="0" vertical="center" wrapText="1"/>
    </xf>
    <xf borderId="13" fillId="4" fontId="50" numFmtId="0" xfId="0" applyAlignment="1" applyBorder="1" applyFont="1">
      <alignment horizontal="center" readingOrder="0" shrinkToFit="0" vertical="center" wrapText="1"/>
    </xf>
    <xf borderId="12" fillId="4" fontId="36" numFmtId="0" xfId="0" applyAlignment="1" applyBorder="1" applyFont="1">
      <alignment horizontal="center" readingOrder="0" shrinkToFit="0" vertical="center" wrapText="1"/>
    </xf>
    <xf borderId="12" fillId="4" fontId="32" numFmtId="0" xfId="0" applyAlignment="1" applyBorder="1" applyFont="1">
      <alignment horizontal="left" readingOrder="0" shrinkToFit="0" vertical="center" wrapText="1"/>
    </xf>
    <xf borderId="5" fillId="0" fontId="50" numFmtId="0" xfId="0" applyAlignment="1" applyBorder="1" applyFont="1">
      <alignment horizontal="center" readingOrder="0" shrinkToFit="0" vertical="center" wrapText="1"/>
    </xf>
    <xf borderId="6" fillId="0" fontId="45" numFmtId="0" xfId="0" applyAlignment="1" applyBorder="1" applyFont="1">
      <alignment horizontal="center" shrinkToFit="0" vertical="center" wrapText="1"/>
    </xf>
    <xf borderId="5" fillId="0" fontId="45" numFmtId="0" xfId="0" applyAlignment="1" applyBorder="1" applyFont="1">
      <alignment horizontal="left" shrinkToFit="0" vertical="center" wrapText="1"/>
    </xf>
    <xf borderId="13" fillId="19" fontId="51" numFmtId="0" xfId="0" applyAlignment="1" applyBorder="1" applyFont="1">
      <alignment horizontal="center" shrinkToFit="0" vertical="center" wrapText="1"/>
    </xf>
    <xf borderId="13" fillId="20" fontId="52" numFmtId="0" xfId="0" applyAlignment="1" applyBorder="1" applyFont="1">
      <alignment horizontal="center" shrinkToFit="0" vertical="center" wrapText="1"/>
    </xf>
    <xf borderId="13" fillId="21" fontId="53" numFmtId="0" xfId="0" applyAlignment="1" applyBorder="1" applyFont="1">
      <alignment horizontal="center" shrinkToFit="0" vertical="center" wrapText="1"/>
    </xf>
    <xf borderId="13" fillId="0" fontId="36" numFmtId="1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9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6500"/>
      </font>
      <fill>
        <patternFill patternType="solid">
          <fgColor rgb="FFFFEB9C"/>
          <bgColor rgb="FFFFEB9C"/>
        </patternFill>
      </fill>
      <border/>
    </dxf>
    <dxf>
      <font>
        <color rgb="FF990000"/>
      </font>
      <fill>
        <patternFill patternType="solid">
          <fgColor rgb="FFF4C7C3"/>
          <bgColor rgb="FFF4C7C3"/>
        </patternFill>
      </fill>
      <border/>
    </dxf>
    <dxf>
      <font>
        <color rgb="FFB45F06"/>
      </font>
      <fill>
        <patternFill patternType="solid">
          <fgColor rgb="FFFFE598"/>
          <bgColor rgb="FFFFE598"/>
        </patternFill>
      </fill>
      <border/>
    </dxf>
    <dxf>
      <font>
        <color rgb="FF38761D"/>
      </font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soysena-my.sharepoint.com/:f:/g/personal/andres_laguna_soy_sena_edu_co/EojR0r-VDeBJhz3LgLJpoKEBjG7YfWSC2rR8QwXlAlfdsQ?e=RqOJTx" TargetMode="External"/><Relationship Id="rId11" Type="http://schemas.openxmlformats.org/officeDocument/2006/relationships/hyperlink" Target="https://soysena-my.sharepoint.com/:f:/g/personal/wilmer_camargo_soy_sena_edu_co/EkL6cerL0sRFpeaCxpUor-ABmMo7a6tqLwaCdsbWzycGkg?e=nPt8Qk" TargetMode="External"/><Relationship Id="rId22" Type="http://schemas.openxmlformats.org/officeDocument/2006/relationships/vmlDrawing" Target="../drawings/vmlDrawing1.vml"/><Relationship Id="rId10" Type="http://schemas.openxmlformats.org/officeDocument/2006/relationships/hyperlink" Target="https://soysena-my.sharepoint.com/:f:/g/personal/andres_cmatallana_soy_sena_edu_co/Eu4rK_hhZF1Ain_kN3m7uIkB5n3xWhluYEokbseiwGQtBQ?e=mpzCZL" TargetMode="External"/><Relationship Id="rId21" Type="http://schemas.openxmlformats.org/officeDocument/2006/relationships/drawing" Target="../drawings/drawing4.xml"/><Relationship Id="rId13" Type="http://schemas.openxmlformats.org/officeDocument/2006/relationships/hyperlink" Target="https://drive.google.com/drive/folders/1bYMnXYsYR210oVRzAEkU0hcNHCBqY0Dc?usp=drive_link" TargetMode="External"/><Relationship Id="rId12" Type="http://schemas.openxmlformats.org/officeDocument/2006/relationships/hyperlink" Target="https://soysena-my.sharepoint.com/:f:/g/personal/wilmer_camargo_soy_sena_edu_co/EkL6cerL0sRFpeaCxpUor-ABmMo7a6tqLwaCdsbWzycGkg?e=nPt8Qk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ver/" TargetMode="External"/><Relationship Id="rId3" Type="http://schemas.openxmlformats.org/officeDocument/2006/relationships/hyperlink" Target="https://soysena-my.sharepoint.com/:f:/g/personal/camilo_gonzalezc_soy_sena_edu_co/EtZl-rrRS5RPgYDl3nnLENUBGg91SbSkYxccrNqkYZw4JA?e=4MO77a" TargetMode="External"/><Relationship Id="rId4" Type="http://schemas.openxmlformats.org/officeDocument/2006/relationships/hyperlink" Target="https://github.com/Cristopher1178Col/Proyecto_COMPRAEXPLORE" TargetMode="External"/><Relationship Id="rId9" Type="http://schemas.openxmlformats.org/officeDocument/2006/relationships/hyperlink" Target="https://github.com/Andre040/SIREE_db_2926378" TargetMode="External"/><Relationship Id="rId15" Type="http://schemas.openxmlformats.org/officeDocument/2006/relationships/hyperlink" Target="https://github.com/A1L2E3J4O5/rags_2926378" TargetMode="External"/><Relationship Id="rId14" Type="http://schemas.openxmlformats.org/officeDocument/2006/relationships/hyperlink" Target="https://soysena-my.sharepoint.com/:f:/g/personal/brayan_sserna_soy_sena_edu_co/Eue9atUh6aNAlFzmyZ-5hlMB-W5g2KycK-z4bV-BFvcb9A?e=jSmiPt" TargetMode="External"/><Relationship Id="rId17" Type="http://schemas.openxmlformats.org/officeDocument/2006/relationships/hyperlink" Target="https://soysena-my.sharepoint.com/:f:/g/personal/juan_pmosquerau_soy_sena_edu_co/EoZnQx2d42FAj7H0cL5MSMIB2BQOw5EMN8M7ig1Sdrg7GA?e=JivPwK" TargetMode="External"/><Relationship Id="rId16" Type="http://schemas.openxmlformats.org/officeDocument/2006/relationships/hyperlink" Target="https://drive.google.com/drive/folders/1D6fgUTipHQOkmjsQqrzITkK3FqnkR7FE?usp=sharing" TargetMode="External"/><Relationship Id="rId5" Type="http://schemas.openxmlformats.org/officeDocument/2006/relationships/hyperlink" Target="https://drive.google.com/drive/folders/1yyGtnVjIVb012IseT-QgeeKy-Ciyb3P3?usp=drive_link" TargetMode="External"/><Relationship Id="rId19" Type="http://schemas.openxmlformats.org/officeDocument/2006/relationships/hyperlink" Target="https://soysena-my.sharepoint.com/:f:/g/personal/alisxon_alvarado_soy_sena_edu_co/EmJjuNtPYItKotelVaGE8qUBfqG6J-oeXgHBwzc1OlDsFw?e=5LqndH" TargetMode="External"/><Relationship Id="rId6" Type="http://schemas.openxmlformats.org/officeDocument/2006/relationships/hyperlink" Target="https://drive.google.com/drive/folders/1cDxQjF3S7MwpygBTiSgG8WBgk9CRl2iv?usp=drive_link" TargetMode="External"/><Relationship Id="rId18" Type="http://schemas.openxmlformats.org/officeDocument/2006/relationships/hyperlink" Target="https://drive.google.com/drive/folders/1Y3lQxYrsnLV-i-URB9PE1wm4WJE4w-xo?usp=sharing" TargetMode="External"/><Relationship Id="rId7" Type="http://schemas.openxmlformats.org/officeDocument/2006/relationships/hyperlink" Target="https://soysena-my.sharepoint.com/:f:/g/personal/camilo_gonzalezc_soy_sena_edu_co/EtZl-rrRS5RPgYDl3nnLENUBGg91SbSkYxccrNqkYZw4JA?e=4MO77a" TargetMode="External"/><Relationship Id="rId8" Type="http://schemas.openxmlformats.org/officeDocument/2006/relationships/hyperlink" Target="https://soysena-my.sharepoint.com/:f:/g/personal/johan_ssepulvedac_soy_sena_edu_co/ElFk9RzzYjJBo75eQ5lZmpQBHtKU-k-AEici3-mJmEO8UQ?e=PWOonn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8.0" ySplit="7.0" topLeftCell="I8" activePane="bottomRight" state="frozen"/>
      <selection activeCell="I1" sqref="I1" pane="topRight"/>
      <selection activeCell="A8" sqref="A8" pane="bottomLeft"/>
      <selection activeCell="I8" sqref="I8" pane="bottomRight"/>
    </sheetView>
  </sheetViews>
  <sheetFormatPr customHeight="1" defaultColWidth="14.43" defaultRowHeight="15.0"/>
  <cols>
    <col customWidth="1" min="1" max="2" width="5.86"/>
    <col customWidth="1" min="3" max="3" width="17.29"/>
    <col customWidth="1" min="4" max="5" width="25.86"/>
    <col customWidth="1" min="6" max="8" width="6.57"/>
    <col customWidth="1" min="9" max="9" width="43.0"/>
    <col customWidth="1" min="10" max="10" width="21.57"/>
    <col customWidth="1" min="11" max="11" width="20.14"/>
    <col customWidth="1" min="12" max="12" width="0.86"/>
  </cols>
  <sheetData>
    <row r="1">
      <c r="A1" s="1" t="s">
        <v>0</v>
      </c>
      <c r="B1" s="2"/>
      <c r="C1" s="2"/>
      <c r="D1" s="2"/>
      <c r="E1" s="3"/>
      <c r="F1" s="4" t="s">
        <v>1</v>
      </c>
      <c r="G1" s="5"/>
      <c r="H1" s="6"/>
      <c r="I1" s="7" t="s">
        <v>2</v>
      </c>
      <c r="J1" s="5"/>
      <c r="K1" s="6"/>
      <c r="L1" s="8"/>
    </row>
    <row r="2">
      <c r="A2" s="9"/>
      <c r="B2" s="10"/>
      <c r="C2" s="10"/>
      <c r="D2" s="10"/>
      <c r="E2" s="11"/>
      <c r="F2" s="12" t="s">
        <v>3</v>
      </c>
      <c r="G2" s="10"/>
      <c r="H2" s="11"/>
      <c r="I2" s="7" t="s">
        <v>4</v>
      </c>
      <c r="J2" s="5"/>
      <c r="K2" s="6"/>
      <c r="L2" s="8"/>
    </row>
    <row r="3">
      <c r="A3" s="13" t="s">
        <v>5</v>
      </c>
      <c r="B3" s="14"/>
      <c r="C3" s="15">
        <v>2926378.0</v>
      </c>
      <c r="D3" s="16" t="s">
        <v>6</v>
      </c>
      <c r="E3" s="17" t="s">
        <v>7</v>
      </c>
      <c r="F3" s="12" t="s">
        <v>8</v>
      </c>
      <c r="G3" s="10"/>
      <c r="H3" s="11"/>
      <c r="I3" s="18" t="s">
        <v>9</v>
      </c>
      <c r="J3" s="5"/>
      <c r="K3" s="6"/>
      <c r="L3" s="8"/>
    </row>
    <row r="4">
      <c r="A4" s="9"/>
      <c r="B4" s="11"/>
      <c r="C4" s="11"/>
      <c r="D4" s="11"/>
      <c r="E4" s="11"/>
      <c r="F4" s="12" t="s">
        <v>10</v>
      </c>
      <c r="G4" s="10"/>
      <c r="H4" s="11"/>
      <c r="I4" s="19" t="s">
        <v>11</v>
      </c>
      <c r="J4" s="20"/>
      <c r="K4" s="21"/>
      <c r="L4" s="8"/>
    </row>
    <row r="5">
      <c r="A5" s="13" t="s">
        <v>12</v>
      </c>
      <c r="B5" s="14"/>
      <c r="C5" s="17" t="s">
        <v>13</v>
      </c>
      <c r="D5" s="16" t="s">
        <v>14</v>
      </c>
      <c r="E5" s="22" t="s">
        <v>15</v>
      </c>
      <c r="F5" s="12" t="s">
        <v>16</v>
      </c>
      <c r="G5" s="10"/>
      <c r="H5" s="11"/>
      <c r="I5" s="23" t="s">
        <v>17</v>
      </c>
      <c r="J5" s="23"/>
      <c r="K5" s="24"/>
      <c r="L5" s="8"/>
    </row>
    <row r="6">
      <c r="A6" s="9"/>
      <c r="B6" s="11"/>
      <c r="C6" s="11"/>
      <c r="D6" s="11"/>
      <c r="E6" s="11"/>
      <c r="F6" s="12" t="s">
        <v>18</v>
      </c>
      <c r="G6" s="10"/>
      <c r="H6" s="11"/>
      <c r="I6" s="23" t="s">
        <v>19</v>
      </c>
      <c r="J6" s="23"/>
      <c r="K6" s="24"/>
      <c r="L6" s="8"/>
    </row>
    <row r="7" ht="22.5" customHeight="1">
      <c r="A7" s="25" t="s">
        <v>20</v>
      </c>
      <c r="B7" s="25" t="s">
        <v>21</v>
      </c>
      <c r="C7" s="25" t="s">
        <v>22</v>
      </c>
      <c r="D7" s="25" t="s">
        <v>23</v>
      </c>
      <c r="E7" s="25" t="s">
        <v>24</v>
      </c>
      <c r="F7" s="25" t="s">
        <v>25</v>
      </c>
      <c r="G7" s="25" t="s">
        <v>26</v>
      </c>
      <c r="H7" s="25" t="s">
        <v>27</v>
      </c>
      <c r="I7" s="25" t="s">
        <v>28</v>
      </c>
      <c r="J7" s="25" t="s">
        <v>29</v>
      </c>
      <c r="K7" s="25" t="s">
        <v>30</v>
      </c>
      <c r="L7" s="26"/>
    </row>
    <row r="8" ht="33.75" customHeight="1">
      <c r="A8" s="27" t="s">
        <v>31</v>
      </c>
      <c r="B8" s="28" t="s">
        <v>32</v>
      </c>
      <c r="C8" s="29" t="s">
        <v>33</v>
      </c>
      <c r="D8" s="30">
        <v>45486.0</v>
      </c>
      <c r="E8" s="30">
        <v>45486.0</v>
      </c>
      <c r="F8" s="31" t="s">
        <v>34</v>
      </c>
      <c r="G8" s="31" t="s">
        <v>34</v>
      </c>
      <c r="H8" s="32" t="s">
        <v>34</v>
      </c>
      <c r="I8" s="33" t="s">
        <v>35</v>
      </c>
      <c r="J8" s="31" t="s">
        <v>36</v>
      </c>
      <c r="K8" s="34">
        <v>45487.0</v>
      </c>
      <c r="L8" s="35"/>
    </row>
    <row r="9" ht="33.75" customHeight="1">
      <c r="A9" s="36"/>
      <c r="B9" s="37"/>
      <c r="C9" s="38"/>
      <c r="D9" s="39">
        <v>45486.0</v>
      </c>
      <c r="E9" s="39">
        <v>45486.0</v>
      </c>
      <c r="F9" s="40" t="s">
        <v>34</v>
      </c>
      <c r="G9" s="40" t="s">
        <v>34</v>
      </c>
      <c r="H9" s="41"/>
      <c r="I9" s="42" t="s">
        <v>37</v>
      </c>
      <c r="J9" s="40" t="s">
        <v>38</v>
      </c>
      <c r="K9" s="43">
        <v>45487.0</v>
      </c>
      <c r="L9" s="35"/>
    </row>
    <row r="10" ht="33.75" customHeight="1">
      <c r="A10" s="36"/>
      <c r="B10" s="37"/>
      <c r="C10" s="38"/>
      <c r="D10" s="44">
        <v>45486.0</v>
      </c>
      <c r="E10" s="44">
        <v>45486.0</v>
      </c>
      <c r="F10" s="45" t="s">
        <v>34</v>
      </c>
      <c r="G10" s="45" t="s">
        <v>34</v>
      </c>
      <c r="H10" s="46"/>
      <c r="I10" s="47" t="s">
        <v>39</v>
      </c>
      <c r="J10" s="45" t="s">
        <v>40</v>
      </c>
      <c r="K10" s="48">
        <v>45487.0</v>
      </c>
      <c r="L10" s="35"/>
    </row>
    <row r="11" ht="33.75" customHeight="1">
      <c r="A11" s="36"/>
      <c r="B11" s="37"/>
      <c r="C11" s="49"/>
      <c r="D11" s="50">
        <v>45486.0</v>
      </c>
      <c r="E11" s="50">
        <v>45486.0</v>
      </c>
      <c r="F11" s="51"/>
      <c r="G11" s="51"/>
      <c r="H11" s="52" t="s">
        <v>34</v>
      </c>
      <c r="I11" s="53" t="s">
        <v>41</v>
      </c>
      <c r="J11" s="51" t="s">
        <v>42</v>
      </c>
      <c r="K11" s="54">
        <v>45487.0</v>
      </c>
      <c r="L11" s="35"/>
    </row>
    <row r="12" ht="33.75" customHeight="1">
      <c r="A12" s="27" t="s">
        <v>43</v>
      </c>
      <c r="B12" s="28" t="s">
        <v>44</v>
      </c>
      <c r="C12" s="55" t="s">
        <v>45</v>
      </c>
      <c r="D12" s="56">
        <v>45500.0</v>
      </c>
      <c r="E12" s="56">
        <v>45500.0</v>
      </c>
      <c r="F12" s="57"/>
      <c r="G12" s="57" t="s">
        <v>34</v>
      </c>
      <c r="H12" s="57" t="s">
        <v>34</v>
      </c>
      <c r="I12" s="58" t="s">
        <v>46</v>
      </c>
      <c r="J12" s="57" t="s">
        <v>47</v>
      </c>
      <c r="K12" s="59">
        <v>45501.0</v>
      </c>
      <c r="L12" s="35"/>
    </row>
    <row r="13" ht="33.75" customHeight="1">
      <c r="A13" s="36"/>
      <c r="B13" s="37"/>
      <c r="C13" s="38"/>
      <c r="D13" s="60">
        <v>45500.0</v>
      </c>
      <c r="E13" s="60">
        <v>45500.0</v>
      </c>
      <c r="F13" s="61"/>
      <c r="G13" s="61" t="s">
        <v>34</v>
      </c>
      <c r="H13" s="61" t="s">
        <v>34</v>
      </c>
      <c r="I13" s="62" t="s">
        <v>48</v>
      </c>
      <c r="J13" s="61" t="s">
        <v>49</v>
      </c>
      <c r="K13" s="63">
        <v>45501.0</v>
      </c>
      <c r="L13" s="35"/>
    </row>
    <row r="14" ht="33.75" customHeight="1">
      <c r="A14" s="36"/>
      <c r="B14" s="37"/>
      <c r="C14" s="38"/>
      <c r="D14" s="56">
        <v>45507.0</v>
      </c>
      <c r="E14" s="56">
        <v>45507.0</v>
      </c>
      <c r="F14" s="57"/>
      <c r="G14" s="57" t="s">
        <v>34</v>
      </c>
      <c r="H14" s="57" t="s">
        <v>34</v>
      </c>
      <c r="I14" s="58" t="s">
        <v>50</v>
      </c>
      <c r="J14" s="57" t="s">
        <v>51</v>
      </c>
      <c r="K14" s="59">
        <v>45508.0</v>
      </c>
      <c r="L14" s="35"/>
    </row>
    <row r="15" ht="33.75" customHeight="1">
      <c r="A15" s="36"/>
      <c r="B15" s="37"/>
      <c r="C15" s="38"/>
      <c r="D15" s="60">
        <v>45507.0</v>
      </c>
      <c r="E15" s="60">
        <v>45507.0</v>
      </c>
      <c r="F15" s="61"/>
      <c r="G15" s="61" t="s">
        <v>34</v>
      </c>
      <c r="H15" s="61" t="s">
        <v>34</v>
      </c>
      <c r="I15" s="62" t="s">
        <v>52</v>
      </c>
      <c r="J15" s="61" t="s">
        <v>53</v>
      </c>
      <c r="K15" s="63">
        <v>45508.0</v>
      </c>
      <c r="L15" s="35"/>
    </row>
    <row r="16" ht="33.75" customHeight="1">
      <c r="A16" s="36"/>
      <c r="B16" s="37"/>
      <c r="C16" s="38"/>
      <c r="D16" s="56">
        <v>45514.0</v>
      </c>
      <c r="E16" s="56">
        <v>45514.0</v>
      </c>
      <c r="F16" s="57"/>
      <c r="G16" s="57" t="s">
        <v>34</v>
      </c>
      <c r="H16" s="57" t="s">
        <v>34</v>
      </c>
      <c r="I16" s="58" t="s">
        <v>54</v>
      </c>
      <c r="J16" s="57" t="s">
        <v>55</v>
      </c>
      <c r="K16" s="59">
        <v>45515.0</v>
      </c>
      <c r="L16" s="35"/>
    </row>
    <row r="17" ht="33.75" customHeight="1">
      <c r="A17" s="36"/>
      <c r="B17" s="37"/>
      <c r="C17" s="49"/>
      <c r="D17" s="64">
        <v>45514.0</v>
      </c>
      <c r="E17" s="64">
        <v>45514.0</v>
      </c>
      <c r="F17" s="52"/>
      <c r="G17" s="52" t="s">
        <v>34</v>
      </c>
      <c r="H17" s="52" t="s">
        <v>34</v>
      </c>
      <c r="I17" s="53" t="s">
        <v>56</v>
      </c>
      <c r="J17" s="52" t="s">
        <v>57</v>
      </c>
      <c r="K17" s="54">
        <v>45515.0</v>
      </c>
      <c r="L17" s="35"/>
    </row>
    <row r="18" ht="33.75" customHeight="1">
      <c r="A18" s="36"/>
      <c r="B18" s="37"/>
      <c r="C18" s="55" t="s">
        <v>58</v>
      </c>
      <c r="D18" s="56">
        <v>45521.0</v>
      </c>
      <c r="E18" s="56">
        <v>45521.0</v>
      </c>
      <c r="F18" s="57"/>
      <c r="G18" s="57" t="s">
        <v>34</v>
      </c>
      <c r="H18" s="57" t="s">
        <v>34</v>
      </c>
      <c r="I18" s="58" t="s">
        <v>59</v>
      </c>
      <c r="J18" s="57" t="s">
        <v>60</v>
      </c>
      <c r="K18" s="59">
        <v>45522.0</v>
      </c>
      <c r="L18" s="35"/>
    </row>
    <row r="19" ht="33.75" customHeight="1">
      <c r="A19" s="36"/>
      <c r="B19" s="37"/>
      <c r="C19" s="38"/>
      <c r="D19" s="60">
        <v>45521.0</v>
      </c>
      <c r="E19" s="60">
        <v>45521.0</v>
      </c>
      <c r="F19" s="61"/>
      <c r="G19" s="61" t="s">
        <v>34</v>
      </c>
      <c r="H19" s="61" t="s">
        <v>34</v>
      </c>
      <c r="I19" s="62" t="s">
        <v>61</v>
      </c>
      <c r="J19" s="61" t="s">
        <v>62</v>
      </c>
      <c r="K19" s="63">
        <v>45522.0</v>
      </c>
      <c r="L19" s="35"/>
    </row>
    <row r="20" ht="33.75" customHeight="1">
      <c r="A20" s="36"/>
      <c r="B20" s="37"/>
      <c r="C20" s="38"/>
      <c r="D20" s="56">
        <v>45528.0</v>
      </c>
      <c r="E20" s="56">
        <v>45528.0</v>
      </c>
      <c r="F20" s="57"/>
      <c r="G20" s="57" t="s">
        <v>34</v>
      </c>
      <c r="H20" s="57" t="s">
        <v>34</v>
      </c>
      <c r="I20" s="58" t="s">
        <v>63</v>
      </c>
      <c r="J20" s="57" t="s">
        <v>64</v>
      </c>
      <c r="K20" s="59">
        <v>45529.0</v>
      </c>
      <c r="L20" s="35"/>
    </row>
    <row r="21" ht="33.75" customHeight="1">
      <c r="A21" s="36"/>
      <c r="B21" s="37"/>
      <c r="C21" s="38"/>
      <c r="D21" s="60">
        <v>45528.0</v>
      </c>
      <c r="E21" s="60">
        <v>45528.0</v>
      </c>
      <c r="F21" s="61"/>
      <c r="G21" s="61" t="s">
        <v>34</v>
      </c>
      <c r="H21" s="61" t="s">
        <v>34</v>
      </c>
      <c r="I21" s="62" t="s">
        <v>65</v>
      </c>
      <c r="J21" s="61" t="s">
        <v>66</v>
      </c>
      <c r="K21" s="63">
        <v>45529.0</v>
      </c>
      <c r="L21" s="35"/>
    </row>
    <row r="22" ht="33.75" customHeight="1">
      <c r="A22" s="65"/>
      <c r="B22" s="66"/>
      <c r="C22" s="49"/>
      <c r="D22" s="67">
        <v>45535.0</v>
      </c>
      <c r="E22" s="67">
        <v>45535.0</v>
      </c>
      <c r="F22" s="68"/>
      <c r="G22" s="68" t="s">
        <v>34</v>
      </c>
      <c r="H22" s="68" t="s">
        <v>34</v>
      </c>
      <c r="I22" s="69" t="s">
        <v>67</v>
      </c>
      <c r="J22" s="68" t="s">
        <v>68</v>
      </c>
      <c r="K22" s="54">
        <v>45536.0</v>
      </c>
      <c r="L22" s="35"/>
    </row>
    <row r="23" ht="33.75" customHeight="1">
      <c r="A23" s="27" t="s">
        <v>31</v>
      </c>
      <c r="B23" s="70" t="s">
        <v>32</v>
      </c>
      <c r="C23" s="29" t="s">
        <v>33</v>
      </c>
      <c r="D23" s="71">
        <v>45535.0</v>
      </c>
      <c r="E23" s="71">
        <v>45535.0</v>
      </c>
      <c r="F23" s="72" t="s">
        <v>34</v>
      </c>
      <c r="G23" s="72"/>
      <c r="H23" s="73"/>
      <c r="I23" s="74" t="s">
        <v>69</v>
      </c>
      <c r="J23" s="72" t="s">
        <v>70</v>
      </c>
      <c r="K23" s="75">
        <v>45535.0</v>
      </c>
      <c r="L23" s="35"/>
    </row>
    <row r="24" ht="33.75" customHeight="1">
      <c r="A24" s="36"/>
      <c r="B24" s="37"/>
      <c r="C24" s="38"/>
      <c r="D24" s="56">
        <v>45542.0</v>
      </c>
      <c r="E24" s="56">
        <v>45542.0</v>
      </c>
      <c r="F24" s="57"/>
      <c r="G24" s="57"/>
      <c r="H24" s="57" t="s">
        <v>34</v>
      </c>
      <c r="I24" s="58" t="s">
        <v>71</v>
      </c>
      <c r="J24" s="57" t="s">
        <v>72</v>
      </c>
      <c r="K24" s="59">
        <v>45542.0</v>
      </c>
      <c r="L24" s="35"/>
    </row>
    <row r="25" ht="33.75" customHeight="1">
      <c r="A25" s="36"/>
      <c r="B25" s="37"/>
      <c r="C25" s="38"/>
      <c r="D25" s="76">
        <v>45549.0</v>
      </c>
      <c r="E25" s="76">
        <v>45549.0</v>
      </c>
      <c r="F25" s="77"/>
      <c r="G25" s="77"/>
      <c r="H25" s="77" t="s">
        <v>34</v>
      </c>
      <c r="I25" s="78" t="s">
        <v>73</v>
      </c>
      <c r="J25" s="77" t="s">
        <v>72</v>
      </c>
      <c r="K25" s="79">
        <v>45549.0</v>
      </c>
      <c r="L25" s="35"/>
    </row>
    <row r="26" ht="33.75" customHeight="1">
      <c r="A26" s="36"/>
      <c r="B26" s="66"/>
      <c r="C26" s="49"/>
      <c r="D26" s="50">
        <v>45549.0</v>
      </c>
      <c r="E26" s="50">
        <v>45549.0</v>
      </c>
      <c r="F26" s="51"/>
      <c r="G26" s="51"/>
      <c r="H26" s="52" t="s">
        <v>34</v>
      </c>
      <c r="I26" s="53" t="s">
        <v>74</v>
      </c>
      <c r="J26" s="51" t="s">
        <v>75</v>
      </c>
      <c r="K26" s="80">
        <v>45550.0</v>
      </c>
      <c r="L26" s="35"/>
    </row>
    <row r="27" ht="3.75" customHeight="1">
      <c r="A27" s="81"/>
      <c r="B27" s="81"/>
      <c r="C27" s="82"/>
      <c r="D27" s="83"/>
      <c r="E27" s="84"/>
      <c r="F27" s="85"/>
      <c r="G27" s="85"/>
      <c r="H27" s="85"/>
      <c r="I27" s="85"/>
      <c r="J27" s="85"/>
      <c r="K27" s="85"/>
      <c r="L27" s="85"/>
    </row>
  </sheetData>
  <autoFilter ref="$A$7:$L$27"/>
  <mergeCells count="28">
    <mergeCell ref="F3:H3"/>
    <mergeCell ref="I3:K3"/>
    <mergeCell ref="F4:H4"/>
    <mergeCell ref="F5:H5"/>
    <mergeCell ref="F6:H6"/>
    <mergeCell ref="A1:E2"/>
    <mergeCell ref="F1:H1"/>
    <mergeCell ref="I1:K1"/>
    <mergeCell ref="F2:H2"/>
    <mergeCell ref="I2:K2"/>
    <mergeCell ref="A3:B4"/>
    <mergeCell ref="C3:C4"/>
    <mergeCell ref="D3:D4"/>
    <mergeCell ref="E3:E4"/>
    <mergeCell ref="A5:B6"/>
    <mergeCell ref="C5:C6"/>
    <mergeCell ref="D5:D6"/>
    <mergeCell ref="E5:E6"/>
    <mergeCell ref="A8:A11"/>
    <mergeCell ref="B23:B26"/>
    <mergeCell ref="C23:C26"/>
    <mergeCell ref="B8:B11"/>
    <mergeCell ref="C8:C11"/>
    <mergeCell ref="A12:A22"/>
    <mergeCell ref="B12:B22"/>
    <mergeCell ref="C12:C17"/>
    <mergeCell ref="C18:C22"/>
    <mergeCell ref="A23:A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6.0" ySplit="7.0" topLeftCell="G8" activePane="bottomRight" state="frozen"/>
      <selection activeCell="G1" sqref="G1" pane="topRight"/>
      <selection activeCell="A8" sqref="A8" pane="bottomLeft"/>
      <selection activeCell="G8" sqref="G8" pane="bottomRight"/>
    </sheetView>
  </sheetViews>
  <sheetFormatPr customHeight="1" defaultColWidth="14.43" defaultRowHeight="15.0"/>
  <cols>
    <col customWidth="1" min="1" max="2" width="5.86"/>
    <col customWidth="1" min="3" max="3" width="17.29"/>
    <col customWidth="1" min="4" max="5" width="25.86"/>
    <col customWidth="1" min="6" max="6" width="19.43"/>
    <col customWidth="1" min="7" max="8" width="35.86"/>
    <col customWidth="1" min="9" max="9" width="17.29"/>
    <col customWidth="1" min="10" max="10" width="8.86"/>
  </cols>
  <sheetData>
    <row r="1">
      <c r="A1" s="86" t="s">
        <v>76</v>
      </c>
      <c r="B1" s="2"/>
      <c r="C1" s="2"/>
      <c r="D1" s="2"/>
      <c r="E1" s="3"/>
      <c r="F1" s="87" t="s">
        <v>1</v>
      </c>
      <c r="G1" s="7" t="str">
        <f>CRONOGRAMA!I1</f>
        <v>DISTRITO CAPITAL</v>
      </c>
      <c r="H1" s="5"/>
      <c r="I1" s="5"/>
      <c r="J1" s="6"/>
    </row>
    <row r="2">
      <c r="A2" s="9"/>
      <c r="B2" s="10"/>
      <c r="C2" s="10"/>
      <c r="D2" s="10"/>
      <c r="E2" s="11"/>
      <c r="F2" s="88" t="s">
        <v>3</v>
      </c>
      <c r="G2" s="7" t="str">
        <f>CRONOGRAMA!I2</f>
        <v>CENTRO DE ELECTRICIDAD, ELECTRÓNICA Y TELECOMUNICACIONES</v>
      </c>
      <c r="H2" s="5"/>
      <c r="I2" s="5"/>
      <c r="J2" s="6"/>
    </row>
    <row r="3" ht="15.0" customHeight="1">
      <c r="A3" s="13" t="s">
        <v>5</v>
      </c>
      <c r="B3" s="14"/>
      <c r="C3" s="15">
        <f>CRONOGRAMA!C3</f>
        <v>2926378</v>
      </c>
      <c r="D3" s="16" t="s">
        <v>6</v>
      </c>
      <c r="E3" s="17" t="str">
        <f>CRONOGRAMA!E3</f>
        <v>MIXTA</v>
      </c>
      <c r="F3" s="88" t="s">
        <v>8</v>
      </c>
      <c r="G3" s="18" t="str">
        <f>CRONOGRAMA!I3</f>
        <v>TÉCNICO EN PROGRAMACIÓN DE SOFTWARE</v>
      </c>
      <c r="H3" s="5"/>
      <c r="I3" s="5"/>
      <c r="J3" s="6"/>
    </row>
    <row r="4">
      <c r="A4" s="9"/>
      <c r="B4" s="11"/>
      <c r="C4" s="11"/>
      <c r="D4" s="11"/>
      <c r="E4" s="11"/>
      <c r="F4" s="88" t="s">
        <v>10</v>
      </c>
      <c r="G4" s="19" t="str">
        <f>CRONOGRAMA!I4</f>
        <v>2331104_V2</v>
      </c>
      <c r="H4" s="20"/>
      <c r="I4" s="20"/>
      <c r="J4" s="89"/>
    </row>
    <row r="5">
      <c r="A5" s="13" t="s">
        <v>12</v>
      </c>
      <c r="B5" s="14"/>
      <c r="C5" s="15" t="str">
        <f>CRONOGRAMA!C5</f>
        <v>II</v>
      </c>
      <c r="D5" s="16" t="s">
        <v>14</v>
      </c>
      <c r="E5" s="17" t="str">
        <f>CRONOGRAMA!E5</f>
        <v>ALBEIRO RAMOS</v>
      </c>
      <c r="F5" s="88" t="s">
        <v>16</v>
      </c>
      <c r="G5" s="23" t="str">
        <f>CRONOGRAMA!I5</f>
        <v>08 - JULIO - 2024</v>
      </c>
      <c r="H5" s="23"/>
      <c r="I5" s="23"/>
      <c r="J5" s="90"/>
    </row>
    <row r="6" ht="15.0" customHeight="1">
      <c r="A6" s="9"/>
      <c r="B6" s="11"/>
      <c r="C6" s="11"/>
      <c r="D6" s="11"/>
      <c r="E6" s="11"/>
      <c r="F6" s="88" t="s">
        <v>18</v>
      </c>
      <c r="G6" s="23" t="str">
        <f>CRONOGRAMA!I6</f>
        <v>20 - SEPTIEMBRE - 2024</v>
      </c>
      <c r="H6" s="23"/>
      <c r="I6" s="23"/>
      <c r="J6" s="90"/>
    </row>
    <row r="7" ht="22.5" customHeight="1">
      <c r="A7" s="91" t="s">
        <v>77</v>
      </c>
      <c r="B7" s="92" t="s">
        <v>78</v>
      </c>
      <c r="C7" s="92" t="s">
        <v>79</v>
      </c>
      <c r="D7" s="92" t="s">
        <v>80</v>
      </c>
      <c r="E7" s="92" t="s">
        <v>81</v>
      </c>
      <c r="F7" s="92" t="s">
        <v>82</v>
      </c>
      <c r="G7" s="93" t="s">
        <v>83</v>
      </c>
      <c r="H7" s="94" t="s">
        <v>84</v>
      </c>
      <c r="I7" s="95" t="s">
        <v>85</v>
      </c>
      <c r="J7" s="95" t="s">
        <v>86</v>
      </c>
    </row>
    <row r="8">
      <c r="A8" s="96">
        <v>1.0</v>
      </c>
      <c r="B8" s="97" t="s">
        <v>87</v>
      </c>
      <c r="C8" s="98">
        <v>1.032940696E9</v>
      </c>
      <c r="D8" s="99" t="s">
        <v>88</v>
      </c>
      <c r="E8" s="99" t="s">
        <v>89</v>
      </c>
      <c r="F8" s="100">
        <v>3.112531749E9</v>
      </c>
      <c r="G8" s="98" t="s">
        <v>90</v>
      </c>
      <c r="H8" s="101"/>
      <c r="I8" s="102" t="s">
        <v>91</v>
      </c>
      <c r="J8" s="98">
        <v>6.0</v>
      </c>
    </row>
    <row r="9">
      <c r="A9" s="103">
        <v>2.0</v>
      </c>
      <c r="B9" s="104" t="s">
        <v>92</v>
      </c>
      <c r="C9" s="105">
        <v>1.089904862E9</v>
      </c>
      <c r="D9" s="106" t="s">
        <v>93</v>
      </c>
      <c r="E9" s="107" t="s">
        <v>94</v>
      </c>
      <c r="F9" s="108"/>
      <c r="G9" s="105" t="s">
        <v>95</v>
      </c>
      <c r="H9" s="109"/>
      <c r="I9" s="110" t="s">
        <v>91</v>
      </c>
      <c r="J9" s="105">
        <v>1.0</v>
      </c>
    </row>
    <row r="10">
      <c r="A10" s="96">
        <v>3.0</v>
      </c>
      <c r="B10" s="97" t="s">
        <v>92</v>
      </c>
      <c r="C10" s="98">
        <v>1.015405168E9</v>
      </c>
      <c r="D10" s="99" t="s">
        <v>96</v>
      </c>
      <c r="E10" s="99" t="s">
        <v>97</v>
      </c>
      <c r="F10" s="111"/>
      <c r="G10" s="98" t="s">
        <v>98</v>
      </c>
      <c r="H10" s="101"/>
      <c r="I10" s="102" t="s">
        <v>91</v>
      </c>
      <c r="J10" s="98" t="s">
        <v>99</v>
      </c>
    </row>
    <row r="11">
      <c r="A11" s="103">
        <v>4.0</v>
      </c>
      <c r="B11" s="104" t="s">
        <v>87</v>
      </c>
      <c r="C11" s="105">
        <v>1.019991179E9</v>
      </c>
      <c r="D11" s="106" t="s">
        <v>100</v>
      </c>
      <c r="E11" s="107" t="s">
        <v>101</v>
      </c>
      <c r="F11" s="112">
        <v>3.212812334E9</v>
      </c>
      <c r="G11" s="105" t="s">
        <v>102</v>
      </c>
      <c r="H11" s="109"/>
      <c r="I11" s="110" t="s">
        <v>91</v>
      </c>
      <c r="J11" s="105">
        <v>3.0</v>
      </c>
    </row>
    <row r="12">
      <c r="A12" s="96">
        <v>5.0</v>
      </c>
      <c r="B12" s="97" t="s">
        <v>92</v>
      </c>
      <c r="C12" s="98">
        <v>1.000461308E9</v>
      </c>
      <c r="D12" s="99" t="s">
        <v>103</v>
      </c>
      <c r="E12" s="99" t="s">
        <v>104</v>
      </c>
      <c r="F12" s="100">
        <v>3.188326827E9</v>
      </c>
      <c r="G12" s="98" t="s">
        <v>105</v>
      </c>
      <c r="H12" s="101"/>
      <c r="I12" s="102" t="s">
        <v>91</v>
      </c>
      <c r="J12" s="98">
        <v>4.0</v>
      </c>
    </row>
    <row r="13">
      <c r="A13" s="103">
        <v>6.0</v>
      </c>
      <c r="B13" s="104" t="s">
        <v>92</v>
      </c>
      <c r="C13" s="105">
        <v>1.002537925E9</v>
      </c>
      <c r="D13" s="106" t="s">
        <v>106</v>
      </c>
      <c r="E13" s="107" t="s">
        <v>107</v>
      </c>
      <c r="F13" s="112">
        <v>3.112809365E9</v>
      </c>
      <c r="G13" s="105" t="s">
        <v>108</v>
      </c>
      <c r="H13" s="109"/>
      <c r="I13" s="110" t="s">
        <v>91</v>
      </c>
      <c r="J13" s="105">
        <v>1.0</v>
      </c>
    </row>
    <row r="14">
      <c r="A14" s="113">
        <v>7.0</v>
      </c>
      <c r="B14" s="114" t="s">
        <v>92</v>
      </c>
      <c r="C14" s="115">
        <v>1.000379984E9</v>
      </c>
      <c r="D14" s="116" t="s">
        <v>109</v>
      </c>
      <c r="E14" s="116" t="s">
        <v>110</v>
      </c>
      <c r="F14" s="117">
        <v>3.222029873E9</v>
      </c>
      <c r="G14" s="115" t="s">
        <v>111</v>
      </c>
      <c r="H14" s="118"/>
      <c r="I14" s="119" t="s">
        <v>91</v>
      </c>
      <c r="J14" s="115">
        <v>2.0</v>
      </c>
    </row>
    <row r="15">
      <c r="A15" s="103">
        <v>8.0</v>
      </c>
      <c r="B15" s="104" t="s">
        <v>92</v>
      </c>
      <c r="C15" s="105">
        <v>8.0821331E7</v>
      </c>
      <c r="D15" s="106" t="s">
        <v>112</v>
      </c>
      <c r="E15" s="107" t="s">
        <v>113</v>
      </c>
      <c r="F15" s="112">
        <v>3.003064019E9</v>
      </c>
      <c r="G15" s="105" t="s">
        <v>114</v>
      </c>
      <c r="H15" s="109"/>
      <c r="I15" s="110" t="s">
        <v>91</v>
      </c>
      <c r="J15" s="105">
        <v>4.0</v>
      </c>
    </row>
    <row r="16">
      <c r="A16" s="120">
        <v>9.0</v>
      </c>
      <c r="B16" s="121" t="s">
        <v>92</v>
      </c>
      <c r="C16" s="122">
        <v>7.9293963E7</v>
      </c>
      <c r="D16" s="123" t="s">
        <v>115</v>
      </c>
      <c r="E16" s="123" t="s">
        <v>116</v>
      </c>
      <c r="F16" s="124">
        <v>3.043854993E9</v>
      </c>
      <c r="G16" s="122" t="s">
        <v>117</v>
      </c>
      <c r="H16" s="125"/>
      <c r="I16" s="126" t="s">
        <v>91</v>
      </c>
      <c r="J16" s="122">
        <v>3.0</v>
      </c>
    </row>
    <row r="17" hidden="1">
      <c r="A17" s="103">
        <v>10.0</v>
      </c>
      <c r="B17" s="104" t="s">
        <v>92</v>
      </c>
      <c r="C17" s="105">
        <v>1.003712122E9</v>
      </c>
      <c r="D17" s="106" t="s">
        <v>118</v>
      </c>
      <c r="E17" s="107" t="s">
        <v>119</v>
      </c>
      <c r="F17" s="112">
        <v>3.004257696E9</v>
      </c>
      <c r="G17" s="105" t="s">
        <v>120</v>
      </c>
      <c r="H17" s="109"/>
      <c r="I17" s="110" t="s">
        <v>121</v>
      </c>
      <c r="J17" s="105">
        <v>2.0</v>
      </c>
    </row>
    <row r="18" hidden="1">
      <c r="A18" s="96">
        <v>11.0</v>
      </c>
      <c r="B18" s="97" t="s">
        <v>92</v>
      </c>
      <c r="C18" s="98">
        <v>1.003933212E9</v>
      </c>
      <c r="D18" s="99" t="s">
        <v>122</v>
      </c>
      <c r="E18" s="99" t="s">
        <v>123</v>
      </c>
      <c r="F18" s="100">
        <v>3.204121978E9</v>
      </c>
      <c r="G18" s="98" t="s">
        <v>124</v>
      </c>
      <c r="H18" s="101"/>
      <c r="I18" s="102" t="s">
        <v>121</v>
      </c>
      <c r="J18" s="98" t="s">
        <v>99</v>
      </c>
    </row>
    <row r="19">
      <c r="A19" s="103">
        <v>12.0</v>
      </c>
      <c r="B19" s="104" t="s">
        <v>92</v>
      </c>
      <c r="C19" s="105">
        <v>1.094885368E9</v>
      </c>
      <c r="D19" s="106" t="s">
        <v>125</v>
      </c>
      <c r="E19" s="107" t="s">
        <v>126</v>
      </c>
      <c r="F19" s="112">
        <v>3.124716267E9</v>
      </c>
      <c r="G19" s="105" t="s">
        <v>127</v>
      </c>
      <c r="H19" s="109"/>
      <c r="I19" s="110" t="s">
        <v>91</v>
      </c>
      <c r="J19" s="105">
        <v>5.0</v>
      </c>
    </row>
    <row r="20">
      <c r="A20" s="96">
        <v>13.0</v>
      </c>
      <c r="B20" s="97" t="s">
        <v>87</v>
      </c>
      <c r="C20" s="98">
        <v>1.021671235E9</v>
      </c>
      <c r="D20" s="99" t="s">
        <v>128</v>
      </c>
      <c r="E20" s="99" t="s">
        <v>126</v>
      </c>
      <c r="F20" s="111"/>
      <c r="G20" s="98" t="s">
        <v>129</v>
      </c>
      <c r="H20" s="101"/>
      <c r="I20" s="102" t="s">
        <v>91</v>
      </c>
      <c r="J20" s="98">
        <v>5.0</v>
      </c>
    </row>
    <row r="21">
      <c r="A21" s="103">
        <v>14.0</v>
      </c>
      <c r="B21" s="104" t="s">
        <v>92</v>
      </c>
      <c r="C21" s="105">
        <v>1.000939005E9</v>
      </c>
      <c r="D21" s="106" t="s">
        <v>130</v>
      </c>
      <c r="E21" s="107" t="s">
        <v>131</v>
      </c>
      <c r="F21" s="112">
        <v>3.123469418E9</v>
      </c>
      <c r="G21" s="105" t="s">
        <v>132</v>
      </c>
      <c r="H21" s="109"/>
      <c r="I21" s="110" t="s">
        <v>91</v>
      </c>
      <c r="J21" s="105">
        <v>6.0</v>
      </c>
    </row>
    <row r="22">
      <c r="A22" s="96">
        <v>15.0</v>
      </c>
      <c r="B22" s="97" t="s">
        <v>92</v>
      </c>
      <c r="C22" s="98">
        <v>1.019132964E9</v>
      </c>
      <c r="D22" s="99" t="s">
        <v>133</v>
      </c>
      <c r="E22" s="99" t="s">
        <v>134</v>
      </c>
      <c r="F22" s="100">
        <v>3.209992096E9</v>
      </c>
      <c r="G22" s="98" t="s">
        <v>135</v>
      </c>
      <c r="H22" s="101"/>
      <c r="I22" s="102" t="s">
        <v>91</v>
      </c>
      <c r="J22" s="98" t="s">
        <v>99</v>
      </c>
    </row>
    <row r="23" hidden="1">
      <c r="A23" s="103">
        <v>16.0</v>
      </c>
      <c r="B23" s="104" t="s">
        <v>92</v>
      </c>
      <c r="C23" s="105">
        <v>1.016094892E9</v>
      </c>
      <c r="D23" s="106" t="s">
        <v>136</v>
      </c>
      <c r="E23" s="107" t="s">
        <v>137</v>
      </c>
      <c r="F23" s="108"/>
      <c r="G23" s="105" t="s">
        <v>138</v>
      </c>
      <c r="H23" s="109"/>
      <c r="I23" s="110" t="s">
        <v>121</v>
      </c>
      <c r="J23" s="105">
        <v>1.0</v>
      </c>
    </row>
    <row r="24">
      <c r="A24" s="96">
        <v>17.0</v>
      </c>
      <c r="B24" s="97" t="s">
        <v>92</v>
      </c>
      <c r="C24" s="98">
        <v>1.000320328E9</v>
      </c>
      <c r="D24" s="99" t="s">
        <v>139</v>
      </c>
      <c r="E24" s="99" t="s">
        <v>140</v>
      </c>
      <c r="F24" s="100">
        <v>3.504714192E9</v>
      </c>
      <c r="G24" s="98" t="s">
        <v>141</v>
      </c>
      <c r="H24" s="101"/>
      <c r="I24" s="102" t="s">
        <v>91</v>
      </c>
      <c r="J24" s="98">
        <v>2.0</v>
      </c>
    </row>
    <row r="25">
      <c r="A25" s="103">
        <v>18.0</v>
      </c>
      <c r="B25" s="104" t="s">
        <v>87</v>
      </c>
      <c r="C25" s="105">
        <v>1.025528861E9</v>
      </c>
      <c r="D25" s="106" t="s">
        <v>142</v>
      </c>
      <c r="E25" s="107" t="s">
        <v>143</v>
      </c>
      <c r="F25" s="112">
        <v>3.224282872E9</v>
      </c>
      <c r="G25" s="105" t="s">
        <v>144</v>
      </c>
      <c r="H25" s="109"/>
      <c r="I25" s="110" t="s">
        <v>91</v>
      </c>
      <c r="J25" s="105">
        <v>1.0</v>
      </c>
    </row>
    <row r="26" hidden="1">
      <c r="A26" s="96">
        <v>19.0</v>
      </c>
      <c r="B26" s="97" t="s">
        <v>92</v>
      </c>
      <c r="C26" s="98">
        <v>1.074928705E9</v>
      </c>
      <c r="D26" s="99" t="s">
        <v>145</v>
      </c>
      <c r="E26" s="99" t="s">
        <v>146</v>
      </c>
      <c r="F26" s="100">
        <v>3.144654995E9</v>
      </c>
      <c r="G26" s="98" t="s">
        <v>147</v>
      </c>
      <c r="H26" s="101"/>
      <c r="I26" s="102" t="s">
        <v>121</v>
      </c>
      <c r="J26" s="98" t="s">
        <v>99</v>
      </c>
    </row>
    <row r="27">
      <c r="A27" s="103">
        <v>20.0</v>
      </c>
      <c r="B27" s="104" t="s">
        <v>92</v>
      </c>
      <c r="C27" s="105">
        <v>1.001202408E9</v>
      </c>
      <c r="D27" s="106" t="s">
        <v>148</v>
      </c>
      <c r="E27" s="107" t="s">
        <v>149</v>
      </c>
      <c r="F27" s="112">
        <v>3.113942925E9</v>
      </c>
      <c r="G27" s="105" t="s">
        <v>150</v>
      </c>
      <c r="H27" s="109"/>
      <c r="I27" s="110" t="s">
        <v>91</v>
      </c>
      <c r="J27" s="105">
        <v>6.0</v>
      </c>
    </row>
    <row r="28">
      <c r="A28" s="96">
        <v>21.0</v>
      </c>
      <c r="B28" s="97" t="s">
        <v>92</v>
      </c>
      <c r="C28" s="98">
        <v>1.001275098E9</v>
      </c>
      <c r="D28" s="99" t="s">
        <v>151</v>
      </c>
      <c r="E28" s="99" t="s">
        <v>152</v>
      </c>
      <c r="F28" s="111"/>
      <c r="G28" s="98" t="s">
        <v>153</v>
      </c>
      <c r="H28" s="101"/>
      <c r="I28" s="102" t="s">
        <v>91</v>
      </c>
      <c r="J28" s="98">
        <v>2.0</v>
      </c>
    </row>
    <row r="29">
      <c r="A29" s="103">
        <v>22.0</v>
      </c>
      <c r="B29" s="104" t="s">
        <v>92</v>
      </c>
      <c r="C29" s="105">
        <v>1.015455094E9</v>
      </c>
      <c r="D29" s="106" t="s">
        <v>154</v>
      </c>
      <c r="E29" s="107" t="s">
        <v>155</v>
      </c>
      <c r="F29" s="112">
        <v>3.124227174E9</v>
      </c>
      <c r="G29" s="105" t="s">
        <v>156</v>
      </c>
      <c r="H29" s="109"/>
      <c r="I29" s="110" t="s">
        <v>91</v>
      </c>
      <c r="J29" s="105">
        <v>4.0</v>
      </c>
    </row>
    <row r="30">
      <c r="A30" s="96">
        <v>23.0</v>
      </c>
      <c r="B30" s="97" t="s">
        <v>92</v>
      </c>
      <c r="C30" s="98">
        <v>1.010139806E9</v>
      </c>
      <c r="D30" s="99" t="s">
        <v>157</v>
      </c>
      <c r="E30" s="99" t="s">
        <v>158</v>
      </c>
      <c r="F30" s="100">
        <v>3.197048483E9</v>
      </c>
      <c r="G30" s="98" t="s">
        <v>159</v>
      </c>
      <c r="H30" s="101"/>
      <c r="I30" s="102" t="s">
        <v>91</v>
      </c>
      <c r="J30" s="98">
        <v>5.0</v>
      </c>
    </row>
    <row r="31">
      <c r="A31" s="103">
        <v>24.0</v>
      </c>
      <c r="B31" s="104" t="s">
        <v>92</v>
      </c>
      <c r="C31" s="105">
        <v>1.016832002E9</v>
      </c>
      <c r="D31" s="106" t="s">
        <v>160</v>
      </c>
      <c r="E31" s="107" t="s">
        <v>161</v>
      </c>
      <c r="F31" s="112">
        <v>3.025608194E9</v>
      </c>
      <c r="G31" s="105" t="s">
        <v>162</v>
      </c>
      <c r="H31" s="109"/>
      <c r="I31" s="110" t="s">
        <v>91</v>
      </c>
      <c r="J31" s="105" t="s">
        <v>99</v>
      </c>
    </row>
    <row r="32">
      <c r="A32" s="96">
        <v>25.0</v>
      </c>
      <c r="B32" s="97" t="s">
        <v>87</v>
      </c>
      <c r="C32" s="98">
        <v>1.016946949E9</v>
      </c>
      <c r="D32" s="99" t="s">
        <v>163</v>
      </c>
      <c r="E32" s="99" t="s">
        <v>164</v>
      </c>
      <c r="F32" s="111"/>
      <c r="G32" s="98" t="s">
        <v>165</v>
      </c>
      <c r="H32" s="101"/>
      <c r="I32" s="102" t="s">
        <v>91</v>
      </c>
      <c r="J32" s="98">
        <v>4.0</v>
      </c>
    </row>
    <row r="33">
      <c r="A33" s="103">
        <v>26.0</v>
      </c>
      <c r="B33" s="104" t="s">
        <v>87</v>
      </c>
      <c r="C33" s="105">
        <v>1.016948492E9</v>
      </c>
      <c r="D33" s="106" t="s">
        <v>166</v>
      </c>
      <c r="E33" s="107" t="s">
        <v>167</v>
      </c>
      <c r="F33" s="112">
        <v>3.227417021E9</v>
      </c>
      <c r="G33" s="105" t="s">
        <v>168</v>
      </c>
      <c r="H33" s="109"/>
      <c r="I33" s="110" t="s">
        <v>91</v>
      </c>
      <c r="J33" s="105">
        <v>5.0</v>
      </c>
    </row>
    <row r="34">
      <c r="A34" s="96">
        <v>27.0</v>
      </c>
      <c r="B34" s="97" t="s">
        <v>92</v>
      </c>
      <c r="C34" s="98">
        <v>1.050602491E9</v>
      </c>
      <c r="D34" s="99" t="s">
        <v>169</v>
      </c>
      <c r="E34" s="99" t="s">
        <v>143</v>
      </c>
      <c r="F34" s="100">
        <v>3.228167642E9</v>
      </c>
      <c r="G34" s="98" t="s">
        <v>170</v>
      </c>
      <c r="H34" s="101"/>
      <c r="I34" s="102" t="s">
        <v>121</v>
      </c>
      <c r="J34" s="98" t="s">
        <v>99</v>
      </c>
    </row>
  </sheetData>
  <autoFilter ref="$A$7:$J$34">
    <filterColumn colId="8">
      <filters>
        <filter val="EN FORMACIÓN"/>
      </filters>
    </filterColumn>
  </autoFilter>
  <mergeCells count="12">
    <mergeCell ref="A3:B4"/>
    <mergeCell ref="A5:B6"/>
    <mergeCell ref="C5:C6"/>
    <mergeCell ref="D5:D6"/>
    <mergeCell ref="E5:E6"/>
    <mergeCell ref="A1:E2"/>
    <mergeCell ref="G1:J1"/>
    <mergeCell ref="G2:J2"/>
    <mergeCell ref="C3:C4"/>
    <mergeCell ref="D3:D4"/>
    <mergeCell ref="E3:E4"/>
    <mergeCell ref="G3:J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8.0" ySplit="7.0" topLeftCell="I8" activePane="bottomRight" state="frozen"/>
      <selection activeCell="I1" sqref="I1" pane="topRight"/>
      <selection activeCell="A8" sqref="A8" pane="bottomLeft"/>
      <selection activeCell="I8" sqref="I8" pane="bottomRight"/>
    </sheetView>
  </sheetViews>
  <sheetFormatPr customHeight="1" defaultColWidth="14.43" defaultRowHeight="15.0"/>
  <cols>
    <col customWidth="1" min="1" max="2" width="5.86"/>
    <col customWidth="1" min="3" max="3" width="17.29"/>
    <col customWidth="1" min="4" max="5" width="25.86"/>
    <col customWidth="1" min="6" max="8" width="6.57"/>
    <col hidden="1" min="9" max="13" width="14.43"/>
    <col hidden="1" min="15" max="27" width="14.43"/>
    <col hidden="1" min="29" max="34" width="14.43"/>
    <col hidden="1" min="36" max="41" width="14.43"/>
    <col hidden="1" min="43" max="48" width="14.43"/>
    <col hidden="1" min="50" max="55" width="14.43"/>
    <col hidden="1" min="57" max="62" width="14.43"/>
    <col hidden="1" min="64" max="69" width="14.43"/>
    <col hidden="1" min="71" max="76" width="14.43"/>
    <col hidden="1" min="78" max="85" width="14.43"/>
  </cols>
  <sheetData>
    <row r="1" ht="15.0" customHeight="1">
      <c r="A1" s="127" t="s">
        <v>171</v>
      </c>
      <c r="B1" s="2"/>
      <c r="C1" s="2"/>
      <c r="D1" s="2"/>
      <c r="E1" s="2"/>
      <c r="F1" s="128">
        <v>2024.0</v>
      </c>
      <c r="G1" s="2"/>
      <c r="H1" s="3"/>
      <c r="I1" s="129"/>
      <c r="J1" s="129"/>
      <c r="K1" s="129"/>
      <c r="L1" s="129"/>
      <c r="M1" s="129"/>
      <c r="N1" s="129"/>
      <c r="O1" s="129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29"/>
      <c r="BL1" s="129"/>
      <c r="BM1" s="129"/>
      <c r="BN1" s="129"/>
      <c r="BO1" s="129"/>
      <c r="BP1" s="129"/>
      <c r="BQ1" s="129"/>
      <c r="BR1" s="129"/>
      <c r="BS1" s="129"/>
      <c r="BT1" s="129"/>
      <c r="BU1" s="129"/>
      <c r="BV1" s="129"/>
      <c r="BW1" s="129"/>
      <c r="BX1" s="129"/>
      <c r="BY1" s="129"/>
      <c r="BZ1" s="129"/>
      <c r="CA1" s="129"/>
      <c r="CB1" s="129"/>
      <c r="CC1" s="129"/>
      <c r="CD1" s="129"/>
      <c r="CE1" s="129"/>
      <c r="CF1" s="129"/>
      <c r="CG1" s="129"/>
    </row>
    <row r="2" ht="15.0" customHeight="1">
      <c r="A2" s="9"/>
      <c r="B2" s="10"/>
      <c r="C2" s="10"/>
      <c r="D2" s="10"/>
      <c r="E2" s="10"/>
      <c r="F2" s="9"/>
      <c r="G2" s="10"/>
      <c r="H2" s="1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1"/>
      <c r="BL2" s="131"/>
      <c r="BM2" s="131"/>
      <c r="BN2" s="131"/>
      <c r="BO2" s="131"/>
      <c r="BP2" s="131"/>
      <c r="BQ2" s="131"/>
      <c r="BR2" s="131"/>
      <c r="BS2" s="131"/>
      <c r="BT2" s="131"/>
      <c r="BU2" s="131"/>
      <c r="BV2" s="131"/>
      <c r="BW2" s="131"/>
      <c r="BX2" s="131"/>
      <c r="BY2" s="131"/>
      <c r="BZ2" s="131"/>
      <c r="CA2" s="131"/>
      <c r="CB2" s="131"/>
      <c r="CC2" s="131"/>
      <c r="CD2" s="131"/>
      <c r="CE2" s="131"/>
      <c r="CF2" s="131"/>
      <c r="CG2" s="131"/>
    </row>
    <row r="3" ht="15.0" customHeight="1">
      <c r="A3" s="132" t="s">
        <v>5</v>
      </c>
      <c r="B3" s="14"/>
      <c r="C3" s="133">
        <f>APRENDICES!C3</f>
        <v>2926378</v>
      </c>
      <c r="D3" s="134" t="s">
        <v>6</v>
      </c>
      <c r="E3" s="133" t="str">
        <f>APRENDICES!E3</f>
        <v>MIXTA</v>
      </c>
      <c r="F3" s="135" t="s">
        <v>172</v>
      </c>
      <c r="G3" s="135" t="s">
        <v>173</v>
      </c>
      <c r="H3" s="135" t="s">
        <v>174</v>
      </c>
      <c r="I3" s="136" t="s">
        <v>175</v>
      </c>
      <c r="J3" s="5"/>
      <c r="K3" s="5"/>
      <c r="L3" s="5"/>
      <c r="M3" s="5"/>
      <c r="N3" s="5"/>
      <c r="O3" s="6"/>
      <c r="P3" s="137" t="s">
        <v>176</v>
      </c>
      <c r="Q3" s="5"/>
      <c r="R3" s="5"/>
      <c r="S3" s="5"/>
      <c r="T3" s="5"/>
      <c r="U3" s="5"/>
      <c r="V3" s="6"/>
      <c r="W3" s="136" t="s">
        <v>177</v>
      </c>
      <c r="X3" s="5"/>
      <c r="Y3" s="5"/>
      <c r="Z3" s="5"/>
      <c r="AA3" s="5"/>
      <c r="AB3" s="5"/>
      <c r="AC3" s="6"/>
      <c r="AD3" s="137" t="s">
        <v>178</v>
      </c>
      <c r="AE3" s="5"/>
      <c r="AF3" s="5"/>
      <c r="AG3" s="5"/>
      <c r="AH3" s="5"/>
      <c r="AI3" s="5"/>
      <c r="AJ3" s="6"/>
      <c r="AK3" s="136" t="s">
        <v>179</v>
      </c>
      <c r="AL3" s="5"/>
      <c r="AM3" s="5"/>
      <c r="AN3" s="5"/>
      <c r="AO3" s="5"/>
      <c r="AP3" s="5"/>
      <c r="AQ3" s="6"/>
      <c r="AR3" s="137" t="s">
        <v>180</v>
      </c>
      <c r="AS3" s="5"/>
      <c r="AT3" s="5"/>
      <c r="AU3" s="5"/>
      <c r="AV3" s="5"/>
      <c r="AW3" s="5"/>
      <c r="AX3" s="6"/>
      <c r="AY3" s="136" t="s">
        <v>181</v>
      </c>
      <c r="AZ3" s="5"/>
      <c r="BA3" s="5"/>
      <c r="BB3" s="5"/>
      <c r="BC3" s="5"/>
      <c r="BD3" s="5"/>
      <c r="BE3" s="6"/>
      <c r="BF3" s="137" t="s">
        <v>182</v>
      </c>
      <c r="BG3" s="5"/>
      <c r="BH3" s="5"/>
      <c r="BI3" s="5"/>
      <c r="BJ3" s="5"/>
      <c r="BK3" s="5"/>
      <c r="BL3" s="6"/>
      <c r="BM3" s="136" t="s">
        <v>183</v>
      </c>
      <c r="BN3" s="5"/>
      <c r="BO3" s="5"/>
      <c r="BP3" s="5"/>
      <c r="BQ3" s="5"/>
      <c r="BR3" s="5"/>
      <c r="BS3" s="6"/>
      <c r="BT3" s="137" t="s">
        <v>184</v>
      </c>
      <c r="BU3" s="5"/>
      <c r="BV3" s="5"/>
      <c r="BW3" s="5"/>
      <c r="BX3" s="6"/>
      <c r="BY3" s="138" t="s">
        <v>184</v>
      </c>
      <c r="BZ3" s="138"/>
      <c r="CA3" s="136" t="s">
        <v>185</v>
      </c>
      <c r="CB3" s="5"/>
      <c r="CC3" s="5"/>
      <c r="CD3" s="5"/>
      <c r="CE3" s="5"/>
      <c r="CF3" s="5"/>
      <c r="CG3" s="6"/>
    </row>
    <row r="4" ht="15.0" customHeight="1">
      <c r="A4" s="9"/>
      <c r="B4" s="11"/>
      <c r="C4" s="11"/>
      <c r="D4" s="11"/>
      <c r="E4" s="11"/>
      <c r="F4" s="139"/>
      <c r="G4" s="139"/>
      <c r="H4" s="139"/>
      <c r="I4" s="140"/>
      <c r="J4" s="140"/>
      <c r="K4" s="140"/>
      <c r="L4" s="140"/>
      <c r="M4" s="140"/>
      <c r="N4" s="140" t="s">
        <v>186</v>
      </c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 t="s">
        <v>187</v>
      </c>
      <c r="AC4" s="140"/>
      <c r="AD4" s="140"/>
      <c r="AE4" s="140"/>
      <c r="AF4" s="140"/>
      <c r="AG4" s="140"/>
      <c r="AH4" s="140"/>
      <c r="AI4" s="140" t="s">
        <v>188</v>
      </c>
      <c r="AJ4" s="140"/>
      <c r="AK4" s="140"/>
      <c r="AL4" s="140"/>
      <c r="AM4" s="140"/>
      <c r="AN4" s="140"/>
      <c r="AO4" s="140"/>
      <c r="AP4" s="140" t="s">
        <v>189</v>
      </c>
      <c r="AQ4" s="140"/>
      <c r="AR4" s="140"/>
      <c r="AS4" s="140"/>
      <c r="AT4" s="140"/>
      <c r="AU4" s="140"/>
      <c r="AV4" s="140"/>
      <c r="AW4" s="140" t="s">
        <v>190</v>
      </c>
      <c r="AX4" s="140"/>
      <c r="AY4" s="140"/>
      <c r="AZ4" s="140"/>
      <c r="BA4" s="140"/>
      <c r="BB4" s="140"/>
      <c r="BC4" s="140"/>
      <c r="BD4" s="140" t="s">
        <v>191</v>
      </c>
      <c r="BE4" s="140"/>
      <c r="BF4" s="140"/>
      <c r="BG4" s="140"/>
      <c r="BH4" s="140"/>
      <c r="BI4" s="140"/>
      <c r="BJ4" s="140"/>
      <c r="BK4" s="140" t="s">
        <v>192</v>
      </c>
      <c r="BL4" s="140"/>
      <c r="BM4" s="141" t="s">
        <v>193</v>
      </c>
      <c r="BN4" s="141" t="s">
        <v>193</v>
      </c>
      <c r="BO4" s="141" t="s">
        <v>193</v>
      </c>
      <c r="BP4" s="141" t="s">
        <v>193</v>
      </c>
      <c r="BQ4" s="141" t="s">
        <v>193</v>
      </c>
      <c r="BR4" s="141" t="s">
        <v>193</v>
      </c>
      <c r="BS4" s="141" t="s">
        <v>193</v>
      </c>
      <c r="BT4" s="142" t="s">
        <v>73</v>
      </c>
      <c r="BU4" s="142" t="s">
        <v>73</v>
      </c>
      <c r="BV4" s="142" t="s">
        <v>73</v>
      </c>
      <c r="BW4" s="142" t="s">
        <v>194</v>
      </c>
      <c r="BX4" s="142" t="s">
        <v>194</v>
      </c>
      <c r="BY4" s="142" t="s">
        <v>194</v>
      </c>
      <c r="BZ4" s="142" t="s">
        <v>194</v>
      </c>
      <c r="CA4" s="143" t="s">
        <v>195</v>
      </c>
      <c r="CB4" s="143" t="s">
        <v>195</v>
      </c>
      <c r="CC4" s="143" t="s">
        <v>195</v>
      </c>
      <c r="CD4" s="143" t="s">
        <v>195</v>
      </c>
      <c r="CE4" s="143" t="s">
        <v>195</v>
      </c>
      <c r="CF4" s="143" t="s">
        <v>195</v>
      </c>
      <c r="CG4" s="143" t="s">
        <v>195</v>
      </c>
    </row>
    <row r="5" ht="15.0" customHeight="1">
      <c r="A5" s="132" t="s">
        <v>12</v>
      </c>
      <c r="B5" s="14"/>
      <c r="C5" s="144" t="str">
        <f>APRENDICES!C5</f>
        <v>II</v>
      </c>
      <c r="D5" s="134" t="s">
        <v>14</v>
      </c>
      <c r="E5" s="133" t="str">
        <f>APRENDICES!E5</f>
        <v>ALBEIRO RAMOS</v>
      </c>
      <c r="F5" s="139"/>
      <c r="G5" s="139"/>
      <c r="H5" s="139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</row>
    <row r="6" ht="15.0" customHeight="1">
      <c r="A6" s="9"/>
      <c r="B6" s="11"/>
      <c r="C6" s="11"/>
      <c r="D6" s="11"/>
      <c r="E6" s="11"/>
      <c r="F6" s="145"/>
      <c r="G6" s="145"/>
      <c r="H6" s="145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</row>
    <row r="7" ht="22.5" customHeight="1">
      <c r="A7" s="91" t="s">
        <v>77</v>
      </c>
      <c r="B7" s="146" t="s">
        <v>78</v>
      </c>
      <c r="C7" s="92" t="s">
        <v>79</v>
      </c>
      <c r="D7" s="92" t="s">
        <v>80</v>
      </c>
      <c r="E7" s="92" t="s">
        <v>81</v>
      </c>
      <c r="F7" s="147"/>
      <c r="G7" s="147"/>
      <c r="H7" s="147"/>
      <c r="I7" s="148">
        <v>45481.0</v>
      </c>
      <c r="J7" s="148">
        <v>45482.0</v>
      </c>
      <c r="K7" s="148">
        <v>45483.0</v>
      </c>
      <c r="L7" s="148">
        <v>45484.0</v>
      </c>
      <c r="M7" s="148">
        <v>45485.0</v>
      </c>
      <c r="N7" s="148">
        <v>45486.0</v>
      </c>
      <c r="O7" s="148">
        <v>45487.0</v>
      </c>
      <c r="P7" s="148">
        <v>45488.0</v>
      </c>
      <c r="Q7" s="148">
        <v>45489.0</v>
      </c>
      <c r="R7" s="148">
        <v>45490.0</v>
      </c>
      <c r="S7" s="148">
        <v>45491.0</v>
      </c>
      <c r="T7" s="148">
        <v>45492.0</v>
      </c>
      <c r="U7" s="148">
        <v>45493.0</v>
      </c>
      <c r="V7" s="148">
        <v>45494.0</v>
      </c>
      <c r="W7" s="148">
        <v>45495.0</v>
      </c>
      <c r="X7" s="148">
        <v>45496.0</v>
      </c>
      <c r="Y7" s="148">
        <v>45497.0</v>
      </c>
      <c r="Z7" s="148">
        <v>45498.0</v>
      </c>
      <c r="AA7" s="148">
        <v>45499.0</v>
      </c>
      <c r="AB7" s="148">
        <v>45500.0</v>
      </c>
      <c r="AC7" s="148">
        <v>45501.0</v>
      </c>
      <c r="AD7" s="148">
        <v>45502.0</v>
      </c>
      <c r="AE7" s="148">
        <v>45503.0</v>
      </c>
      <c r="AF7" s="148">
        <v>45504.0</v>
      </c>
      <c r="AG7" s="148">
        <v>45505.0</v>
      </c>
      <c r="AH7" s="148">
        <v>45506.0</v>
      </c>
      <c r="AI7" s="148">
        <v>45507.0</v>
      </c>
      <c r="AJ7" s="148">
        <v>45508.0</v>
      </c>
      <c r="AK7" s="148">
        <v>45509.0</v>
      </c>
      <c r="AL7" s="148">
        <v>45510.0</v>
      </c>
      <c r="AM7" s="148">
        <v>45511.0</v>
      </c>
      <c r="AN7" s="148">
        <v>45512.0</v>
      </c>
      <c r="AO7" s="148">
        <v>45513.0</v>
      </c>
      <c r="AP7" s="148">
        <v>45514.0</v>
      </c>
      <c r="AQ7" s="148">
        <v>45515.0</v>
      </c>
      <c r="AR7" s="148">
        <v>45516.0</v>
      </c>
      <c r="AS7" s="148">
        <v>45517.0</v>
      </c>
      <c r="AT7" s="148">
        <v>45518.0</v>
      </c>
      <c r="AU7" s="148">
        <v>45519.0</v>
      </c>
      <c r="AV7" s="148">
        <v>45520.0</v>
      </c>
      <c r="AW7" s="148">
        <v>45521.0</v>
      </c>
      <c r="AX7" s="148">
        <v>45522.0</v>
      </c>
      <c r="AY7" s="148">
        <v>45523.0</v>
      </c>
      <c r="AZ7" s="148">
        <v>45524.0</v>
      </c>
      <c r="BA7" s="148">
        <v>45525.0</v>
      </c>
      <c r="BB7" s="148">
        <v>45526.0</v>
      </c>
      <c r="BC7" s="148">
        <v>45527.0</v>
      </c>
      <c r="BD7" s="148">
        <v>45528.0</v>
      </c>
      <c r="BE7" s="148">
        <v>45529.0</v>
      </c>
      <c r="BF7" s="148">
        <v>45530.0</v>
      </c>
      <c r="BG7" s="148">
        <v>45531.0</v>
      </c>
      <c r="BH7" s="148">
        <v>45532.0</v>
      </c>
      <c r="BI7" s="148">
        <v>45533.0</v>
      </c>
      <c r="BJ7" s="148">
        <v>45534.0</v>
      </c>
      <c r="BK7" s="148">
        <v>45535.0</v>
      </c>
      <c r="BL7" s="148">
        <v>45536.0</v>
      </c>
      <c r="BM7" s="148">
        <v>45537.0</v>
      </c>
      <c r="BN7" s="148">
        <v>45538.0</v>
      </c>
      <c r="BO7" s="148">
        <v>45539.0</v>
      </c>
      <c r="BP7" s="148">
        <v>45540.0</v>
      </c>
      <c r="BQ7" s="148">
        <v>45541.0</v>
      </c>
      <c r="BR7" s="148">
        <v>45542.0</v>
      </c>
      <c r="BS7" s="148">
        <v>45543.0</v>
      </c>
      <c r="BT7" s="148">
        <v>45544.0</v>
      </c>
      <c r="BU7" s="148">
        <v>45545.0</v>
      </c>
      <c r="BV7" s="148">
        <v>45546.0</v>
      </c>
      <c r="BW7" s="148">
        <v>45547.0</v>
      </c>
      <c r="BX7" s="148">
        <v>45548.0</v>
      </c>
      <c r="BY7" s="148">
        <v>45549.0</v>
      </c>
      <c r="BZ7" s="148">
        <v>45550.0</v>
      </c>
      <c r="CA7" s="148">
        <v>45551.0</v>
      </c>
      <c r="CB7" s="148">
        <v>45552.0</v>
      </c>
      <c r="CC7" s="148">
        <v>45553.0</v>
      </c>
      <c r="CD7" s="148">
        <v>45554.0</v>
      </c>
      <c r="CE7" s="148">
        <v>45555.0</v>
      </c>
      <c r="CF7" s="148">
        <v>45556.0</v>
      </c>
      <c r="CG7" s="148">
        <v>45557.0</v>
      </c>
    </row>
    <row r="8">
      <c r="A8" s="149">
        <f>APRENDICES!A8</f>
        <v>1</v>
      </c>
      <c r="B8" s="149" t="str">
        <f>APRENDICES!B8</f>
        <v>TI</v>
      </c>
      <c r="C8" s="149">
        <f>APRENDICES!C8</f>
        <v>1032940696</v>
      </c>
      <c r="D8" s="150" t="str">
        <f>APRENDICES!D8</f>
        <v>ALFONSO HERNANDEZ</v>
      </c>
      <c r="E8" s="150" t="str">
        <f>APRENDICES!E8</f>
        <v>JUAN ESTEBAN</v>
      </c>
      <c r="F8" s="149">
        <f t="shared" ref="F8:F34" si="1">COUNTIF($I8:$CE8,"AS")</f>
        <v>6</v>
      </c>
      <c r="G8" s="149">
        <f t="shared" ref="G8:G34" si="2">COUNTIF($I8:$CE8,"NA")</f>
        <v>0</v>
      </c>
      <c r="H8" s="149">
        <f t="shared" ref="H8:H34" si="3">COUNTIF($I8:$CE8,"EX")</f>
        <v>0</v>
      </c>
      <c r="I8" s="151"/>
      <c r="J8" s="151"/>
      <c r="K8" s="151"/>
      <c r="L8" s="151"/>
      <c r="M8" s="151"/>
      <c r="N8" s="151" t="s">
        <v>196</v>
      </c>
      <c r="O8" s="151"/>
      <c r="P8" s="151"/>
      <c r="Q8" s="151"/>
      <c r="R8" s="151"/>
      <c r="S8" s="151"/>
      <c r="T8" s="151"/>
      <c r="U8" s="151"/>
      <c r="V8" s="151"/>
      <c r="W8" s="151"/>
      <c r="X8" s="151"/>
      <c r="Y8" s="151"/>
      <c r="Z8" s="151"/>
      <c r="AA8" s="151"/>
      <c r="AB8" s="151" t="s">
        <v>196</v>
      </c>
      <c r="AC8" s="151"/>
      <c r="AD8" s="151"/>
      <c r="AE8" s="151"/>
      <c r="AF8" s="151"/>
      <c r="AG8" s="151"/>
      <c r="AH8" s="151"/>
      <c r="AI8" s="151" t="s">
        <v>196</v>
      </c>
      <c r="AJ8" s="151"/>
      <c r="AK8" s="151"/>
      <c r="AL8" s="151"/>
      <c r="AM8" s="151"/>
      <c r="AN8" s="151"/>
      <c r="AO8" s="151"/>
      <c r="AP8" s="151" t="s">
        <v>196</v>
      </c>
      <c r="AQ8" s="151"/>
      <c r="AR8" s="151"/>
      <c r="AS8" s="151"/>
      <c r="AT8" s="151"/>
      <c r="AU8" s="151"/>
      <c r="AV8" s="151"/>
      <c r="AW8" s="151" t="s">
        <v>196</v>
      </c>
      <c r="AX8" s="151"/>
      <c r="AY8" s="151"/>
      <c r="AZ8" s="151"/>
      <c r="BA8" s="151"/>
      <c r="BB8" s="151"/>
      <c r="BC8" s="151"/>
      <c r="BD8" s="151" t="s">
        <v>196</v>
      </c>
      <c r="BE8" s="151"/>
      <c r="BF8" s="151"/>
      <c r="BG8" s="151"/>
      <c r="BH8" s="151"/>
      <c r="BI8" s="151"/>
      <c r="BJ8" s="151"/>
      <c r="BK8" s="151"/>
      <c r="BL8" s="151"/>
      <c r="BM8" s="151"/>
      <c r="BN8" s="151"/>
      <c r="BO8" s="151"/>
      <c r="BP8" s="151"/>
      <c r="BQ8" s="151"/>
      <c r="BR8" s="151"/>
      <c r="BS8" s="151"/>
      <c r="BT8" s="151"/>
      <c r="BU8" s="151"/>
      <c r="BV8" s="151"/>
      <c r="BW8" s="151"/>
      <c r="BX8" s="151"/>
      <c r="BY8" s="151"/>
      <c r="BZ8" s="151"/>
      <c r="CA8" s="151"/>
      <c r="CB8" s="151"/>
      <c r="CC8" s="151"/>
      <c r="CD8" s="151"/>
      <c r="CE8" s="151"/>
      <c r="CF8" s="151"/>
      <c r="CG8" s="151"/>
    </row>
    <row r="9" ht="15.0" customHeight="1">
      <c r="A9" s="152">
        <f>APRENDICES!A9</f>
        <v>2</v>
      </c>
      <c r="B9" s="152" t="str">
        <f>APRENDICES!B9</f>
        <v>CC</v>
      </c>
      <c r="C9" s="152">
        <f>APRENDICES!C9</f>
        <v>1089904862</v>
      </c>
      <c r="D9" s="153" t="str">
        <f>APRENDICES!D9</f>
        <v>ALVARADO GUERRREO</v>
      </c>
      <c r="E9" s="153" t="str">
        <f>APRENDICES!E9</f>
        <v>ALISXON JEFREY</v>
      </c>
      <c r="F9" s="152">
        <f t="shared" si="1"/>
        <v>2</v>
      </c>
      <c r="G9" s="152">
        <f t="shared" si="2"/>
        <v>4</v>
      </c>
      <c r="H9" s="152">
        <f t="shared" si="3"/>
        <v>0</v>
      </c>
      <c r="I9" s="154"/>
      <c r="J9" s="154"/>
      <c r="K9" s="154"/>
      <c r="L9" s="154"/>
      <c r="M9" s="154"/>
      <c r="N9" s="154" t="s">
        <v>196</v>
      </c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 t="s">
        <v>197</v>
      </c>
      <c r="AC9" s="154"/>
      <c r="AD9" s="154"/>
      <c r="AE9" s="154"/>
      <c r="AF9" s="154"/>
      <c r="AG9" s="154"/>
      <c r="AH9" s="154"/>
      <c r="AI9" s="154" t="s">
        <v>197</v>
      </c>
      <c r="AJ9" s="154"/>
      <c r="AK9" s="154"/>
      <c r="AL9" s="154"/>
      <c r="AM9" s="154"/>
      <c r="AN9" s="154"/>
      <c r="AO9" s="154"/>
      <c r="AP9" s="154" t="s">
        <v>197</v>
      </c>
      <c r="AQ9" s="154"/>
      <c r="AR9" s="154"/>
      <c r="AS9" s="154"/>
      <c r="AT9" s="154"/>
      <c r="AU9" s="154"/>
      <c r="AV9" s="154"/>
      <c r="AW9" s="154" t="s">
        <v>196</v>
      </c>
      <c r="AX9" s="154"/>
      <c r="AY9" s="154"/>
      <c r="AZ9" s="154"/>
      <c r="BA9" s="154"/>
      <c r="BB9" s="154"/>
      <c r="BC9" s="154"/>
      <c r="BD9" s="154" t="s">
        <v>197</v>
      </c>
      <c r="BE9" s="154"/>
      <c r="BF9" s="154"/>
      <c r="BG9" s="154"/>
      <c r="BH9" s="154"/>
      <c r="BI9" s="154"/>
      <c r="BJ9" s="154"/>
      <c r="BK9" s="154"/>
      <c r="BL9" s="154"/>
      <c r="BM9" s="154"/>
      <c r="BN9" s="154"/>
      <c r="BO9" s="154"/>
      <c r="BP9" s="154"/>
      <c r="BQ9" s="154"/>
      <c r="BR9" s="154"/>
      <c r="BS9" s="154"/>
      <c r="BT9" s="154"/>
      <c r="BU9" s="154"/>
      <c r="BV9" s="154"/>
      <c r="BW9" s="154"/>
      <c r="BX9" s="154"/>
      <c r="BY9" s="154"/>
      <c r="BZ9" s="154"/>
      <c r="CA9" s="154"/>
      <c r="CB9" s="154"/>
      <c r="CC9" s="154"/>
      <c r="CD9" s="154"/>
      <c r="CE9" s="154"/>
      <c r="CF9" s="154"/>
      <c r="CG9" s="154"/>
    </row>
    <row r="10">
      <c r="A10" s="149">
        <f>APRENDICES!A10</f>
        <v>3</v>
      </c>
      <c r="B10" s="149" t="str">
        <f>APRENDICES!B10</f>
        <v>CC</v>
      </c>
      <c r="C10" s="149">
        <f>APRENDICES!C10</f>
        <v>1015405168</v>
      </c>
      <c r="D10" s="150" t="str">
        <f>APRENDICES!D10</f>
        <v>BELTRAN CARDOZO</v>
      </c>
      <c r="E10" s="150" t="str">
        <f>APRENDICES!E10</f>
        <v>EDGAR MAURICIO</v>
      </c>
      <c r="F10" s="149">
        <f t="shared" si="1"/>
        <v>0</v>
      </c>
      <c r="G10" s="149">
        <f t="shared" si="2"/>
        <v>6</v>
      </c>
      <c r="H10" s="149">
        <f t="shared" si="3"/>
        <v>0</v>
      </c>
      <c r="I10" s="151"/>
      <c r="J10" s="151"/>
      <c r="K10" s="151"/>
      <c r="L10" s="151"/>
      <c r="M10" s="151"/>
      <c r="N10" s="151" t="s">
        <v>197</v>
      </c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 t="s">
        <v>197</v>
      </c>
      <c r="AC10" s="151"/>
      <c r="AD10" s="151"/>
      <c r="AE10" s="151"/>
      <c r="AF10" s="151"/>
      <c r="AG10" s="151"/>
      <c r="AH10" s="151"/>
      <c r="AI10" s="151" t="s">
        <v>197</v>
      </c>
      <c r="AJ10" s="151"/>
      <c r="AK10" s="151"/>
      <c r="AL10" s="151"/>
      <c r="AM10" s="151"/>
      <c r="AN10" s="151"/>
      <c r="AO10" s="151"/>
      <c r="AP10" s="151" t="s">
        <v>197</v>
      </c>
      <c r="AQ10" s="151"/>
      <c r="AR10" s="151"/>
      <c r="AS10" s="151"/>
      <c r="AT10" s="151"/>
      <c r="AU10" s="151"/>
      <c r="AV10" s="151"/>
      <c r="AW10" s="151" t="s">
        <v>197</v>
      </c>
      <c r="AX10" s="151"/>
      <c r="AY10" s="151"/>
      <c r="AZ10" s="151"/>
      <c r="BA10" s="151"/>
      <c r="BB10" s="151"/>
      <c r="BC10" s="151"/>
      <c r="BD10" s="151" t="s">
        <v>197</v>
      </c>
      <c r="BE10" s="151"/>
      <c r="BF10" s="151"/>
      <c r="BG10" s="151"/>
      <c r="BH10" s="151"/>
      <c r="BI10" s="151"/>
      <c r="BJ10" s="151"/>
      <c r="BK10" s="151"/>
      <c r="BL10" s="151"/>
      <c r="BM10" s="151"/>
      <c r="BN10" s="151"/>
      <c r="BO10" s="151"/>
      <c r="BP10" s="151"/>
      <c r="BQ10" s="151"/>
      <c r="BR10" s="151"/>
      <c r="BS10" s="151"/>
      <c r="BT10" s="151"/>
      <c r="BU10" s="151"/>
      <c r="BV10" s="151"/>
      <c r="BW10" s="151"/>
      <c r="BX10" s="151"/>
      <c r="BY10" s="151"/>
      <c r="BZ10" s="151"/>
      <c r="CA10" s="151"/>
      <c r="CB10" s="151"/>
      <c r="CC10" s="151"/>
      <c r="CD10" s="151"/>
      <c r="CE10" s="151"/>
      <c r="CF10" s="151"/>
      <c r="CG10" s="151"/>
    </row>
    <row r="11" ht="15.0" customHeight="1">
      <c r="A11" s="152">
        <f>APRENDICES!A11</f>
        <v>4</v>
      </c>
      <c r="B11" s="152" t="str">
        <f>APRENDICES!B11</f>
        <v>TI</v>
      </c>
      <c r="C11" s="152">
        <f>APRENDICES!C11</f>
        <v>1019991179</v>
      </c>
      <c r="D11" s="153" t="str">
        <f>APRENDICES!D11</f>
        <v>BONILLA CHOQUE</v>
      </c>
      <c r="E11" s="153" t="str">
        <f>APRENDICES!E11</f>
        <v>MARIA PAOLA</v>
      </c>
      <c r="F11" s="152">
        <f t="shared" si="1"/>
        <v>0</v>
      </c>
      <c r="G11" s="152">
        <f t="shared" si="2"/>
        <v>6</v>
      </c>
      <c r="H11" s="152">
        <f t="shared" si="3"/>
        <v>0</v>
      </c>
      <c r="I11" s="154"/>
      <c r="J11" s="154"/>
      <c r="K11" s="154"/>
      <c r="L11" s="154"/>
      <c r="M11" s="154"/>
      <c r="N11" s="154" t="s">
        <v>197</v>
      </c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 t="s">
        <v>197</v>
      </c>
      <c r="AC11" s="154"/>
      <c r="AD11" s="154"/>
      <c r="AE11" s="154"/>
      <c r="AF11" s="154"/>
      <c r="AG11" s="154"/>
      <c r="AH11" s="154"/>
      <c r="AI11" s="154" t="s">
        <v>197</v>
      </c>
      <c r="AJ11" s="154"/>
      <c r="AK11" s="154"/>
      <c r="AL11" s="154"/>
      <c r="AM11" s="154"/>
      <c r="AN11" s="154"/>
      <c r="AO11" s="154"/>
      <c r="AP11" s="154" t="s">
        <v>197</v>
      </c>
      <c r="AQ11" s="154"/>
      <c r="AR11" s="154"/>
      <c r="AS11" s="154"/>
      <c r="AT11" s="154"/>
      <c r="AU11" s="154"/>
      <c r="AV11" s="154"/>
      <c r="AW11" s="154" t="s">
        <v>197</v>
      </c>
      <c r="AX11" s="154"/>
      <c r="AY11" s="154"/>
      <c r="AZ11" s="154"/>
      <c r="BA11" s="154"/>
      <c r="BB11" s="154"/>
      <c r="BC11" s="154"/>
      <c r="BD11" s="154" t="s">
        <v>197</v>
      </c>
      <c r="BE11" s="154"/>
      <c r="BF11" s="154"/>
      <c r="BG11" s="154"/>
      <c r="BH11" s="154"/>
      <c r="BI11" s="154"/>
      <c r="BJ11" s="154"/>
      <c r="BK11" s="154"/>
      <c r="BL11" s="154"/>
      <c r="BM11" s="154"/>
      <c r="BN11" s="154"/>
      <c r="BO11" s="154"/>
      <c r="BP11" s="154"/>
      <c r="BQ11" s="154"/>
      <c r="BR11" s="154"/>
      <c r="BS11" s="154"/>
      <c r="BT11" s="154"/>
      <c r="BU11" s="154"/>
      <c r="BV11" s="154"/>
      <c r="BW11" s="154"/>
      <c r="BX11" s="154"/>
      <c r="BY11" s="154"/>
      <c r="BZ11" s="154"/>
      <c r="CA11" s="154"/>
      <c r="CB11" s="154"/>
      <c r="CC11" s="154"/>
      <c r="CD11" s="154"/>
      <c r="CE11" s="154"/>
      <c r="CF11" s="154"/>
      <c r="CG11" s="154"/>
    </row>
    <row r="12">
      <c r="A12" s="149">
        <f>APRENDICES!A12</f>
        <v>5</v>
      </c>
      <c r="B12" s="149" t="str">
        <f>APRENDICES!B12</f>
        <v>CC</v>
      </c>
      <c r="C12" s="149">
        <f>APRENDICES!C12</f>
        <v>1000461308</v>
      </c>
      <c r="D12" s="150" t="str">
        <f>APRENDICES!D12</f>
        <v>BENAVIDES RAMIREZ</v>
      </c>
      <c r="E12" s="150" t="str">
        <f>APRENDICES!E12</f>
        <v>CRISTOPHER STUART</v>
      </c>
      <c r="F12" s="149">
        <f t="shared" si="1"/>
        <v>6</v>
      </c>
      <c r="G12" s="149">
        <f t="shared" si="2"/>
        <v>0</v>
      </c>
      <c r="H12" s="149">
        <f t="shared" si="3"/>
        <v>0</v>
      </c>
      <c r="I12" s="151"/>
      <c r="J12" s="151"/>
      <c r="K12" s="151"/>
      <c r="L12" s="151"/>
      <c r="M12" s="151"/>
      <c r="N12" s="151" t="s">
        <v>196</v>
      </c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 t="s">
        <v>196</v>
      </c>
      <c r="AC12" s="151"/>
      <c r="AD12" s="151"/>
      <c r="AE12" s="151"/>
      <c r="AF12" s="151"/>
      <c r="AG12" s="151"/>
      <c r="AH12" s="151"/>
      <c r="AI12" s="151" t="s">
        <v>196</v>
      </c>
      <c r="AJ12" s="151"/>
      <c r="AK12" s="151"/>
      <c r="AL12" s="151"/>
      <c r="AM12" s="151"/>
      <c r="AN12" s="151"/>
      <c r="AO12" s="151"/>
      <c r="AP12" s="151" t="s">
        <v>196</v>
      </c>
      <c r="AQ12" s="151"/>
      <c r="AR12" s="151"/>
      <c r="AS12" s="151"/>
      <c r="AT12" s="151"/>
      <c r="AU12" s="151"/>
      <c r="AV12" s="151"/>
      <c r="AW12" s="151" t="s">
        <v>196</v>
      </c>
      <c r="AX12" s="151"/>
      <c r="AY12" s="151"/>
      <c r="AZ12" s="151"/>
      <c r="BA12" s="151"/>
      <c r="BB12" s="151"/>
      <c r="BC12" s="151"/>
      <c r="BD12" s="151" t="s">
        <v>196</v>
      </c>
      <c r="BE12" s="151"/>
      <c r="BF12" s="151"/>
      <c r="BG12" s="151"/>
      <c r="BH12" s="151"/>
      <c r="BI12" s="151"/>
      <c r="BJ12" s="151"/>
      <c r="BK12" s="151"/>
      <c r="BL12" s="151"/>
      <c r="BM12" s="151"/>
      <c r="BN12" s="151"/>
      <c r="BO12" s="151"/>
      <c r="BP12" s="151"/>
      <c r="BQ12" s="151"/>
      <c r="BR12" s="151"/>
      <c r="BS12" s="151"/>
      <c r="BT12" s="151"/>
      <c r="BU12" s="151"/>
      <c r="BV12" s="151"/>
      <c r="BW12" s="151"/>
      <c r="BX12" s="151"/>
      <c r="BY12" s="151"/>
      <c r="BZ12" s="151"/>
      <c r="CA12" s="151"/>
      <c r="CB12" s="151"/>
      <c r="CC12" s="151"/>
      <c r="CD12" s="151"/>
      <c r="CE12" s="151"/>
      <c r="CF12" s="151"/>
      <c r="CG12" s="151"/>
    </row>
    <row r="13" ht="15.0" customHeight="1">
      <c r="A13" s="152">
        <f>APRENDICES!A13</f>
        <v>6</v>
      </c>
      <c r="B13" s="152" t="str">
        <f>APRENDICES!B13</f>
        <v>CC</v>
      </c>
      <c r="C13" s="152">
        <f>APRENDICES!C13</f>
        <v>1002537925</v>
      </c>
      <c r="D13" s="153" t="str">
        <f>APRENDICES!D13</f>
        <v>CAMARGO OVALLE</v>
      </c>
      <c r="E13" s="153" t="str">
        <f>APRENDICES!E13</f>
        <v>WILMER ARLEY</v>
      </c>
      <c r="F13" s="152">
        <f t="shared" si="1"/>
        <v>6</v>
      </c>
      <c r="G13" s="152">
        <f t="shared" si="2"/>
        <v>0</v>
      </c>
      <c r="H13" s="152">
        <f t="shared" si="3"/>
        <v>0</v>
      </c>
      <c r="I13" s="154"/>
      <c r="J13" s="154"/>
      <c r="K13" s="154"/>
      <c r="L13" s="154"/>
      <c r="M13" s="154"/>
      <c r="N13" s="154" t="s">
        <v>196</v>
      </c>
      <c r="O13" s="154"/>
      <c r="P13" s="154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 t="s">
        <v>196</v>
      </c>
      <c r="AC13" s="154"/>
      <c r="AD13" s="154"/>
      <c r="AE13" s="154"/>
      <c r="AF13" s="154"/>
      <c r="AG13" s="154"/>
      <c r="AH13" s="154"/>
      <c r="AI13" s="154" t="s">
        <v>196</v>
      </c>
      <c r="AJ13" s="154"/>
      <c r="AK13" s="154"/>
      <c r="AL13" s="154"/>
      <c r="AM13" s="154"/>
      <c r="AN13" s="154"/>
      <c r="AO13" s="154"/>
      <c r="AP13" s="154" t="s">
        <v>196</v>
      </c>
      <c r="AQ13" s="154"/>
      <c r="AR13" s="154"/>
      <c r="AS13" s="154"/>
      <c r="AT13" s="154"/>
      <c r="AU13" s="154"/>
      <c r="AV13" s="154"/>
      <c r="AW13" s="154" t="s">
        <v>196</v>
      </c>
      <c r="AX13" s="154"/>
      <c r="AY13" s="154"/>
      <c r="AZ13" s="154"/>
      <c r="BA13" s="154"/>
      <c r="BB13" s="154"/>
      <c r="BC13" s="154"/>
      <c r="BD13" s="154" t="s">
        <v>196</v>
      </c>
      <c r="BE13" s="154"/>
      <c r="BF13" s="154"/>
      <c r="BG13" s="154"/>
      <c r="BH13" s="154"/>
      <c r="BI13" s="154"/>
      <c r="BJ13" s="154"/>
      <c r="BK13" s="154"/>
      <c r="BL13" s="154"/>
      <c r="BM13" s="154"/>
      <c r="BN13" s="154"/>
      <c r="BO13" s="154"/>
      <c r="BP13" s="154"/>
      <c r="BQ13" s="154"/>
      <c r="BR13" s="154"/>
      <c r="BS13" s="154"/>
      <c r="BT13" s="154"/>
      <c r="BU13" s="154"/>
      <c r="BV13" s="154"/>
      <c r="BW13" s="154"/>
      <c r="BX13" s="154"/>
      <c r="BY13" s="154"/>
      <c r="BZ13" s="154"/>
      <c r="CA13" s="154"/>
      <c r="CB13" s="154"/>
      <c r="CC13" s="154"/>
      <c r="CD13" s="154"/>
      <c r="CE13" s="154"/>
      <c r="CF13" s="154"/>
      <c r="CG13" s="154"/>
    </row>
    <row r="14">
      <c r="A14" s="155">
        <f>APRENDICES!A14</f>
        <v>7</v>
      </c>
      <c r="B14" s="155" t="str">
        <f>APRENDICES!B14</f>
        <v>CC</v>
      </c>
      <c r="C14" s="155">
        <f>APRENDICES!C14</f>
        <v>1000379984</v>
      </c>
      <c r="D14" s="156" t="str">
        <f>APRENDICES!D14</f>
        <v>CANO BURGOS</v>
      </c>
      <c r="E14" s="156" t="str">
        <f>APRENDICES!E14</f>
        <v>JENNY CAROLINA</v>
      </c>
      <c r="F14" s="155">
        <f t="shared" si="1"/>
        <v>4</v>
      </c>
      <c r="G14" s="155">
        <f t="shared" si="2"/>
        <v>1</v>
      </c>
      <c r="H14" s="155">
        <f t="shared" si="3"/>
        <v>1</v>
      </c>
      <c r="I14" s="151"/>
      <c r="J14" s="151"/>
      <c r="K14" s="151"/>
      <c r="L14" s="151"/>
      <c r="M14" s="151"/>
      <c r="N14" s="151" t="s">
        <v>196</v>
      </c>
      <c r="O14" s="151"/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151"/>
      <c r="AA14" s="151"/>
      <c r="AB14" s="151" t="s">
        <v>198</v>
      </c>
      <c r="AC14" s="151"/>
      <c r="AD14" s="151"/>
      <c r="AE14" s="151"/>
      <c r="AF14" s="151"/>
      <c r="AG14" s="151"/>
      <c r="AH14" s="151"/>
      <c r="AI14" s="151" t="s">
        <v>196</v>
      </c>
      <c r="AJ14" s="151"/>
      <c r="AK14" s="151"/>
      <c r="AL14" s="151"/>
      <c r="AM14" s="151"/>
      <c r="AN14" s="151"/>
      <c r="AO14" s="151"/>
      <c r="AP14" s="151" t="s">
        <v>196</v>
      </c>
      <c r="AQ14" s="151"/>
      <c r="AR14" s="151"/>
      <c r="AS14" s="151"/>
      <c r="AT14" s="151"/>
      <c r="AU14" s="151"/>
      <c r="AV14" s="151"/>
      <c r="AW14" s="151" t="s">
        <v>197</v>
      </c>
      <c r="AX14" s="151"/>
      <c r="AY14" s="151"/>
      <c r="AZ14" s="151"/>
      <c r="BA14" s="151"/>
      <c r="BB14" s="151"/>
      <c r="BC14" s="151"/>
      <c r="BD14" s="151" t="s">
        <v>196</v>
      </c>
      <c r="BE14" s="151"/>
      <c r="BF14" s="151"/>
      <c r="BG14" s="151"/>
      <c r="BH14" s="151"/>
      <c r="BI14" s="151"/>
      <c r="BJ14" s="151"/>
      <c r="BK14" s="151"/>
      <c r="BL14" s="151"/>
      <c r="BM14" s="151"/>
      <c r="BN14" s="151"/>
      <c r="BO14" s="151"/>
      <c r="BP14" s="151"/>
      <c r="BQ14" s="151"/>
      <c r="BR14" s="151"/>
      <c r="BS14" s="151"/>
      <c r="BT14" s="151"/>
      <c r="BU14" s="151"/>
      <c r="BV14" s="151"/>
      <c r="BW14" s="151"/>
      <c r="BX14" s="151"/>
      <c r="BY14" s="151"/>
      <c r="BZ14" s="151"/>
      <c r="CA14" s="151"/>
      <c r="CB14" s="151"/>
      <c r="CC14" s="151"/>
      <c r="CD14" s="151"/>
      <c r="CE14" s="151"/>
      <c r="CF14" s="151"/>
      <c r="CG14" s="151"/>
    </row>
    <row r="15" ht="15.0" customHeight="1">
      <c r="A15" s="152">
        <f>APRENDICES!A15</f>
        <v>8</v>
      </c>
      <c r="B15" s="152" t="str">
        <f>APRENDICES!B15</f>
        <v>CC</v>
      </c>
      <c r="C15" s="152">
        <f>APRENDICES!C15</f>
        <v>80821331</v>
      </c>
      <c r="D15" s="153" t="str">
        <f>APRENDICES!D15</f>
        <v>CARVAJAL CASTRO</v>
      </c>
      <c r="E15" s="153" t="str">
        <f>APRENDICES!E15</f>
        <v>JAIME ALEJANDRO</v>
      </c>
      <c r="F15" s="152">
        <f t="shared" si="1"/>
        <v>6</v>
      </c>
      <c r="G15" s="152">
        <f t="shared" si="2"/>
        <v>0</v>
      </c>
      <c r="H15" s="152">
        <f t="shared" si="3"/>
        <v>0</v>
      </c>
      <c r="I15" s="154"/>
      <c r="J15" s="154"/>
      <c r="K15" s="154"/>
      <c r="L15" s="154"/>
      <c r="M15" s="154"/>
      <c r="N15" s="154" t="s">
        <v>196</v>
      </c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 t="s">
        <v>196</v>
      </c>
      <c r="AC15" s="154"/>
      <c r="AD15" s="154"/>
      <c r="AE15" s="154"/>
      <c r="AF15" s="154"/>
      <c r="AG15" s="154"/>
      <c r="AH15" s="154"/>
      <c r="AI15" s="154" t="s">
        <v>196</v>
      </c>
      <c r="AJ15" s="154"/>
      <c r="AK15" s="154"/>
      <c r="AL15" s="154"/>
      <c r="AM15" s="154"/>
      <c r="AN15" s="154"/>
      <c r="AO15" s="154"/>
      <c r="AP15" s="154" t="s">
        <v>196</v>
      </c>
      <c r="AQ15" s="154"/>
      <c r="AR15" s="154"/>
      <c r="AS15" s="154"/>
      <c r="AT15" s="154"/>
      <c r="AU15" s="154"/>
      <c r="AV15" s="154"/>
      <c r="AW15" s="154" t="s">
        <v>196</v>
      </c>
      <c r="AX15" s="154"/>
      <c r="AY15" s="154"/>
      <c r="AZ15" s="154"/>
      <c r="BA15" s="154"/>
      <c r="BB15" s="154"/>
      <c r="BC15" s="154"/>
      <c r="BD15" s="154" t="s">
        <v>196</v>
      </c>
      <c r="BE15" s="154"/>
      <c r="BF15" s="154"/>
      <c r="BG15" s="154"/>
      <c r="BH15" s="154"/>
      <c r="BI15" s="154"/>
      <c r="BJ15" s="154"/>
      <c r="BK15" s="154"/>
      <c r="BL15" s="154"/>
      <c r="BM15" s="154"/>
      <c r="BN15" s="154"/>
      <c r="BO15" s="154"/>
      <c r="BP15" s="154"/>
      <c r="BQ15" s="154"/>
      <c r="BR15" s="154"/>
      <c r="BS15" s="154"/>
      <c r="BT15" s="154"/>
      <c r="BU15" s="154"/>
      <c r="BV15" s="154"/>
      <c r="BW15" s="154"/>
      <c r="BX15" s="154"/>
      <c r="BY15" s="154"/>
      <c r="BZ15" s="154"/>
      <c r="CA15" s="154"/>
      <c r="CB15" s="154"/>
      <c r="CC15" s="154"/>
      <c r="CD15" s="154"/>
      <c r="CE15" s="154"/>
      <c r="CF15" s="154"/>
      <c r="CG15" s="154"/>
    </row>
    <row r="16">
      <c r="A16" s="157">
        <f>APRENDICES!A16</f>
        <v>9</v>
      </c>
      <c r="B16" s="157" t="str">
        <f>APRENDICES!B16</f>
        <v>CC</v>
      </c>
      <c r="C16" s="157">
        <f>APRENDICES!C16</f>
        <v>79293963</v>
      </c>
      <c r="D16" s="158" t="str">
        <f>APRENDICES!D16</f>
        <v>GONZALEZ CORTES</v>
      </c>
      <c r="E16" s="158" t="str">
        <f>APRENDICES!E16</f>
        <v>CAMILO</v>
      </c>
      <c r="F16" s="157">
        <f t="shared" si="1"/>
        <v>4</v>
      </c>
      <c r="G16" s="157">
        <f t="shared" si="2"/>
        <v>2</v>
      </c>
      <c r="H16" s="157">
        <f t="shared" si="3"/>
        <v>0</v>
      </c>
      <c r="I16" s="151"/>
      <c r="J16" s="151"/>
      <c r="K16" s="151"/>
      <c r="L16" s="151"/>
      <c r="M16" s="151"/>
      <c r="N16" s="151" t="s">
        <v>196</v>
      </c>
      <c r="O16" s="151"/>
      <c r="P16" s="151"/>
      <c r="Q16" s="151"/>
      <c r="R16" s="151"/>
      <c r="S16" s="151"/>
      <c r="T16" s="151"/>
      <c r="U16" s="151"/>
      <c r="V16" s="151"/>
      <c r="W16" s="151"/>
      <c r="X16" s="151"/>
      <c r="Y16" s="151"/>
      <c r="Z16" s="151"/>
      <c r="AA16" s="151"/>
      <c r="AB16" s="151" t="s">
        <v>196</v>
      </c>
      <c r="AC16" s="151"/>
      <c r="AD16" s="151"/>
      <c r="AE16" s="151"/>
      <c r="AF16" s="151"/>
      <c r="AG16" s="151"/>
      <c r="AH16" s="151"/>
      <c r="AI16" s="151" t="s">
        <v>196</v>
      </c>
      <c r="AJ16" s="151"/>
      <c r="AK16" s="151"/>
      <c r="AL16" s="151"/>
      <c r="AM16" s="151"/>
      <c r="AN16" s="151"/>
      <c r="AO16" s="151"/>
      <c r="AP16" s="151" t="s">
        <v>196</v>
      </c>
      <c r="AQ16" s="151"/>
      <c r="AR16" s="151"/>
      <c r="AS16" s="151"/>
      <c r="AT16" s="151"/>
      <c r="AU16" s="151"/>
      <c r="AV16" s="151"/>
      <c r="AW16" s="151" t="s">
        <v>197</v>
      </c>
      <c r="AX16" s="151"/>
      <c r="AY16" s="151"/>
      <c r="AZ16" s="151"/>
      <c r="BA16" s="151"/>
      <c r="BB16" s="151"/>
      <c r="BC16" s="151"/>
      <c r="BD16" s="151" t="s">
        <v>197</v>
      </c>
      <c r="BE16" s="151"/>
      <c r="BF16" s="151"/>
      <c r="BG16" s="151"/>
      <c r="BH16" s="151"/>
      <c r="BI16" s="151"/>
      <c r="BJ16" s="151"/>
      <c r="BK16" s="151"/>
      <c r="BL16" s="151"/>
      <c r="BM16" s="151"/>
      <c r="BN16" s="151"/>
      <c r="BO16" s="151"/>
      <c r="BP16" s="151"/>
      <c r="BQ16" s="151"/>
      <c r="BR16" s="151"/>
      <c r="BS16" s="151"/>
      <c r="BT16" s="151"/>
      <c r="BU16" s="151"/>
      <c r="BV16" s="151"/>
      <c r="BW16" s="151"/>
      <c r="BX16" s="151"/>
      <c r="BY16" s="151"/>
      <c r="BZ16" s="151"/>
      <c r="CA16" s="151"/>
      <c r="CB16" s="151"/>
      <c r="CC16" s="151"/>
      <c r="CD16" s="151"/>
      <c r="CE16" s="151"/>
      <c r="CF16" s="151"/>
      <c r="CG16" s="151"/>
    </row>
    <row r="17" ht="15.0" hidden="1" customHeight="1">
      <c r="A17" s="152">
        <f>APRENDICES!A17</f>
        <v>10</v>
      </c>
      <c r="B17" s="152" t="str">
        <f>APRENDICES!B17</f>
        <v>CC</v>
      </c>
      <c r="C17" s="152">
        <f>APRENDICES!C17</f>
        <v>1003712122</v>
      </c>
      <c r="D17" s="153" t="str">
        <f>APRENDICES!D17</f>
        <v>GONZALEZ PINEDA</v>
      </c>
      <c r="E17" s="153" t="str">
        <f>APRENDICES!E17</f>
        <v>KENNETH JHOAN</v>
      </c>
      <c r="F17" s="152">
        <f t="shared" si="1"/>
        <v>0</v>
      </c>
      <c r="G17" s="152">
        <f t="shared" si="2"/>
        <v>2</v>
      </c>
      <c r="H17" s="152">
        <f t="shared" si="3"/>
        <v>0</v>
      </c>
      <c r="I17" s="154"/>
      <c r="J17" s="154"/>
      <c r="K17" s="154"/>
      <c r="L17" s="154"/>
      <c r="M17" s="154"/>
      <c r="N17" s="154" t="s">
        <v>197</v>
      </c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 t="s">
        <v>197</v>
      </c>
      <c r="AC17" s="154"/>
      <c r="AD17" s="154"/>
      <c r="AE17" s="154"/>
      <c r="AF17" s="154"/>
      <c r="AG17" s="154"/>
      <c r="AH17" s="154"/>
      <c r="AI17" s="154"/>
      <c r="AJ17" s="154"/>
      <c r="AK17" s="154"/>
      <c r="AL17" s="154"/>
      <c r="AM17" s="154"/>
      <c r="AN17" s="154"/>
      <c r="AO17" s="154"/>
      <c r="AP17" s="154"/>
      <c r="AQ17" s="154"/>
      <c r="AR17" s="154"/>
      <c r="AS17" s="154"/>
      <c r="AT17" s="154"/>
      <c r="AU17" s="154"/>
      <c r="AV17" s="154"/>
      <c r="AW17" s="154"/>
      <c r="AX17" s="154"/>
      <c r="AY17" s="154"/>
      <c r="AZ17" s="154"/>
      <c r="BA17" s="154"/>
      <c r="BB17" s="154"/>
      <c r="BC17" s="154"/>
      <c r="BD17" s="154"/>
      <c r="BE17" s="154"/>
      <c r="BF17" s="154"/>
      <c r="BG17" s="154"/>
      <c r="BH17" s="154"/>
      <c r="BI17" s="154"/>
      <c r="BJ17" s="154"/>
      <c r="BK17" s="154"/>
      <c r="BL17" s="154"/>
      <c r="BM17" s="154"/>
      <c r="BN17" s="154"/>
      <c r="BO17" s="154"/>
      <c r="BP17" s="154"/>
      <c r="BQ17" s="154"/>
      <c r="BR17" s="154"/>
      <c r="BS17" s="154"/>
      <c r="BT17" s="154"/>
      <c r="BU17" s="154"/>
      <c r="BV17" s="154"/>
      <c r="BW17" s="154"/>
      <c r="BX17" s="154"/>
      <c r="BY17" s="154"/>
      <c r="BZ17" s="154"/>
      <c r="CA17" s="154"/>
      <c r="CB17" s="154"/>
      <c r="CC17" s="154"/>
      <c r="CD17" s="154"/>
      <c r="CE17" s="154"/>
      <c r="CF17" s="154"/>
      <c r="CG17" s="154"/>
    </row>
    <row r="18" hidden="1">
      <c r="A18" s="149">
        <f>APRENDICES!A18</f>
        <v>11</v>
      </c>
      <c r="B18" s="149" t="str">
        <f>APRENDICES!B18</f>
        <v>CC</v>
      </c>
      <c r="C18" s="149">
        <f>APRENDICES!C18</f>
        <v>1003933212</v>
      </c>
      <c r="D18" s="150" t="str">
        <f>APRENDICES!D18</f>
        <v>HINESTROZA GOMEZ</v>
      </c>
      <c r="E18" s="150" t="str">
        <f>APRENDICES!E18</f>
        <v>HEILER DAVID</v>
      </c>
      <c r="F18" s="149">
        <f t="shared" si="1"/>
        <v>0</v>
      </c>
      <c r="G18" s="149">
        <f t="shared" si="2"/>
        <v>2</v>
      </c>
      <c r="H18" s="149">
        <f t="shared" si="3"/>
        <v>0</v>
      </c>
      <c r="I18" s="151"/>
      <c r="J18" s="151"/>
      <c r="K18" s="151"/>
      <c r="L18" s="151"/>
      <c r="M18" s="151"/>
      <c r="N18" s="151" t="s">
        <v>197</v>
      </c>
      <c r="O18" s="151"/>
      <c r="P18" s="151"/>
      <c r="Q18" s="151"/>
      <c r="R18" s="151"/>
      <c r="S18" s="151"/>
      <c r="T18" s="151"/>
      <c r="U18" s="151"/>
      <c r="V18" s="151"/>
      <c r="W18" s="151"/>
      <c r="X18" s="151"/>
      <c r="Y18" s="151"/>
      <c r="Z18" s="151"/>
      <c r="AA18" s="151"/>
      <c r="AB18" s="151" t="s">
        <v>197</v>
      </c>
      <c r="AC18" s="151"/>
      <c r="AD18" s="151"/>
      <c r="AE18" s="151"/>
      <c r="AF18" s="151"/>
      <c r="AG18" s="151"/>
      <c r="AH18" s="151"/>
      <c r="AI18" s="151"/>
      <c r="AJ18" s="151"/>
      <c r="AK18" s="151"/>
      <c r="AL18" s="151"/>
      <c r="AM18" s="151"/>
      <c r="AN18" s="151"/>
      <c r="AO18" s="151"/>
      <c r="AP18" s="151"/>
      <c r="AQ18" s="151"/>
      <c r="AR18" s="151"/>
      <c r="AS18" s="151"/>
      <c r="AT18" s="151"/>
      <c r="AU18" s="151"/>
      <c r="AV18" s="151"/>
      <c r="AW18" s="151"/>
      <c r="AX18" s="151"/>
      <c r="AY18" s="151"/>
      <c r="AZ18" s="151"/>
      <c r="BA18" s="151"/>
      <c r="BB18" s="151"/>
      <c r="BC18" s="151"/>
      <c r="BD18" s="151"/>
      <c r="BE18" s="151"/>
      <c r="BF18" s="151"/>
      <c r="BG18" s="151"/>
      <c r="BH18" s="151"/>
      <c r="BI18" s="151"/>
      <c r="BJ18" s="151"/>
      <c r="BK18" s="151"/>
      <c r="BL18" s="151"/>
      <c r="BM18" s="151"/>
      <c r="BN18" s="151"/>
      <c r="BO18" s="151"/>
      <c r="BP18" s="151"/>
      <c r="BQ18" s="151"/>
      <c r="BR18" s="151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151"/>
    </row>
    <row r="19" ht="15.0" customHeight="1">
      <c r="A19" s="152">
        <f>APRENDICES!A19</f>
        <v>12</v>
      </c>
      <c r="B19" s="152" t="str">
        <f>APRENDICES!B19</f>
        <v>CC</v>
      </c>
      <c r="C19" s="152">
        <f>APRENDICES!C19</f>
        <v>1094885368</v>
      </c>
      <c r="D19" s="153" t="str">
        <f>APRENDICES!D19</f>
        <v>LAGUNA BERNAL</v>
      </c>
      <c r="E19" s="153" t="str">
        <f>APRENDICES!E19</f>
        <v>ANDRES CAMILO</v>
      </c>
      <c r="F19" s="152">
        <f t="shared" si="1"/>
        <v>5</v>
      </c>
      <c r="G19" s="152">
        <f t="shared" si="2"/>
        <v>1</v>
      </c>
      <c r="H19" s="152">
        <f t="shared" si="3"/>
        <v>0</v>
      </c>
      <c r="I19" s="154"/>
      <c r="J19" s="154"/>
      <c r="K19" s="154"/>
      <c r="L19" s="154"/>
      <c r="M19" s="154"/>
      <c r="N19" s="154" t="s">
        <v>196</v>
      </c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 t="s">
        <v>196</v>
      </c>
      <c r="AC19" s="154"/>
      <c r="AD19" s="154"/>
      <c r="AE19" s="154"/>
      <c r="AF19" s="154"/>
      <c r="AG19" s="154"/>
      <c r="AH19" s="154"/>
      <c r="AI19" s="154" t="s">
        <v>197</v>
      </c>
      <c r="AJ19" s="154"/>
      <c r="AK19" s="154"/>
      <c r="AL19" s="154"/>
      <c r="AM19" s="154"/>
      <c r="AN19" s="154"/>
      <c r="AO19" s="154"/>
      <c r="AP19" s="154" t="s">
        <v>196</v>
      </c>
      <c r="AQ19" s="154"/>
      <c r="AR19" s="154"/>
      <c r="AS19" s="154"/>
      <c r="AT19" s="154"/>
      <c r="AU19" s="154"/>
      <c r="AV19" s="154"/>
      <c r="AW19" s="154" t="s">
        <v>196</v>
      </c>
      <c r="AX19" s="154"/>
      <c r="AY19" s="154"/>
      <c r="AZ19" s="154"/>
      <c r="BA19" s="154"/>
      <c r="BB19" s="154"/>
      <c r="BC19" s="154"/>
      <c r="BD19" s="154" t="s">
        <v>196</v>
      </c>
      <c r="BE19" s="154"/>
      <c r="BF19" s="154"/>
      <c r="BG19" s="154"/>
      <c r="BH19" s="154"/>
      <c r="BI19" s="154"/>
      <c r="BJ19" s="154"/>
      <c r="BK19" s="154"/>
      <c r="BL19" s="154"/>
      <c r="BM19" s="154"/>
      <c r="BN19" s="154"/>
      <c r="BO19" s="154"/>
      <c r="BP19" s="154"/>
      <c r="BQ19" s="154"/>
      <c r="BR19" s="154"/>
      <c r="BS19" s="154"/>
      <c r="BT19" s="154"/>
      <c r="BU19" s="154"/>
      <c r="BV19" s="154"/>
      <c r="BW19" s="154"/>
      <c r="BX19" s="154"/>
      <c r="BY19" s="154"/>
      <c r="BZ19" s="154"/>
      <c r="CA19" s="154"/>
      <c r="CB19" s="154"/>
      <c r="CC19" s="154"/>
      <c r="CD19" s="154"/>
      <c r="CE19" s="154"/>
      <c r="CF19" s="154"/>
      <c r="CG19" s="154"/>
    </row>
    <row r="20">
      <c r="A20" s="149">
        <f>APRENDICES!A20</f>
        <v>13</v>
      </c>
      <c r="B20" s="149" t="str">
        <f>APRENDICES!B20</f>
        <v>TI</v>
      </c>
      <c r="C20" s="149">
        <f>APRENDICES!C20</f>
        <v>1021671235</v>
      </c>
      <c r="D20" s="150" t="str">
        <f>APRENDICES!D20</f>
        <v>MATALLANA RODRIGUEZ</v>
      </c>
      <c r="E20" s="150" t="str">
        <f>APRENDICES!E20</f>
        <v>ANDRES CAMILO</v>
      </c>
      <c r="F20" s="149">
        <f t="shared" si="1"/>
        <v>5</v>
      </c>
      <c r="G20" s="149">
        <f t="shared" si="2"/>
        <v>1</v>
      </c>
      <c r="H20" s="149">
        <f t="shared" si="3"/>
        <v>0</v>
      </c>
      <c r="I20" s="151"/>
      <c r="J20" s="151"/>
      <c r="K20" s="151"/>
      <c r="L20" s="151"/>
      <c r="M20" s="151"/>
      <c r="N20" s="151" t="s">
        <v>196</v>
      </c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 t="s">
        <v>196</v>
      </c>
      <c r="AC20" s="151"/>
      <c r="AD20" s="151"/>
      <c r="AE20" s="151"/>
      <c r="AF20" s="151"/>
      <c r="AG20" s="151"/>
      <c r="AH20" s="151"/>
      <c r="AI20" s="151" t="s">
        <v>196</v>
      </c>
      <c r="AJ20" s="151"/>
      <c r="AK20" s="151"/>
      <c r="AL20" s="151"/>
      <c r="AM20" s="151"/>
      <c r="AN20" s="151"/>
      <c r="AO20" s="151"/>
      <c r="AP20" s="151" t="s">
        <v>196</v>
      </c>
      <c r="AQ20" s="151"/>
      <c r="AR20" s="151"/>
      <c r="AS20" s="151"/>
      <c r="AT20" s="151"/>
      <c r="AU20" s="151"/>
      <c r="AV20" s="151"/>
      <c r="AW20" s="151" t="s">
        <v>197</v>
      </c>
      <c r="AX20" s="151"/>
      <c r="AY20" s="151"/>
      <c r="AZ20" s="151"/>
      <c r="BA20" s="151"/>
      <c r="BB20" s="151"/>
      <c r="BC20" s="151"/>
      <c r="BD20" s="151" t="s">
        <v>196</v>
      </c>
      <c r="BE20" s="151"/>
      <c r="BF20" s="151"/>
      <c r="BG20" s="151"/>
      <c r="BH20" s="151"/>
      <c r="BI20" s="151"/>
      <c r="BJ20" s="151"/>
      <c r="BK20" s="151"/>
      <c r="BL20" s="151"/>
      <c r="BM20" s="151"/>
      <c r="BN20" s="151"/>
      <c r="BO20" s="151"/>
      <c r="BP20" s="151"/>
      <c r="BQ20" s="151"/>
      <c r="BR20" s="151"/>
      <c r="BS20" s="151"/>
      <c r="BT20" s="151"/>
      <c r="BU20" s="151"/>
      <c r="BV20" s="151"/>
      <c r="BW20" s="151"/>
      <c r="BX20" s="151"/>
      <c r="BY20" s="151"/>
      <c r="BZ20" s="151"/>
      <c r="CA20" s="151"/>
      <c r="CB20" s="151"/>
      <c r="CC20" s="151"/>
      <c r="CD20" s="151"/>
      <c r="CE20" s="151"/>
      <c r="CF20" s="151"/>
      <c r="CG20" s="151"/>
    </row>
    <row r="21" ht="15.0" customHeight="1">
      <c r="A21" s="152">
        <f>APRENDICES!A21</f>
        <v>14</v>
      </c>
      <c r="B21" s="152" t="str">
        <f>APRENDICES!B21</f>
        <v>CC</v>
      </c>
      <c r="C21" s="152">
        <f>APRENDICES!C21</f>
        <v>1000939005</v>
      </c>
      <c r="D21" s="153" t="str">
        <f>APRENDICES!D21</f>
        <v>MOSQUERA UBATE</v>
      </c>
      <c r="E21" s="153" t="str">
        <f>APRENDICES!E21</f>
        <v>JUAN PABLO</v>
      </c>
      <c r="F21" s="152">
        <f t="shared" si="1"/>
        <v>6</v>
      </c>
      <c r="G21" s="152">
        <f t="shared" si="2"/>
        <v>0</v>
      </c>
      <c r="H21" s="152">
        <f t="shared" si="3"/>
        <v>0</v>
      </c>
      <c r="I21" s="154"/>
      <c r="J21" s="154"/>
      <c r="K21" s="154"/>
      <c r="L21" s="154"/>
      <c r="M21" s="154"/>
      <c r="N21" s="154" t="s">
        <v>196</v>
      </c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 t="s">
        <v>196</v>
      </c>
      <c r="AC21" s="154"/>
      <c r="AD21" s="154"/>
      <c r="AE21" s="154"/>
      <c r="AF21" s="154"/>
      <c r="AG21" s="154"/>
      <c r="AH21" s="154"/>
      <c r="AI21" s="154" t="s">
        <v>196</v>
      </c>
      <c r="AJ21" s="154"/>
      <c r="AK21" s="154"/>
      <c r="AL21" s="154"/>
      <c r="AM21" s="154"/>
      <c r="AN21" s="154"/>
      <c r="AO21" s="154"/>
      <c r="AP21" s="154" t="s">
        <v>196</v>
      </c>
      <c r="AQ21" s="154"/>
      <c r="AR21" s="154"/>
      <c r="AS21" s="154"/>
      <c r="AT21" s="154"/>
      <c r="AU21" s="154"/>
      <c r="AV21" s="154"/>
      <c r="AW21" s="154" t="s">
        <v>196</v>
      </c>
      <c r="AX21" s="154"/>
      <c r="AY21" s="154"/>
      <c r="AZ21" s="154"/>
      <c r="BA21" s="154"/>
      <c r="BB21" s="154"/>
      <c r="BC21" s="154"/>
      <c r="BD21" s="154" t="s">
        <v>196</v>
      </c>
      <c r="BE21" s="154"/>
      <c r="BF21" s="154"/>
      <c r="BG21" s="154"/>
      <c r="BH21" s="154"/>
      <c r="BI21" s="154"/>
      <c r="BJ21" s="154"/>
      <c r="BK21" s="154"/>
      <c r="BL21" s="154"/>
      <c r="BM21" s="154"/>
      <c r="BN21" s="154"/>
      <c r="BO21" s="154"/>
      <c r="BP21" s="154"/>
      <c r="BQ21" s="154"/>
      <c r="BR21" s="154"/>
      <c r="BS21" s="154"/>
      <c r="BT21" s="154"/>
      <c r="BU21" s="154"/>
      <c r="BV21" s="154"/>
      <c r="BW21" s="154"/>
      <c r="BX21" s="154"/>
      <c r="BY21" s="154"/>
      <c r="BZ21" s="154"/>
      <c r="CA21" s="154"/>
      <c r="CB21" s="154"/>
      <c r="CC21" s="154"/>
      <c r="CD21" s="154"/>
      <c r="CE21" s="154"/>
      <c r="CF21" s="154"/>
      <c r="CG21" s="154"/>
    </row>
    <row r="22">
      <c r="A22" s="149">
        <f>APRENDICES!A22</f>
        <v>15</v>
      </c>
      <c r="B22" s="149" t="str">
        <f>APRENDICES!B22</f>
        <v>CC</v>
      </c>
      <c r="C22" s="149">
        <f>APRENDICES!C22</f>
        <v>1019132964</v>
      </c>
      <c r="D22" s="150" t="str">
        <f>APRENDICES!D22</f>
        <v>MURILLO CHAPARRO</v>
      </c>
      <c r="E22" s="150" t="str">
        <f>APRENDICES!E22</f>
        <v>CRISTIAN ALEXANDER</v>
      </c>
      <c r="F22" s="149">
        <f t="shared" si="1"/>
        <v>0</v>
      </c>
      <c r="G22" s="149">
        <f t="shared" si="2"/>
        <v>6</v>
      </c>
      <c r="H22" s="149">
        <f t="shared" si="3"/>
        <v>0</v>
      </c>
      <c r="I22" s="151"/>
      <c r="J22" s="151"/>
      <c r="K22" s="151"/>
      <c r="L22" s="151"/>
      <c r="M22" s="151"/>
      <c r="N22" s="151" t="s">
        <v>197</v>
      </c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 t="s">
        <v>197</v>
      </c>
      <c r="AC22" s="151"/>
      <c r="AD22" s="151"/>
      <c r="AE22" s="151"/>
      <c r="AF22" s="151"/>
      <c r="AG22" s="151"/>
      <c r="AH22" s="151"/>
      <c r="AI22" s="151" t="s">
        <v>197</v>
      </c>
      <c r="AJ22" s="151"/>
      <c r="AK22" s="151"/>
      <c r="AL22" s="151"/>
      <c r="AM22" s="151"/>
      <c r="AN22" s="151"/>
      <c r="AO22" s="151"/>
      <c r="AP22" s="151" t="s">
        <v>197</v>
      </c>
      <c r="AQ22" s="151"/>
      <c r="AR22" s="151"/>
      <c r="AS22" s="151"/>
      <c r="AT22" s="151"/>
      <c r="AU22" s="151"/>
      <c r="AV22" s="151"/>
      <c r="AW22" s="151" t="s">
        <v>197</v>
      </c>
      <c r="AX22" s="151"/>
      <c r="AY22" s="151"/>
      <c r="AZ22" s="151"/>
      <c r="BA22" s="151"/>
      <c r="BB22" s="151"/>
      <c r="BC22" s="151"/>
      <c r="BD22" s="151" t="s">
        <v>197</v>
      </c>
      <c r="BE22" s="151"/>
      <c r="BF22" s="151"/>
      <c r="BG22" s="151"/>
      <c r="BH22" s="151"/>
      <c r="BI22" s="151"/>
      <c r="BJ22" s="151"/>
      <c r="BK22" s="151"/>
      <c r="BL22" s="151"/>
      <c r="BM22" s="151"/>
      <c r="BN22" s="151"/>
      <c r="BO22" s="151"/>
      <c r="BP22" s="151"/>
      <c r="BQ22" s="151"/>
      <c r="BR22" s="151"/>
      <c r="BS22" s="151"/>
      <c r="BT22" s="151"/>
      <c r="BU22" s="151"/>
      <c r="BV22" s="151"/>
      <c r="BW22" s="151"/>
      <c r="BX22" s="151"/>
      <c r="BY22" s="151"/>
      <c r="BZ22" s="151"/>
      <c r="CA22" s="151"/>
      <c r="CB22" s="151"/>
      <c r="CC22" s="151"/>
      <c r="CD22" s="151"/>
      <c r="CE22" s="151"/>
      <c r="CF22" s="151"/>
      <c r="CG22" s="151"/>
    </row>
    <row r="23" ht="15.0" hidden="1" customHeight="1">
      <c r="A23" s="152">
        <f>APRENDICES!A23</f>
        <v>16</v>
      </c>
      <c r="B23" s="152" t="str">
        <f>APRENDICES!B23</f>
        <v>CC</v>
      </c>
      <c r="C23" s="152">
        <f>APRENDICES!C23</f>
        <v>1016094892</v>
      </c>
      <c r="D23" s="153" t="str">
        <f>APRENDICES!D23</f>
        <v>NEIRA RODRIGUEZ</v>
      </c>
      <c r="E23" s="153" t="str">
        <f>APRENDICES!E23</f>
        <v>CRISTIAN LEONARDO</v>
      </c>
      <c r="F23" s="152">
        <f t="shared" si="1"/>
        <v>0</v>
      </c>
      <c r="G23" s="152">
        <f t="shared" si="2"/>
        <v>2</v>
      </c>
      <c r="H23" s="152">
        <f t="shared" si="3"/>
        <v>0</v>
      </c>
      <c r="I23" s="154"/>
      <c r="J23" s="154"/>
      <c r="K23" s="154"/>
      <c r="L23" s="154"/>
      <c r="M23" s="154"/>
      <c r="N23" s="154" t="s">
        <v>197</v>
      </c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 t="s">
        <v>197</v>
      </c>
      <c r="AC23" s="154"/>
      <c r="AD23" s="154"/>
      <c r="AE23" s="154"/>
      <c r="AF23" s="154"/>
      <c r="AG23" s="154"/>
      <c r="AH23" s="154"/>
      <c r="AI23" s="154"/>
      <c r="AJ23" s="154"/>
      <c r="AK23" s="154"/>
      <c r="AL23" s="154"/>
      <c r="AM23" s="154"/>
      <c r="AN23" s="154"/>
      <c r="AO23" s="154"/>
      <c r="AP23" s="154"/>
      <c r="AQ23" s="154"/>
      <c r="AR23" s="154"/>
      <c r="AS23" s="154"/>
      <c r="AT23" s="154"/>
      <c r="AU23" s="154"/>
      <c r="AV23" s="154"/>
      <c r="AW23" s="154"/>
      <c r="AX23" s="154"/>
      <c r="AY23" s="154"/>
      <c r="AZ23" s="154"/>
      <c r="BA23" s="154"/>
      <c r="BB23" s="154"/>
      <c r="BC23" s="154"/>
      <c r="BD23" s="154"/>
      <c r="BE23" s="154"/>
      <c r="BF23" s="154"/>
      <c r="BG23" s="154"/>
      <c r="BH23" s="154"/>
      <c r="BI23" s="154"/>
      <c r="BJ23" s="154"/>
      <c r="BK23" s="154"/>
      <c r="BL23" s="154"/>
      <c r="BM23" s="154"/>
      <c r="BN23" s="154"/>
      <c r="BO23" s="154"/>
      <c r="BP23" s="154"/>
      <c r="BQ23" s="154"/>
      <c r="BR23" s="154"/>
      <c r="BS23" s="154"/>
      <c r="BT23" s="154"/>
      <c r="BU23" s="154"/>
      <c r="BV23" s="154"/>
      <c r="BW23" s="154"/>
      <c r="BX23" s="154"/>
      <c r="BY23" s="154"/>
      <c r="BZ23" s="154"/>
      <c r="CA23" s="154"/>
      <c r="CB23" s="154"/>
      <c r="CC23" s="154"/>
      <c r="CD23" s="154"/>
      <c r="CE23" s="154"/>
      <c r="CF23" s="154"/>
      <c r="CG23" s="154"/>
    </row>
    <row r="24">
      <c r="A24" s="149">
        <f>APRENDICES!A24</f>
        <v>17</v>
      </c>
      <c r="B24" s="149" t="str">
        <f>APRENDICES!B24</f>
        <v>CC</v>
      </c>
      <c r="C24" s="149">
        <f>APRENDICES!C24</f>
        <v>1000320328</v>
      </c>
      <c r="D24" s="150" t="str">
        <f>APRENDICES!D24</f>
        <v>OLAYA LIQUITAN</v>
      </c>
      <c r="E24" s="150" t="str">
        <f>APRENDICES!E24</f>
        <v>LUIS EDUARDO</v>
      </c>
      <c r="F24" s="149">
        <f t="shared" si="1"/>
        <v>6</v>
      </c>
      <c r="G24" s="149">
        <f t="shared" si="2"/>
        <v>0</v>
      </c>
      <c r="H24" s="149">
        <f t="shared" si="3"/>
        <v>0</v>
      </c>
      <c r="I24" s="151"/>
      <c r="J24" s="151"/>
      <c r="K24" s="151"/>
      <c r="L24" s="151"/>
      <c r="M24" s="151"/>
      <c r="N24" s="151" t="s">
        <v>196</v>
      </c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 t="s">
        <v>196</v>
      </c>
      <c r="AC24" s="151"/>
      <c r="AD24" s="151"/>
      <c r="AE24" s="151"/>
      <c r="AF24" s="151"/>
      <c r="AG24" s="151"/>
      <c r="AH24" s="151"/>
      <c r="AI24" s="151" t="s">
        <v>196</v>
      </c>
      <c r="AJ24" s="151"/>
      <c r="AK24" s="151"/>
      <c r="AL24" s="151"/>
      <c r="AM24" s="151"/>
      <c r="AN24" s="151"/>
      <c r="AO24" s="151"/>
      <c r="AP24" s="151" t="s">
        <v>196</v>
      </c>
      <c r="AQ24" s="151"/>
      <c r="AR24" s="151"/>
      <c r="AS24" s="151"/>
      <c r="AT24" s="151"/>
      <c r="AU24" s="151"/>
      <c r="AV24" s="151"/>
      <c r="AW24" s="151" t="s">
        <v>196</v>
      </c>
      <c r="AX24" s="151"/>
      <c r="AY24" s="151"/>
      <c r="AZ24" s="151"/>
      <c r="BA24" s="151"/>
      <c r="BB24" s="151"/>
      <c r="BC24" s="151"/>
      <c r="BD24" s="151" t="s">
        <v>196</v>
      </c>
      <c r="BE24" s="151"/>
      <c r="BF24" s="151"/>
      <c r="BG24" s="151"/>
      <c r="BH24" s="151"/>
      <c r="BI24" s="151"/>
      <c r="BJ24" s="151"/>
      <c r="BK24" s="151"/>
      <c r="BL24" s="151"/>
      <c r="BM24" s="151"/>
      <c r="BN24" s="151"/>
      <c r="BO24" s="151"/>
      <c r="BP24" s="151"/>
      <c r="BQ24" s="151"/>
      <c r="BR24" s="151"/>
      <c r="BS24" s="151"/>
      <c r="BT24" s="151"/>
      <c r="BU24" s="151"/>
      <c r="BV24" s="151"/>
      <c r="BW24" s="151"/>
      <c r="BX24" s="151"/>
      <c r="BY24" s="151"/>
      <c r="BZ24" s="151"/>
      <c r="CA24" s="151"/>
      <c r="CB24" s="151"/>
      <c r="CC24" s="151"/>
      <c r="CD24" s="151"/>
      <c r="CE24" s="151"/>
      <c r="CF24" s="151"/>
      <c r="CG24" s="151"/>
    </row>
    <row r="25" ht="15.0" customHeight="1">
      <c r="A25" s="152">
        <f>APRENDICES!A25</f>
        <v>18</v>
      </c>
      <c r="B25" s="152" t="str">
        <f>APRENDICES!B25</f>
        <v>TI</v>
      </c>
      <c r="C25" s="152">
        <f>APRENDICES!C25</f>
        <v>1025528861</v>
      </c>
      <c r="D25" s="153" t="str">
        <f>APRENDICES!D25</f>
        <v>PACHECO BURGOS</v>
      </c>
      <c r="E25" s="153" t="str">
        <f>APRENDICES!E25</f>
        <v>ANDRES FELIPE</v>
      </c>
      <c r="F25" s="152">
        <f t="shared" si="1"/>
        <v>3</v>
      </c>
      <c r="G25" s="152">
        <f t="shared" si="2"/>
        <v>3</v>
      </c>
      <c r="H25" s="152">
        <f t="shared" si="3"/>
        <v>0</v>
      </c>
      <c r="I25" s="154"/>
      <c r="J25" s="154"/>
      <c r="K25" s="154"/>
      <c r="L25" s="154"/>
      <c r="M25" s="154"/>
      <c r="N25" s="154" t="s">
        <v>197</v>
      </c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 t="s">
        <v>196</v>
      </c>
      <c r="AC25" s="154"/>
      <c r="AD25" s="154"/>
      <c r="AE25" s="154"/>
      <c r="AF25" s="154"/>
      <c r="AG25" s="154"/>
      <c r="AH25" s="154"/>
      <c r="AI25" s="154" t="s">
        <v>196</v>
      </c>
      <c r="AJ25" s="154"/>
      <c r="AK25" s="154"/>
      <c r="AL25" s="154"/>
      <c r="AM25" s="154"/>
      <c r="AN25" s="154"/>
      <c r="AO25" s="154"/>
      <c r="AP25" s="154" t="s">
        <v>197</v>
      </c>
      <c r="AQ25" s="154"/>
      <c r="AR25" s="154"/>
      <c r="AS25" s="154"/>
      <c r="AT25" s="154"/>
      <c r="AU25" s="154"/>
      <c r="AV25" s="154"/>
      <c r="AW25" s="154" t="s">
        <v>197</v>
      </c>
      <c r="AX25" s="154"/>
      <c r="AY25" s="154"/>
      <c r="AZ25" s="154"/>
      <c r="BA25" s="154"/>
      <c r="BB25" s="154"/>
      <c r="BC25" s="154"/>
      <c r="BD25" s="154" t="s">
        <v>196</v>
      </c>
      <c r="BE25" s="154"/>
      <c r="BF25" s="154"/>
      <c r="BG25" s="154"/>
      <c r="BH25" s="154"/>
      <c r="BI25" s="154"/>
      <c r="BJ25" s="154"/>
      <c r="BK25" s="154"/>
      <c r="BL25" s="154"/>
      <c r="BM25" s="154"/>
      <c r="BN25" s="154"/>
      <c r="BO25" s="154"/>
      <c r="BP25" s="154"/>
      <c r="BQ25" s="154"/>
      <c r="BR25" s="154"/>
      <c r="BS25" s="154"/>
      <c r="BT25" s="154"/>
      <c r="BU25" s="154"/>
      <c r="BV25" s="154"/>
      <c r="BW25" s="154"/>
      <c r="BX25" s="154"/>
      <c r="BY25" s="154"/>
      <c r="BZ25" s="154"/>
      <c r="CA25" s="154"/>
      <c r="CB25" s="154"/>
      <c r="CC25" s="154"/>
      <c r="CD25" s="154"/>
      <c r="CE25" s="154"/>
      <c r="CF25" s="154"/>
      <c r="CG25" s="154"/>
    </row>
    <row r="26" hidden="1">
      <c r="A26" s="149">
        <f>APRENDICES!A26</f>
        <v>19</v>
      </c>
      <c r="B26" s="149" t="str">
        <f>APRENDICES!B26</f>
        <v>CC</v>
      </c>
      <c r="C26" s="149">
        <f>APRENDICES!C26</f>
        <v>1074928705</v>
      </c>
      <c r="D26" s="150" t="str">
        <f>APRENDICES!D26</f>
        <v>RAMIREZ MURCIA</v>
      </c>
      <c r="E26" s="150" t="str">
        <f>APRENDICES!E26</f>
        <v>GREGORIO ENRIQUE</v>
      </c>
      <c r="F26" s="149">
        <f t="shared" si="1"/>
        <v>0</v>
      </c>
      <c r="G26" s="149">
        <f t="shared" si="2"/>
        <v>2</v>
      </c>
      <c r="H26" s="149">
        <f t="shared" si="3"/>
        <v>0</v>
      </c>
      <c r="I26" s="151"/>
      <c r="J26" s="151"/>
      <c r="K26" s="151"/>
      <c r="L26" s="151"/>
      <c r="M26" s="151"/>
      <c r="N26" s="151" t="s">
        <v>197</v>
      </c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 t="s">
        <v>197</v>
      </c>
      <c r="AC26" s="151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151"/>
      <c r="AO26" s="151"/>
      <c r="AP26" s="151"/>
      <c r="AQ26" s="151"/>
      <c r="AR26" s="151"/>
      <c r="AS26" s="151"/>
      <c r="AT26" s="151"/>
      <c r="AU26" s="151"/>
      <c r="AV26" s="151"/>
      <c r="AW26" s="151"/>
      <c r="AX26" s="151"/>
      <c r="AY26" s="151"/>
      <c r="AZ26" s="151"/>
      <c r="BA26" s="151"/>
      <c r="BB26" s="151"/>
      <c r="BC26" s="151"/>
      <c r="BD26" s="151"/>
      <c r="BE26" s="151"/>
      <c r="BF26" s="151"/>
      <c r="BG26" s="151"/>
      <c r="BH26" s="151"/>
      <c r="BI26" s="151"/>
      <c r="BJ26" s="151"/>
      <c r="BK26" s="151"/>
      <c r="BL26" s="151"/>
      <c r="BM26" s="151"/>
      <c r="BN26" s="151"/>
      <c r="BO26" s="151"/>
      <c r="BP26" s="151"/>
      <c r="BQ26" s="151"/>
      <c r="BR26" s="151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1"/>
    </row>
    <row r="27" ht="15.0" customHeight="1">
      <c r="A27" s="152">
        <f>APRENDICES!A27</f>
        <v>20</v>
      </c>
      <c r="B27" s="152" t="str">
        <f>APRENDICES!B27</f>
        <v>CC</v>
      </c>
      <c r="C27" s="152">
        <f>APRENDICES!C27</f>
        <v>1001202408</v>
      </c>
      <c r="D27" s="153" t="str">
        <f>APRENDICES!D27</f>
        <v>RAMIREZ RUIZ</v>
      </c>
      <c r="E27" s="153" t="str">
        <f>APRENDICES!E27</f>
        <v>JESUS ALEJANDRO</v>
      </c>
      <c r="F27" s="152">
        <f t="shared" si="1"/>
        <v>3</v>
      </c>
      <c r="G27" s="152">
        <f t="shared" si="2"/>
        <v>3</v>
      </c>
      <c r="H27" s="152">
        <f t="shared" si="3"/>
        <v>0</v>
      </c>
      <c r="I27" s="154"/>
      <c r="J27" s="154"/>
      <c r="K27" s="154"/>
      <c r="L27" s="154"/>
      <c r="M27" s="154"/>
      <c r="N27" s="154" t="s">
        <v>196</v>
      </c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 t="s">
        <v>196</v>
      </c>
      <c r="AC27" s="154"/>
      <c r="AD27" s="154"/>
      <c r="AE27" s="154"/>
      <c r="AF27" s="154"/>
      <c r="AG27" s="154"/>
      <c r="AH27" s="154"/>
      <c r="AI27" s="154" t="s">
        <v>197</v>
      </c>
      <c r="AJ27" s="154"/>
      <c r="AK27" s="154"/>
      <c r="AL27" s="154"/>
      <c r="AM27" s="154"/>
      <c r="AN27" s="154"/>
      <c r="AO27" s="154"/>
      <c r="AP27" s="154" t="s">
        <v>196</v>
      </c>
      <c r="AQ27" s="154"/>
      <c r="AR27" s="154"/>
      <c r="AS27" s="154"/>
      <c r="AT27" s="154"/>
      <c r="AU27" s="154"/>
      <c r="AV27" s="154"/>
      <c r="AW27" s="154" t="s">
        <v>197</v>
      </c>
      <c r="AX27" s="154"/>
      <c r="AY27" s="154"/>
      <c r="AZ27" s="154"/>
      <c r="BA27" s="154"/>
      <c r="BB27" s="154"/>
      <c r="BC27" s="154"/>
      <c r="BD27" s="154" t="s">
        <v>197</v>
      </c>
      <c r="BE27" s="154"/>
      <c r="BF27" s="154"/>
      <c r="BG27" s="154"/>
      <c r="BH27" s="154"/>
      <c r="BI27" s="154"/>
      <c r="BJ27" s="154"/>
      <c r="BK27" s="154"/>
      <c r="BL27" s="154"/>
      <c r="BM27" s="154"/>
      <c r="BN27" s="154"/>
      <c r="BO27" s="154"/>
      <c r="BP27" s="154"/>
      <c r="BQ27" s="154"/>
      <c r="BR27" s="154"/>
      <c r="BS27" s="154"/>
      <c r="BT27" s="154"/>
      <c r="BU27" s="154"/>
      <c r="BV27" s="154"/>
      <c r="BW27" s="154"/>
      <c r="BX27" s="154"/>
      <c r="BY27" s="154"/>
      <c r="BZ27" s="154"/>
      <c r="CA27" s="154"/>
      <c r="CB27" s="154"/>
      <c r="CC27" s="154"/>
      <c r="CD27" s="154"/>
      <c r="CE27" s="154"/>
      <c r="CF27" s="154"/>
      <c r="CG27" s="154"/>
    </row>
    <row r="28">
      <c r="A28" s="149">
        <f>APRENDICES!A28</f>
        <v>21</v>
      </c>
      <c r="B28" s="149" t="str">
        <f>APRENDICES!B28</f>
        <v>CC</v>
      </c>
      <c r="C28" s="149">
        <f>APRENDICES!C28</f>
        <v>1001275098</v>
      </c>
      <c r="D28" s="150" t="str">
        <f>APRENDICES!D28</f>
        <v>REYES ALISTE</v>
      </c>
      <c r="E28" s="150" t="str">
        <f>APRENDICES!E28</f>
        <v>NICOLAS</v>
      </c>
      <c r="F28" s="149">
        <f t="shared" si="1"/>
        <v>4</v>
      </c>
      <c r="G28" s="149">
        <f t="shared" si="2"/>
        <v>2</v>
      </c>
      <c r="H28" s="149">
        <f t="shared" si="3"/>
        <v>0</v>
      </c>
      <c r="I28" s="151"/>
      <c r="J28" s="151"/>
      <c r="K28" s="151"/>
      <c r="L28" s="151"/>
      <c r="M28" s="151"/>
      <c r="N28" s="151" t="s">
        <v>196</v>
      </c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 t="s">
        <v>196</v>
      </c>
      <c r="AC28" s="151"/>
      <c r="AD28" s="151"/>
      <c r="AE28" s="151"/>
      <c r="AF28" s="151"/>
      <c r="AG28" s="151"/>
      <c r="AH28" s="151"/>
      <c r="AI28" s="151" t="s">
        <v>197</v>
      </c>
      <c r="AJ28" s="151"/>
      <c r="AK28" s="151"/>
      <c r="AL28" s="151"/>
      <c r="AM28" s="151"/>
      <c r="AN28" s="151"/>
      <c r="AO28" s="151"/>
      <c r="AP28" s="151" t="s">
        <v>196</v>
      </c>
      <c r="AQ28" s="151"/>
      <c r="AR28" s="151"/>
      <c r="AS28" s="151"/>
      <c r="AT28" s="151"/>
      <c r="AU28" s="151"/>
      <c r="AV28" s="151"/>
      <c r="AW28" s="151" t="s">
        <v>197</v>
      </c>
      <c r="AX28" s="151"/>
      <c r="AY28" s="151"/>
      <c r="AZ28" s="151"/>
      <c r="BA28" s="151"/>
      <c r="BB28" s="151"/>
      <c r="BC28" s="151"/>
      <c r="BD28" s="151" t="s">
        <v>196</v>
      </c>
      <c r="BE28" s="151"/>
      <c r="BF28" s="151"/>
      <c r="BG28" s="151"/>
      <c r="BH28" s="151"/>
      <c r="BI28" s="151"/>
      <c r="BJ28" s="151"/>
      <c r="BK28" s="151"/>
      <c r="BL28" s="151"/>
      <c r="BM28" s="151"/>
      <c r="BN28" s="151"/>
      <c r="BO28" s="151"/>
      <c r="BP28" s="151"/>
      <c r="BQ28" s="151"/>
      <c r="BR28" s="151"/>
      <c r="BS28" s="151"/>
      <c r="BT28" s="151"/>
      <c r="BU28" s="151"/>
      <c r="BV28" s="151"/>
      <c r="BW28" s="151"/>
      <c r="BX28" s="151"/>
      <c r="BY28" s="151"/>
      <c r="BZ28" s="151"/>
      <c r="CA28" s="151"/>
      <c r="CB28" s="151"/>
      <c r="CC28" s="151"/>
      <c r="CD28" s="151"/>
      <c r="CE28" s="151"/>
      <c r="CF28" s="151"/>
      <c r="CG28" s="151"/>
    </row>
    <row r="29" ht="15.0" customHeight="1">
      <c r="A29" s="152">
        <f>APRENDICES!A29</f>
        <v>22</v>
      </c>
      <c r="B29" s="152" t="str">
        <f>APRENDICES!B29</f>
        <v>CC</v>
      </c>
      <c r="C29" s="152">
        <f>APRENDICES!C29</f>
        <v>1015455094</v>
      </c>
      <c r="D29" s="153" t="str">
        <f>APRENDICES!D29</f>
        <v>ROA SANCHEZ</v>
      </c>
      <c r="E29" s="153" t="str">
        <f>APRENDICES!E29</f>
        <v>JUAN SEBASTIAN</v>
      </c>
      <c r="F29" s="152">
        <f t="shared" si="1"/>
        <v>4</v>
      </c>
      <c r="G29" s="152">
        <f t="shared" si="2"/>
        <v>2</v>
      </c>
      <c r="H29" s="152">
        <f t="shared" si="3"/>
        <v>0</v>
      </c>
      <c r="I29" s="154"/>
      <c r="J29" s="154"/>
      <c r="K29" s="154"/>
      <c r="L29" s="154"/>
      <c r="M29" s="154"/>
      <c r="N29" s="154" t="s">
        <v>197</v>
      </c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 t="s">
        <v>196</v>
      </c>
      <c r="AC29" s="154"/>
      <c r="AD29" s="154"/>
      <c r="AE29" s="154"/>
      <c r="AF29" s="154"/>
      <c r="AG29" s="154"/>
      <c r="AH29" s="154"/>
      <c r="AI29" s="154" t="s">
        <v>196</v>
      </c>
      <c r="AJ29" s="154"/>
      <c r="AK29" s="154"/>
      <c r="AL29" s="154"/>
      <c r="AM29" s="154"/>
      <c r="AN29" s="154"/>
      <c r="AO29" s="154"/>
      <c r="AP29" s="154" t="s">
        <v>196</v>
      </c>
      <c r="AQ29" s="154"/>
      <c r="AR29" s="154"/>
      <c r="AS29" s="154"/>
      <c r="AT29" s="154"/>
      <c r="AU29" s="154"/>
      <c r="AV29" s="154"/>
      <c r="AW29" s="154" t="s">
        <v>197</v>
      </c>
      <c r="AX29" s="154"/>
      <c r="AY29" s="154"/>
      <c r="AZ29" s="154"/>
      <c r="BA29" s="154"/>
      <c r="BB29" s="154"/>
      <c r="BC29" s="154"/>
      <c r="BD29" s="154" t="s">
        <v>196</v>
      </c>
      <c r="BE29" s="154"/>
      <c r="BF29" s="154"/>
      <c r="BG29" s="154"/>
      <c r="BH29" s="154"/>
      <c r="BI29" s="154"/>
      <c r="BJ29" s="154"/>
      <c r="BK29" s="154"/>
      <c r="BL29" s="154"/>
      <c r="BM29" s="154"/>
      <c r="BN29" s="154"/>
      <c r="BO29" s="154"/>
      <c r="BP29" s="154"/>
      <c r="BQ29" s="154"/>
      <c r="BR29" s="154"/>
      <c r="BS29" s="154"/>
      <c r="BT29" s="154"/>
      <c r="BU29" s="154"/>
      <c r="BV29" s="154"/>
      <c r="BW29" s="154"/>
      <c r="BX29" s="154"/>
      <c r="BY29" s="154"/>
      <c r="BZ29" s="154"/>
      <c r="CA29" s="154"/>
      <c r="CB29" s="154"/>
      <c r="CC29" s="154"/>
      <c r="CD29" s="154"/>
      <c r="CE29" s="154"/>
      <c r="CF29" s="154"/>
      <c r="CG29" s="154"/>
    </row>
    <row r="30">
      <c r="A30" s="149">
        <f>APRENDICES!A30</f>
        <v>23</v>
      </c>
      <c r="B30" s="149" t="str">
        <f>APRENDICES!B30</f>
        <v>CC</v>
      </c>
      <c r="C30" s="149">
        <f>APRENDICES!C30</f>
        <v>1010139806</v>
      </c>
      <c r="D30" s="150" t="str">
        <f>APRENDICES!D30</f>
        <v>RODRIGUEZ CASTRO</v>
      </c>
      <c r="E30" s="150" t="str">
        <f>APRENDICES!E30</f>
        <v>MICHAEL DANIEL</v>
      </c>
      <c r="F30" s="149">
        <f t="shared" si="1"/>
        <v>5</v>
      </c>
      <c r="G30" s="149">
        <f t="shared" si="2"/>
        <v>1</v>
      </c>
      <c r="H30" s="149">
        <f t="shared" si="3"/>
        <v>0</v>
      </c>
      <c r="I30" s="151"/>
      <c r="J30" s="151"/>
      <c r="K30" s="151"/>
      <c r="L30" s="151"/>
      <c r="M30" s="151"/>
      <c r="N30" s="151" t="s">
        <v>196</v>
      </c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 t="s">
        <v>196</v>
      </c>
      <c r="AC30" s="151"/>
      <c r="AD30" s="151"/>
      <c r="AE30" s="151"/>
      <c r="AF30" s="151"/>
      <c r="AG30" s="151"/>
      <c r="AH30" s="151"/>
      <c r="AI30" s="151" t="s">
        <v>197</v>
      </c>
      <c r="AJ30" s="151"/>
      <c r="AK30" s="151"/>
      <c r="AL30" s="151"/>
      <c r="AM30" s="151"/>
      <c r="AN30" s="151"/>
      <c r="AO30" s="151"/>
      <c r="AP30" s="151" t="s">
        <v>196</v>
      </c>
      <c r="AQ30" s="151"/>
      <c r="AR30" s="151"/>
      <c r="AS30" s="151"/>
      <c r="AT30" s="151"/>
      <c r="AU30" s="151"/>
      <c r="AV30" s="151"/>
      <c r="AW30" s="151" t="s">
        <v>196</v>
      </c>
      <c r="AX30" s="151"/>
      <c r="AY30" s="151"/>
      <c r="AZ30" s="151"/>
      <c r="BA30" s="151"/>
      <c r="BB30" s="151"/>
      <c r="BC30" s="151"/>
      <c r="BD30" s="151" t="s">
        <v>196</v>
      </c>
      <c r="BE30" s="151"/>
      <c r="BF30" s="151"/>
      <c r="BG30" s="151"/>
      <c r="BH30" s="151"/>
      <c r="BI30" s="151"/>
      <c r="BJ30" s="151"/>
      <c r="BK30" s="151"/>
      <c r="BL30" s="151"/>
      <c r="BM30" s="151"/>
      <c r="BN30" s="151"/>
      <c r="BO30" s="151"/>
      <c r="BP30" s="151"/>
      <c r="BQ30" s="151"/>
      <c r="BR30" s="151"/>
      <c r="BS30" s="151"/>
      <c r="BT30" s="151"/>
      <c r="BU30" s="151"/>
      <c r="BV30" s="151"/>
      <c r="BW30" s="151"/>
      <c r="BX30" s="151"/>
      <c r="BY30" s="151"/>
      <c r="BZ30" s="151"/>
      <c r="CA30" s="151"/>
      <c r="CB30" s="151"/>
      <c r="CC30" s="151"/>
      <c r="CD30" s="151"/>
      <c r="CE30" s="151"/>
      <c r="CF30" s="151"/>
      <c r="CG30" s="151"/>
    </row>
    <row r="31" ht="15.0" customHeight="1">
      <c r="A31" s="152">
        <f>APRENDICES!A31</f>
        <v>24</v>
      </c>
      <c r="B31" s="152" t="str">
        <f>APRENDICES!B31</f>
        <v>CC</v>
      </c>
      <c r="C31" s="152">
        <f>APRENDICES!C31</f>
        <v>1016832002</v>
      </c>
      <c r="D31" s="153" t="str">
        <f>APRENDICES!D31</f>
        <v>SALAS ALBA</v>
      </c>
      <c r="E31" s="153" t="str">
        <f>APRENDICES!E31</f>
        <v>SERGIO ANDRES</v>
      </c>
      <c r="F31" s="152">
        <f t="shared" si="1"/>
        <v>0</v>
      </c>
      <c r="G31" s="152">
        <f t="shared" si="2"/>
        <v>6</v>
      </c>
      <c r="H31" s="152">
        <f t="shared" si="3"/>
        <v>0</v>
      </c>
      <c r="I31" s="154"/>
      <c r="J31" s="154"/>
      <c r="K31" s="154"/>
      <c r="L31" s="154"/>
      <c r="M31" s="154"/>
      <c r="N31" s="154" t="s">
        <v>197</v>
      </c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 t="s">
        <v>197</v>
      </c>
      <c r="AC31" s="154"/>
      <c r="AD31" s="154"/>
      <c r="AE31" s="154"/>
      <c r="AF31" s="154"/>
      <c r="AG31" s="154"/>
      <c r="AH31" s="154"/>
      <c r="AI31" s="154" t="s">
        <v>197</v>
      </c>
      <c r="AJ31" s="154"/>
      <c r="AK31" s="154"/>
      <c r="AL31" s="154"/>
      <c r="AM31" s="154"/>
      <c r="AN31" s="154"/>
      <c r="AO31" s="154"/>
      <c r="AP31" s="154" t="s">
        <v>197</v>
      </c>
      <c r="AQ31" s="154"/>
      <c r="AR31" s="154"/>
      <c r="AS31" s="154"/>
      <c r="AT31" s="154"/>
      <c r="AU31" s="154"/>
      <c r="AV31" s="154"/>
      <c r="AW31" s="154" t="s">
        <v>197</v>
      </c>
      <c r="AX31" s="154"/>
      <c r="AY31" s="154"/>
      <c r="AZ31" s="154"/>
      <c r="BA31" s="154"/>
      <c r="BB31" s="154"/>
      <c r="BC31" s="154"/>
      <c r="BD31" s="154" t="s">
        <v>197</v>
      </c>
      <c r="BE31" s="154"/>
      <c r="BF31" s="154"/>
      <c r="BG31" s="154"/>
      <c r="BH31" s="154"/>
      <c r="BI31" s="154"/>
      <c r="BJ31" s="154"/>
      <c r="BK31" s="154"/>
      <c r="BL31" s="154"/>
      <c r="BM31" s="154"/>
      <c r="BN31" s="154"/>
      <c r="BO31" s="154"/>
      <c r="BP31" s="154"/>
      <c r="BQ31" s="154"/>
      <c r="BR31" s="154"/>
      <c r="BS31" s="154"/>
      <c r="BT31" s="154"/>
      <c r="BU31" s="154"/>
      <c r="BV31" s="154"/>
      <c r="BW31" s="154"/>
      <c r="BX31" s="154"/>
      <c r="BY31" s="154"/>
      <c r="BZ31" s="154"/>
      <c r="CA31" s="154"/>
      <c r="CB31" s="154"/>
      <c r="CC31" s="154"/>
      <c r="CD31" s="154"/>
      <c r="CE31" s="154"/>
      <c r="CF31" s="154"/>
      <c r="CG31" s="154"/>
    </row>
    <row r="32">
      <c r="A32" s="149">
        <f>APRENDICES!A32</f>
        <v>25</v>
      </c>
      <c r="B32" s="149" t="str">
        <f>APRENDICES!B32</f>
        <v>TI</v>
      </c>
      <c r="C32" s="149">
        <f>APRENDICES!C32</f>
        <v>1016946949</v>
      </c>
      <c r="D32" s="150" t="str">
        <f>APRENDICES!D32</f>
        <v>SEPULVEDA CARVAJAL</v>
      </c>
      <c r="E32" s="150" t="str">
        <f>APRENDICES!E32</f>
        <v>JOHAN SEBASTIAN</v>
      </c>
      <c r="F32" s="149">
        <f t="shared" si="1"/>
        <v>6</v>
      </c>
      <c r="G32" s="149">
        <f t="shared" si="2"/>
        <v>0</v>
      </c>
      <c r="H32" s="149">
        <f t="shared" si="3"/>
        <v>0</v>
      </c>
      <c r="I32" s="151"/>
      <c r="J32" s="151"/>
      <c r="K32" s="151"/>
      <c r="L32" s="151"/>
      <c r="M32" s="151"/>
      <c r="N32" s="151" t="s">
        <v>196</v>
      </c>
      <c r="O32" s="151"/>
      <c r="P32" s="151"/>
      <c r="Q32" s="151"/>
      <c r="R32" s="151"/>
      <c r="S32" s="151"/>
      <c r="T32" s="151"/>
      <c r="U32" s="151"/>
      <c r="V32" s="151"/>
      <c r="W32" s="151"/>
      <c r="X32" s="151"/>
      <c r="Y32" s="151"/>
      <c r="Z32" s="151"/>
      <c r="AA32" s="151"/>
      <c r="AB32" s="151" t="s">
        <v>196</v>
      </c>
      <c r="AC32" s="151"/>
      <c r="AD32" s="151"/>
      <c r="AE32" s="151"/>
      <c r="AF32" s="151"/>
      <c r="AG32" s="151"/>
      <c r="AH32" s="151"/>
      <c r="AI32" s="151" t="s">
        <v>196</v>
      </c>
      <c r="AJ32" s="151"/>
      <c r="AK32" s="151"/>
      <c r="AL32" s="151"/>
      <c r="AM32" s="151"/>
      <c r="AN32" s="151"/>
      <c r="AO32" s="151"/>
      <c r="AP32" s="151" t="s">
        <v>196</v>
      </c>
      <c r="AQ32" s="151"/>
      <c r="AR32" s="151"/>
      <c r="AS32" s="151"/>
      <c r="AT32" s="151"/>
      <c r="AU32" s="151"/>
      <c r="AV32" s="151"/>
      <c r="AW32" s="151" t="s">
        <v>196</v>
      </c>
      <c r="AX32" s="151"/>
      <c r="AY32" s="151"/>
      <c r="AZ32" s="151"/>
      <c r="BA32" s="151"/>
      <c r="BB32" s="151"/>
      <c r="BC32" s="151"/>
      <c r="BD32" s="151" t="s">
        <v>196</v>
      </c>
      <c r="BE32" s="151"/>
      <c r="BF32" s="151"/>
      <c r="BG32" s="151"/>
      <c r="BH32" s="151"/>
      <c r="BI32" s="151"/>
      <c r="BJ32" s="151"/>
      <c r="BK32" s="151"/>
      <c r="BL32" s="151"/>
      <c r="BM32" s="151"/>
      <c r="BN32" s="151"/>
      <c r="BO32" s="151"/>
      <c r="BP32" s="151"/>
      <c r="BQ32" s="151"/>
      <c r="BR32" s="151"/>
      <c r="BS32" s="151"/>
      <c r="BT32" s="151"/>
      <c r="BU32" s="151"/>
      <c r="BV32" s="151"/>
      <c r="BW32" s="151"/>
      <c r="BX32" s="151"/>
      <c r="BY32" s="151"/>
      <c r="BZ32" s="151"/>
      <c r="CA32" s="151"/>
      <c r="CB32" s="151"/>
      <c r="CC32" s="151"/>
      <c r="CD32" s="151"/>
      <c r="CE32" s="151"/>
      <c r="CF32" s="151"/>
      <c r="CG32" s="151"/>
    </row>
    <row r="33" ht="15.0" customHeight="1">
      <c r="A33" s="152">
        <f>APRENDICES!A33</f>
        <v>26</v>
      </c>
      <c r="B33" s="152" t="str">
        <f>APRENDICES!B33</f>
        <v>TI</v>
      </c>
      <c r="C33" s="152">
        <f>APRENDICES!C33</f>
        <v>1016948492</v>
      </c>
      <c r="D33" s="153" t="str">
        <f>APRENDICES!D33</f>
        <v>SERNA MORALES</v>
      </c>
      <c r="E33" s="153" t="str">
        <f>APRENDICES!E33</f>
        <v>BRAYAN STIVEN</v>
      </c>
      <c r="F33" s="152">
        <f t="shared" si="1"/>
        <v>6</v>
      </c>
      <c r="G33" s="152">
        <f t="shared" si="2"/>
        <v>0</v>
      </c>
      <c r="H33" s="152">
        <f t="shared" si="3"/>
        <v>0</v>
      </c>
      <c r="I33" s="154"/>
      <c r="J33" s="154"/>
      <c r="K33" s="154"/>
      <c r="L33" s="154"/>
      <c r="M33" s="154"/>
      <c r="N33" s="154" t="s">
        <v>196</v>
      </c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 t="s">
        <v>196</v>
      </c>
      <c r="AC33" s="154"/>
      <c r="AD33" s="154"/>
      <c r="AE33" s="154"/>
      <c r="AF33" s="154"/>
      <c r="AG33" s="154"/>
      <c r="AH33" s="154"/>
      <c r="AI33" s="154" t="s">
        <v>196</v>
      </c>
      <c r="AJ33" s="154"/>
      <c r="AK33" s="154"/>
      <c r="AL33" s="154"/>
      <c r="AM33" s="154"/>
      <c r="AN33" s="154"/>
      <c r="AO33" s="154"/>
      <c r="AP33" s="154" t="s">
        <v>196</v>
      </c>
      <c r="AQ33" s="154"/>
      <c r="AR33" s="154"/>
      <c r="AS33" s="154"/>
      <c r="AT33" s="154"/>
      <c r="AU33" s="154"/>
      <c r="AV33" s="154"/>
      <c r="AW33" s="154" t="s">
        <v>196</v>
      </c>
      <c r="AX33" s="154"/>
      <c r="AY33" s="154"/>
      <c r="AZ33" s="154"/>
      <c r="BA33" s="154"/>
      <c r="BB33" s="154"/>
      <c r="BC33" s="154"/>
      <c r="BD33" s="154" t="s">
        <v>196</v>
      </c>
      <c r="BE33" s="154"/>
      <c r="BF33" s="154"/>
      <c r="BG33" s="154"/>
      <c r="BH33" s="154"/>
      <c r="BI33" s="154"/>
      <c r="BJ33" s="154"/>
      <c r="BK33" s="154"/>
      <c r="BL33" s="154"/>
      <c r="BM33" s="154"/>
      <c r="BN33" s="154"/>
      <c r="BO33" s="154"/>
      <c r="BP33" s="154"/>
      <c r="BQ33" s="154"/>
      <c r="BR33" s="154"/>
      <c r="BS33" s="154"/>
      <c r="BT33" s="154"/>
      <c r="BU33" s="154"/>
      <c r="BV33" s="154"/>
      <c r="BW33" s="154"/>
      <c r="BX33" s="154"/>
      <c r="BY33" s="154"/>
      <c r="BZ33" s="154"/>
      <c r="CA33" s="154"/>
      <c r="CB33" s="154"/>
      <c r="CC33" s="154"/>
      <c r="CD33" s="154"/>
      <c r="CE33" s="154"/>
      <c r="CF33" s="154"/>
      <c r="CG33" s="154"/>
    </row>
    <row r="34" hidden="1">
      <c r="A34" s="149">
        <f>APRENDICES!A34</f>
        <v>27</v>
      </c>
      <c r="B34" s="149" t="str">
        <f>APRENDICES!B34</f>
        <v>CC</v>
      </c>
      <c r="C34" s="149">
        <f>APRENDICES!C34</f>
        <v>1050602491</v>
      </c>
      <c r="D34" s="150" t="str">
        <f>APRENDICES!D34</f>
        <v>SUESCA CONTRERAS</v>
      </c>
      <c r="E34" s="150" t="str">
        <f>APRENDICES!E34</f>
        <v>ANDRES FELIPE</v>
      </c>
      <c r="F34" s="149">
        <f t="shared" si="1"/>
        <v>1</v>
      </c>
      <c r="G34" s="149">
        <f t="shared" si="2"/>
        <v>4</v>
      </c>
      <c r="H34" s="149">
        <f t="shared" si="3"/>
        <v>0</v>
      </c>
      <c r="I34" s="151"/>
      <c r="J34" s="151"/>
      <c r="K34" s="151"/>
      <c r="L34" s="151"/>
      <c r="M34" s="151"/>
      <c r="N34" s="151" t="s">
        <v>197</v>
      </c>
      <c r="O34" s="151"/>
      <c r="P34" s="151"/>
      <c r="Q34" s="151"/>
      <c r="R34" s="151"/>
      <c r="S34" s="151"/>
      <c r="T34" s="151"/>
      <c r="U34" s="151"/>
      <c r="V34" s="151"/>
      <c r="W34" s="151"/>
      <c r="X34" s="151"/>
      <c r="Y34" s="151"/>
      <c r="Z34" s="151"/>
      <c r="AA34" s="151"/>
      <c r="AB34" s="151" t="s">
        <v>196</v>
      </c>
      <c r="AC34" s="151"/>
      <c r="AD34" s="151"/>
      <c r="AE34" s="151"/>
      <c r="AF34" s="151"/>
      <c r="AG34" s="151"/>
      <c r="AH34" s="151"/>
      <c r="AI34" s="151" t="s">
        <v>197</v>
      </c>
      <c r="AJ34" s="151"/>
      <c r="AK34" s="151"/>
      <c r="AL34" s="151"/>
      <c r="AM34" s="151"/>
      <c r="AN34" s="151"/>
      <c r="AO34" s="151"/>
      <c r="AP34" s="151" t="s">
        <v>197</v>
      </c>
      <c r="AQ34" s="151"/>
      <c r="AR34" s="151"/>
      <c r="AS34" s="151"/>
      <c r="AT34" s="151"/>
      <c r="AU34" s="151"/>
      <c r="AV34" s="151"/>
      <c r="AW34" s="151" t="s">
        <v>197</v>
      </c>
      <c r="AX34" s="151"/>
      <c r="AY34" s="151"/>
      <c r="AZ34" s="151"/>
      <c r="BA34" s="151"/>
      <c r="BB34" s="151"/>
      <c r="BC34" s="151"/>
      <c r="BD34" s="151"/>
      <c r="BE34" s="151"/>
      <c r="BF34" s="151"/>
      <c r="BG34" s="151"/>
      <c r="BH34" s="151"/>
      <c r="BI34" s="151"/>
      <c r="BJ34" s="151"/>
      <c r="BK34" s="151"/>
      <c r="BL34" s="151"/>
      <c r="BM34" s="151"/>
      <c r="BN34" s="151"/>
      <c r="BO34" s="151"/>
      <c r="BP34" s="151"/>
      <c r="BQ34" s="151"/>
      <c r="BR34" s="151"/>
      <c r="BS34" s="151"/>
      <c r="BT34" s="151"/>
      <c r="BU34" s="151"/>
      <c r="BV34" s="151"/>
      <c r="BW34" s="151"/>
      <c r="BX34" s="151"/>
      <c r="BY34" s="151"/>
      <c r="BZ34" s="151"/>
      <c r="CA34" s="151"/>
      <c r="CB34" s="151"/>
      <c r="CC34" s="151"/>
      <c r="CD34" s="151"/>
      <c r="CE34" s="151"/>
      <c r="CF34" s="151"/>
      <c r="CG34" s="151"/>
    </row>
    <row r="35" ht="15.75" customHeight="1">
      <c r="A35" s="159"/>
      <c r="B35" s="159"/>
      <c r="C35" s="159"/>
      <c r="D35" s="159"/>
      <c r="E35" s="159"/>
      <c r="F35" s="160" t="s">
        <v>199</v>
      </c>
      <c r="G35" s="5"/>
      <c r="H35" s="6"/>
      <c r="I35" s="161">
        <f t="shared" ref="I35:CG35" si="4">COUNTIF(I$8:I$34,"AS")</f>
        <v>0</v>
      </c>
      <c r="J35" s="161">
        <f t="shared" si="4"/>
        <v>0</v>
      </c>
      <c r="K35" s="161">
        <f t="shared" si="4"/>
        <v>0</v>
      </c>
      <c r="L35" s="161">
        <f t="shared" si="4"/>
        <v>0</v>
      </c>
      <c r="M35" s="161">
        <f t="shared" si="4"/>
        <v>0</v>
      </c>
      <c r="N35" s="161">
        <f t="shared" si="4"/>
        <v>16</v>
      </c>
      <c r="O35" s="161">
        <f t="shared" si="4"/>
        <v>0</v>
      </c>
      <c r="P35" s="161">
        <f t="shared" si="4"/>
        <v>0</v>
      </c>
      <c r="Q35" s="161">
        <f t="shared" si="4"/>
        <v>0</v>
      </c>
      <c r="R35" s="161">
        <f t="shared" si="4"/>
        <v>0</v>
      </c>
      <c r="S35" s="161">
        <f t="shared" si="4"/>
        <v>0</v>
      </c>
      <c r="T35" s="161">
        <f t="shared" si="4"/>
        <v>0</v>
      </c>
      <c r="U35" s="161">
        <f t="shared" si="4"/>
        <v>0</v>
      </c>
      <c r="V35" s="161">
        <f t="shared" si="4"/>
        <v>0</v>
      </c>
      <c r="W35" s="161">
        <f t="shared" si="4"/>
        <v>0</v>
      </c>
      <c r="X35" s="161">
        <f t="shared" si="4"/>
        <v>0</v>
      </c>
      <c r="Y35" s="161">
        <f t="shared" si="4"/>
        <v>0</v>
      </c>
      <c r="Z35" s="161">
        <f t="shared" si="4"/>
        <v>0</v>
      </c>
      <c r="AA35" s="161">
        <f t="shared" si="4"/>
        <v>0</v>
      </c>
      <c r="AB35" s="161">
        <f t="shared" si="4"/>
        <v>17</v>
      </c>
      <c r="AC35" s="161">
        <f t="shared" si="4"/>
        <v>0</v>
      </c>
      <c r="AD35" s="161">
        <f t="shared" si="4"/>
        <v>0</v>
      </c>
      <c r="AE35" s="161">
        <f t="shared" si="4"/>
        <v>0</v>
      </c>
      <c r="AF35" s="161">
        <f t="shared" si="4"/>
        <v>0</v>
      </c>
      <c r="AG35" s="161">
        <f t="shared" si="4"/>
        <v>0</v>
      </c>
      <c r="AH35" s="161">
        <f t="shared" si="4"/>
        <v>0</v>
      </c>
      <c r="AI35" s="161">
        <f t="shared" si="4"/>
        <v>13</v>
      </c>
      <c r="AJ35" s="161">
        <f t="shared" si="4"/>
        <v>0</v>
      </c>
      <c r="AK35" s="161">
        <f t="shared" si="4"/>
        <v>0</v>
      </c>
      <c r="AL35" s="161">
        <f t="shared" si="4"/>
        <v>0</v>
      </c>
      <c r="AM35" s="161">
        <f t="shared" si="4"/>
        <v>0</v>
      </c>
      <c r="AN35" s="161">
        <f t="shared" si="4"/>
        <v>0</v>
      </c>
      <c r="AO35" s="161">
        <f t="shared" si="4"/>
        <v>0</v>
      </c>
      <c r="AP35" s="161">
        <f t="shared" si="4"/>
        <v>16</v>
      </c>
      <c r="AQ35" s="161">
        <f t="shared" si="4"/>
        <v>0</v>
      </c>
      <c r="AR35" s="161">
        <f t="shared" si="4"/>
        <v>0</v>
      </c>
      <c r="AS35" s="161">
        <f t="shared" si="4"/>
        <v>0</v>
      </c>
      <c r="AT35" s="161">
        <f t="shared" si="4"/>
        <v>0</v>
      </c>
      <c r="AU35" s="161">
        <f t="shared" si="4"/>
        <v>0</v>
      </c>
      <c r="AV35" s="161">
        <f t="shared" si="4"/>
        <v>0</v>
      </c>
      <c r="AW35" s="161">
        <f t="shared" si="4"/>
        <v>11</v>
      </c>
      <c r="AX35" s="161">
        <f t="shared" si="4"/>
        <v>0</v>
      </c>
      <c r="AY35" s="161">
        <f t="shared" si="4"/>
        <v>0</v>
      </c>
      <c r="AZ35" s="161">
        <f t="shared" si="4"/>
        <v>0</v>
      </c>
      <c r="BA35" s="161">
        <f t="shared" si="4"/>
        <v>0</v>
      </c>
      <c r="BB35" s="161">
        <f t="shared" si="4"/>
        <v>0</v>
      </c>
      <c r="BC35" s="161">
        <f t="shared" si="4"/>
        <v>0</v>
      </c>
      <c r="BD35" s="161">
        <f t="shared" si="4"/>
        <v>15</v>
      </c>
      <c r="BE35" s="161">
        <f t="shared" si="4"/>
        <v>0</v>
      </c>
      <c r="BF35" s="161">
        <f t="shared" si="4"/>
        <v>0</v>
      </c>
      <c r="BG35" s="161">
        <f t="shared" si="4"/>
        <v>0</v>
      </c>
      <c r="BH35" s="161">
        <f t="shared" si="4"/>
        <v>0</v>
      </c>
      <c r="BI35" s="161">
        <f t="shared" si="4"/>
        <v>0</v>
      </c>
      <c r="BJ35" s="161">
        <f t="shared" si="4"/>
        <v>0</v>
      </c>
      <c r="BK35" s="161">
        <f t="shared" si="4"/>
        <v>0</v>
      </c>
      <c r="BL35" s="161">
        <f t="shared" si="4"/>
        <v>0</v>
      </c>
      <c r="BM35" s="161">
        <f t="shared" si="4"/>
        <v>0</v>
      </c>
      <c r="BN35" s="161">
        <f t="shared" si="4"/>
        <v>0</v>
      </c>
      <c r="BO35" s="161">
        <f t="shared" si="4"/>
        <v>0</v>
      </c>
      <c r="BP35" s="161">
        <f t="shared" si="4"/>
        <v>0</v>
      </c>
      <c r="BQ35" s="161">
        <f t="shared" si="4"/>
        <v>0</v>
      </c>
      <c r="BR35" s="161">
        <f t="shared" si="4"/>
        <v>0</v>
      </c>
      <c r="BS35" s="161">
        <f t="shared" si="4"/>
        <v>0</v>
      </c>
      <c r="BT35" s="161">
        <f t="shared" si="4"/>
        <v>0</v>
      </c>
      <c r="BU35" s="161">
        <f t="shared" si="4"/>
        <v>0</v>
      </c>
      <c r="BV35" s="161">
        <f t="shared" si="4"/>
        <v>0</v>
      </c>
      <c r="BW35" s="161">
        <f t="shared" si="4"/>
        <v>0</v>
      </c>
      <c r="BX35" s="161">
        <f t="shared" si="4"/>
        <v>0</v>
      </c>
      <c r="BY35" s="161">
        <f t="shared" si="4"/>
        <v>0</v>
      </c>
      <c r="BZ35" s="161">
        <f t="shared" si="4"/>
        <v>0</v>
      </c>
      <c r="CA35" s="161">
        <f t="shared" si="4"/>
        <v>0</v>
      </c>
      <c r="CB35" s="161">
        <f t="shared" si="4"/>
        <v>0</v>
      </c>
      <c r="CC35" s="161">
        <f t="shared" si="4"/>
        <v>0</v>
      </c>
      <c r="CD35" s="161">
        <f t="shared" si="4"/>
        <v>0</v>
      </c>
      <c r="CE35" s="161">
        <f t="shared" si="4"/>
        <v>0</v>
      </c>
      <c r="CF35" s="161">
        <f t="shared" si="4"/>
        <v>0</v>
      </c>
      <c r="CG35" s="161">
        <f t="shared" si="4"/>
        <v>0</v>
      </c>
    </row>
    <row r="36" ht="15.75" customHeight="1">
      <c r="A36" s="159"/>
      <c r="B36" s="159"/>
      <c r="C36" s="159"/>
      <c r="D36" s="159"/>
      <c r="E36" s="159"/>
      <c r="F36" s="162" t="s">
        <v>200</v>
      </c>
      <c r="G36" s="5"/>
      <c r="H36" s="6"/>
      <c r="I36" s="163">
        <f t="shared" ref="I36:CG36" si="5">COUNTIF(I$8:I$34,"NA")</f>
        <v>0</v>
      </c>
      <c r="J36" s="163">
        <f t="shared" si="5"/>
        <v>0</v>
      </c>
      <c r="K36" s="163">
        <f t="shared" si="5"/>
        <v>0</v>
      </c>
      <c r="L36" s="163">
        <f t="shared" si="5"/>
        <v>0</v>
      </c>
      <c r="M36" s="163">
        <f t="shared" si="5"/>
        <v>0</v>
      </c>
      <c r="N36" s="163">
        <f t="shared" si="5"/>
        <v>11</v>
      </c>
      <c r="O36" s="163">
        <f t="shared" si="5"/>
        <v>0</v>
      </c>
      <c r="P36" s="163">
        <f t="shared" si="5"/>
        <v>0</v>
      </c>
      <c r="Q36" s="163">
        <f t="shared" si="5"/>
        <v>0</v>
      </c>
      <c r="R36" s="163">
        <f t="shared" si="5"/>
        <v>0</v>
      </c>
      <c r="S36" s="163">
        <f t="shared" si="5"/>
        <v>0</v>
      </c>
      <c r="T36" s="163">
        <f t="shared" si="5"/>
        <v>0</v>
      </c>
      <c r="U36" s="163">
        <f t="shared" si="5"/>
        <v>0</v>
      </c>
      <c r="V36" s="163">
        <f t="shared" si="5"/>
        <v>0</v>
      </c>
      <c r="W36" s="163">
        <f t="shared" si="5"/>
        <v>0</v>
      </c>
      <c r="X36" s="163">
        <f t="shared" si="5"/>
        <v>0</v>
      </c>
      <c r="Y36" s="163">
        <f t="shared" si="5"/>
        <v>0</v>
      </c>
      <c r="Z36" s="163">
        <f t="shared" si="5"/>
        <v>0</v>
      </c>
      <c r="AA36" s="163">
        <f t="shared" si="5"/>
        <v>0</v>
      </c>
      <c r="AB36" s="163">
        <f t="shared" si="5"/>
        <v>9</v>
      </c>
      <c r="AC36" s="163">
        <f t="shared" si="5"/>
        <v>0</v>
      </c>
      <c r="AD36" s="163">
        <f t="shared" si="5"/>
        <v>0</v>
      </c>
      <c r="AE36" s="163">
        <f t="shared" si="5"/>
        <v>0</v>
      </c>
      <c r="AF36" s="163">
        <f t="shared" si="5"/>
        <v>0</v>
      </c>
      <c r="AG36" s="163">
        <f t="shared" si="5"/>
        <v>0</v>
      </c>
      <c r="AH36" s="163">
        <f t="shared" si="5"/>
        <v>0</v>
      </c>
      <c r="AI36" s="163">
        <f t="shared" si="5"/>
        <v>10</v>
      </c>
      <c r="AJ36" s="163">
        <f t="shared" si="5"/>
        <v>0</v>
      </c>
      <c r="AK36" s="163">
        <f t="shared" si="5"/>
        <v>0</v>
      </c>
      <c r="AL36" s="163">
        <f t="shared" si="5"/>
        <v>0</v>
      </c>
      <c r="AM36" s="163">
        <f t="shared" si="5"/>
        <v>0</v>
      </c>
      <c r="AN36" s="163">
        <f t="shared" si="5"/>
        <v>0</v>
      </c>
      <c r="AO36" s="163">
        <f t="shared" si="5"/>
        <v>0</v>
      </c>
      <c r="AP36" s="163">
        <f t="shared" si="5"/>
        <v>7</v>
      </c>
      <c r="AQ36" s="163">
        <f t="shared" si="5"/>
        <v>0</v>
      </c>
      <c r="AR36" s="163">
        <f t="shared" si="5"/>
        <v>0</v>
      </c>
      <c r="AS36" s="163">
        <f t="shared" si="5"/>
        <v>0</v>
      </c>
      <c r="AT36" s="163">
        <f t="shared" si="5"/>
        <v>0</v>
      </c>
      <c r="AU36" s="163">
        <f t="shared" si="5"/>
        <v>0</v>
      </c>
      <c r="AV36" s="163">
        <f t="shared" si="5"/>
        <v>0</v>
      </c>
      <c r="AW36" s="163">
        <f t="shared" si="5"/>
        <v>12</v>
      </c>
      <c r="AX36" s="163">
        <f t="shared" si="5"/>
        <v>0</v>
      </c>
      <c r="AY36" s="163">
        <f t="shared" si="5"/>
        <v>0</v>
      </c>
      <c r="AZ36" s="163">
        <f t="shared" si="5"/>
        <v>0</v>
      </c>
      <c r="BA36" s="163">
        <f t="shared" si="5"/>
        <v>0</v>
      </c>
      <c r="BB36" s="163">
        <f t="shared" si="5"/>
        <v>0</v>
      </c>
      <c r="BC36" s="163">
        <f t="shared" si="5"/>
        <v>0</v>
      </c>
      <c r="BD36" s="163">
        <f t="shared" si="5"/>
        <v>7</v>
      </c>
      <c r="BE36" s="163">
        <f t="shared" si="5"/>
        <v>0</v>
      </c>
      <c r="BF36" s="163">
        <f t="shared" si="5"/>
        <v>0</v>
      </c>
      <c r="BG36" s="163">
        <f t="shared" si="5"/>
        <v>0</v>
      </c>
      <c r="BH36" s="163">
        <f t="shared" si="5"/>
        <v>0</v>
      </c>
      <c r="BI36" s="163">
        <f t="shared" si="5"/>
        <v>0</v>
      </c>
      <c r="BJ36" s="163">
        <f t="shared" si="5"/>
        <v>0</v>
      </c>
      <c r="BK36" s="163">
        <f t="shared" si="5"/>
        <v>0</v>
      </c>
      <c r="BL36" s="163">
        <f t="shared" si="5"/>
        <v>0</v>
      </c>
      <c r="BM36" s="163">
        <f t="shared" si="5"/>
        <v>0</v>
      </c>
      <c r="BN36" s="163">
        <f t="shared" si="5"/>
        <v>0</v>
      </c>
      <c r="BO36" s="163">
        <f t="shared" si="5"/>
        <v>0</v>
      </c>
      <c r="BP36" s="163">
        <f t="shared" si="5"/>
        <v>0</v>
      </c>
      <c r="BQ36" s="163">
        <f t="shared" si="5"/>
        <v>0</v>
      </c>
      <c r="BR36" s="163">
        <f t="shared" si="5"/>
        <v>0</v>
      </c>
      <c r="BS36" s="163">
        <f t="shared" si="5"/>
        <v>0</v>
      </c>
      <c r="BT36" s="163">
        <f t="shared" si="5"/>
        <v>0</v>
      </c>
      <c r="BU36" s="163">
        <f t="shared" si="5"/>
        <v>0</v>
      </c>
      <c r="BV36" s="163">
        <f t="shared" si="5"/>
        <v>0</v>
      </c>
      <c r="BW36" s="163">
        <f t="shared" si="5"/>
        <v>0</v>
      </c>
      <c r="BX36" s="163">
        <f t="shared" si="5"/>
        <v>0</v>
      </c>
      <c r="BY36" s="163">
        <f t="shared" si="5"/>
        <v>0</v>
      </c>
      <c r="BZ36" s="163">
        <f t="shared" si="5"/>
        <v>0</v>
      </c>
      <c r="CA36" s="163">
        <f t="shared" si="5"/>
        <v>0</v>
      </c>
      <c r="CB36" s="163">
        <f t="shared" si="5"/>
        <v>0</v>
      </c>
      <c r="CC36" s="163">
        <f t="shared" si="5"/>
        <v>0</v>
      </c>
      <c r="CD36" s="163">
        <f t="shared" si="5"/>
        <v>0</v>
      </c>
      <c r="CE36" s="163">
        <f t="shared" si="5"/>
        <v>0</v>
      </c>
      <c r="CF36" s="163">
        <f t="shared" si="5"/>
        <v>0</v>
      </c>
      <c r="CG36" s="163">
        <f t="shared" si="5"/>
        <v>0</v>
      </c>
    </row>
    <row r="37" ht="15.75" customHeight="1">
      <c r="A37" s="159"/>
      <c r="B37" s="159"/>
      <c r="C37" s="159"/>
      <c r="D37" s="159"/>
      <c r="E37" s="159"/>
      <c r="F37" s="160" t="s">
        <v>174</v>
      </c>
      <c r="G37" s="5"/>
      <c r="H37" s="6"/>
      <c r="I37" s="161">
        <f t="shared" ref="I37:CG37" si="6">COUNTIF(I$8:I$34,"EX")</f>
        <v>0</v>
      </c>
      <c r="J37" s="161">
        <f t="shared" si="6"/>
        <v>0</v>
      </c>
      <c r="K37" s="161">
        <f t="shared" si="6"/>
        <v>0</v>
      </c>
      <c r="L37" s="161">
        <f t="shared" si="6"/>
        <v>0</v>
      </c>
      <c r="M37" s="161">
        <f t="shared" si="6"/>
        <v>0</v>
      </c>
      <c r="N37" s="161">
        <f t="shared" si="6"/>
        <v>0</v>
      </c>
      <c r="O37" s="161">
        <f t="shared" si="6"/>
        <v>0</v>
      </c>
      <c r="P37" s="161">
        <f t="shared" si="6"/>
        <v>0</v>
      </c>
      <c r="Q37" s="161">
        <f t="shared" si="6"/>
        <v>0</v>
      </c>
      <c r="R37" s="161">
        <f t="shared" si="6"/>
        <v>0</v>
      </c>
      <c r="S37" s="161">
        <f t="shared" si="6"/>
        <v>0</v>
      </c>
      <c r="T37" s="161">
        <f t="shared" si="6"/>
        <v>0</v>
      </c>
      <c r="U37" s="161">
        <f t="shared" si="6"/>
        <v>0</v>
      </c>
      <c r="V37" s="161">
        <f t="shared" si="6"/>
        <v>0</v>
      </c>
      <c r="W37" s="161">
        <f t="shared" si="6"/>
        <v>0</v>
      </c>
      <c r="X37" s="161">
        <f t="shared" si="6"/>
        <v>0</v>
      </c>
      <c r="Y37" s="161">
        <f t="shared" si="6"/>
        <v>0</v>
      </c>
      <c r="Z37" s="161">
        <f t="shared" si="6"/>
        <v>0</v>
      </c>
      <c r="AA37" s="161">
        <f t="shared" si="6"/>
        <v>0</v>
      </c>
      <c r="AB37" s="161">
        <f t="shared" si="6"/>
        <v>1</v>
      </c>
      <c r="AC37" s="161">
        <f t="shared" si="6"/>
        <v>0</v>
      </c>
      <c r="AD37" s="161">
        <f t="shared" si="6"/>
        <v>0</v>
      </c>
      <c r="AE37" s="161">
        <f t="shared" si="6"/>
        <v>0</v>
      </c>
      <c r="AF37" s="161">
        <f t="shared" si="6"/>
        <v>0</v>
      </c>
      <c r="AG37" s="161">
        <f t="shared" si="6"/>
        <v>0</v>
      </c>
      <c r="AH37" s="161">
        <f t="shared" si="6"/>
        <v>0</v>
      </c>
      <c r="AI37" s="161">
        <f t="shared" si="6"/>
        <v>0</v>
      </c>
      <c r="AJ37" s="161">
        <f t="shared" si="6"/>
        <v>0</v>
      </c>
      <c r="AK37" s="161">
        <f t="shared" si="6"/>
        <v>0</v>
      </c>
      <c r="AL37" s="161">
        <f t="shared" si="6"/>
        <v>0</v>
      </c>
      <c r="AM37" s="161">
        <f t="shared" si="6"/>
        <v>0</v>
      </c>
      <c r="AN37" s="161">
        <f t="shared" si="6"/>
        <v>0</v>
      </c>
      <c r="AO37" s="161">
        <f t="shared" si="6"/>
        <v>0</v>
      </c>
      <c r="AP37" s="161">
        <f t="shared" si="6"/>
        <v>0</v>
      </c>
      <c r="AQ37" s="161">
        <f t="shared" si="6"/>
        <v>0</v>
      </c>
      <c r="AR37" s="161">
        <f t="shared" si="6"/>
        <v>0</v>
      </c>
      <c r="AS37" s="161">
        <f t="shared" si="6"/>
        <v>0</v>
      </c>
      <c r="AT37" s="161">
        <f t="shared" si="6"/>
        <v>0</v>
      </c>
      <c r="AU37" s="161">
        <f t="shared" si="6"/>
        <v>0</v>
      </c>
      <c r="AV37" s="161">
        <f t="shared" si="6"/>
        <v>0</v>
      </c>
      <c r="AW37" s="161">
        <f t="shared" si="6"/>
        <v>0</v>
      </c>
      <c r="AX37" s="161">
        <f t="shared" si="6"/>
        <v>0</v>
      </c>
      <c r="AY37" s="161">
        <f t="shared" si="6"/>
        <v>0</v>
      </c>
      <c r="AZ37" s="161">
        <f t="shared" si="6"/>
        <v>0</v>
      </c>
      <c r="BA37" s="161">
        <f t="shared" si="6"/>
        <v>0</v>
      </c>
      <c r="BB37" s="161">
        <f t="shared" si="6"/>
        <v>0</v>
      </c>
      <c r="BC37" s="161">
        <f t="shared" si="6"/>
        <v>0</v>
      </c>
      <c r="BD37" s="161">
        <f t="shared" si="6"/>
        <v>0</v>
      </c>
      <c r="BE37" s="161">
        <f t="shared" si="6"/>
        <v>0</v>
      </c>
      <c r="BF37" s="161">
        <f t="shared" si="6"/>
        <v>0</v>
      </c>
      <c r="BG37" s="161">
        <f t="shared" si="6"/>
        <v>0</v>
      </c>
      <c r="BH37" s="161">
        <f t="shared" si="6"/>
        <v>0</v>
      </c>
      <c r="BI37" s="161">
        <f t="shared" si="6"/>
        <v>0</v>
      </c>
      <c r="BJ37" s="161">
        <f t="shared" si="6"/>
        <v>0</v>
      </c>
      <c r="BK37" s="161">
        <f t="shared" si="6"/>
        <v>0</v>
      </c>
      <c r="BL37" s="161">
        <f t="shared" si="6"/>
        <v>0</v>
      </c>
      <c r="BM37" s="161">
        <f t="shared" si="6"/>
        <v>0</v>
      </c>
      <c r="BN37" s="161">
        <f t="shared" si="6"/>
        <v>0</v>
      </c>
      <c r="BO37" s="161">
        <f t="shared" si="6"/>
        <v>0</v>
      </c>
      <c r="BP37" s="161">
        <f t="shared" si="6"/>
        <v>0</v>
      </c>
      <c r="BQ37" s="161">
        <f t="shared" si="6"/>
        <v>0</v>
      </c>
      <c r="BR37" s="161">
        <f t="shared" si="6"/>
        <v>0</v>
      </c>
      <c r="BS37" s="161">
        <f t="shared" si="6"/>
        <v>0</v>
      </c>
      <c r="BT37" s="161">
        <f t="shared" si="6"/>
        <v>0</v>
      </c>
      <c r="BU37" s="161">
        <f t="shared" si="6"/>
        <v>0</v>
      </c>
      <c r="BV37" s="161">
        <f t="shared" si="6"/>
        <v>0</v>
      </c>
      <c r="BW37" s="161">
        <f t="shared" si="6"/>
        <v>0</v>
      </c>
      <c r="BX37" s="161">
        <f t="shared" si="6"/>
        <v>0</v>
      </c>
      <c r="BY37" s="161">
        <f t="shared" si="6"/>
        <v>0</v>
      </c>
      <c r="BZ37" s="161">
        <f t="shared" si="6"/>
        <v>0</v>
      </c>
      <c r="CA37" s="161">
        <f t="shared" si="6"/>
        <v>0</v>
      </c>
      <c r="CB37" s="161">
        <f t="shared" si="6"/>
        <v>0</v>
      </c>
      <c r="CC37" s="161">
        <f t="shared" si="6"/>
        <v>0</v>
      </c>
      <c r="CD37" s="161">
        <f t="shared" si="6"/>
        <v>0</v>
      </c>
      <c r="CE37" s="161">
        <f t="shared" si="6"/>
        <v>0</v>
      </c>
      <c r="CF37" s="161">
        <f t="shared" si="6"/>
        <v>0</v>
      </c>
      <c r="CG37" s="161">
        <f t="shared" si="6"/>
        <v>0</v>
      </c>
    </row>
  </sheetData>
  <autoFilter ref="$A$7:$CE$34">
    <filterColumn colId="0">
      <filters>
        <filter val="22"/>
        <filter val="23"/>
        <filter val="24"/>
        <filter val="25"/>
        <filter val="26"/>
        <filter val="12"/>
        <filter val="13"/>
        <filter val="14"/>
        <filter val="15"/>
        <filter val="17"/>
        <filter val="18"/>
        <filter val="1"/>
        <filter val="2"/>
        <filter val="3"/>
        <filter val="4"/>
        <filter val="5"/>
        <filter val="6"/>
        <filter val="7"/>
        <filter val="8"/>
        <filter val="9"/>
        <filter val="20"/>
        <filter val="21"/>
      </filters>
    </filterColumn>
  </autoFilter>
  <mergeCells count="104">
    <mergeCell ref="AG4:AG6"/>
    <mergeCell ref="AH4:AH6"/>
    <mergeCell ref="F35:H35"/>
    <mergeCell ref="F36:H36"/>
    <mergeCell ref="F37:H37"/>
    <mergeCell ref="G3:G6"/>
    <mergeCell ref="H3:H6"/>
    <mergeCell ref="I3:O3"/>
    <mergeCell ref="P3:V3"/>
    <mergeCell ref="W3:AC3"/>
    <mergeCell ref="AD3:AJ3"/>
    <mergeCell ref="AK3:AQ3"/>
    <mergeCell ref="AR3:AX3"/>
    <mergeCell ref="AY3:BE3"/>
    <mergeCell ref="BF3:BL3"/>
    <mergeCell ref="BM3:BS3"/>
    <mergeCell ref="BT3:BX3"/>
    <mergeCell ref="CA3:CG3"/>
    <mergeCell ref="CG4:CG6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AI4:AI6"/>
    <mergeCell ref="AJ4:AJ6"/>
    <mergeCell ref="AK4:AK6"/>
    <mergeCell ref="AL4:AL6"/>
    <mergeCell ref="AM4:AM6"/>
    <mergeCell ref="D5:D6"/>
    <mergeCell ref="E5:E6"/>
    <mergeCell ref="S4:S6"/>
    <mergeCell ref="T4:T6"/>
    <mergeCell ref="U4:U6"/>
    <mergeCell ref="V4:V6"/>
    <mergeCell ref="W4:W6"/>
    <mergeCell ref="X4:X6"/>
    <mergeCell ref="Y4:Y6"/>
    <mergeCell ref="Z4:Z6"/>
    <mergeCell ref="AA4:AA6"/>
    <mergeCell ref="AB4:AB6"/>
    <mergeCell ref="AC4:AC6"/>
    <mergeCell ref="AD4:AD6"/>
    <mergeCell ref="AE4:AE6"/>
    <mergeCell ref="AF4:AF6"/>
    <mergeCell ref="AU4:AU6"/>
    <mergeCell ref="AV4:AV6"/>
    <mergeCell ref="AN4:AN6"/>
    <mergeCell ref="AO4:AO6"/>
    <mergeCell ref="AP4:AP6"/>
    <mergeCell ref="AQ4:AQ6"/>
    <mergeCell ref="AR4:AR6"/>
    <mergeCell ref="AS4:AS6"/>
    <mergeCell ref="AT4:AT6"/>
    <mergeCell ref="BD4:BD6"/>
    <mergeCell ref="BE4:BE6"/>
    <mergeCell ref="AW4:AW6"/>
    <mergeCell ref="AX4:AX6"/>
    <mergeCell ref="AY4:AY6"/>
    <mergeCell ref="AZ4:AZ6"/>
    <mergeCell ref="BA4:BA6"/>
    <mergeCell ref="BB4:BB6"/>
    <mergeCell ref="BC4:BC6"/>
    <mergeCell ref="BM4:BM6"/>
    <mergeCell ref="BN4:BN6"/>
    <mergeCell ref="BF4:BF6"/>
    <mergeCell ref="BG4:BG6"/>
    <mergeCell ref="BH4:BH6"/>
    <mergeCell ref="BI4:BI6"/>
    <mergeCell ref="BJ4:BJ6"/>
    <mergeCell ref="BK4:BK6"/>
    <mergeCell ref="BL4:BL6"/>
    <mergeCell ref="BV4:BV6"/>
    <mergeCell ref="BW4:BW6"/>
    <mergeCell ref="BO4:BO6"/>
    <mergeCell ref="BP4:BP6"/>
    <mergeCell ref="BQ4:BQ6"/>
    <mergeCell ref="BR4:BR6"/>
    <mergeCell ref="BS4:BS6"/>
    <mergeCell ref="BT4:BT6"/>
    <mergeCell ref="BU4:BU6"/>
    <mergeCell ref="CE4:CE6"/>
    <mergeCell ref="CF4:CF6"/>
    <mergeCell ref="BX4:BX6"/>
    <mergeCell ref="BY4:BY6"/>
    <mergeCell ref="BZ4:BZ6"/>
    <mergeCell ref="CA4:CA6"/>
    <mergeCell ref="CB4:CB6"/>
    <mergeCell ref="CC4:CC6"/>
    <mergeCell ref="CD4:CD6"/>
    <mergeCell ref="A5:B6"/>
    <mergeCell ref="C5:C6"/>
    <mergeCell ref="A1:E2"/>
    <mergeCell ref="F1:H2"/>
    <mergeCell ref="A3:B4"/>
    <mergeCell ref="C3:C4"/>
    <mergeCell ref="D3:D4"/>
    <mergeCell ref="E3:E4"/>
    <mergeCell ref="F3:F6"/>
  </mergeCells>
  <conditionalFormatting sqref="I8:CG34">
    <cfRule type="cellIs" dxfId="0" priority="1" operator="equal">
      <formula>"AS"</formula>
    </cfRule>
  </conditionalFormatting>
  <conditionalFormatting sqref="I8:CG34">
    <cfRule type="cellIs" dxfId="1" priority="2" operator="equal">
      <formula>"NA"</formula>
    </cfRule>
  </conditionalFormatting>
  <conditionalFormatting sqref="I8:CG34">
    <cfRule type="cellIs" dxfId="2" priority="3" operator="equal">
      <formula>"RT"</formula>
    </cfRule>
  </conditionalFormatting>
  <conditionalFormatting sqref="I8:CG34">
    <cfRule type="cellIs" dxfId="3" priority="4" operator="equal">
      <formula>"EX"</formula>
    </cfRule>
  </conditionalFormatting>
  <conditionalFormatting sqref="A8:H34">
    <cfRule type="expression" dxfId="1" priority="5">
      <formula>$G8&gt;3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8.0" ySplit="6.0" topLeftCell="I7" activePane="bottomRight" state="frozen"/>
      <selection activeCell="I1" sqref="I1" pane="topRight"/>
      <selection activeCell="A7" sqref="A7" pane="bottomLeft"/>
      <selection activeCell="I7" sqref="I7" pane="bottomRight"/>
    </sheetView>
  </sheetViews>
  <sheetFormatPr customHeight="1" defaultColWidth="14.43" defaultRowHeight="15.0"/>
  <cols>
    <col customWidth="1" min="1" max="2" width="5.86"/>
    <col customWidth="1" min="3" max="3" width="17.29"/>
    <col customWidth="1" min="4" max="5" width="25.86"/>
    <col customWidth="1" min="6" max="8" width="6.57"/>
    <col customWidth="1" min="9" max="29" width="11.57"/>
    <col customWidth="1" min="30" max="31" width="14.43"/>
  </cols>
  <sheetData>
    <row r="1" ht="30.0" customHeight="1">
      <c r="A1" s="164" t="s">
        <v>201</v>
      </c>
      <c r="B1" s="165"/>
      <c r="C1" s="165"/>
      <c r="D1" s="165"/>
      <c r="E1" s="166"/>
      <c r="F1" s="167">
        <v>2024.0</v>
      </c>
      <c r="G1" s="165"/>
      <c r="H1" s="166"/>
      <c r="I1" s="168" t="s">
        <v>202</v>
      </c>
      <c r="J1" s="169"/>
      <c r="K1" s="169"/>
      <c r="L1" s="169"/>
      <c r="M1" s="170" t="s">
        <v>44</v>
      </c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71"/>
      <c r="Z1" s="172" t="s">
        <v>203</v>
      </c>
      <c r="AA1" s="173" t="s">
        <v>204</v>
      </c>
      <c r="AB1" s="173" t="s">
        <v>205</v>
      </c>
      <c r="AC1" s="174" t="s">
        <v>206</v>
      </c>
      <c r="AD1" s="175" t="s">
        <v>207</v>
      </c>
      <c r="AE1" s="176" t="s">
        <v>208</v>
      </c>
    </row>
    <row r="2" ht="15.0" customHeight="1">
      <c r="A2" s="177" t="s">
        <v>5</v>
      </c>
      <c r="B2" s="3"/>
      <c r="C2" s="22">
        <f>APRENDICES!C3</f>
        <v>2926378</v>
      </c>
      <c r="D2" s="178" t="s">
        <v>6</v>
      </c>
      <c r="E2" s="179" t="str">
        <f>APRENDICES!E3</f>
        <v>MIXTA</v>
      </c>
      <c r="F2" s="180" t="s">
        <v>209</v>
      </c>
      <c r="G2" s="181" t="s">
        <v>210</v>
      </c>
      <c r="H2" s="180" t="s">
        <v>211</v>
      </c>
      <c r="I2" s="182" t="s">
        <v>212</v>
      </c>
      <c r="J2" s="2"/>
      <c r="K2" s="2"/>
      <c r="L2" s="183" t="s">
        <v>213</v>
      </c>
      <c r="M2" s="184" t="s">
        <v>45</v>
      </c>
      <c r="N2" s="2"/>
      <c r="O2" s="2"/>
      <c r="P2" s="2"/>
      <c r="Q2" s="2"/>
      <c r="R2" s="3"/>
      <c r="S2" s="185" t="s">
        <v>214</v>
      </c>
      <c r="T2" s="184" t="s">
        <v>215</v>
      </c>
      <c r="U2" s="2"/>
      <c r="V2" s="2"/>
      <c r="W2" s="2"/>
      <c r="X2" s="3"/>
      <c r="Y2" s="185" t="s">
        <v>216</v>
      </c>
      <c r="Z2" s="14"/>
      <c r="AA2" s="139"/>
      <c r="AB2" s="139"/>
      <c r="AC2" s="139"/>
      <c r="AD2" s="139"/>
      <c r="AE2" s="186"/>
    </row>
    <row r="3" ht="15.0" customHeight="1">
      <c r="A3" s="187"/>
      <c r="B3" s="11"/>
      <c r="C3" s="11"/>
      <c r="D3" s="145"/>
      <c r="E3" s="145"/>
      <c r="F3" s="139"/>
      <c r="G3" s="188"/>
      <c r="H3" s="139"/>
      <c r="I3" s="189"/>
      <c r="J3" s="10"/>
      <c r="K3" s="10"/>
      <c r="L3" s="190"/>
      <c r="M3" s="189"/>
      <c r="N3" s="10"/>
      <c r="O3" s="10"/>
      <c r="P3" s="10"/>
      <c r="Q3" s="10"/>
      <c r="R3" s="11"/>
      <c r="S3" s="190"/>
      <c r="T3" s="189"/>
      <c r="U3" s="10"/>
      <c r="V3" s="10"/>
      <c r="W3" s="10"/>
      <c r="X3" s="11"/>
      <c r="Y3" s="190"/>
      <c r="Z3" s="14"/>
      <c r="AA3" s="139"/>
      <c r="AB3" s="139"/>
      <c r="AC3" s="139"/>
      <c r="AD3" s="139"/>
      <c r="AE3" s="186"/>
    </row>
    <row r="4" ht="15.0" customHeight="1">
      <c r="A4" s="177" t="s">
        <v>12</v>
      </c>
      <c r="B4" s="3"/>
      <c r="C4" s="22" t="str">
        <f>APRENDICES!C5</f>
        <v>II</v>
      </c>
      <c r="D4" s="178" t="s">
        <v>14</v>
      </c>
      <c r="E4" s="179" t="str">
        <f>APRENDICES!E5</f>
        <v>ALBEIRO RAMOS</v>
      </c>
      <c r="F4" s="139"/>
      <c r="G4" s="188"/>
      <c r="H4" s="139"/>
      <c r="I4" s="191" t="s">
        <v>217</v>
      </c>
      <c r="J4" s="192" t="s">
        <v>218</v>
      </c>
      <c r="K4" s="192" t="s">
        <v>219</v>
      </c>
      <c r="L4" s="190"/>
      <c r="M4" s="193" t="s">
        <v>47</v>
      </c>
      <c r="N4" s="193" t="s">
        <v>49</v>
      </c>
      <c r="O4" s="193" t="s">
        <v>51</v>
      </c>
      <c r="P4" s="193" t="s">
        <v>53</v>
      </c>
      <c r="Q4" s="193" t="s">
        <v>55</v>
      </c>
      <c r="R4" s="193" t="s">
        <v>57</v>
      </c>
      <c r="S4" s="190"/>
      <c r="T4" s="193" t="s">
        <v>220</v>
      </c>
      <c r="U4" s="194" t="s">
        <v>221</v>
      </c>
      <c r="V4" s="193" t="s">
        <v>222</v>
      </c>
      <c r="W4" s="194" t="s">
        <v>223</v>
      </c>
      <c r="X4" s="193" t="s">
        <v>224</v>
      </c>
      <c r="Y4" s="190"/>
      <c r="Z4" s="14"/>
      <c r="AA4" s="139"/>
      <c r="AB4" s="139"/>
      <c r="AC4" s="139"/>
      <c r="AD4" s="139"/>
      <c r="AE4" s="186"/>
    </row>
    <row r="5" ht="15.0" customHeight="1">
      <c r="A5" s="187"/>
      <c r="B5" s="11"/>
      <c r="C5" s="11"/>
      <c r="D5" s="145"/>
      <c r="E5" s="145"/>
      <c r="F5" s="139"/>
      <c r="G5" s="188"/>
      <c r="H5" s="139"/>
      <c r="I5" s="195"/>
      <c r="J5" s="145"/>
      <c r="K5" s="145"/>
      <c r="L5" s="190"/>
      <c r="M5" s="145"/>
      <c r="N5" s="145"/>
      <c r="O5" s="145"/>
      <c r="P5" s="145"/>
      <c r="Q5" s="145"/>
      <c r="R5" s="145"/>
      <c r="S5" s="190"/>
      <c r="T5" s="145"/>
      <c r="U5" s="145"/>
      <c r="V5" s="145"/>
      <c r="W5" s="145"/>
      <c r="X5" s="145"/>
      <c r="Y5" s="190"/>
      <c r="Z5" s="14"/>
      <c r="AA5" s="139"/>
      <c r="AB5" s="139"/>
      <c r="AC5" s="139"/>
      <c r="AD5" s="139"/>
      <c r="AE5" s="186"/>
    </row>
    <row r="6" ht="22.5" customHeight="1">
      <c r="A6" s="196" t="s">
        <v>225</v>
      </c>
      <c r="B6" s="137" t="s">
        <v>226</v>
      </c>
      <c r="C6" s="197" t="s">
        <v>227</v>
      </c>
      <c r="D6" s="198" t="s">
        <v>80</v>
      </c>
      <c r="E6" s="198" t="s">
        <v>81</v>
      </c>
      <c r="F6" s="199"/>
      <c r="G6" s="199"/>
      <c r="H6" s="199"/>
      <c r="I6" s="200">
        <v>45487.0</v>
      </c>
      <c r="J6" s="201">
        <v>45487.0</v>
      </c>
      <c r="K6" s="201">
        <v>45487.0</v>
      </c>
      <c r="L6" s="202">
        <v>45487.0</v>
      </c>
      <c r="M6" s="201">
        <v>45501.0</v>
      </c>
      <c r="N6" s="201">
        <v>45501.0</v>
      </c>
      <c r="O6" s="201">
        <v>45508.0</v>
      </c>
      <c r="P6" s="201">
        <v>45508.0</v>
      </c>
      <c r="Q6" s="201">
        <v>45515.0</v>
      </c>
      <c r="R6" s="201">
        <v>45515.0</v>
      </c>
      <c r="S6" s="202">
        <v>45515.0</v>
      </c>
      <c r="T6" s="201">
        <v>45522.0</v>
      </c>
      <c r="U6" s="201">
        <v>45522.0</v>
      </c>
      <c r="V6" s="201">
        <v>45529.0</v>
      </c>
      <c r="W6" s="201">
        <v>45529.0</v>
      </c>
      <c r="X6" s="201">
        <v>45536.0</v>
      </c>
      <c r="Y6" s="202">
        <v>45536.0</v>
      </c>
      <c r="Z6" s="203">
        <v>45535.0</v>
      </c>
      <c r="AA6" s="203">
        <v>45543.0</v>
      </c>
      <c r="AB6" s="203">
        <v>45550.0</v>
      </c>
      <c r="AC6" s="204">
        <v>45550.0</v>
      </c>
      <c r="AD6" s="203">
        <v>45555.0</v>
      </c>
      <c r="AE6" s="203">
        <v>45555.0</v>
      </c>
    </row>
    <row r="7" ht="22.5" customHeight="1">
      <c r="A7" s="205">
        <v>1.0</v>
      </c>
      <c r="B7" s="206" t="s">
        <v>228</v>
      </c>
      <c r="C7" s="207" t="s">
        <v>229</v>
      </c>
      <c r="D7" s="208" t="s">
        <v>151</v>
      </c>
      <c r="E7" s="209" t="s">
        <v>152</v>
      </c>
      <c r="F7" s="210">
        <f>IFERROR(VLOOKUP(D7,ASISTENCIA!$D$8:$H$34,4,0),0)</f>
        <v>2</v>
      </c>
      <c r="G7" s="211">
        <f t="shared" ref="G7:G30" si="1">IF(AND(F7&gt;=0,F7&lt;=2),100,IF(AND(F7&gt;=3,F7&lt;=3),70,40))</f>
        <v>100</v>
      </c>
      <c r="H7" s="212" t="s">
        <v>230</v>
      </c>
      <c r="I7" s="213">
        <v>50.0</v>
      </c>
      <c r="J7" s="214">
        <v>0.0</v>
      </c>
      <c r="K7" s="214">
        <v>0.0</v>
      </c>
      <c r="L7" s="215">
        <f>AVERAGE(I7:K7)</f>
        <v>16.66666667</v>
      </c>
      <c r="M7" s="214">
        <v>0.0</v>
      </c>
      <c r="N7" s="214">
        <v>0.0</v>
      </c>
      <c r="O7" s="214">
        <v>0.0</v>
      </c>
      <c r="P7" s="214">
        <v>0.0</v>
      </c>
      <c r="Q7" s="214">
        <v>0.0</v>
      </c>
      <c r="R7" s="214">
        <v>0.0</v>
      </c>
      <c r="S7" s="215">
        <f>AVERAGE(M7:R7)</f>
        <v>0</v>
      </c>
      <c r="T7" s="214">
        <v>0.0</v>
      </c>
      <c r="U7" s="214">
        <v>0.0</v>
      </c>
      <c r="V7" s="214">
        <v>0.0</v>
      </c>
      <c r="W7" s="214">
        <v>0.0</v>
      </c>
      <c r="X7" s="214">
        <v>0.0</v>
      </c>
      <c r="Y7" s="215">
        <f>AVERAGE(T7:X7)</f>
        <v>0</v>
      </c>
      <c r="Z7" s="216">
        <v>0.0</v>
      </c>
      <c r="AA7" s="216">
        <f>AVERAGE(L7,S7,Y7)</f>
        <v>5.555555556</v>
      </c>
      <c r="AB7" s="216">
        <f>PROYECTO_02!$G$3</f>
        <v>0</v>
      </c>
      <c r="AC7" s="217">
        <f>ROUNDUP((G7*20%)+(Z7*20%)+(AA7*30%)+(AB7*30%))</f>
        <v>22</v>
      </c>
      <c r="AD7" s="218" t="str">
        <f>IF(AC7&gt;=75,"APROBÓ","PLAN")</f>
        <v>PLAN</v>
      </c>
      <c r="AE7" s="218" t="str">
        <f>IF(AD7="APROBÓ","EVALUAR","")</f>
        <v/>
      </c>
    </row>
    <row r="8" ht="3.75" customHeight="1">
      <c r="A8" s="219"/>
      <c r="B8" s="220"/>
      <c r="C8" s="221"/>
      <c r="D8" s="222"/>
      <c r="E8" s="222"/>
      <c r="F8" s="223">
        <f>IFERROR(VLOOKUP(D8,ASISTENCIA!$D$8:$H$34,4,0),0)</f>
        <v>0</v>
      </c>
      <c r="G8" s="223">
        <f t="shared" si="1"/>
        <v>100</v>
      </c>
      <c r="H8" s="223"/>
      <c r="I8" s="224"/>
      <c r="J8" s="224"/>
      <c r="K8" s="224"/>
      <c r="L8" s="224"/>
      <c r="M8" s="224"/>
      <c r="N8" s="224"/>
      <c r="O8" s="224"/>
      <c r="P8" s="224"/>
      <c r="Q8" s="224"/>
      <c r="R8" s="224"/>
      <c r="S8" s="224"/>
      <c r="T8" s="224"/>
      <c r="U8" s="224"/>
      <c r="V8" s="224"/>
      <c r="W8" s="224"/>
      <c r="X8" s="224"/>
      <c r="Y8" s="224"/>
      <c r="Z8" s="225"/>
      <c r="AA8" s="225"/>
      <c r="AB8" s="225"/>
      <c r="AC8" s="225"/>
      <c r="AD8" s="226"/>
      <c r="AE8" s="226"/>
    </row>
    <row r="9" ht="22.5" customHeight="1">
      <c r="A9" s="227">
        <v>2.0</v>
      </c>
      <c r="B9" s="228" t="s">
        <v>228</v>
      </c>
      <c r="C9" s="229" t="s">
        <v>231</v>
      </c>
      <c r="D9" s="230" t="s">
        <v>154</v>
      </c>
      <c r="E9" s="231" t="s">
        <v>155</v>
      </c>
      <c r="F9" s="232">
        <f>IFERROR(VLOOKUP(D9,ASISTENCIA!$D$8:$H$34,4,0),0)</f>
        <v>2</v>
      </c>
      <c r="G9" s="233">
        <f t="shared" si="1"/>
        <v>100</v>
      </c>
      <c r="H9" s="234" t="s">
        <v>230</v>
      </c>
      <c r="I9" s="214">
        <v>0.0</v>
      </c>
      <c r="J9" s="214">
        <v>0.0</v>
      </c>
      <c r="K9" s="214">
        <v>0.0</v>
      </c>
      <c r="L9" s="215">
        <f t="shared" ref="L9:L11" si="2">AVERAGE(I9:K9)</f>
        <v>0</v>
      </c>
      <c r="M9" s="214">
        <v>0.0</v>
      </c>
      <c r="N9" s="214">
        <v>0.0</v>
      </c>
      <c r="O9" s="214">
        <v>0.0</v>
      </c>
      <c r="P9" s="214">
        <v>0.0</v>
      </c>
      <c r="Q9" s="214">
        <v>0.0</v>
      </c>
      <c r="R9" s="214">
        <v>0.0</v>
      </c>
      <c r="S9" s="215">
        <f t="shared" ref="S9:S11" si="3">AVERAGE(M9:R9)</f>
        <v>0</v>
      </c>
      <c r="T9" s="214">
        <v>0.0</v>
      </c>
      <c r="U9" s="214">
        <v>0.0</v>
      </c>
      <c r="V9" s="214">
        <v>0.0</v>
      </c>
      <c r="W9" s="214">
        <v>0.0</v>
      </c>
      <c r="X9" s="214">
        <v>0.0</v>
      </c>
      <c r="Y9" s="215">
        <f t="shared" ref="Y9:Y11" si="4">AVERAGE(T9:X9)</f>
        <v>0</v>
      </c>
      <c r="Z9" s="216">
        <v>0.0</v>
      </c>
      <c r="AA9" s="216">
        <f t="shared" ref="AA9:AA11" si="5">AVERAGE(L9,S9,Y9)</f>
        <v>0</v>
      </c>
      <c r="AB9" s="216">
        <f>PROYECTO_03!$G$3</f>
        <v>0</v>
      </c>
      <c r="AC9" s="217">
        <f t="shared" ref="AC9:AC11" si="6">ROUNDUP((G9*20%)+(Z9*20%)+(AA9*30%)+(AB9*30%))</f>
        <v>20</v>
      </c>
      <c r="AD9" s="218" t="str">
        <f t="shared" ref="AD9:AD11" si="7">IF(AC9&gt;=75,"APROBÓ","PLAN")</f>
        <v>PLAN</v>
      </c>
      <c r="AE9" s="218" t="str">
        <f t="shared" ref="AE9:AE11" si="8">IF(AD9="APROBÓ","EVALUAR","")</f>
        <v/>
      </c>
    </row>
    <row r="10" ht="22.5" customHeight="1">
      <c r="A10" s="235"/>
      <c r="B10" s="236"/>
      <c r="C10" s="190"/>
      <c r="D10" s="237" t="s">
        <v>142</v>
      </c>
      <c r="E10" s="238" t="s">
        <v>143</v>
      </c>
      <c r="F10" s="210">
        <f>IFERROR(VLOOKUP(D10,ASISTENCIA!$D$8:$H$34,4,0),0)</f>
        <v>3</v>
      </c>
      <c r="G10" s="239">
        <f t="shared" si="1"/>
        <v>70</v>
      </c>
      <c r="H10" s="240" t="s">
        <v>230</v>
      </c>
      <c r="I10" s="214">
        <v>0.0</v>
      </c>
      <c r="J10" s="213">
        <v>0.0</v>
      </c>
      <c r="K10" s="214">
        <v>0.0</v>
      </c>
      <c r="L10" s="215">
        <f t="shared" si="2"/>
        <v>0</v>
      </c>
      <c r="M10" s="214">
        <v>0.0</v>
      </c>
      <c r="N10" s="214">
        <v>0.0</v>
      </c>
      <c r="O10" s="214">
        <v>0.0</v>
      </c>
      <c r="P10" s="214">
        <v>0.0</v>
      </c>
      <c r="Q10" s="214">
        <v>0.0</v>
      </c>
      <c r="R10" s="214">
        <v>0.0</v>
      </c>
      <c r="S10" s="215">
        <f t="shared" si="3"/>
        <v>0</v>
      </c>
      <c r="T10" s="214">
        <v>0.0</v>
      </c>
      <c r="U10" s="214">
        <v>0.0</v>
      </c>
      <c r="V10" s="214">
        <v>0.0</v>
      </c>
      <c r="W10" s="214">
        <v>0.0</v>
      </c>
      <c r="X10" s="214">
        <v>0.0</v>
      </c>
      <c r="Y10" s="215">
        <f t="shared" si="4"/>
        <v>0</v>
      </c>
      <c r="Z10" s="216">
        <v>0.0</v>
      </c>
      <c r="AA10" s="216">
        <f t="shared" si="5"/>
        <v>0</v>
      </c>
      <c r="AB10" s="216">
        <f>PROYECTO_01!$G$3</f>
        <v>0</v>
      </c>
      <c r="AC10" s="217">
        <f t="shared" si="6"/>
        <v>14</v>
      </c>
      <c r="AD10" s="218" t="str">
        <f t="shared" si="7"/>
        <v>PLAN</v>
      </c>
      <c r="AE10" s="218" t="str">
        <f t="shared" si="8"/>
        <v/>
      </c>
    </row>
    <row r="11" ht="22.5" customHeight="1">
      <c r="A11" s="241"/>
      <c r="B11" s="242"/>
      <c r="C11" s="243"/>
      <c r="D11" s="244" t="s">
        <v>115</v>
      </c>
      <c r="E11" s="245" t="s">
        <v>116</v>
      </c>
      <c r="F11" s="210">
        <f>IFERROR(VLOOKUP(D11,ASISTENCIA!$D$8:$H$34,4,0),0)</f>
        <v>2</v>
      </c>
      <c r="G11" s="239">
        <f t="shared" si="1"/>
        <v>100</v>
      </c>
      <c r="H11" s="212" t="s">
        <v>230</v>
      </c>
      <c r="I11" s="213">
        <v>50.0</v>
      </c>
      <c r="J11" s="246">
        <v>0.0</v>
      </c>
      <c r="K11" s="213">
        <v>50.0</v>
      </c>
      <c r="L11" s="247">
        <f t="shared" si="2"/>
        <v>33.33333333</v>
      </c>
      <c r="M11" s="214">
        <v>0.0</v>
      </c>
      <c r="N11" s="214">
        <v>0.0</v>
      </c>
      <c r="O11" s="214">
        <v>0.0</v>
      </c>
      <c r="P11" s="214">
        <v>0.0</v>
      </c>
      <c r="Q11" s="214">
        <v>0.0</v>
      </c>
      <c r="R11" s="214">
        <v>0.0</v>
      </c>
      <c r="S11" s="215">
        <f t="shared" si="3"/>
        <v>0</v>
      </c>
      <c r="T11" s="214">
        <v>0.0</v>
      </c>
      <c r="U11" s="214">
        <v>0.0</v>
      </c>
      <c r="V11" s="214">
        <v>0.0</v>
      </c>
      <c r="W11" s="214">
        <v>0.0</v>
      </c>
      <c r="X11" s="214">
        <v>0.0</v>
      </c>
      <c r="Y11" s="215">
        <f t="shared" si="4"/>
        <v>0</v>
      </c>
      <c r="Z11" s="216">
        <v>0.0</v>
      </c>
      <c r="AA11" s="216">
        <f t="shared" si="5"/>
        <v>11.11111111</v>
      </c>
      <c r="AB11" s="216">
        <f>PROYECTO_03!$G$3</f>
        <v>0</v>
      </c>
      <c r="AC11" s="217">
        <f t="shared" si="6"/>
        <v>24</v>
      </c>
      <c r="AD11" s="218" t="str">
        <f t="shared" si="7"/>
        <v>PLAN</v>
      </c>
      <c r="AE11" s="218" t="str">
        <f t="shared" si="8"/>
        <v/>
      </c>
    </row>
    <row r="12" ht="3.75" customHeight="1">
      <c r="A12" s="219"/>
      <c r="B12" s="220"/>
      <c r="C12" s="221"/>
      <c r="D12" s="222"/>
      <c r="E12" s="222"/>
      <c r="F12" s="223">
        <f>IFERROR(VLOOKUP(D12,ASISTENCIA!$D$8:$H$34,4,0),0)</f>
        <v>0</v>
      </c>
      <c r="G12" s="223">
        <f t="shared" si="1"/>
        <v>100</v>
      </c>
      <c r="H12" s="223"/>
      <c r="I12" s="224"/>
      <c r="J12" s="224"/>
      <c r="K12" s="224"/>
      <c r="L12" s="224"/>
      <c r="M12" s="224"/>
      <c r="N12" s="224"/>
      <c r="O12" s="224"/>
      <c r="P12" s="224"/>
      <c r="Q12" s="224"/>
      <c r="R12" s="224"/>
      <c r="S12" s="224"/>
      <c r="T12" s="224"/>
      <c r="U12" s="224"/>
      <c r="V12" s="224"/>
      <c r="W12" s="224"/>
      <c r="X12" s="224"/>
      <c r="Y12" s="224"/>
      <c r="Z12" s="225"/>
      <c r="AA12" s="225"/>
      <c r="AB12" s="225"/>
      <c r="AC12" s="225"/>
      <c r="AD12" s="226"/>
      <c r="AE12" s="226"/>
    </row>
    <row r="13" ht="22.5" customHeight="1">
      <c r="A13" s="227">
        <v>3.0</v>
      </c>
      <c r="B13" s="228" t="s">
        <v>228</v>
      </c>
      <c r="C13" s="248" t="s">
        <v>232</v>
      </c>
      <c r="D13" s="208" t="s">
        <v>103</v>
      </c>
      <c r="E13" s="209" t="s">
        <v>104</v>
      </c>
      <c r="F13" s="232">
        <f>IFERROR(VLOOKUP(D13,ASISTENCIA!$D$8:$H$34,4,0),0)</f>
        <v>0</v>
      </c>
      <c r="G13" s="233">
        <f t="shared" si="1"/>
        <v>100</v>
      </c>
      <c r="H13" s="249" t="s">
        <v>230</v>
      </c>
      <c r="I13" s="213">
        <v>50.0</v>
      </c>
      <c r="J13" s="213">
        <v>100.0</v>
      </c>
      <c r="K13" s="213">
        <v>50.0</v>
      </c>
      <c r="L13" s="215">
        <f t="shared" ref="L13:L16" si="9">AVERAGE(I13:K13)</f>
        <v>66.66666667</v>
      </c>
      <c r="M13" s="214">
        <v>0.0</v>
      </c>
      <c r="N13" s="214">
        <v>0.0</v>
      </c>
      <c r="O13" s="214">
        <v>0.0</v>
      </c>
      <c r="P13" s="214">
        <v>0.0</v>
      </c>
      <c r="Q13" s="214">
        <v>0.0</v>
      </c>
      <c r="R13" s="214">
        <v>0.0</v>
      </c>
      <c r="S13" s="215">
        <f t="shared" ref="S13:S16" si="10">AVERAGE(M13:R13)</f>
        <v>0</v>
      </c>
      <c r="T13" s="214">
        <v>0.0</v>
      </c>
      <c r="U13" s="214">
        <v>0.0</v>
      </c>
      <c r="V13" s="214">
        <v>0.0</v>
      </c>
      <c r="W13" s="214">
        <v>0.0</v>
      </c>
      <c r="X13" s="214">
        <v>0.0</v>
      </c>
      <c r="Y13" s="215">
        <f t="shared" ref="Y13:Y16" si="11">AVERAGE(T13:X13)</f>
        <v>0</v>
      </c>
      <c r="Z13" s="216">
        <v>0.0</v>
      </c>
      <c r="AA13" s="216">
        <f t="shared" ref="AA13:AA16" si="12">AVERAGE(L13,S13,Y13)</f>
        <v>22.22222222</v>
      </c>
      <c r="AB13" s="216">
        <f>PROYECTO_04!$G$3</f>
        <v>0</v>
      </c>
      <c r="AC13" s="217">
        <f t="shared" ref="AC13:AC16" si="13">ROUNDUP((G13*20%)+(Z13*20%)+(AA13*30%)+(AB13*30%))</f>
        <v>27</v>
      </c>
      <c r="AD13" s="218" t="str">
        <f t="shared" ref="AD13:AD16" si="14">IF(AC13&gt;=75,"APROBÓ","PLAN")</f>
        <v>PLAN</v>
      </c>
      <c r="AE13" s="218" t="str">
        <f t="shared" ref="AE13:AE16" si="15">IF(AD13="APROBÓ","EVALUAR","")</f>
        <v/>
      </c>
    </row>
    <row r="14" ht="22.5" customHeight="1">
      <c r="A14" s="235"/>
      <c r="B14" s="236"/>
      <c r="C14" s="190"/>
      <c r="D14" s="250" t="s">
        <v>139</v>
      </c>
      <c r="E14" s="251" t="s">
        <v>140</v>
      </c>
      <c r="F14" s="232">
        <f>IFERROR(VLOOKUP(D14,ASISTENCIA!$D$8:$H$34,4,0),0)</f>
        <v>0</v>
      </c>
      <c r="G14" s="233">
        <f t="shared" si="1"/>
        <v>100</v>
      </c>
      <c r="H14" s="249" t="s">
        <v>230</v>
      </c>
      <c r="I14" s="213">
        <v>50.0</v>
      </c>
      <c r="J14" s="213">
        <v>100.0</v>
      </c>
      <c r="K14" s="213">
        <v>50.0</v>
      </c>
      <c r="L14" s="215">
        <f t="shared" si="9"/>
        <v>66.66666667</v>
      </c>
      <c r="M14" s="214">
        <v>0.0</v>
      </c>
      <c r="N14" s="214">
        <v>0.0</v>
      </c>
      <c r="O14" s="214">
        <v>0.0</v>
      </c>
      <c r="P14" s="214">
        <v>0.0</v>
      </c>
      <c r="Q14" s="214">
        <v>0.0</v>
      </c>
      <c r="R14" s="214">
        <v>0.0</v>
      </c>
      <c r="S14" s="215">
        <f t="shared" si="10"/>
        <v>0</v>
      </c>
      <c r="T14" s="214">
        <v>0.0</v>
      </c>
      <c r="U14" s="214">
        <v>0.0</v>
      </c>
      <c r="V14" s="214">
        <v>0.0</v>
      </c>
      <c r="W14" s="214">
        <v>0.0</v>
      </c>
      <c r="X14" s="214">
        <v>0.0</v>
      </c>
      <c r="Y14" s="215">
        <f t="shared" si="11"/>
        <v>0</v>
      </c>
      <c r="Z14" s="216">
        <v>0.0</v>
      </c>
      <c r="AA14" s="216">
        <f t="shared" si="12"/>
        <v>22.22222222</v>
      </c>
      <c r="AB14" s="216">
        <f>PROYECTO_02!$G$3</f>
        <v>0</v>
      </c>
      <c r="AC14" s="217">
        <f t="shared" si="13"/>
        <v>27</v>
      </c>
      <c r="AD14" s="218" t="str">
        <f t="shared" si="14"/>
        <v>PLAN</v>
      </c>
      <c r="AE14" s="218" t="str">
        <f t="shared" si="15"/>
        <v/>
      </c>
    </row>
    <row r="15" ht="22.5" customHeight="1">
      <c r="A15" s="235"/>
      <c r="B15" s="236"/>
      <c r="C15" s="190"/>
      <c r="D15" s="250" t="s">
        <v>112</v>
      </c>
      <c r="E15" s="251" t="s">
        <v>113</v>
      </c>
      <c r="F15" s="210">
        <f>IFERROR(VLOOKUP(D15,ASISTENCIA!$D$8:$H$34,4,0),0)</f>
        <v>0</v>
      </c>
      <c r="G15" s="239">
        <f t="shared" si="1"/>
        <v>100</v>
      </c>
      <c r="H15" s="212" t="s">
        <v>230</v>
      </c>
      <c r="I15" s="213">
        <v>50.0</v>
      </c>
      <c r="J15" s="213">
        <v>100.0</v>
      </c>
      <c r="K15" s="213">
        <v>50.0</v>
      </c>
      <c r="L15" s="215">
        <f t="shared" si="9"/>
        <v>66.66666667</v>
      </c>
      <c r="M15" s="214">
        <v>0.0</v>
      </c>
      <c r="N15" s="214">
        <v>0.0</v>
      </c>
      <c r="O15" s="214">
        <v>0.0</v>
      </c>
      <c r="P15" s="214">
        <v>0.0</v>
      </c>
      <c r="Q15" s="214">
        <v>0.0</v>
      </c>
      <c r="R15" s="214">
        <v>0.0</v>
      </c>
      <c r="S15" s="215">
        <f t="shared" si="10"/>
        <v>0</v>
      </c>
      <c r="T15" s="214">
        <v>0.0</v>
      </c>
      <c r="U15" s="214">
        <v>0.0</v>
      </c>
      <c r="V15" s="214">
        <v>0.0</v>
      </c>
      <c r="W15" s="214">
        <v>0.0</v>
      </c>
      <c r="X15" s="214">
        <v>0.0</v>
      </c>
      <c r="Y15" s="215">
        <f t="shared" si="11"/>
        <v>0</v>
      </c>
      <c r="Z15" s="216">
        <v>0.0</v>
      </c>
      <c r="AA15" s="216">
        <f t="shared" si="12"/>
        <v>22.22222222</v>
      </c>
      <c r="AB15" s="216">
        <f>PROYECTO_04!$G$3</f>
        <v>0</v>
      </c>
      <c r="AC15" s="217">
        <f t="shared" si="13"/>
        <v>27</v>
      </c>
      <c r="AD15" s="218" t="str">
        <f t="shared" si="14"/>
        <v>PLAN</v>
      </c>
      <c r="AE15" s="218" t="str">
        <f t="shared" si="15"/>
        <v/>
      </c>
    </row>
    <row r="16" ht="22.5" customHeight="1">
      <c r="A16" s="241"/>
      <c r="B16" s="242"/>
      <c r="C16" s="243"/>
      <c r="D16" s="244" t="s">
        <v>163</v>
      </c>
      <c r="E16" s="245" t="s">
        <v>164</v>
      </c>
      <c r="F16" s="210">
        <f>IFERROR(VLOOKUP(D16,ASISTENCIA!$D$8:$H$34,4,0),0)</f>
        <v>0</v>
      </c>
      <c r="G16" s="239">
        <f t="shared" si="1"/>
        <v>100</v>
      </c>
      <c r="H16" s="212" t="s">
        <v>230</v>
      </c>
      <c r="I16" s="213">
        <v>50.0</v>
      </c>
      <c r="J16" s="213">
        <v>100.0</v>
      </c>
      <c r="K16" s="213">
        <v>50.0</v>
      </c>
      <c r="L16" s="247">
        <f t="shared" si="9"/>
        <v>66.66666667</v>
      </c>
      <c r="M16" s="214">
        <v>0.0</v>
      </c>
      <c r="N16" s="214">
        <v>0.0</v>
      </c>
      <c r="O16" s="214">
        <v>0.0</v>
      </c>
      <c r="P16" s="214">
        <v>0.0</v>
      </c>
      <c r="Q16" s="214">
        <v>0.0</v>
      </c>
      <c r="R16" s="214">
        <v>0.0</v>
      </c>
      <c r="S16" s="247">
        <f t="shared" si="10"/>
        <v>0</v>
      </c>
      <c r="T16" s="214">
        <v>0.0</v>
      </c>
      <c r="U16" s="214">
        <v>0.0</v>
      </c>
      <c r="V16" s="214">
        <v>0.0</v>
      </c>
      <c r="W16" s="214">
        <v>0.0</v>
      </c>
      <c r="X16" s="214">
        <v>0.0</v>
      </c>
      <c r="Y16" s="247">
        <f t="shared" si="11"/>
        <v>0</v>
      </c>
      <c r="Z16" s="216">
        <v>0.0</v>
      </c>
      <c r="AA16" s="216">
        <f t="shared" si="12"/>
        <v>22.22222222</v>
      </c>
      <c r="AB16" s="216">
        <f>PROYECTO_04!$G$3</f>
        <v>0</v>
      </c>
      <c r="AC16" s="217">
        <f t="shared" si="13"/>
        <v>27</v>
      </c>
      <c r="AD16" s="218" t="str">
        <f t="shared" si="14"/>
        <v>PLAN</v>
      </c>
      <c r="AE16" s="218" t="str">
        <f t="shared" si="15"/>
        <v/>
      </c>
    </row>
    <row r="17" ht="3.75" customHeight="1">
      <c r="A17" s="219"/>
      <c r="B17" s="220"/>
      <c r="C17" s="221"/>
      <c r="D17" s="222"/>
      <c r="E17" s="222"/>
      <c r="F17" s="223">
        <f>IFERROR(VLOOKUP(D17,ASISTENCIA!$D$8:$H$34,4,0),0)</f>
        <v>0</v>
      </c>
      <c r="G17" s="223">
        <f t="shared" si="1"/>
        <v>100</v>
      </c>
      <c r="H17" s="223"/>
      <c r="I17" s="224"/>
      <c r="J17" s="224"/>
      <c r="K17" s="224"/>
      <c r="L17" s="224"/>
      <c r="M17" s="224"/>
      <c r="N17" s="224"/>
      <c r="O17" s="224"/>
      <c r="P17" s="224"/>
      <c r="Q17" s="224"/>
      <c r="R17" s="224"/>
      <c r="S17" s="224"/>
      <c r="T17" s="224"/>
      <c r="U17" s="224"/>
      <c r="V17" s="224"/>
      <c r="W17" s="224"/>
      <c r="X17" s="224"/>
      <c r="Y17" s="224"/>
      <c r="Z17" s="225"/>
      <c r="AA17" s="225"/>
      <c r="AB17" s="225"/>
      <c r="AC17" s="225"/>
      <c r="AD17" s="226"/>
      <c r="AE17" s="226"/>
    </row>
    <row r="18" ht="22.5" customHeight="1">
      <c r="A18" s="227">
        <v>4.0</v>
      </c>
      <c r="B18" s="228" t="s">
        <v>228</v>
      </c>
      <c r="C18" s="252" t="s">
        <v>233</v>
      </c>
      <c r="D18" s="253" t="s">
        <v>128</v>
      </c>
      <c r="E18" s="254" t="s">
        <v>126</v>
      </c>
      <c r="F18" s="210">
        <f>IFERROR(VLOOKUP(D18,ASISTENCIA!$D$8:$H$34,4,0),0)</f>
        <v>1</v>
      </c>
      <c r="G18" s="239">
        <f t="shared" si="1"/>
        <v>100</v>
      </c>
      <c r="H18" s="212" t="s">
        <v>230</v>
      </c>
      <c r="I18" s="213">
        <v>50.0</v>
      </c>
      <c r="J18" s="213">
        <v>100.0</v>
      </c>
      <c r="K18" s="213">
        <v>50.0</v>
      </c>
      <c r="L18" s="215">
        <f t="shared" ref="L18:L22" si="16">AVERAGE(I18:K18)</f>
        <v>66.66666667</v>
      </c>
      <c r="M18" s="214">
        <v>0.0</v>
      </c>
      <c r="N18" s="214">
        <v>0.0</v>
      </c>
      <c r="O18" s="214">
        <v>0.0</v>
      </c>
      <c r="P18" s="214">
        <v>0.0</v>
      </c>
      <c r="Q18" s="214">
        <v>0.0</v>
      </c>
      <c r="R18" s="214">
        <v>0.0</v>
      </c>
      <c r="S18" s="215">
        <f t="shared" ref="S18:S22" si="17">AVERAGE(M18:R18)</f>
        <v>0</v>
      </c>
      <c r="T18" s="214">
        <v>0.0</v>
      </c>
      <c r="U18" s="214">
        <v>0.0</v>
      </c>
      <c r="V18" s="214">
        <v>0.0</v>
      </c>
      <c r="W18" s="214">
        <v>0.0</v>
      </c>
      <c r="X18" s="214">
        <v>0.0</v>
      </c>
      <c r="Y18" s="215">
        <f t="shared" ref="Y18:Y22" si="18">AVERAGE(T18:X18)</f>
        <v>0</v>
      </c>
      <c r="Z18" s="216">
        <v>0.0</v>
      </c>
      <c r="AA18" s="216">
        <f t="shared" ref="AA18:AA22" si="19">AVERAGE(L18,S18,Y18)</f>
        <v>22.22222222</v>
      </c>
      <c r="AB18" s="216">
        <f>PROYECTO_05!$G$3</f>
        <v>0</v>
      </c>
      <c r="AC18" s="217">
        <f t="shared" ref="AC18:AC22" si="20">ROUNDUP((G18*20%)+(Z18*20%)+(AA18*30%)+(AB18*30%))</f>
        <v>27</v>
      </c>
      <c r="AD18" s="218" t="str">
        <f t="shared" ref="AD18:AD22" si="21">IF(AC18&gt;=75,"APROBÓ","PLAN")</f>
        <v>PLAN</v>
      </c>
      <c r="AE18" s="218" t="str">
        <f t="shared" ref="AE18:AE22" si="22">IF(AD18="APROBÓ","EVALUAR","")</f>
        <v/>
      </c>
    </row>
    <row r="19" ht="22.5" customHeight="1">
      <c r="A19" s="235"/>
      <c r="B19" s="236"/>
      <c r="C19" s="190"/>
      <c r="D19" s="250" t="s">
        <v>109</v>
      </c>
      <c r="E19" s="251" t="s">
        <v>110</v>
      </c>
      <c r="F19" s="210">
        <f>IFERROR(VLOOKUP(D19,ASISTENCIA!$D$8:$H$34,4,0),0)</f>
        <v>1</v>
      </c>
      <c r="G19" s="239">
        <f t="shared" si="1"/>
        <v>100</v>
      </c>
      <c r="H19" s="212" t="s">
        <v>230</v>
      </c>
      <c r="I19" s="213">
        <v>50.0</v>
      </c>
      <c r="J19" s="213">
        <v>100.0</v>
      </c>
      <c r="K19" s="213">
        <v>50.0</v>
      </c>
      <c r="L19" s="215">
        <f t="shared" si="16"/>
        <v>66.66666667</v>
      </c>
      <c r="M19" s="214">
        <v>0.0</v>
      </c>
      <c r="N19" s="214">
        <v>0.0</v>
      </c>
      <c r="O19" s="214">
        <v>0.0</v>
      </c>
      <c r="P19" s="214">
        <v>0.0</v>
      </c>
      <c r="Q19" s="214">
        <v>0.0</v>
      </c>
      <c r="R19" s="214">
        <v>0.0</v>
      </c>
      <c r="S19" s="215">
        <f t="shared" si="17"/>
        <v>0</v>
      </c>
      <c r="T19" s="214">
        <v>0.0</v>
      </c>
      <c r="U19" s="214">
        <v>0.0</v>
      </c>
      <c r="V19" s="214">
        <v>0.0</v>
      </c>
      <c r="W19" s="214">
        <v>0.0</v>
      </c>
      <c r="X19" s="214">
        <v>0.0</v>
      </c>
      <c r="Y19" s="215">
        <f t="shared" si="18"/>
        <v>0</v>
      </c>
      <c r="Z19" s="216">
        <v>0.0</v>
      </c>
      <c r="AA19" s="216">
        <f t="shared" si="19"/>
        <v>22.22222222</v>
      </c>
      <c r="AB19" s="216">
        <f>PROYECTO_02!$G$3</f>
        <v>0</v>
      </c>
      <c r="AC19" s="217">
        <f t="shared" si="20"/>
        <v>27</v>
      </c>
      <c r="AD19" s="218" t="str">
        <f t="shared" si="21"/>
        <v>PLAN</v>
      </c>
      <c r="AE19" s="218" t="str">
        <f t="shared" si="22"/>
        <v/>
      </c>
    </row>
    <row r="20" ht="22.5" customHeight="1">
      <c r="A20" s="235"/>
      <c r="B20" s="236"/>
      <c r="C20" s="190"/>
      <c r="D20" s="250" t="s">
        <v>106</v>
      </c>
      <c r="E20" s="251" t="s">
        <v>107</v>
      </c>
      <c r="F20" s="210">
        <f>IFERROR(VLOOKUP(D20,ASISTENCIA!$D$8:$H$34,4,0),0)</f>
        <v>0</v>
      </c>
      <c r="G20" s="239">
        <f t="shared" si="1"/>
        <v>100</v>
      </c>
      <c r="H20" s="212" t="s">
        <v>230</v>
      </c>
      <c r="I20" s="213">
        <v>50.0</v>
      </c>
      <c r="J20" s="213">
        <v>100.0</v>
      </c>
      <c r="K20" s="213">
        <v>50.0</v>
      </c>
      <c r="L20" s="215">
        <f t="shared" si="16"/>
        <v>66.66666667</v>
      </c>
      <c r="M20" s="214">
        <v>0.0</v>
      </c>
      <c r="N20" s="214">
        <v>0.0</v>
      </c>
      <c r="O20" s="214">
        <v>0.0</v>
      </c>
      <c r="P20" s="214">
        <v>0.0</v>
      </c>
      <c r="Q20" s="214">
        <v>0.0</v>
      </c>
      <c r="R20" s="214">
        <v>0.0</v>
      </c>
      <c r="S20" s="215">
        <f t="shared" si="17"/>
        <v>0</v>
      </c>
      <c r="T20" s="214">
        <v>0.0</v>
      </c>
      <c r="U20" s="214">
        <v>0.0</v>
      </c>
      <c r="V20" s="214">
        <v>0.0</v>
      </c>
      <c r="W20" s="214">
        <v>0.0</v>
      </c>
      <c r="X20" s="214">
        <v>0.0</v>
      </c>
      <c r="Y20" s="215">
        <f t="shared" si="18"/>
        <v>0</v>
      </c>
      <c r="Z20" s="216">
        <v>0.0</v>
      </c>
      <c r="AA20" s="216">
        <f t="shared" si="19"/>
        <v>22.22222222</v>
      </c>
      <c r="AB20" s="216">
        <f>PROYECTO_01!$G$3</f>
        <v>0</v>
      </c>
      <c r="AC20" s="217">
        <f t="shared" si="20"/>
        <v>27</v>
      </c>
      <c r="AD20" s="218" t="str">
        <f t="shared" si="21"/>
        <v>PLAN</v>
      </c>
      <c r="AE20" s="218" t="str">
        <f t="shared" si="22"/>
        <v/>
      </c>
    </row>
    <row r="21" ht="22.5" customHeight="1">
      <c r="A21" s="235"/>
      <c r="B21" s="236"/>
      <c r="C21" s="190"/>
      <c r="D21" s="253" t="s">
        <v>157</v>
      </c>
      <c r="E21" s="254" t="s">
        <v>158</v>
      </c>
      <c r="F21" s="210">
        <f>IFERROR(VLOOKUP(D21,ASISTENCIA!$D$8:$H$34,4,0),0)</f>
        <v>1</v>
      </c>
      <c r="G21" s="239">
        <f t="shared" si="1"/>
        <v>100</v>
      </c>
      <c r="H21" s="212" t="s">
        <v>230</v>
      </c>
      <c r="I21" s="213">
        <v>50.0</v>
      </c>
      <c r="J21" s="213">
        <v>100.0</v>
      </c>
      <c r="K21" s="213">
        <v>50.0</v>
      </c>
      <c r="L21" s="215">
        <f t="shared" si="16"/>
        <v>66.66666667</v>
      </c>
      <c r="M21" s="214">
        <v>0.0</v>
      </c>
      <c r="N21" s="214">
        <v>0.0</v>
      </c>
      <c r="O21" s="214">
        <v>0.0</v>
      </c>
      <c r="P21" s="214">
        <v>0.0</v>
      </c>
      <c r="Q21" s="214">
        <v>0.0</v>
      </c>
      <c r="R21" s="214">
        <v>0.0</v>
      </c>
      <c r="S21" s="215">
        <f t="shared" si="17"/>
        <v>0</v>
      </c>
      <c r="T21" s="214">
        <v>0.0</v>
      </c>
      <c r="U21" s="214">
        <v>0.0</v>
      </c>
      <c r="V21" s="214">
        <v>0.0</v>
      </c>
      <c r="W21" s="214">
        <v>0.0</v>
      </c>
      <c r="X21" s="214">
        <v>0.0</v>
      </c>
      <c r="Y21" s="215">
        <f t="shared" si="18"/>
        <v>0</v>
      </c>
      <c r="Z21" s="216">
        <v>0.0</v>
      </c>
      <c r="AA21" s="216">
        <f t="shared" si="19"/>
        <v>22.22222222</v>
      </c>
      <c r="AB21" s="216">
        <f>PROYECTO_05!$G$3</f>
        <v>0</v>
      </c>
      <c r="AC21" s="217">
        <f t="shared" si="20"/>
        <v>27</v>
      </c>
      <c r="AD21" s="218" t="str">
        <f t="shared" si="21"/>
        <v>PLAN</v>
      </c>
      <c r="AE21" s="218" t="str">
        <f t="shared" si="22"/>
        <v/>
      </c>
    </row>
    <row r="22" ht="22.5" customHeight="1">
      <c r="A22" s="241"/>
      <c r="B22" s="242"/>
      <c r="C22" s="243"/>
      <c r="D22" s="250" t="s">
        <v>166</v>
      </c>
      <c r="E22" s="251" t="s">
        <v>167</v>
      </c>
      <c r="F22" s="210">
        <f>IFERROR(VLOOKUP(D22,ASISTENCIA!$D$8:$H$34,4,0),0)</f>
        <v>0</v>
      </c>
      <c r="G22" s="239">
        <f t="shared" si="1"/>
        <v>100</v>
      </c>
      <c r="H22" s="212" t="s">
        <v>230</v>
      </c>
      <c r="I22" s="213">
        <v>50.0</v>
      </c>
      <c r="J22" s="213">
        <v>100.0</v>
      </c>
      <c r="K22" s="213">
        <v>50.0</v>
      </c>
      <c r="L22" s="215">
        <f t="shared" si="16"/>
        <v>66.66666667</v>
      </c>
      <c r="M22" s="214">
        <v>0.0</v>
      </c>
      <c r="N22" s="214">
        <v>0.0</v>
      </c>
      <c r="O22" s="214">
        <v>0.0</v>
      </c>
      <c r="P22" s="214">
        <v>0.0</v>
      </c>
      <c r="Q22" s="214">
        <v>0.0</v>
      </c>
      <c r="R22" s="214">
        <v>0.0</v>
      </c>
      <c r="S22" s="215">
        <f t="shared" si="17"/>
        <v>0</v>
      </c>
      <c r="T22" s="214">
        <v>0.0</v>
      </c>
      <c r="U22" s="214">
        <v>0.0</v>
      </c>
      <c r="V22" s="214">
        <v>0.0</v>
      </c>
      <c r="W22" s="214">
        <v>0.0</v>
      </c>
      <c r="X22" s="214">
        <v>0.0</v>
      </c>
      <c r="Y22" s="215">
        <f t="shared" si="18"/>
        <v>0</v>
      </c>
      <c r="Z22" s="216">
        <v>0.0</v>
      </c>
      <c r="AA22" s="216">
        <f t="shared" si="19"/>
        <v>22.22222222</v>
      </c>
      <c r="AB22" s="216">
        <f>PROYECTO_05!$G$3</f>
        <v>0</v>
      </c>
      <c r="AC22" s="217">
        <f t="shared" si="20"/>
        <v>27</v>
      </c>
      <c r="AD22" s="218" t="str">
        <f t="shared" si="21"/>
        <v>PLAN</v>
      </c>
      <c r="AE22" s="218" t="str">
        <f t="shared" si="22"/>
        <v/>
      </c>
    </row>
    <row r="23" ht="3.75" customHeight="1">
      <c r="A23" s="219"/>
      <c r="B23" s="221"/>
      <c r="C23" s="221"/>
      <c r="D23" s="222"/>
      <c r="E23" s="222"/>
      <c r="F23" s="255">
        <f>IFERROR(VLOOKUP(D23,ASISTENCIA!$D$8:$H$34,4,0),0)</f>
        <v>0</v>
      </c>
      <c r="G23" s="223">
        <f t="shared" si="1"/>
        <v>100</v>
      </c>
      <c r="H23" s="255"/>
      <c r="I23" s="224"/>
      <c r="J23" s="224"/>
      <c r="K23" s="224"/>
      <c r="L23" s="224"/>
      <c r="M23" s="224"/>
      <c r="N23" s="224"/>
      <c r="O23" s="224"/>
      <c r="P23" s="224"/>
      <c r="Q23" s="224"/>
      <c r="R23" s="224"/>
      <c r="S23" s="224"/>
      <c r="T23" s="224"/>
      <c r="U23" s="224"/>
      <c r="V23" s="224"/>
      <c r="W23" s="224"/>
      <c r="X23" s="224"/>
      <c r="Y23" s="224"/>
      <c r="Z23" s="256"/>
      <c r="AA23" s="225"/>
      <c r="AB23" s="225"/>
      <c r="AC23" s="225"/>
      <c r="AD23" s="226"/>
      <c r="AE23" s="226"/>
    </row>
    <row r="24" ht="22.5" customHeight="1">
      <c r="A24" s="227">
        <v>5.0</v>
      </c>
      <c r="B24" s="228" t="s">
        <v>228</v>
      </c>
      <c r="C24" s="248" t="s">
        <v>234</v>
      </c>
      <c r="D24" s="208" t="s">
        <v>88</v>
      </c>
      <c r="E24" s="209" t="s">
        <v>89</v>
      </c>
      <c r="F24" s="232">
        <f>IFERROR(VLOOKUP(D24,ASISTENCIA!$D$8:$H$34,4,0),0)</f>
        <v>0</v>
      </c>
      <c r="G24" s="233">
        <f t="shared" si="1"/>
        <v>100</v>
      </c>
      <c r="H24" s="249" t="s">
        <v>230</v>
      </c>
      <c r="I24" s="213">
        <v>50.0</v>
      </c>
      <c r="J24" s="213">
        <v>100.0</v>
      </c>
      <c r="K24" s="213">
        <v>50.0</v>
      </c>
      <c r="L24" s="215">
        <f t="shared" ref="L24:L27" si="23">AVERAGE(I24:K24)</f>
        <v>66.66666667</v>
      </c>
      <c r="M24" s="214">
        <v>0.0</v>
      </c>
      <c r="N24" s="214">
        <v>0.0</v>
      </c>
      <c r="O24" s="214">
        <v>0.0</v>
      </c>
      <c r="P24" s="214">
        <v>0.0</v>
      </c>
      <c r="Q24" s="214">
        <v>0.0</v>
      </c>
      <c r="R24" s="214">
        <v>0.0</v>
      </c>
      <c r="S24" s="215">
        <f t="shared" ref="S24:S27" si="24">AVERAGE(M24:R24)</f>
        <v>0</v>
      </c>
      <c r="T24" s="214">
        <v>0.0</v>
      </c>
      <c r="U24" s="214">
        <v>0.0</v>
      </c>
      <c r="V24" s="214">
        <v>0.0</v>
      </c>
      <c r="W24" s="214">
        <v>0.0</v>
      </c>
      <c r="X24" s="214">
        <v>0.0</v>
      </c>
      <c r="Y24" s="215">
        <f t="shared" ref="Y24:Y27" si="25">AVERAGE(T24:X24)</f>
        <v>0</v>
      </c>
      <c r="Z24" s="216">
        <v>0.0</v>
      </c>
      <c r="AA24" s="216">
        <f t="shared" ref="AA24:AA27" si="26">AVERAGE(L24,S24,Y24)</f>
        <v>22.22222222</v>
      </c>
      <c r="AB24" s="216">
        <f>PROYECTO_06!$G$3</f>
        <v>0</v>
      </c>
      <c r="AC24" s="217">
        <f t="shared" ref="AC24:AC27" si="27">ROUNDUP((G24*20%)+(Z24*20%)+(AA24*30%)+(AB24*30%))</f>
        <v>27</v>
      </c>
      <c r="AD24" s="218" t="str">
        <f t="shared" ref="AD24:AD27" si="28">IF(AC24&gt;=75,"APROBÓ","PLAN")</f>
        <v>PLAN</v>
      </c>
      <c r="AE24" s="218" t="str">
        <f t="shared" ref="AE24:AE27" si="29">IF(AD24="APROBÓ","EVALUAR","")</f>
        <v/>
      </c>
    </row>
    <row r="25" ht="22.5" customHeight="1">
      <c r="A25" s="235"/>
      <c r="B25" s="236"/>
      <c r="C25" s="190"/>
      <c r="D25" s="253" t="s">
        <v>130</v>
      </c>
      <c r="E25" s="254" t="s">
        <v>131</v>
      </c>
      <c r="F25" s="210">
        <f>IFERROR(VLOOKUP(D25,ASISTENCIA!$D$8:$H$34,4,0),0)</f>
        <v>0</v>
      </c>
      <c r="G25" s="239">
        <f t="shared" si="1"/>
        <v>100</v>
      </c>
      <c r="H25" s="212" t="s">
        <v>230</v>
      </c>
      <c r="I25" s="213">
        <v>50.0</v>
      </c>
      <c r="J25" s="213">
        <v>100.0</v>
      </c>
      <c r="K25" s="213">
        <v>50.0</v>
      </c>
      <c r="L25" s="215">
        <f t="shared" si="23"/>
        <v>66.66666667</v>
      </c>
      <c r="M25" s="214">
        <v>0.0</v>
      </c>
      <c r="N25" s="214">
        <v>0.0</v>
      </c>
      <c r="O25" s="214">
        <v>0.0</v>
      </c>
      <c r="P25" s="214">
        <v>0.0</v>
      </c>
      <c r="Q25" s="214">
        <v>0.0</v>
      </c>
      <c r="R25" s="214">
        <v>0.0</v>
      </c>
      <c r="S25" s="215">
        <f t="shared" si="24"/>
        <v>0</v>
      </c>
      <c r="T25" s="214">
        <v>0.0</v>
      </c>
      <c r="U25" s="214">
        <v>0.0</v>
      </c>
      <c r="V25" s="214">
        <v>0.0</v>
      </c>
      <c r="W25" s="214">
        <v>0.0</v>
      </c>
      <c r="X25" s="214">
        <v>0.0</v>
      </c>
      <c r="Y25" s="215">
        <f t="shared" si="25"/>
        <v>0</v>
      </c>
      <c r="Z25" s="216">
        <v>0.0</v>
      </c>
      <c r="AA25" s="216">
        <f t="shared" si="26"/>
        <v>22.22222222</v>
      </c>
      <c r="AB25" s="216">
        <f>PROYECTO_06!$G$3</f>
        <v>0</v>
      </c>
      <c r="AC25" s="217">
        <f t="shared" si="27"/>
        <v>27</v>
      </c>
      <c r="AD25" s="218" t="str">
        <f t="shared" si="28"/>
        <v>PLAN</v>
      </c>
      <c r="AE25" s="218" t="str">
        <f t="shared" si="29"/>
        <v/>
      </c>
    </row>
    <row r="26" ht="22.5" customHeight="1">
      <c r="A26" s="235"/>
      <c r="B26" s="236"/>
      <c r="C26" s="190"/>
      <c r="D26" s="250" t="s">
        <v>148</v>
      </c>
      <c r="E26" s="251" t="s">
        <v>149</v>
      </c>
      <c r="F26" s="210">
        <f>IFERROR(VLOOKUP(D26,ASISTENCIA!$D$8:$H$34,4,0),0)</f>
        <v>3</v>
      </c>
      <c r="G26" s="239">
        <f t="shared" si="1"/>
        <v>70</v>
      </c>
      <c r="H26" s="212" t="s">
        <v>230</v>
      </c>
      <c r="I26" s="213">
        <v>50.0</v>
      </c>
      <c r="J26" s="213">
        <v>100.0</v>
      </c>
      <c r="K26" s="213">
        <v>50.0</v>
      </c>
      <c r="L26" s="215">
        <f t="shared" si="23"/>
        <v>66.66666667</v>
      </c>
      <c r="M26" s="214">
        <v>0.0</v>
      </c>
      <c r="N26" s="214">
        <v>0.0</v>
      </c>
      <c r="O26" s="214">
        <v>0.0</v>
      </c>
      <c r="P26" s="214">
        <v>0.0</v>
      </c>
      <c r="Q26" s="214">
        <v>0.0</v>
      </c>
      <c r="R26" s="214">
        <v>0.0</v>
      </c>
      <c r="S26" s="215">
        <f t="shared" si="24"/>
        <v>0</v>
      </c>
      <c r="T26" s="214">
        <v>0.0</v>
      </c>
      <c r="U26" s="214">
        <v>0.0</v>
      </c>
      <c r="V26" s="214">
        <v>0.0</v>
      </c>
      <c r="W26" s="214">
        <v>0.0</v>
      </c>
      <c r="X26" s="214">
        <v>0.0</v>
      </c>
      <c r="Y26" s="215">
        <f t="shared" si="25"/>
        <v>0</v>
      </c>
      <c r="Z26" s="216">
        <v>0.0</v>
      </c>
      <c r="AA26" s="216">
        <f t="shared" si="26"/>
        <v>22.22222222</v>
      </c>
      <c r="AB26" s="216">
        <f>PROYECTO_06!$G$3</f>
        <v>0</v>
      </c>
      <c r="AC26" s="217">
        <f t="shared" si="27"/>
        <v>21</v>
      </c>
      <c r="AD26" s="218" t="str">
        <f t="shared" si="28"/>
        <v>PLAN</v>
      </c>
      <c r="AE26" s="218" t="str">
        <f t="shared" si="29"/>
        <v/>
      </c>
    </row>
    <row r="27" ht="22.5" customHeight="1">
      <c r="A27" s="241"/>
      <c r="B27" s="242"/>
      <c r="C27" s="243"/>
      <c r="D27" s="250" t="s">
        <v>93</v>
      </c>
      <c r="E27" s="251" t="s">
        <v>94</v>
      </c>
      <c r="F27" s="210">
        <f>IFERROR(VLOOKUP(D27,ASISTENCIA!$D$8:$H$34,4,0),0)</f>
        <v>4</v>
      </c>
      <c r="G27" s="239">
        <f t="shared" si="1"/>
        <v>40</v>
      </c>
      <c r="H27" s="212" t="s">
        <v>230</v>
      </c>
      <c r="I27" s="213">
        <v>50.0</v>
      </c>
      <c r="J27" s="213">
        <v>100.0</v>
      </c>
      <c r="K27" s="213">
        <v>50.0</v>
      </c>
      <c r="L27" s="215">
        <f t="shared" si="23"/>
        <v>66.66666667</v>
      </c>
      <c r="M27" s="214">
        <v>0.0</v>
      </c>
      <c r="N27" s="214">
        <v>0.0</v>
      </c>
      <c r="O27" s="214">
        <v>0.0</v>
      </c>
      <c r="P27" s="214">
        <v>0.0</v>
      </c>
      <c r="Q27" s="214">
        <v>0.0</v>
      </c>
      <c r="R27" s="214">
        <v>0.0</v>
      </c>
      <c r="S27" s="215">
        <f t="shared" si="24"/>
        <v>0</v>
      </c>
      <c r="T27" s="214">
        <v>0.0</v>
      </c>
      <c r="U27" s="214">
        <v>0.0</v>
      </c>
      <c r="V27" s="214">
        <v>0.0</v>
      </c>
      <c r="W27" s="214">
        <v>0.0</v>
      </c>
      <c r="X27" s="214">
        <v>0.0</v>
      </c>
      <c r="Y27" s="215">
        <f t="shared" si="25"/>
        <v>0</v>
      </c>
      <c r="Z27" s="216">
        <v>0.0</v>
      </c>
      <c r="AA27" s="216">
        <f t="shared" si="26"/>
        <v>22.22222222</v>
      </c>
      <c r="AB27" s="216">
        <f>PROYECTO_01!$G$3</f>
        <v>0</v>
      </c>
      <c r="AC27" s="217">
        <f t="shared" si="27"/>
        <v>15</v>
      </c>
      <c r="AD27" s="218" t="str">
        <f t="shared" si="28"/>
        <v>PLAN</v>
      </c>
      <c r="AE27" s="218" t="str">
        <f t="shared" si="29"/>
        <v/>
      </c>
    </row>
    <row r="28" ht="3.75" customHeight="1">
      <c r="A28" s="219"/>
      <c r="B28" s="221"/>
      <c r="C28" s="221"/>
      <c r="D28" s="222"/>
      <c r="E28" s="222"/>
      <c r="F28" s="255">
        <f>IFERROR(VLOOKUP(D28,ASISTENCIA!$D$8:$H$34,4,0),0)</f>
        <v>0</v>
      </c>
      <c r="G28" s="223">
        <f t="shared" si="1"/>
        <v>100</v>
      </c>
      <c r="H28" s="255"/>
      <c r="I28" s="224"/>
      <c r="J28" s="224"/>
      <c r="K28" s="224"/>
      <c r="L28" s="224"/>
      <c r="M28" s="224"/>
      <c r="N28" s="224"/>
      <c r="O28" s="224"/>
      <c r="P28" s="224"/>
      <c r="Q28" s="224"/>
      <c r="R28" s="224"/>
      <c r="S28" s="224"/>
      <c r="T28" s="224"/>
      <c r="U28" s="224"/>
      <c r="V28" s="224"/>
      <c r="W28" s="224"/>
      <c r="X28" s="224"/>
      <c r="Y28" s="224"/>
      <c r="Z28" s="256"/>
      <c r="AA28" s="225"/>
      <c r="AB28" s="225"/>
      <c r="AC28" s="225"/>
      <c r="AD28" s="226"/>
      <c r="AE28" s="226"/>
    </row>
    <row r="29" ht="22.5" customHeight="1">
      <c r="A29" s="257">
        <v>6.0</v>
      </c>
      <c r="B29" s="206" t="s">
        <v>228</v>
      </c>
      <c r="C29" s="207" t="s">
        <v>235</v>
      </c>
      <c r="D29" s="208" t="s">
        <v>125</v>
      </c>
      <c r="E29" s="209" t="s">
        <v>126</v>
      </c>
      <c r="F29" s="232">
        <f>IFERROR(VLOOKUP(D29,ASISTENCIA!$D$8:$H$34,4,0),0)</f>
        <v>1</v>
      </c>
      <c r="G29" s="233">
        <f t="shared" si="1"/>
        <v>100</v>
      </c>
      <c r="H29" s="249" t="s">
        <v>230</v>
      </c>
      <c r="I29" s="213">
        <v>50.0</v>
      </c>
      <c r="J29" s="214">
        <v>0.0</v>
      </c>
      <c r="K29" s="213">
        <v>50.0</v>
      </c>
      <c r="L29" s="215">
        <f>AVERAGE(I29:K29)</f>
        <v>33.33333333</v>
      </c>
      <c r="M29" s="214">
        <v>0.0</v>
      </c>
      <c r="N29" s="214">
        <v>0.0</v>
      </c>
      <c r="O29" s="214">
        <v>0.0</v>
      </c>
      <c r="P29" s="214">
        <v>0.0</v>
      </c>
      <c r="Q29" s="214">
        <v>0.0</v>
      </c>
      <c r="R29" s="214">
        <v>0.0</v>
      </c>
      <c r="S29" s="215">
        <f>AVERAGE(M29:R29)</f>
        <v>0</v>
      </c>
      <c r="T29" s="214">
        <v>0.0</v>
      </c>
      <c r="U29" s="214">
        <v>0.0</v>
      </c>
      <c r="V29" s="214">
        <v>0.0</v>
      </c>
      <c r="W29" s="214">
        <v>0.0</v>
      </c>
      <c r="X29" s="214">
        <v>0.0</v>
      </c>
      <c r="Y29" s="215">
        <f>AVERAGE(T29:X29)</f>
        <v>0</v>
      </c>
      <c r="Z29" s="216">
        <v>0.0</v>
      </c>
      <c r="AA29" s="216">
        <f>AVERAGE(L29,S29,Y29)</f>
        <v>11.11111111</v>
      </c>
      <c r="AB29" s="216">
        <f>PROYECTO_05!$G$3</f>
        <v>0</v>
      </c>
      <c r="AC29" s="217">
        <f>ROUNDUP((G29*20%)+(Z29*20%)+(AA29*30%)+(AB29*30%))</f>
        <v>24</v>
      </c>
      <c r="AD29" s="218" t="str">
        <f>IF(AC29&gt;=75,"APROBÓ","PLAN")</f>
        <v>PLAN</v>
      </c>
      <c r="AE29" s="218" t="str">
        <f>IF(AD29="APROBÓ","EVALUAR","")</f>
        <v/>
      </c>
    </row>
    <row r="30" ht="3.75" customHeight="1">
      <c r="A30" s="219"/>
      <c r="B30" s="221"/>
      <c r="C30" s="221"/>
      <c r="D30" s="222"/>
      <c r="E30" s="222"/>
      <c r="F30" s="255">
        <f>IFERROR(VLOOKUP(D30,ASISTENCIA!$D$8:$H$34,4,0),0)</f>
        <v>0</v>
      </c>
      <c r="G30" s="223">
        <f t="shared" si="1"/>
        <v>100</v>
      </c>
      <c r="H30" s="255"/>
      <c r="I30" s="224"/>
      <c r="J30" s="224"/>
      <c r="K30" s="224"/>
      <c r="L30" s="224"/>
      <c r="M30" s="224"/>
      <c r="N30" s="224"/>
      <c r="O30" s="224"/>
      <c r="P30" s="224"/>
      <c r="Q30" s="224"/>
      <c r="R30" s="224"/>
      <c r="S30" s="224"/>
      <c r="T30" s="224"/>
      <c r="U30" s="224"/>
      <c r="V30" s="224"/>
      <c r="W30" s="224"/>
      <c r="X30" s="224"/>
      <c r="Y30" s="224"/>
      <c r="Z30" s="256"/>
      <c r="AA30" s="225"/>
      <c r="AB30" s="225"/>
      <c r="AC30" s="225"/>
      <c r="AD30" s="226"/>
      <c r="AE30" s="226"/>
    </row>
  </sheetData>
  <autoFilter ref="$A$6:$AE$7"/>
  <mergeCells count="53">
    <mergeCell ref="L2:L5"/>
    <mergeCell ref="M2:R3"/>
    <mergeCell ref="M4:M5"/>
    <mergeCell ref="N4:N5"/>
    <mergeCell ref="O4:O5"/>
    <mergeCell ref="P4:P5"/>
    <mergeCell ref="Q4:Q5"/>
    <mergeCell ref="R4:R5"/>
    <mergeCell ref="I4:I5"/>
    <mergeCell ref="J4:J5"/>
    <mergeCell ref="K4:K5"/>
    <mergeCell ref="T4:T5"/>
    <mergeCell ref="U4:U5"/>
    <mergeCell ref="V4:V5"/>
    <mergeCell ref="W4:W5"/>
    <mergeCell ref="X4:X5"/>
    <mergeCell ref="F1:H1"/>
    <mergeCell ref="M1:Y1"/>
    <mergeCell ref="Z1:Z5"/>
    <mergeCell ref="AA1:AA5"/>
    <mergeCell ref="AB1:AB5"/>
    <mergeCell ref="H2:H5"/>
    <mergeCell ref="Y2:Y5"/>
    <mergeCell ref="AC1:AC5"/>
    <mergeCell ref="AD1:AD5"/>
    <mergeCell ref="AE1:AE5"/>
    <mergeCell ref="D2:D3"/>
    <mergeCell ref="E2:E3"/>
    <mergeCell ref="F2:F5"/>
    <mergeCell ref="G2:G5"/>
    <mergeCell ref="I1:L1"/>
    <mergeCell ref="I2:K3"/>
    <mergeCell ref="S2:S5"/>
    <mergeCell ref="T2:X3"/>
    <mergeCell ref="A1:E1"/>
    <mergeCell ref="A4:B5"/>
    <mergeCell ref="C4:C5"/>
    <mergeCell ref="D4:D5"/>
    <mergeCell ref="E4:E5"/>
    <mergeCell ref="A13:A16"/>
    <mergeCell ref="A18:A22"/>
    <mergeCell ref="B18:B22"/>
    <mergeCell ref="C18:C22"/>
    <mergeCell ref="A24:A27"/>
    <mergeCell ref="B24:B27"/>
    <mergeCell ref="C24:C27"/>
    <mergeCell ref="A2:B3"/>
    <mergeCell ref="C2:C3"/>
    <mergeCell ref="A9:A11"/>
    <mergeCell ref="B9:B11"/>
    <mergeCell ref="C9:C11"/>
    <mergeCell ref="B13:B16"/>
    <mergeCell ref="C13:C16"/>
  </mergeCells>
  <conditionalFormatting sqref="AD7 AD9:AD30">
    <cfRule type="cellIs" dxfId="4" priority="1" operator="equal">
      <formula>"APROBÓ"</formula>
    </cfRule>
  </conditionalFormatting>
  <conditionalFormatting sqref="AD7 AD9:AD30">
    <cfRule type="cellIs" dxfId="5" priority="2" operator="equal">
      <formula>"PLAN"</formula>
    </cfRule>
  </conditionalFormatting>
  <conditionalFormatting sqref="AC7:AC30 AD7:AE7 AD9:AE30">
    <cfRule type="cellIs" dxfId="4" priority="3" operator="equal">
      <formula>"LISTO"</formula>
    </cfRule>
  </conditionalFormatting>
  <conditionalFormatting sqref="AC7:AC30 AD7:AE7 AD9:AE30">
    <cfRule type="cellIs" dxfId="5" priority="4" operator="equal">
      <formula>"EVALUAR"</formula>
    </cfRule>
  </conditionalFormatting>
  <conditionalFormatting sqref="G7 H7:AC30 G9:G11 G13:G16 G18:G22 G24:G27 G29">
    <cfRule type="cellIs" dxfId="6" priority="5" operator="lessThanOrEqual">
      <formula>40</formula>
    </cfRule>
  </conditionalFormatting>
  <conditionalFormatting sqref="G7 H7:AC30 G9:G11 G13:G16 G18:G22 G24:G27 G29">
    <cfRule type="cellIs" dxfId="7" priority="6" operator="between">
      <formula>40</formula>
      <formula>75</formula>
    </cfRule>
  </conditionalFormatting>
  <conditionalFormatting sqref="G7 H7:AC30 G9:G11 G13:G16 G18:G22 G24:G27 G29">
    <cfRule type="cellIs" dxfId="8" priority="7" operator="greaterThanOrEqual">
      <formula>75</formula>
    </cfRule>
  </conditionalFormatting>
  <hyperlinks>
    <hyperlink r:id="rId2" ref="H7"/>
    <hyperlink r:id="rId3" ref="H11"/>
    <hyperlink r:id="rId4" ref="C13"/>
    <hyperlink r:id="rId5" ref="H13"/>
    <hyperlink r:id="rId6" ref="H14"/>
    <hyperlink r:id="rId7" ref="H15"/>
    <hyperlink r:id="rId8" ref="H16"/>
    <hyperlink r:id="rId9" ref="C18"/>
    <hyperlink r:id="rId10" ref="H18"/>
    <hyperlink r:id="rId11" ref="H19"/>
    <hyperlink r:id="rId12" ref="H20"/>
    <hyperlink r:id="rId13" ref="H21"/>
    <hyperlink r:id="rId14" ref="H22"/>
    <hyperlink r:id="rId15" ref="C24"/>
    <hyperlink r:id="rId16" ref="H24"/>
    <hyperlink r:id="rId17" ref="H25"/>
    <hyperlink r:id="rId18" ref="H26"/>
    <hyperlink r:id="rId19" ref="H27"/>
    <hyperlink r:id="rId20" ref="H29"/>
  </hyperlinks>
  <printOptions/>
  <pageMargins bottom="0.75" footer="0.0" header="0.0" left="0.7" right="0.7" top="0.75"/>
  <pageSetup orientation="landscape"/>
  <drawing r:id="rId21"/>
  <legacyDrawing r:id="rId2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8.0" topLeftCell="C9" activePane="bottomRight" state="frozen"/>
      <selection activeCell="C1" sqref="C1" pane="topRight"/>
      <selection activeCell="A9" sqref="A9" pane="bottomLeft"/>
      <selection activeCell="C9" sqref="C9" pane="bottomRight"/>
    </sheetView>
  </sheetViews>
  <sheetFormatPr customHeight="1" defaultColWidth="14.43" defaultRowHeight="15.0"/>
  <cols>
    <col customWidth="1" min="1" max="1" width="5.86"/>
    <col customWidth="1" min="2" max="2" width="50.14"/>
    <col customWidth="1" min="3" max="6" width="17.29"/>
    <col customWidth="1" min="7" max="7" width="57.29"/>
  </cols>
  <sheetData>
    <row r="1" ht="30.0" customHeight="1">
      <c r="A1" s="258" t="s">
        <v>236</v>
      </c>
      <c r="B1" s="165"/>
      <c r="C1" s="259" t="s">
        <v>237</v>
      </c>
      <c r="D1" s="165"/>
      <c r="E1" s="165"/>
      <c r="F1" s="166"/>
      <c r="G1" s="260" t="s">
        <v>206</v>
      </c>
    </row>
    <row r="2" ht="22.5" customHeight="1">
      <c r="A2" s="261" t="s">
        <v>238</v>
      </c>
      <c r="B2" s="262" t="s">
        <v>239</v>
      </c>
      <c r="C2" s="263" t="s">
        <v>240</v>
      </c>
      <c r="D2" s="264" t="s">
        <v>241</v>
      </c>
      <c r="E2" s="264" t="s">
        <v>242</v>
      </c>
      <c r="F2" s="264" t="s">
        <v>243</v>
      </c>
      <c r="G2" s="265"/>
    </row>
    <row r="3" ht="15.0" customHeight="1">
      <c r="A3" s="261">
        <v>1.0</v>
      </c>
      <c r="B3" s="266" t="str">
        <f>CONCATENATE(NOTAS!D7," ",NOTAS!E7)</f>
        <v>REYES ALISTE NICOLAS</v>
      </c>
      <c r="C3" s="267" t="s">
        <v>244</v>
      </c>
      <c r="D3" s="268" t="s">
        <v>245</v>
      </c>
      <c r="E3" s="268" t="s">
        <v>246</v>
      </c>
      <c r="F3" s="268" t="s">
        <v>247</v>
      </c>
      <c r="G3" s="269">
        <f>ROUND(AVERAGE(G15,G25),0)</f>
        <v>0</v>
      </c>
    </row>
    <row r="4" ht="15.0" customHeight="1">
      <c r="A4" s="261">
        <v>2.0</v>
      </c>
      <c r="B4" s="266" t="str">
        <f>CONCATENATE(NOTAS!D8," ",NOTAS!E8)</f>
        <v> </v>
      </c>
      <c r="C4" s="270"/>
      <c r="D4" s="139"/>
      <c r="E4" s="139"/>
      <c r="F4" s="139"/>
      <c r="G4" s="271"/>
    </row>
    <row r="5" ht="15.0" customHeight="1">
      <c r="A5" s="272">
        <v>3.0</v>
      </c>
      <c r="B5" s="266"/>
      <c r="C5" s="270"/>
      <c r="D5" s="139"/>
      <c r="E5" s="139"/>
      <c r="F5" s="139"/>
      <c r="G5" s="271"/>
    </row>
    <row r="6" ht="15.0" customHeight="1">
      <c r="A6" s="272">
        <v>4.0</v>
      </c>
      <c r="B6" s="266"/>
      <c r="C6" s="273"/>
      <c r="D6" s="145"/>
      <c r="E6" s="145"/>
      <c r="F6" s="145"/>
      <c r="G6" s="271"/>
    </row>
    <row r="7" ht="15.0" customHeight="1">
      <c r="A7" s="272">
        <v>5.0</v>
      </c>
      <c r="B7" s="266"/>
      <c r="C7" s="274">
        <v>0.0</v>
      </c>
      <c r="D7" s="275">
        <v>40.0</v>
      </c>
      <c r="E7" s="276">
        <v>75.0</v>
      </c>
      <c r="F7" s="277">
        <v>100.0</v>
      </c>
      <c r="G7" s="271"/>
    </row>
    <row r="8" ht="15.0" customHeight="1">
      <c r="A8" s="272">
        <v>6.0</v>
      </c>
      <c r="B8" s="266"/>
      <c r="C8" s="278"/>
      <c r="D8" s="279"/>
      <c r="E8" s="279"/>
      <c r="F8" s="279"/>
      <c r="G8" s="280"/>
    </row>
    <row r="9" ht="22.5" customHeight="1">
      <c r="A9" s="281" t="s">
        <v>248</v>
      </c>
      <c r="B9" s="282" t="s">
        <v>249</v>
      </c>
      <c r="C9" s="283" t="s">
        <v>250</v>
      </c>
      <c r="D9" s="10"/>
      <c r="E9" s="10"/>
      <c r="F9" s="11"/>
      <c r="G9" s="282" t="s">
        <v>251</v>
      </c>
    </row>
    <row r="10" ht="60.0" customHeight="1">
      <c r="A10" s="284">
        <v>1.0</v>
      </c>
      <c r="B10" s="285" t="s">
        <v>252</v>
      </c>
      <c r="C10" s="286" t="s">
        <v>253</v>
      </c>
      <c r="D10" s="286"/>
      <c r="E10" s="286"/>
      <c r="F10" s="286"/>
      <c r="G10" s="285" t="s">
        <v>254</v>
      </c>
    </row>
    <row r="11" ht="60.0" customHeight="1">
      <c r="A11" s="287">
        <v>2.0</v>
      </c>
      <c r="B11" s="288" t="s">
        <v>255</v>
      </c>
      <c r="C11" s="289" t="s">
        <v>253</v>
      </c>
      <c r="D11" s="289"/>
      <c r="E11" s="289"/>
      <c r="F11" s="289"/>
      <c r="G11" s="288" t="s">
        <v>254</v>
      </c>
    </row>
    <row r="12" ht="60.0" customHeight="1">
      <c r="A12" s="284">
        <v>3.0</v>
      </c>
      <c r="B12" s="285" t="s">
        <v>256</v>
      </c>
      <c r="C12" s="286" t="s">
        <v>253</v>
      </c>
      <c r="D12" s="286"/>
      <c r="E12" s="286"/>
      <c r="F12" s="286"/>
      <c r="G12" s="285" t="s">
        <v>254</v>
      </c>
    </row>
    <row r="13" ht="60.0" customHeight="1">
      <c r="A13" s="290">
        <v>4.0</v>
      </c>
      <c r="B13" s="291" t="s">
        <v>257</v>
      </c>
      <c r="C13" s="289" t="s">
        <v>253</v>
      </c>
      <c r="D13" s="289"/>
      <c r="E13" s="289"/>
      <c r="F13" s="289"/>
      <c r="G13" s="288" t="s">
        <v>254</v>
      </c>
    </row>
    <row r="14" ht="60.0" customHeight="1">
      <c r="A14" s="284">
        <v>5.0</v>
      </c>
      <c r="B14" s="285" t="s">
        <v>258</v>
      </c>
      <c r="C14" s="292" t="s">
        <v>253</v>
      </c>
      <c r="D14" s="286"/>
      <c r="E14" s="286"/>
      <c r="F14" s="286"/>
      <c r="G14" s="285" t="s">
        <v>254</v>
      </c>
    </row>
    <row r="15" ht="22.5" customHeight="1">
      <c r="A15" s="293"/>
      <c r="B15" s="294"/>
      <c r="C15" s="295">
        <f t="shared" ref="C15:F15" si="1">COUNTIF(C10:C14,"X")</f>
        <v>5</v>
      </c>
      <c r="D15" s="295">
        <f t="shared" si="1"/>
        <v>0</v>
      </c>
      <c r="E15" s="296">
        <f t="shared" si="1"/>
        <v>0</v>
      </c>
      <c r="F15" s="297">
        <f t="shared" si="1"/>
        <v>0</v>
      </c>
      <c r="G15" s="298">
        <f>ROUND(((C15*$C$7)+(D15*$D$7)+(E15*$E$7)+(F15*$F$7))/COUNTA(A10:A14),0)</f>
        <v>0</v>
      </c>
    </row>
    <row r="16" ht="22.5" customHeight="1">
      <c r="A16" s="281" t="s">
        <v>248</v>
      </c>
      <c r="B16" s="282" t="s">
        <v>249</v>
      </c>
      <c r="C16" s="283" t="s">
        <v>259</v>
      </c>
      <c r="D16" s="10"/>
      <c r="E16" s="10"/>
      <c r="F16" s="11"/>
      <c r="G16" s="282" t="s">
        <v>251</v>
      </c>
    </row>
    <row r="17" ht="60.0" customHeight="1">
      <c r="A17" s="284">
        <v>1.0</v>
      </c>
      <c r="B17" s="285" t="s">
        <v>260</v>
      </c>
      <c r="C17" s="286" t="s">
        <v>253</v>
      </c>
      <c r="D17" s="286"/>
      <c r="E17" s="286"/>
      <c r="F17" s="286"/>
      <c r="G17" s="285" t="s">
        <v>254</v>
      </c>
    </row>
    <row r="18" ht="60.0" customHeight="1">
      <c r="A18" s="287">
        <v>2.0</v>
      </c>
      <c r="B18" s="288" t="s">
        <v>261</v>
      </c>
      <c r="C18" s="289" t="s">
        <v>253</v>
      </c>
      <c r="D18" s="289"/>
      <c r="E18" s="289"/>
      <c r="F18" s="289"/>
      <c r="G18" s="285" t="s">
        <v>254</v>
      </c>
    </row>
    <row r="19" ht="60.0" customHeight="1">
      <c r="A19" s="284">
        <v>3.0</v>
      </c>
      <c r="B19" s="285" t="s">
        <v>262</v>
      </c>
      <c r="C19" s="286" t="s">
        <v>253</v>
      </c>
      <c r="D19" s="286"/>
      <c r="E19" s="286"/>
      <c r="F19" s="286"/>
      <c r="G19" s="285" t="s">
        <v>254</v>
      </c>
    </row>
    <row r="20" ht="60.0" customHeight="1">
      <c r="A20" s="290">
        <v>4.0</v>
      </c>
      <c r="B20" s="291" t="s">
        <v>263</v>
      </c>
      <c r="C20" s="289" t="s">
        <v>253</v>
      </c>
      <c r="D20" s="289"/>
      <c r="E20" s="289"/>
      <c r="F20" s="289"/>
      <c r="G20" s="285" t="s">
        <v>254</v>
      </c>
    </row>
    <row r="21" ht="60.0" customHeight="1">
      <c r="A21" s="284">
        <v>5.0</v>
      </c>
      <c r="B21" s="285" t="s">
        <v>264</v>
      </c>
      <c r="C21" s="286" t="s">
        <v>253</v>
      </c>
      <c r="D21" s="286"/>
      <c r="E21" s="286"/>
      <c r="F21" s="286"/>
      <c r="G21" s="285" t="s">
        <v>254</v>
      </c>
    </row>
    <row r="22" ht="60.0" customHeight="1">
      <c r="A22" s="287">
        <v>6.0</v>
      </c>
      <c r="B22" s="288" t="s">
        <v>265</v>
      </c>
      <c r="C22" s="289" t="s">
        <v>253</v>
      </c>
      <c r="D22" s="289"/>
      <c r="E22" s="289"/>
      <c r="F22" s="289"/>
      <c r="G22" s="285" t="s">
        <v>254</v>
      </c>
    </row>
    <row r="23" ht="60.0" customHeight="1">
      <c r="A23" s="284">
        <v>7.0</v>
      </c>
      <c r="B23" s="285" t="s">
        <v>266</v>
      </c>
      <c r="C23" s="286" t="s">
        <v>253</v>
      </c>
      <c r="D23" s="286"/>
      <c r="E23" s="286"/>
      <c r="F23" s="286"/>
      <c r="G23" s="285" t="s">
        <v>254</v>
      </c>
    </row>
    <row r="24" ht="60.0" customHeight="1">
      <c r="A24" s="290">
        <v>8.0</v>
      </c>
      <c r="B24" s="291" t="s">
        <v>267</v>
      </c>
      <c r="C24" s="289" t="s">
        <v>253</v>
      </c>
      <c r="D24" s="289"/>
      <c r="E24" s="289"/>
      <c r="F24" s="289"/>
      <c r="G24" s="285" t="s">
        <v>254</v>
      </c>
    </row>
    <row r="25" ht="22.5" customHeight="1">
      <c r="A25" s="293"/>
      <c r="B25" s="294"/>
      <c r="C25" s="295">
        <f t="shared" ref="C25:F25" si="2">COUNTIF(C17:C20,"X")</f>
        <v>4</v>
      </c>
      <c r="D25" s="295">
        <f t="shared" si="2"/>
        <v>0</v>
      </c>
      <c r="E25" s="296">
        <f t="shared" si="2"/>
        <v>0</v>
      </c>
      <c r="F25" s="297">
        <f t="shared" si="2"/>
        <v>0</v>
      </c>
      <c r="G25" s="298">
        <f>ROUND(((C25*$C$7)+(D25*$D$7)+(E25*$E$7)+(F25*$F$7))/COUNTA(A17:A20),0)</f>
        <v>0</v>
      </c>
    </row>
    <row r="26" ht="22.5" customHeight="1">
      <c r="A26" s="281" t="s">
        <v>248</v>
      </c>
      <c r="B26" s="282" t="s">
        <v>249</v>
      </c>
      <c r="C26" s="283" t="s">
        <v>268</v>
      </c>
      <c r="D26" s="10"/>
      <c r="E26" s="10"/>
      <c r="F26" s="11"/>
      <c r="G26" s="282" t="s">
        <v>251</v>
      </c>
    </row>
    <row r="27" ht="60.0" customHeight="1">
      <c r="A27" s="284">
        <v>1.0</v>
      </c>
      <c r="B27" s="285" t="s">
        <v>269</v>
      </c>
      <c r="C27" s="286"/>
      <c r="D27" s="286"/>
      <c r="E27" s="286"/>
      <c r="F27" s="286"/>
      <c r="G27" s="285"/>
    </row>
    <row r="28" ht="60.0" customHeight="1">
      <c r="A28" s="287">
        <v>2.0</v>
      </c>
      <c r="B28" s="288" t="s">
        <v>270</v>
      </c>
      <c r="C28" s="289"/>
      <c r="D28" s="289"/>
      <c r="E28" s="289"/>
      <c r="F28" s="289"/>
      <c r="G28" s="288"/>
    </row>
    <row r="29" ht="60.0" customHeight="1">
      <c r="A29" s="284">
        <v>3.0</v>
      </c>
      <c r="B29" s="285" t="s">
        <v>271</v>
      </c>
      <c r="C29" s="286"/>
      <c r="D29" s="286"/>
      <c r="E29" s="286"/>
      <c r="F29" s="286"/>
      <c r="G29" s="285"/>
    </row>
    <row r="30" ht="60.0" customHeight="1">
      <c r="A30" s="290">
        <v>4.0</v>
      </c>
      <c r="B30" s="291" t="s">
        <v>267</v>
      </c>
      <c r="C30" s="289"/>
      <c r="D30" s="289"/>
      <c r="E30" s="289"/>
      <c r="F30" s="289"/>
      <c r="G30" s="288"/>
    </row>
    <row r="31" ht="60.0" customHeight="1">
      <c r="A31" s="284">
        <v>5.0</v>
      </c>
      <c r="B31" s="285" t="s">
        <v>272</v>
      </c>
      <c r="C31" s="286"/>
      <c r="D31" s="286"/>
      <c r="E31" s="286"/>
      <c r="F31" s="286"/>
      <c r="G31" s="285"/>
    </row>
    <row r="32" ht="22.5" customHeight="1">
      <c r="A32" s="293"/>
      <c r="B32" s="294"/>
      <c r="C32" s="295">
        <f t="shared" ref="C32:F32" si="3">COUNTIF(C27:C30,"X")</f>
        <v>0</v>
      </c>
      <c r="D32" s="295">
        <f t="shared" si="3"/>
        <v>0</v>
      </c>
      <c r="E32" s="296">
        <f t="shared" si="3"/>
        <v>0</v>
      </c>
      <c r="F32" s="297">
        <f t="shared" si="3"/>
        <v>0</v>
      </c>
      <c r="G32" s="298">
        <f>ROUND(((C32*$C$7)+(D32*$D$7)+(E32*$E$7)+(F32*$F$7))/COUNTA(A27:A30),0)</f>
        <v>0</v>
      </c>
    </row>
  </sheetData>
  <mergeCells count="15">
    <mergeCell ref="C3:C6"/>
    <mergeCell ref="C7:C8"/>
    <mergeCell ref="D7:D8"/>
    <mergeCell ref="E7:E8"/>
    <mergeCell ref="F7:F8"/>
    <mergeCell ref="C9:F9"/>
    <mergeCell ref="C16:F16"/>
    <mergeCell ref="C26:F26"/>
    <mergeCell ref="A1:B1"/>
    <mergeCell ref="C1:F1"/>
    <mergeCell ref="G1:G2"/>
    <mergeCell ref="D3:D6"/>
    <mergeCell ref="E3:E6"/>
    <mergeCell ref="F3:F6"/>
    <mergeCell ref="G3:G8"/>
  </mergeCells>
  <conditionalFormatting sqref="C10:D14 C17:D24 C27:D31">
    <cfRule type="cellIs" dxfId="6" priority="1" operator="equal">
      <formula>"x"</formula>
    </cfRule>
  </conditionalFormatting>
  <conditionalFormatting sqref="G3:G8 G15:G32">
    <cfRule type="cellIs" dxfId="6" priority="2" operator="lessThanOrEqual">
      <formula>40</formula>
    </cfRule>
  </conditionalFormatting>
  <conditionalFormatting sqref="G3:G8 G15:G32">
    <cfRule type="cellIs" dxfId="7" priority="3" operator="between">
      <formula>40</formula>
      <formula>75</formula>
    </cfRule>
  </conditionalFormatting>
  <conditionalFormatting sqref="G3:G8 G15:G32">
    <cfRule type="cellIs" dxfId="8" priority="4" operator="greaterThanOrEqual">
      <formula>75</formula>
    </cfRule>
  </conditionalFormatting>
  <conditionalFormatting sqref="E10:E14 E17:E24 E27:E31">
    <cfRule type="cellIs" dxfId="7" priority="5" operator="equal">
      <formula>"x"</formula>
    </cfRule>
  </conditionalFormatting>
  <conditionalFormatting sqref="F10:F14 F17:F24 F27:F31">
    <cfRule type="cellIs" dxfId="8" priority="6" operator="equal">
      <formula>"x"</formula>
    </cfRule>
  </conditionalFormatting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8.0" topLeftCell="C9" activePane="bottomRight" state="frozen"/>
      <selection activeCell="C1" sqref="C1" pane="topRight"/>
      <selection activeCell="A9" sqref="A9" pane="bottomLeft"/>
      <selection activeCell="C9" sqref="C9" pane="bottomRight"/>
    </sheetView>
  </sheetViews>
  <sheetFormatPr customHeight="1" defaultColWidth="14.43" defaultRowHeight="15.0"/>
  <cols>
    <col customWidth="1" min="1" max="1" width="5.86"/>
    <col customWidth="1" min="2" max="2" width="50.14"/>
    <col customWidth="1" min="3" max="6" width="17.29"/>
    <col customWidth="1" min="7" max="7" width="57.29"/>
  </cols>
  <sheetData>
    <row r="1" ht="30.0" customHeight="1">
      <c r="A1" s="258" t="s">
        <v>236</v>
      </c>
      <c r="B1" s="165"/>
      <c r="C1" s="259" t="s">
        <v>237</v>
      </c>
      <c r="D1" s="165"/>
      <c r="E1" s="165"/>
      <c r="F1" s="166"/>
      <c r="G1" s="260" t="s">
        <v>206</v>
      </c>
    </row>
    <row r="2" ht="22.5" customHeight="1">
      <c r="A2" s="261" t="s">
        <v>238</v>
      </c>
      <c r="B2" s="262" t="s">
        <v>239</v>
      </c>
      <c r="C2" s="263" t="s">
        <v>240</v>
      </c>
      <c r="D2" s="264" t="s">
        <v>241</v>
      </c>
      <c r="E2" s="264" t="s">
        <v>242</v>
      </c>
      <c r="F2" s="264" t="s">
        <v>243</v>
      </c>
      <c r="G2" s="265"/>
    </row>
    <row r="3" ht="15.0" customHeight="1">
      <c r="A3" s="261">
        <v>1.0</v>
      </c>
      <c r="B3" s="266" t="str">
        <f>CONCATENATE(NOTAS!D9," ",NOTAS!E9)</f>
        <v>ROA SANCHEZ JUAN SEBASTIAN</v>
      </c>
      <c r="C3" s="267" t="s">
        <v>244</v>
      </c>
      <c r="D3" s="268" t="s">
        <v>245</v>
      </c>
      <c r="E3" s="268" t="s">
        <v>246</v>
      </c>
      <c r="F3" s="268" t="s">
        <v>247</v>
      </c>
      <c r="G3" s="269">
        <f>ROUND(AVERAGE(G15,G25),0)</f>
        <v>0</v>
      </c>
    </row>
    <row r="4" ht="15.0" customHeight="1">
      <c r="A4" s="261">
        <v>2.0</v>
      </c>
      <c r="B4" s="266" t="str">
        <f>CONCATENATE(NOTAS!D10," ",NOTAS!E10)</f>
        <v>PACHECO BURGOS ANDRES FELIPE</v>
      </c>
      <c r="C4" s="270"/>
      <c r="D4" s="139"/>
      <c r="E4" s="139"/>
      <c r="F4" s="139"/>
      <c r="G4" s="271"/>
    </row>
    <row r="5" ht="15.0" customHeight="1">
      <c r="A5" s="272">
        <v>3.0</v>
      </c>
      <c r="B5" s="266" t="str">
        <f>CONCATENATE(NOTAS!D11," ",NOTAS!E11)</f>
        <v>GONZALEZ CORTES CAMILO</v>
      </c>
      <c r="C5" s="270"/>
      <c r="D5" s="139"/>
      <c r="E5" s="139"/>
      <c r="F5" s="139"/>
      <c r="G5" s="271"/>
    </row>
    <row r="6" ht="15.0" customHeight="1">
      <c r="A6" s="272">
        <v>4.0</v>
      </c>
      <c r="B6" s="266"/>
      <c r="C6" s="273"/>
      <c r="D6" s="145"/>
      <c r="E6" s="145"/>
      <c r="F6" s="145"/>
      <c r="G6" s="271"/>
    </row>
    <row r="7" ht="15.0" customHeight="1">
      <c r="A7" s="272">
        <v>5.0</v>
      </c>
      <c r="B7" s="266"/>
      <c r="C7" s="274">
        <v>0.0</v>
      </c>
      <c r="D7" s="275">
        <v>40.0</v>
      </c>
      <c r="E7" s="276">
        <v>75.0</v>
      </c>
      <c r="F7" s="277">
        <v>100.0</v>
      </c>
      <c r="G7" s="271"/>
    </row>
    <row r="8" ht="15.0" customHeight="1">
      <c r="A8" s="272">
        <v>6.0</v>
      </c>
      <c r="B8" s="266"/>
      <c r="C8" s="278"/>
      <c r="D8" s="279"/>
      <c r="E8" s="279"/>
      <c r="F8" s="279"/>
      <c r="G8" s="280"/>
    </row>
    <row r="9" ht="22.5" customHeight="1">
      <c r="A9" s="281" t="s">
        <v>248</v>
      </c>
      <c r="B9" s="282" t="s">
        <v>249</v>
      </c>
      <c r="C9" s="283" t="s">
        <v>250</v>
      </c>
      <c r="D9" s="10"/>
      <c r="E9" s="10"/>
      <c r="F9" s="11"/>
      <c r="G9" s="282" t="s">
        <v>251</v>
      </c>
    </row>
    <row r="10" ht="60.0" customHeight="1">
      <c r="A10" s="284">
        <v>1.0</v>
      </c>
      <c r="B10" s="285" t="s">
        <v>252</v>
      </c>
      <c r="C10" s="286" t="s">
        <v>253</v>
      </c>
      <c r="D10" s="286"/>
      <c r="E10" s="286"/>
      <c r="F10" s="286"/>
      <c r="G10" s="285" t="s">
        <v>273</v>
      </c>
    </row>
    <row r="11" ht="60.0" customHeight="1">
      <c r="A11" s="287">
        <v>2.0</v>
      </c>
      <c r="B11" s="288" t="s">
        <v>255</v>
      </c>
      <c r="C11" s="289" t="s">
        <v>253</v>
      </c>
      <c r="D11" s="289"/>
      <c r="E11" s="289"/>
      <c r="F11" s="289"/>
      <c r="G11" s="288" t="s">
        <v>273</v>
      </c>
    </row>
    <row r="12" ht="60.0" customHeight="1">
      <c r="A12" s="284">
        <v>3.0</v>
      </c>
      <c r="B12" s="285" t="s">
        <v>256</v>
      </c>
      <c r="C12" s="286" t="s">
        <v>253</v>
      </c>
      <c r="D12" s="286"/>
      <c r="E12" s="286"/>
      <c r="F12" s="286"/>
      <c r="G12" s="285" t="s">
        <v>273</v>
      </c>
    </row>
    <row r="13" ht="60.0" customHeight="1">
      <c r="A13" s="290">
        <v>4.0</v>
      </c>
      <c r="B13" s="291" t="s">
        <v>257</v>
      </c>
      <c r="C13" s="289" t="s">
        <v>253</v>
      </c>
      <c r="D13" s="289"/>
      <c r="E13" s="289"/>
      <c r="F13" s="289"/>
      <c r="G13" s="288" t="s">
        <v>273</v>
      </c>
    </row>
    <row r="14" ht="60.0" customHeight="1">
      <c r="A14" s="284">
        <v>5.0</v>
      </c>
      <c r="B14" s="285" t="s">
        <v>258</v>
      </c>
      <c r="C14" s="292" t="s">
        <v>253</v>
      </c>
      <c r="D14" s="286"/>
      <c r="E14" s="286"/>
      <c r="F14" s="286"/>
      <c r="G14" s="285" t="s">
        <v>273</v>
      </c>
    </row>
    <row r="15" ht="22.5" customHeight="1">
      <c r="A15" s="293"/>
      <c r="B15" s="294"/>
      <c r="C15" s="295">
        <f t="shared" ref="C15:F15" si="1">COUNTIF(C10:C14,"X")</f>
        <v>5</v>
      </c>
      <c r="D15" s="295">
        <f t="shared" si="1"/>
        <v>0</v>
      </c>
      <c r="E15" s="296">
        <f t="shared" si="1"/>
        <v>0</v>
      </c>
      <c r="F15" s="297">
        <f t="shared" si="1"/>
        <v>0</v>
      </c>
      <c r="G15" s="298">
        <f>ROUND(((C15*$C$7)+(D15*$D$7)+(E15*$E$7)+(F15*$F$7))/COUNTA(A10:A14),0)</f>
        <v>0</v>
      </c>
    </row>
    <row r="16" ht="22.5" customHeight="1">
      <c r="A16" s="281" t="s">
        <v>248</v>
      </c>
      <c r="B16" s="282" t="s">
        <v>249</v>
      </c>
      <c r="C16" s="283" t="s">
        <v>259</v>
      </c>
      <c r="D16" s="10"/>
      <c r="E16" s="10"/>
      <c r="F16" s="11"/>
      <c r="G16" s="282" t="s">
        <v>251</v>
      </c>
    </row>
    <row r="17" ht="60.0" customHeight="1">
      <c r="A17" s="284">
        <v>1.0</v>
      </c>
      <c r="B17" s="285" t="s">
        <v>260</v>
      </c>
      <c r="C17" s="286"/>
      <c r="D17" s="286"/>
      <c r="E17" s="286"/>
      <c r="F17" s="286"/>
      <c r="G17" s="285" t="s">
        <v>273</v>
      </c>
    </row>
    <row r="18" ht="60.0" customHeight="1">
      <c r="A18" s="287">
        <v>2.0</v>
      </c>
      <c r="B18" s="288" t="s">
        <v>261</v>
      </c>
      <c r="C18" s="289"/>
      <c r="D18" s="289"/>
      <c r="E18" s="289"/>
      <c r="F18" s="289"/>
      <c r="G18" s="288" t="s">
        <v>273</v>
      </c>
    </row>
    <row r="19" ht="60.0" customHeight="1">
      <c r="A19" s="284">
        <v>3.0</v>
      </c>
      <c r="B19" s="285" t="s">
        <v>262</v>
      </c>
      <c r="C19" s="286"/>
      <c r="D19" s="286"/>
      <c r="E19" s="286"/>
      <c r="F19" s="286"/>
      <c r="G19" s="285" t="s">
        <v>273</v>
      </c>
    </row>
    <row r="20" ht="60.0" customHeight="1">
      <c r="A20" s="290">
        <v>4.0</v>
      </c>
      <c r="B20" s="291" t="s">
        <v>263</v>
      </c>
      <c r="C20" s="289"/>
      <c r="D20" s="289"/>
      <c r="E20" s="289"/>
      <c r="F20" s="289"/>
      <c r="G20" s="288" t="s">
        <v>273</v>
      </c>
    </row>
    <row r="21" ht="60.0" customHeight="1">
      <c r="A21" s="284">
        <v>5.0</v>
      </c>
      <c r="B21" s="285" t="s">
        <v>264</v>
      </c>
      <c r="C21" s="286"/>
      <c r="D21" s="286"/>
      <c r="E21" s="286"/>
      <c r="F21" s="286"/>
      <c r="G21" s="285" t="s">
        <v>273</v>
      </c>
    </row>
    <row r="22" ht="60.0" customHeight="1">
      <c r="A22" s="287">
        <v>6.0</v>
      </c>
      <c r="B22" s="288" t="s">
        <v>265</v>
      </c>
      <c r="C22" s="289"/>
      <c r="D22" s="289"/>
      <c r="E22" s="289"/>
      <c r="F22" s="289"/>
      <c r="G22" s="288" t="s">
        <v>273</v>
      </c>
    </row>
    <row r="23" ht="60.0" customHeight="1">
      <c r="A23" s="284">
        <v>7.0</v>
      </c>
      <c r="B23" s="285" t="s">
        <v>266</v>
      </c>
      <c r="C23" s="286"/>
      <c r="D23" s="286"/>
      <c r="E23" s="286"/>
      <c r="F23" s="286"/>
      <c r="G23" s="285" t="s">
        <v>273</v>
      </c>
    </row>
    <row r="24" ht="60.0" customHeight="1">
      <c r="A24" s="290">
        <v>8.0</v>
      </c>
      <c r="B24" s="291" t="s">
        <v>267</v>
      </c>
      <c r="C24" s="289"/>
      <c r="D24" s="289"/>
      <c r="E24" s="289"/>
      <c r="F24" s="289"/>
      <c r="G24" s="288" t="s">
        <v>273</v>
      </c>
    </row>
    <row r="25" ht="22.5" customHeight="1">
      <c r="A25" s="293"/>
      <c r="B25" s="294"/>
      <c r="C25" s="295">
        <f t="shared" ref="C25:F25" si="2">COUNTIF(C17:C20,"X")</f>
        <v>0</v>
      </c>
      <c r="D25" s="295">
        <f t="shared" si="2"/>
        <v>0</v>
      </c>
      <c r="E25" s="296">
        <f t="shared" si="2"/>
        <v>0</v>
      </c>
      <c r="F25" s="297">
        <f t="shared" si="2"/>
        <v>0</v>
      </c>
      <c r="G25" s="298">
        <f>ROUND(((C25*$C$7)+(D25*$D$7)+(E25*$E$7)+(F25*$F$7))/COUNTA(A17:A20),0)</f>
        <v>0</v>
      </c>
    </row>
    <row r="26" ht="22.5" customHeight="1">
      <c r="A26" s="281" t="s">
        <v>248</v>
      </c>
      <c r="B26" s="282" t="s">
        <v>249</v>
      </c>
      <c r="C26" s="283" t="s">
        <v>268</v>
      </c>
      <c r="D26" s="10"/>
      <c r="E26" s="10"/>
      <c r="F26" s="11"/>
      <c r="G26" s="282" t="s">
        <v>251</v>
      </c>
    </row>
    <row r="27" ht="60.0" customHeight="1">
      <c r="A27" s="284">
        <v>1.0</v>
      </c>
      <c r="B27" s="285" t="s">
        <v>269</v>
      </c>
      <c r="C27" s="286"/>
      <c r="D27" s="286"/>
      <c r="E27" s="286"/>
      <c r="F27" s="286"/>
      <c r="G27" s="285"/>
    </row>
    <row r="28" ht="60.0" customHeight="1">
      <c r="A28" s="287">
        <v>2.0</v>
      </c>
      <c r="B28" s="288" t="s">
        <v>270</v>
      </c>
      <c r="C28" s="289"/>
      <c r="D28" s="289"/>
      <c r="E28" s="289"/>
      <c r="F28" s="289"/>
      <c r="G28" s="288"/>
    </row>
    <row r="29" ht="60.0" customHeight="1">
      <c r="A29" s="284">
        <v>3.0</v>
      </c>
      <c r="B29" s="285" t="s">
        <v>271</v>
      </c>
      <c r="C29" s="286"/>
      <c r="D29" s="286"/>
      <c r="E29" s="286"/>
      <c r="F29" s="286"/>
      <c r="G29" s="285"/>
    </row>
    <row r="30" ht="60.0" customHeight="1">
      <c r="A30" s="290">
        <v>4.0</v>
      </c>
      <c r="B30" s="291" t="s">
        <v>267</v>
      </c>
      <c r="C30" s="289"/>
      <c r="D30" s="289"/>
      <c r="E30" s="289"/>
      <c r="F30" s="289"/>
      <c r="G30" s="288"/>
    </row>
    <row r="31" ht="60.0" customHeight="1">
      <c r="A31" s="284">
        <v>5.0</v>
      </c>
      <c r="B31" s="285" t="s">
        <v>272</v>
      </c>
      <c r="C31" s="286"/>
      <c r="D31" s="286"/>
      <c r="E31" s="286"/>
      <c r="F31" s="286"/>
      <c r="G31" s="285"/>
    </row>
    <row r="32" ht="22.5" customHeight="1">
      <c r="A32" s="293"/>
      <c r="B32" s="294"/>
      <c r="C32" s="295">
        <f t="shared" ref="C32:F32" si="3">COUNTIF(C27:C30,"X")</f>
        <v>0</v>
      </c>
      <c r="D32" s="295">
        <f t="shared" si="3"/>
        <v>0</v>
      </c>
      <c r="E32" s="296">
        <f t="shared" si="3"/>
        <v>0</v>
      </c>
      <c r="F32" s="297">
        <f t="shared" si="3"/>
        <v>0</v>
      </c>
      <c r="G32" s="298">
        <f>ROUND(((C32*$C$7)+(D32*$D$7)+(E32*$E$7)+(F32*$F$7))/COUNTA(A27:A30),0)</f>
        <v>0</v>
      </c>
    </row>
  </sheetData>
  <mergeCells count="15">
    <mergeCell ref="C3:C6"/>
    <mergeCell ref="C7:C8"/>
    <mergeCell ref="D7:D8"/>
    <mergeCell ref="E7:E8"/>
    <mergeCell ref="F7:F8"/>
    <mergeCell ref="C9:F9"/>
    <mergeCell ref="C16:F16"/>
    <mergeCell ref="C26:F26"/>
    <mergeCell ref="A1:B1"/>
    <mergeCell ref="C1:F1"/>
    <mergeCell ref="G1:G2"/>
    <mergeCell ref="D3:D6"/>
    <mergeCell ref="E3:E6"/>
    <mergeCell ref="F3:F6"/>
    <mergeCell ref="G3:G8"/>
  </mergeCells>
  <conditionalFormatting sqref="C10:D14 C17:D24 C27:D31">
    <cfRule type="cellIs" dxfId="6" priority="1" operator="equal">
      <formula>"x"</formula>
    </cfRule>
  </conditionalFormatting>
  <conditionalFormatting sqref="G3:G8 G15:G32">
    <cfRule type="cellIs" dxfId="6" priority="2" operator="lessThanOrEqual">
      <formula>40</formula>
    </cfRule>
  </conditionalFormatting>
  <conditionalFormatting sqref="G3:G8 G15:G32">
    <cfRule type="cellIs" dxfId="7" priority="3" operator="between">
      <formula>40</formula>
      <formula>75</formula>
    </cfRule>
  </conditionalFormatting>
  <conditionalFormatting sqref="G3:G8 G15:G32">
    <cfRule type="cellIs" dxfId="8" priority="4" operator="greaterThanOrEqual">
      <formula>75</formula>
    </cfRule>
  </conditionalFormatting>
  <conditionalFormatting sqref="E10:E14 E17:E24 E27:E31">
    <cfRule type="cellIs" dxfId="7" priority="5" operator="equal">
      <formula>"x"</formula>
    </cfRule>
  </conditionalFormatting>
  <conditionalFormatting sqref="F10:F14 F17:F24 F27:F31">
    <cfRule type="cellIs" dxfId="8" priority="6" operator="equal">
      <formula>"x"</formula>
    </cfRule>
  </conditionalFormatting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8.0" topLeftCell="C9" activePane="bottomRight" state="frozen"/>
      <selection activeCell="C1" sqref="C1" pane="topRight"/>
      <selection activeCell="A9" sqref="A9" pane="bottomLeft"/>
      <selection activeCell="C9" sqref="C9" pane="bottomRight"/>
    </sheetView>
  </sheetViews>
  <sheetFormatPr customHeight="1" defaultColWidth="14.43" defaultRowHeight="15.0"/>
  <cols>
    <col customWidth="1" min="1" max="1" width="5.86"/>
    <col customWidth="1" min="2" max="2" width="50.14"/>
    <col customWidth="1" min="3" max="6" width="17.29"/>
    <col customWidth="1" min="7" max="7" width="57.29"/>
  </cols>
  <sheetData>
    <row r="1" ht="30.0" customHeight="1">
      <c r="A1" s="258" t="s">
        <v>236</v>
      </c>
      <c r="B1" s="165"/>
      <c r="C1" s="259" t="s">
        <v>237</v>
      </c>
      <c r="D1" s="165"/>
      <c r="E1" s="165"/>
      <c r="F1" s="166"/>
      <c r="G1" s="260" t="s">
        <v>206</v>
      </c>
    </row>
    <row r="2" ht="22.5" customHeight="1">
      <c r="A2" s="261" t="s">
        <v>238</v>
      </c>
      <c r="B2" s="262" t="s">
        <v>239</v>
      </c>
      <c r="C2" s="263" t="s">
        <v>240</v>
      </c>
      <c r="D2" s="264" t="s">
        <v>241</v>
      </c>
      <c r="E2" s="264" t="s">
        <v>242</v>
      </c>
      <c r="F2" s="264" t="s">
        <v>243</v>
      </c>
      <c r="G2" s="265"/>
    </row>
    <row r="3" ht="15.0" customHeight="1">
      <c r="A3" s="261">
        <v>1.0</v>
      </c>
      <c r="B3" s="266" t="str">
        <f>CONCATENATE(NOTAS!D9," ",NOTAS!E9)</f>
        <v>ROA SANCHEZ JUAN SEBASTIAN</v>
      </c>
      <c r="C3" s="267" t="s">
        <v>244</v>
      </c>
      <c r="D3" s="268" t="s">
        <v>245</v>
      </c>
      <c r="E3" s="268" t="s">
        <v>246</v>
      </c>
      <c r="F3" s="268" t="s">
        <v>247</v>
      </c>
      <c r="G3" s="269">
        <f>ROUND(AVERAGE(G15,G25,G32),0)</f>
        <v>0</v>
      </c>
    </row>
    <row r="4" ht="15.0" customHeight="1">
      <c r="A4" s="261">
        <v>2.0</v>
      </c>
      <c r="B4" s="266" t="str">
        <f>CONCATENATE(NOTAS!D11," ",NOTAS!E11)</f>
        <v>GONZALEZ CORTES CAMILO</v>
      </c>
      <c r="C4" s="270"/>
      <c r="D4" s="139"/>
      <c r="E4" s="139"/>
      <c r="F4" s="139"/>
      <c r="G4" s="271"/>
    </row>
    <row r="5" ht="15.0" customHeight="1">
      <c r="A5" s="272">
        <v>3.0</v>
      </c>
      <c r="B5" s="266"/>
      <c r="C5" s="270"/>
      <c r="D5" s="139"/>
      <c r="E5" s="139"/>
      <c r="F5" s="139"/>
      <c r="G5" s="271"/>
    </row>
    <row r="6" ht="15.0" customHeight="1">
      <c r="A6" s="272">
        <v>4.0</v>
      </c>
      <c r="B6" s="266"/>
      <c r="C6" s="273"/>
      <c r="D6" s="145"/>
      <c r="E6" s="145"/>
      <c r="F6" s="145"/>
      <c r="G6" s="271"/>
    </row>
    <row r="7" ht="15.0" customHeight="1">
      <c r="A7" s="272">
        <v>5.0</v>
      </c>
      <c r="B7" s="266"/>
      <c r="C7" s="274">
        <v>0.0</v>
      </c>
      <c r="D7" s="275">
        <v>40.0</v>
      </c>
      <c r="E7" s="276">
        <v>75.0</v>
      </c>
      <c r="F7" s="277">
        <v>100.0</v>
      </c>
      <c r="G7" s="271"/>
    </row>
    <row r="8" ht="15.0" customHeight="1">
      <c r="A8" s="272">
        <v>6.0</v>
      </c>
      <c r="B8" s="266"/>
      <c r="C8" s="278"/>
      <c r="D8" s="279"/>
      <c r="E8" s="279"/>
      <c r="F8" s="279"/>
      <c r="G8" s="280"/>
    </row>
    <row r="9" ht="22.5" customHeight="1">
      <c r="A9" s="281" t="s">
        <v>248</v>
      </c>
      <c r="B9" s="282" t="s">
        <v>249</v>
      </c>
      <c r="C9" s="283" t="s">
        <v>250</v>
      </c>
      <c r="D9" s="10"/>
      <c r="E9" s="10"/>
      <c r="F9" s="11"/>
      <c r="G9" s="282" t="s">
        <v>251</v>
      </c>
    </row>
    <row r="10" ht="60.0" customHeight="1">
      <c r="A10" s="284">
        <v>1.0</v>
      </c>
      <c r="B10" s="285" t="s">
        <v>252</v>
      </c>
      <c r="C10" s="286"/>
      <c r="D10" s="286"/>
      <c r="E10" s="286"/>
      <c r="F10" s="286"/>
      <c r="G10" s="285"/>
    </row>
    <row r="11" ht="60.0" customHeight="1">
      <c r="A11" s="287">
        <v>2.0</v>
      </c>
      <c r="B11" s="288" t="s">
        <v>255</v>
      </c>
      <c r="C11" s="289"/>
      <c r="D11" s="289"/>
      <c r="E11" s="289"/>
      <c r="F11" s="289"/>
      <c r="G11" s="288"/>
    </row>
    <row r="12" ht="60.0" customHeight="1">
      <c r="A12" s="284">
        <v>3.0</v>
      </c>
      <c r="B12" s="285" t="s">
        <v>256</v>
      </c>
      <c r="C12" s="286"/>
      <c r="D12" s="286"/>
      <c r="E12" s="286"/>
      <c r="F12" s="286"/>
      <c r="G12" s="285"/>
    </row>
    <row r="13" ht="60.0" customHeight="1">
      <c r="A13" s="290">
        <v>4.0</v>
      </c>
      <c r="B13" s="291" t="s">
        <v>257</v>
      </c>
      <c r="C13" s="289"/>
      <c r="D13" s="289"/>
      <c r="E13" s="289"/>
      <c r="F13" s="289"/>
      <c r="G13" s="288"/>
    </row>
    <row r="14" ht="60.0" customHeight="1">
      <c r="A14" s="284">
        <v>5.0</v>
      </c>
      <c r="B14" s="285" t="s">
        <v>258</v>
      </c>
      <c r="C14" s="292"/>
      <c r="D14" s="286"/>
      <c r="E14" s="286"/>
      <c r="F14" s="286"/>
      <c r="G14" s="285"/>
    </row>
    <row r="15" ht="22.5" customHeight="1">
      <c r="A15" s="293"/>
      <c r="B15" s="294"/>
      <c r="C15" s="295">
        <f t="shared" ref="C15:F15" si="1">COUNTIF(C10:C14,"X")</f>
        <v>0</v>
      </c>
      <c r="D15" s="295">
        <f t="shared" si="1"/>
        <v>0</v>
      </c>
      <c r="E15" s="296">
        <f t="shared" si="1"/>
        <v>0</v>
      </c>
      <c r="F15" s="297">
        <f t="shared" si="1"/>
        <v>0</v>
      </c>
      <c r="G15" s="298">
        <f>ROUND(((C15*$C$7)+(D15*$D$7)+(E15*$E$7)+(F15*$F$7))/COUNTA(A10:A14),0)</f>
        <v>0</v>
      </c>
    </row>
    <row r="16" ht="22.5" customHeight="1">
      <c r="A16" s="281" t="s">
        <v>248</v>
      </c>
      <c r="B16" s="282" t="s">
        <v>249</v>
      </c>
      <c r="C16" s="283" t="s">
        <v>259</v>
      </c>
      <c r="D16" s="10"/>
      <c r="E16" s="10"/>
      <c r="F16" s="11"/>
      <c r="G16" s="282" t="s">
        <v>251</v>
      </c>
    </row>
    <row r="17" ht="60.0" customHeight="1">
      <c r="A17" s="284">
        <v>1.0</v>
      </c>
      <c r="B17" s="285" t="s">
        <v>260</v>
      </c>
      <c r="C17" s="286"/>
      <c r="D17" s="286"/>
      <c r="E17" s="286"/>
      <c r="F17" s="286"/>
      <c r="G17" s="285"/>
    </row>
    <row r="18" ht="60.0" customHeight="1">
      <c r="A18" s="287">
        <v>2.0</v>
      </c>
      <c r="B18" s="288" t="s">
        <v>261</v>
      </c>
      <c r="C18" s="289"/>
      <c r="D18" s="289"/>
      <c r="E18" s="289"/>
      <c r="F18" s="289"/>
      <c r="G18" s="288"/>
    </row>
    <row r="19" ht="60.0" customHeight="1">
      <c r="A19" s="284">
        <v>3.0</v>
      </c>
      <c r="B19" s="285" t="s">
        <v>262</v>
      </c>
      <c r="C19" s="286"/>
      <c r="D19" s="286"/>
      <c r="E19" s="286"/>
      <c r="F19" s="286"/>
      <c r="G19" s="285"/>
    </row>
    <row r="20" ht="60.0" customHeight="1">
      <c r="A20" s="290">
        <v>4.0</v>
      </c>
      <c r="B20" s="291" t="s">
        <v>263</v>
      </c>
      <c r="C20" s="289"/>
      <c r="D20" s="289"/>
      <c r="E20" s="289"/>
      <c r="F20" s="289"/>
      <c r="G20" s="288"/>
    </row>
    <row r="21" ht="60.0" customHeight="1">
      <c r="A21" s="284">
        <v>5.0</v>
      </c>
      <c r="B21" s="285" t="s">
        <v>264</v>
      </c>
      <c r="C21" s="286"/>
      <c r="D21" s="286"/>
      <c r="E21" s="286"/>
      <c r="F21" s="286"/>
      <c r="G21" s="285"/>
    </row>
    <row r="22" ht="60.0" customHeight="1">
      <c r="A22" s="287">
        <v>6.0</v>
      </c>
      <c r="B22" s="288" t="s">
        <v>265</v>
      </c>
      <c r="C22" s="289"/>
      <c r="D22" s="289"/>
      <c r="E22" s="289"/>
      <c r="F22" s="289"/>
      <c r="G22" s="288"/>
    </row>
    <row r="23" ht="60.0" customHeight="1">
      <c r="A23" s="284">
        <v>7.0</v>
      </c>
      <c r="B23" s="285" t="s">
        <v>266</v>
      </c>
      <c r="C23" s="286"/>
      <c r="D23" s="286"/>
      <c r="E23" s="286"/>
      <c r="F23" s="286"/>
      <c r="G23" s="285"/>
    </row>
    <row r="24" ht="60.0" customHeight="1">
      <c r="A24" s="290">
        <v>8.0</v>
      </c>
      <c r="B24" s="291" t="s">
        <v>267</v>
      </c>
      <c r="C24" s="289"/>
      <c r="D24" s="289"/>
      <c r="E24" s="289"/>
      <c r="F24" s="289"/>
      <c r="G24" s="288"/>
    </row>
    <row r="25" ht="22.5" customHeight="1">
      <c r="A25" s="293"/>
      <c r="B25" s="294"/>
      <c r="C25" s="295">
        <f t="shared" ref="C25:F25" si="2">COUNTIF(C17:C20,"X")</f>
        <v>0</v>
      </c>
      <c r="D25" s="295">
        <f t="shared" si="2"/>
        <v>0</v>
      </c>
      <c r="E25" s="296">
        <f t="shared" si="2"/>
        <v>0</v>
      </c>
      <c r="F25" s="297">
        <f t="shared" si="2"/>
        <v>0</v>
      </c>
      <c r="G25" s="298">
        <f>ROUND(((C25*$C$7)+(D25*$D$7)+(E25*$E$7)+(F25*$F$7))/COUNTA(A17:A20),0)</f>
        <v>0</v>
      </c>
    </row>
    <row r="26" ht="22.5" customHeight="1">
      <c r="A26" s="281" t="s">
        <v>248</v>
      </c>
      <c r="B26" s="282" t="s">
        <v>249</v>
      </c>
      <c r="C26" s="283" t="s">
        <v>268</v>
      </c>
      <c r="D26" s="10"/>
      <c r="E26" s="10"/>
      <c r="F26" s="11"/>
      <c r="G26" s="282" t="s">
        <v>251</v>
      </c>
    </row>
    <row r="27" ht="60.0" customHeight="1">
      <c r="A27" s="284">
        <v>1.0</v>
      </c>
      <c r="B27" s="285" t="s">
        <v>269</v>
      </c>
      <c r="C27" s="286"/>
      <c r="D27" s="286"/>
      <c r="E27" s="286"/>
      <c r="F27" s="286"/>
      <c r="G27" s="285"/>
    </row>
    <row r="28" ht="60.0" customHeight="1">
      <c r="A28" s="287">
        <v>2.0</v>
      </c>
      <c r="B28" s="288" t="s">
        <v>270</v>
      </c>
      <c r="C28" s="289"/>
      <c r="D28" s="289"/>
      <c r="E28" s="289"/>
      <c r="F28" s="289"/>
      <c r="G28" s="288"/>
    </row>
    <row r="29" ht="60.0" customHeight="1">
      <c r="A29" s="284">
        <v>3.0</v>
      </c>
      <c r="B29" s="285" t="s">
        <v>271</v>
      </c>
      <c r="C29" s="286"/>
      <c r="D29" s="286"/>
      <c r="E29" s="286"/>
      <c r="F29" s="286"/>
      <c r="G29" s="285"/>
    </row>
    <row r="30" ht="60.0" customHeight="1">
      <c r="A30" s="290">
        <v>4.0</v>
      </c>
      <c r="B30" s="291" t="s">
        <v>267</v>
      </c>
      <c r="C30" s="289"/>
      <c r="D30" s="289"/>
      <c r="E30" s="289"/>
      <c r="F30" s="289"/>
      <c r="G30" s="288"/>
    </row>
    <row r="31" ht="60.0" customHeight="1">
      <c r="A31" s="284">
        <v>5.0</v>
      </c>
      <c r="B31" s="285" t="s">
        <v>272</v>
      </c>
      <c r="C31" s="286"/>
      <c r="D31" s="286"/>
      <c r="E31" s="286"/>
      <c r="F31" s="286"/>
      <c r="G31" s="285"/>
    </row>
    <row r="32" ht="22.5" customHeight="1">
      <c r="A32" s="293"/>
      <c r="B32" s="294"/>
      <c r="C32" s="295">
        <f t="shared" ref="C32:F32" si="3">COUNTIF(C27:C30,"X")</f>
        <v>0</v>
      </c>
      <c r="D32" s="295">
        <f t="shared" si="3"/>
        <v>0</v>
      </c>
      <c r="E32" s="296">
        <f t="shared" si="3"/>
        <v>0</v>
      </c>
      <c r="F32" s="297">
        <f t="shared" si="3"/>
        <v>0</v>
      </c>
      <c r="G32" s="298">
        <f>ROUND(((C32*$C$7)+(D32*$D$7)+(E32*$E$7)+(F32*$F$7))/COUNTA(A27:A30),0)</f>
        <v>0</v>
      </c>
    </row>
  </sheetData>
  <mergeCells count="15">
    <mergeCell ref="C3:C6"/>
    <mergeCell ref="C7:C8"/>
    <mergeCell ref="D7:D8"/>
    <mergeCell ref="E7:E8"/>
    <mergeCell ref="F7:F8"/>
    <mergeCell ref="C9:F9"/>
    <mergeCell ref="C16:F16"/>
    <mergeCell ref="C26:F26"/>
    <mergeCell ref="A1:B1"/>
    <mergeCell ref="C1:F1"/>
    <mergeCell ref="G1:G2"/>
    <mergeCell ref="D3:D6"/>
    <mergeCell ref="E3:E6"/>
    <mergeCell ref="F3:F6"/>
    <mergeCell ref="G3:G8"/>
  </mergeCells>
  <conditionalFormatting sqref="C10:D14 C17:D24 C27:D31">
    <cfRule type="cellIs" dxfId="6" priority="1" operator="equal">
      <formula>"x"</formula>
    </cfRule>
  </conditionalFormatting>
  <conditionalFormatting sqref="G3:G8 G15:G32">
    <cfRule type="cellIs" dxfId="6" priority="2" operator="lessThanOrEqual">
      <formula>40</formula>
    </cfRule>
  </conditionalFormatting>
  <conditionalFormatting sqref="G3:G8 G15:G32">
    <cfRule type="cellIs" dxfId="7" priority="3" operator="between">
      <formula>40</formula>
      <formula>75</formula>
    </cfRule>
  </conditionalFormatting>
  <conditionalFormatting sqref="G3:G8 G15:G32">
    <cfRule type="cellIs" dxfId="8" priority="4" operator="greaterThanOrEqual">
      <formula>75</formula>
    </cfRule>
  </conditionalFormatting>
  <conditionalFormatting sqref="E10:E14 E17:E24 E27:E31">
    <cfRule type="cellIs" dxfId="7" priority="5" operator="equal">
      <formula>"x"</formula>
    </cfRule>
  </conditionalFormatting>
  <conditionalFormatting sqref="F10:F14 F17:F24 F27:F31">
    <cfRule type="cellIs" dxfId="8" priority="6" operator="equal">
      <formula>"x"</formula>
    </cfRule>
  </conditionalFormatting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8.0" topLeftCell="C9" activePane="bottomRight" state="frozen"/>
      <selection activeCell="C1" sqref="C1" pane="topRight"/>
      <selection activeCell="A9" sqref="A9" pane="bottomLeft"/>
      <selection activeCell="C9" sqref="C9" pane="bottomRight"/>
    </sheetView>
  </sheetViews>
  <sheetFormatPr customHeight="1" defaultColWidth="14.43" defaultRowHeight="15.0"/>
  <cols>
    <col customWidth="1" min="1" max="1" width="5.86"/>
    <col customWidth="1" min="2" max="2" width="50.14"/>
    <col customWidth="1" min="3" max="6" width="17.29"/>
    <col customWidth="1" min="7" max="7" width="57.29"/>
  </cols>
  <sheetData>
    <row r="1" ht="30.0" customHeight="1">
      <c r="A1" s="258" t="s">
        <v>236</v>
      </c>
      <c r="B1" s="165"/>
      <c r="C1" s="259" t="s">
        <v>237</v>
      </c>
      <c r="D1" s="165"/>
      <c r="E1" s="165"/>
      <c r="F1" s="166"/>
      <c r="G1" s="260" t="s">
        <v>206</v>
      </c>
    </row>
    <row r="2" ht="22.5" customHeight="1">
      <c r="A2" s="261" t="s">
        <v>238</v>
      </c>
      <c r="B2" s="262" t="s">
        <v>239</v>
      </c>
      <c r="C2" s="263" t="s">
        <v>240</v>
      </c>
      <c r="D2" s="264" t="s">
        <v>241</v>
      </c>
      <c r="E2" s="264" t="s">
        <v>242</v>
      </c>
      <c r="F2" s="264" t="s">
        <v>243</v>
      </c>
      <c r="G2" s="265"/>
    </row>
    <row r="3" ht="15.0" customHeight="1">
      <c r="A3" s="261">
        <v>1.0</v>
      </c>
      <c r="B3" s="266" t="str">
        <f>CONCATENATE(NOTAS!D13," ",NOTAS!E13)</f>
        <v>BENAVIDES RAMIREZ CRISTOPHER STUART</v>
      </c>
      <c r="C3" s="267" t="s">
        <v>244</v>
      </c>
      <c r="D3" s="268" t="s">
        <v>245</v>
      </c>
      <c r="E3" s="268" t="s">
        <v>246</v>
      </c>
      <c r="F3" s="268" t="s">
        <v>247</v>
      </c>
      <c r="G3" s="269">
        <f>ROUND(AVERAGE(G15,G25,G32),0)</f>
        <v>0</v>
      </c>
    </row>
    <row r="4" ht="15.0" customHeight="1">
      <c r="A4" s="261">
        <v>2.0</v>
      </c>
      <c r="B4" s="266" t="str">
        <f>CONCATENATE(NOTAS!D15," ",NOTAS!E15)</f>
        <v>CARVAJAL CASTRO JAIME ALEJANDRO</v>
      </c>
      <c r="C4" s="270"/>
      <c r="D4" s="139"/>
      <c r="E4" s="139"/>
      <c r="F4" s="139"/>
      <c r="G4" s="271"/>
    </row>
    <row r="5" ht="15.0" customHeight="1">
      <c r="A5" s="272">
        <v>3.0</v>
      </c>
      <c r="B5" s="266" t="str">
        <f>CONCATENATE(#REF!," ",#REF!)</f>
        <v>#REF!</v>
      </c>
      <c r="C5" s="270"/>
      <c r="D5" s="139"/>
      <c r="E5" s="139"/>
      <c r="F5" s="139"/>
      <c r="G5" s="271"/>
    </row>
    <row r="6" ht="15.0" customHeight="1">
      <c r="A6" s="272">
        <v>4.0</v>
      </c>
      <c r="B6" s="266" t="str">
        <f>CONCATENATE(NOTAS!D16," ",NOTAS!E16)</f>
        <v>SEPULVEDA CARVAJAL JOHAN SEBASTIAN</v>
      </c>
      <c r="C6" s="273"/>
      <c r="D6" s="145"/>
      <c r="E6" s="145"/>
      <c r="F6" s="145"/>
      <c r="G6" s="271"/>
    </row>
    <row r="7" ht="15.0" customHeight="1">
      <c r="A7" s="272">
        <v>5.0</v>
      </c>
      <c r="B7" s="266"/>
      <c r="C7" s="274">
        <v>0.0</v>
      </c>
      <c r="D7" s="275">
        <v>40.0</v>
      </c>
      <c r="E7" s="276">
        <v>75.0</v>
      </c>
      <c r="F7" s="277">
        <v>100.0</v>
      </c>
      <c r="G7" s="271"/>
    </row>
    <row r="8" ht="15.0" customHeight="1">
      <c r="A8" s="272">
        <v>6.0</v>
      </c>
      <c r="B8" s="266"/>
      <c r="C8" s="278"/>
      <c r="D8" s="279"/>
      <c r="E8" s="279"/>
      <c r="F8" s="279"/>
      <c r="G8" s="280"/>
    </row>
    <row r="9" ht="22.5" customHeight="1">
      <c r="A9" s="281" t="s">
        <v>248</v>
      </c>
      <c r="B9" s="282" t="s">
        <v>249</v>
      </c>
      <c r="C9" s="283" t="s">
        <v>250</v>
      </c>
      <c r="D9" s="10"/>
      <c r="E9" s="10"/>
      <c r="F9" s="11"/>
      <c r="G9" s="282" t="s">
        <v>251</v>
      </c>
    </row>
    <row r="10" ht="60.0" customHeight="1">
      <c r="A10" s="284">
        <v>1.0</v>
      </c>
      <c r="B10" s="285" t="s">
        <v>252</v>
      </c>
      <c r="C10" s="286"/>
      <c r="D10" s="286"/>
      <c r="E10" s="286"/>
      <c r="F10" s="286"/>
      <c r="G10" s="285"/>
    </row>
    <row r="11" ht="60.0" customHeight="1">
      <c r="A11" s="287">
        <v>2.0</v>
      </c>
      <c r="B11" s="288" t="s">
        <v>255</v>
      </c>
      <c r="C11" s="289"/>
      <c r="D11" s="289"/>
      <c r="E11" s="289"/>
      <c r="F11" s="289"/>
      <c r="G11" s="288"/>
    </row>
    <row r="12" ht="60.0" customHeight="1">
      <c r="A12" s="284">
        <v>3.0</v>
      </c>
      <c r="B12" s="285" t="s">
        <v>256</v>
      </c>
      <c r="C12" s="286"/>
      <c r="D12" s="286"/>
      <c r="E12" s="286"/>
      <c r="F12" s="286"/>
      <c r="G12" s="285"/>
    </row>
    <row r="13" ht="60.0" customHeight="1">
      <c r="A13" s="290">
        <v>4.0</v>
      </c>
      <c r="B13" s="291" t="s">
        <v>257</v>
      </c>
      <c r="C13" s="289"/>
      <c r="D13" s="289"/>
      <c r="E13" s="289"/>
      <c r="F13" s="289"/>
      <c r="G13" s="288"/>
    </row>
    <row r="14" ht="60.0" customHeight="1">
      <c r="A14" s="284">
        <v>5.0</v>
      </c>
      <c r="B14" s="285" t="s">
        <v>258</v>
      </c>
      <c r="C14" s="292"/>
      <c r="D14" s="286"/>
      <c r="E14" s="286"/>
      <c r="F14" s="286"/>
      <c r="G14" s="285"/>
    </row>
    <row r="15" ht="22.5" customHeight="1">
      <c r="A15" s="293"/>
      <c r="B15" s="294"/>
      <c r="C15" s="295">
        <f t="shared" ref="C15:F15" si="1">COUNTIF(C10:C14,"X")</f>
        <v>0</v>
      </c>
      <c r="D15" s="295">
        <f t="shared" si="1"/>
        <v>0</v>
      </c>
      <c r="E15" s="296">
        <f t="shared" si="1"/>
        <v>0</v>
      </c>
      <c r="F15" s="297">
        <f t="shared" si="1"/>
        <v>0</v>
      </c>
      <c r="G15" s="298">
        <f>ROUND(((C15*$C$7)+(D15*$D$7)+(E15*$E$7)+(F15*$F$7))/COUNTA(A10:A14),0)</f>
        <v>0</v>
      </c>
    </row>
    <row r="16" ht="22.5" customHeight="1">
      <c r="A16" s="281" t="s">
        <v>248</v>
      </c>
      <c r="B16" s="282" t="s">
        <v>249</v>
      </c>
      <c r="C16" s="283" t="s">
        <v>259</v>
      </c>
      <c r="D16" s="10"/>
      <c r="E16" s="10"/>
      <c r="F16" s="11"/>
      <c r="G16" s="282" t="s">
        <v>251</v>
      </c>
    </row>
    <row r="17" ht="60.0" customHeight="1">
      <c r="A17" s="284">
        <v>1.0</v>
      </c>
      <c r="B17" s="285" t="s">
        <v>260</v>
      </c>
      <c r="C17" s="286"/>
      <c r="D17" s="286"/>
      <c r="E17" s="286"/>
      <c r="F17" s="286"/>
      <c r="G17" s="285"/>
    </row>
    <row r="18" ht="60.0" customHeight="1">
      <c r="A18" s="287">
        <v>2.0</v>
      </c>
      <c r="B18" s="288" t="s">
        <v>261</v>
      </c>
      <c r="C18" s="289"/>
      <c r="D18" s="289"/>
      <c r="E18" s="289"/>
      <c r="F18" s="289"/>
      <c r="G18" s="288"/>
    </row>
    <row r="19" ht="60.0" customHeight="1">
      <c r="A19" s="284">
        <v>3.0</v>
      </c>
      <c r="B19" s="285" t="s">
        <v>262</v>
      </c>
      <c r="C19" s="286"/>
      <c r="D19" s="286"/>
      <c r="E19" s="286"/>
      <c r="F19" s="286"/>
      <c r="G19" s="285"/>
    </row>
    <row r="20" ht="60.0" customHeight="1">
      <c r="A20" s="290">
        <v>4.0</v>
      </c>
      <c r="B20" s="291" t="s">
        <v>263</v>
      </c>
      <c r="C20" s="289"/>
      <c r="D20" s="289"/>
      <c r="E20" s="289"/>
      <c r="F20" s="289"/>
      <c r="G20" s="288"/>
    </row>
    <row r="21" ht="60.0" customHeight="1">
      <c r="A21" s="284">
        <v>5.0</v>
      </c>
      <c r="B21" s="285" t="s">
        <v>264</v>
      </c>
      <c r="C21" s="286"/>
      <c r="D21" s="286"/>
      <c r="E21" s="286"/>
      <c r="F21" s="286"/>
      <c r="G21" s="285"/>
    </row>
    <row r="22" ht="60.0" customHeight="1">
      <c r="A22" s="287">
        <v>6.0</v>
      </c>
      <c r="B22" s="288" t="s">
        <v>265</v>
      </c>
      <c r="C22" s="289"/>
      <c r="D22" s="289"/>
      <c r="E22" s="289"/>
      <c r="F22" s="289"/>
      <c r="G22" s="288"/>
    </row>
    <row r="23" ht="60.0" customHeight="1">
      <c r="A23" s="284">
        <v>7.0</v>
      </c>
      <c r="B23" s="285" t="s">
        <v>266</v>
      </c>
      <c r="C23" s="286"/>
      <c r="D23" s="286"/>
      <c r="E23" s="286"/>
      <c r="F23" s="286"/>
      <c r="G23" s="285"/>
    </row>
    <row r="24" ht="60.0" customHeight="1">
      <c r="A24" s="290">
        <v>8.0</v>
      </c>
      <c r="B24" s="291" t="s">
        <v>267</v>
      </c>
      <c r="C24" s="289"/>
      <c r="D24" s="289"/>
      <c r="E24" s="289"/>
      <c r="F24" s="289"/>
      <c r="G24" s="288"/>
    </row>
    <row r="25" ht="22.5" customHeight="1">
      <c r="A25" s="293"/>
      <c r="B25" s="294"/>
      <c r="C25" s="295">
        <f t="shared" ref="C25:F25" si="2">COUNTIF(C17:C20,"X")</f>
        <v>0</v>
      </c>
      <c r="D25" s="295">
        <f t="shared" si="2"/>
        <v>0</v>
      </c>
      <c r="E25" s="296">
        <f t="shared" si="2"/>
        <v>0</v>
      </c>
      <c r="F25" s="297">
        <f t="shared" si="2"/>
        <v>0</v>
      </c>
      <c r="G25" s="298">
        <f>ROUND(((C25*$C$7)+(D25*$D$7)+(E25*$E$7)+(F25*$F$7))/COUNTA(A17:A20),0)</f>
        <v>0</v>
      </c>
    </row>
    <row r="26" ht="22.5" customHeight="1">
      <c r="A26" s="281" t="s">
        <v>248</v>
      </c>
      <c r="B26" s="282" t="s">
        <v>249</v>
      </c>
      <c r="C26" s="283" t="s">
        <v>268</v>
      </c>
      <c r="D26" s="10"/>
      <c r="E26" s="10"/>
      <c r="F26" s="11"/>
      <c r="G26" s="282" t="s">
        <v>251</v>
      </c>
    </row>
    <row r="27" ht="60.0" customHeight="1">
      <c r="A27" s="284">
        <v>1.0</v>
      </c>
      <c r="B27" s="285" t="s">
        <v>269</v>
      </c>
      <c r="C27" s="286"/>
      <c r="D27" s="286"/>
      <c r="E27" s="286"/>
      <c r="F27" s="286"/>
      <c r="G27" s="285"/>
    </row>
    <row r="28" ht="60.0" customHeight="1">
      <c r="A28" s="287">
        <v>2.0</v>
      </c>
      <c r="B28" s="288" t="s">
        <v>270</v>
      </c>
      <c r="C28" s="289"/>
      <c r="D28" s="289"/>
      <c r="E28" s="289"/>
      <c r="F28" s="289"/>
      <c r="G28" s="288"/>
    </row>
    <row r="29" ht="60.0" customHeight="1">
      <c r="A29" s="284">
        <v>3.0</v>
      </c>
      <c r="B29" s="285" t="s">
        <v>271</v>
      </c>
      <c r="C29" s="286"/>
      <c r="D29" s="286"/>
      <c r="E29" s="286"/>
      <c r="F29" s="286"/>
      <c r="G29" s="285"/>
    </row>
    <row r="30" ht="60.0" customHeight="1">
      <c r="A30" s="290">
        <v>4.0</v>
      </c>
      <c r="B30" s="291" t="s">
        <v>267</v>
      </c>
      <c r="C30" s="289"/>
      <c r="D30" s="289"/>
      <c r="E30" s="289"/>
      <c r="F30" s="289"/>
      <c r="G30" s="288"/>
    </row>
    <row r="31" ht="60.0" customHeight="1">
      <c r="A31" s="284">
        <v>5.0</v>
      </c>
      <c r="B31" s="285" t="s">
        <v>272</v>
      </c>
      <c r="C31" s="286"/>
      <c r="D31" s="286"/>
      <c r="E31" s="286"/>
      <c r="F31" s="286"/>
      <c r="G31" s="285"/>
    </row>
    <row r="32" ht="22.5" customHeight="1">
      <c r="A32" s="293"/>
      <c r="B32" s="294"/>
      <c r="C32" s="295">
        <f t="shared" ref="C32:F32" si="3">COUNTIF(C27:C30,"X")</f>
        <v>0</v>
      </c>
      <c r="D32" s="295">
        <f t="shared" si="3"/>
        <v>0</v>
      </c>
      <c r="E32" s="296">
        <f t="shared" si="3"/>
        <v>0</v>
      </c>
      <c r="F32" s="297">
        <f t="shared" si="3"/>
        <v>0</v>
      </c>
      <c r="G32" s="298">
        <f>ROUND(((C32*$C$7)+(D32*$D$7)+(E32*$E$7)+(F32*$F$7))/COUNTA(A27:A30),0)</f>
        <v>0</v>
      </c>
    </row>
  </sheetData>
  <mergeCells count="15">
    <mergeCell ref="C3:C6"/>
    <mergeCell ref="C7:C8"/>
    <mergeCell ref="D7:D8"/>
    <mergeCell ref="E7:E8"/>
    <mergeCell ref="F7:F8"/>
    <mergeCell ref="C9:F9"/>
    <mergeCell ref="C16:F16"/>
    <mergeCell ref="C26:F26"/>
    <mergeCell ref="A1:B1"/>
    <mergeCell ref="C1:F1"/>
    <mergeCell ref="G1:G2"/>
    <mergeCell ref="D3:D6"/>
    <mergeCell ref="E3:E6"/>
    <mergeCell ref="F3:F6"/>
    <mergeCell ref="G3:G8"/>
  </mergeCells>
  <conditionalFormatting sqref="C10:D14 C17:D24 C27:D31">
    <cfRule type="cellIs" dxfId="6" priority="1" operator="equal">
      <formula>"x"</formula>
    </cfRule>
  </conditionalFormatting>
  <conditionalFormatting sqref="G3:G8 G15:G32">
    <cfRule type="cellIs" dxfId="6" priority="2" operator="lessThanOrEqual">
      <formula>40</formula>
    </cfRule>
  </conditionalFormatting>
  <conditionalFormatting sqref="G3:G8 G15:G32">
    <cfRule type="cellIs" dxfId="7" priority="3" operator="between">
      <formula>40</formula>
      <formula>75</formula>
    </cfRule>
  </conditionalFormatting>
  <conditionalFormatting sqref="G3:G8 G15:G32">
    <cfRule type="cellIs" dxfId="8" priority="4" operator="greaterThanOrEqual">
      <formula>75</formula>
    </cfRule>
  </conditionalFormatting>
  <conditionalFormatting sqref="E10:E14 E17:E24 E27:E31">
    <cfRule type="cellIs" dxfId="7" priority="5" operator="equal">
      <formula>"x"</formula>
    </cfRule>
  </conditionalFormatting>
  <conditionalFormatting sqref="F10:F14 F17:F24 F27:F31">
    <cfRule type="cellIs" dxfId="8" priority="6" operator="equal">
      <formula>"x"</formula>
    </cfRule>
  </conditionalFormatting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8.0" topLeftCell="C9" activePane="bottomRight" state="frozen"/>
      <selection activeCell="C1" sqref="C1" pane="topRight"/>
      <selection activeCell="A9" sqref="A9" pane="bottomLeft"/>
      <selection activeCell="C9" sqref="C9" pane="bottomRight"/>
    </sheetView>
  </sheetViews>
  <sheetFormatPr customHeight="1" defaultColWidth="14.43" defaultRowHeight="15.0"/>
  <cols>
    <col customWidth="1" min="1" max="1" width="5.86"/>
    <col customWidth="1" min="2" max="2" width="50.14"/>
    <col customWidth="1" min="3" max="6" width="17.29"/>
    <col customWidth="1" min="7" max="7" width="57.29"/>
  </cols>
  <sheetData>
    <row r="1" ht="30.0" customHeight="1">
      <c r="A1" s="258" t="s">
        <v>236</v>
      </c>
      <c r="B1" s="165"/>
      <c r="C1" s="259" t="s">
        <v>237</v>
      </c>
      <c r="D1" s="165"/>
      <c r="E1" s="165"/>
      <c r="F1" s="166"/>
      <c r="G1" s="260" t="s">
        <v>206</v>
      </c>
    </row>
    <row r="2" ht="22.5" customHeight="1">
      <c r="A2" s="261" t="s">
        <v>238</v>
      </c>
      <c r="B2" s="262" t="s">
        <v>239</v>
      </c>
      <c r="C2" s="263" t="s">
        <v>240</v>
      </c>
      <c r="D2" s="264" t="s">
        <v>241</v>
      </c>
      <c r="E2" s="264" t="s">
        <v>242</v>
      </c>
      <c r="F2" s="264" t="s">
        <v>243</v>
      </c>
      <c r="G2" s="265"/>
    </row>
    <row r="3" ht="15.0" customHeight="1">
      <c r="A3" s="261">
        <v>1.0</v>
      </c>
      <c r="B3" s="266" t="str">
        <f>CONCATENATE(NOTAS!D18," ",NOTAS!E18)</f>
        <v>MATALLANA RODRIGUEZ ANDRES CAMILO</v>
      </c>
      <c r="C3" s="267" t="s">
        <v>244</v>
      </c>
      <c r="D3" s="268" t="s">
        <v>245</v>
      </c>
      <c r="E3" s="268" t="s">
        <v>246</v>
      </c>
      <c r="F3" s="268" t="s">
        <v>247</v>
      </c>
      <c r="G3" s="269">
        <f>ROUND(AVERAGE(G15,G25,G32),0)</f>
        <v>0</v>
      </c>
    </row>
    <row r="4" ht="15.0" customHeight="1">
      <c r="A4" s="261">
        <v>2.0</v>
      </c>
      <c r="B4" s="266" t="str">
        <f>CONCATENATE(#REF!," ",#REF!)</f>
        <v>#REF!</v>
      </c>
      <c r="C4" s="270"/>
      <c r="D4" s="139"/>
      <c r="E4" s="139"/>
      <c r="F4" s="139"/>
      <c r="G4" s="271"/>
    </row>
    <row r="5" ht="15.0" customHeight="1">
      <c r="A5" s="272">
        <v>3.0</v>
      </c>
      <c r="B5" s="266" t="str">
        <f>CONCATENATE(NOTAS!D21," ",NOTAS!E21)</f>
        <v>RODRIGUEZ CASTRO MICHAEL DANIEL</v>
      </c>
      <c r="C5" s="270"/>
      <c r="D5" s="139"/>
      <c r="E5" s="139"/>
      <c r="F5" s="139"/>
      <c r="G5" s="271"/>
    </row>
    <row r="6" ht="15.0" customHeight="1">
      <c r="A6" s="272">
        <v>4.0</v>
      </c>
      <c r="B6" s="266" t="str">
        <f>CONCATENATE(NOTAS!D22," ",NOTAS!E22)</f>
        <v>SERNA MORALES BRAYAN STIVEN</v>
      </c>
      <c r="C6" s="273"/>
      <c r="D6" s="145"/>
      <c r="E6" s="145"/>
      <c r="F6" s="145"/>
      <c r="G6" s="271"/>
    </row>
    <row r="7" ht="15.0" customHeight="1">
      <c r="A7" s="272">
        <v>5.0</v>
      </c>
      <c r="B7" s="266"/>
      <c r="C7" s="274">
        <v>0.0</v>
      </c>
      <c r="D7" s="275">
        <v>40.0</v>
      </c>
      <c r="E7" s="276">
        <v>75.0</v>
      </c>
      <c r="F7" s="277">
        <v>100.0</v>
      </c>
      <c r="G7" s="271"/>
    </row>
    <row r="8" ht="15.0" customHeight="1">
      <c r="A8" s="272">
        <v>6.0</v>
      </c>
      <c r="B8" s="266"/>
      <c r="C8" s="278"/>
      <c r="D8" s="279"/>
      <c r="E8" s="279"/>
      <c r="F8" s="279"/>
      <c r="G8" s="280"/>
    </row>
    <row r="9" ht="22.5" customHeight="1">
      <c r="A9" s="281" t="s">
        <v>248</v>
      </c>
      <c r="B9" s="282" t="s">
        <v>249</v>
      </c>
      <c r="C9" s="283" t="s">
        <v>250</v>
      </c>
      <c r="D9" s="10"/>
      <c r="E9" s="10"/>
      <c r="F9" s="11"/>
      <c r="G9" s="282" t="s">
        <v>251</v>
      </c>
    </row>
    <row r="10" ht="60.0" customHeight="1">
      <c r="A10" s="284">
        <v>1.0</v>
      </c>
      <c r="B10" s="285" t="s">
        <v>252</v>
      </c>
      <c r="C10" s="286"/>
      <c r="D10" s="286"/>
      <c r="E10" s="286"/>
      <c r="F10" s="286"/>
      <c r="G10" s="285"/>
    </row>
    <row r="11" ht="60.0" customHeight="1">
      <c r="A11" s="287">
        <v>2.0</v>
      </c>
      <c r="B11" s="288" t="s">
        <v>255</v>
      </c>
      <c r="C11" s="289"/>
      <c r="D11" s="289"/>
      <c r="E11" s="289"/>
      <c r="F11" s="289"/>
      <c r="G11" s="288"/>
    </row>
    <row r="12" ht="60.0" customHeight="1">
      <c r="A12" s="284">
        <v>3.0</v>
      </c>
      <c r="B12" s="285" t="s">
        <v>256</v>
      </c>
      <c r="C12" s="286"/>
      <c r="D12" s="286"/>
      <c r="E12" s="286"/>
      <c r="F12" s="286"/>
      <c r="G12" s="285"/>
    </row>
    <row r="13" ht="60.0" customHeight="1">
      <c r="A13" s="290">
        <v>4.0</v>
      </c>
      <c r="B13" s="291" t="s">
        <v>257</v>
      </c>
      <c r="C13" s="289"/>
      <c r="D13" s="289"/>
      <c r="E13" s="289"/>
      <c r="F13" s="289"/>
      <c r="G13" s="288"/>
    </row>
    <row r="14" ht="60.0" customHeight="1">
      <c r="A14" s="284">
        <v>5.0</v>
      </c>
      <c r="B14" s="285" t="s">
        <v>258</v>
      </c>
      <c r="C14" s="292"/>
      <c r="D14" s="286"/>
      <c r="E14" s="286"/>
      <c r="F14" s="286"/>
      <c r="G14" s="285"/>
    </row>
    <row r="15" ht="22.5" customHeight="1">
      <c r="A15" s="293"/>
      <c r="B15" s="294"/>
      <c r="C15" s="295">
        <f t="shared" ref="C15:F15" si="1">COUNTIF(C10:C14,"X")</f>
        <v>0</v>
      </c>
      <c r="D15" s="295">
        <f t="shared" si="1"/>
        <v>0</v>
      </c>
      <c r="E15" s="296">
        <f t="shared" si="1"/>
        <v>0</v>
      </c>
      <c r="F15" s="297">
        <f t="shared" si="1"/>
        <v>0</v>
      </c>
      <c r="G15" s="298">
        <f>ROUND(((C15*$C$7)+(D15*$D$7)+(E15*$E$7)+(F15*$F$7))/COUNTA(A10:A14),0)</f>
        <v>0</v>
      </c>
    </row>
    <row r="16" ht="22.5" customHeight="1">
      <c r="A16" s="281" t="s">
        <v>248</v>
      </c>
      <c r="B16" s="282" t="s">
        <v>249</v>
      </c>
      <c r="C16" s="283" t="s">
        <v>259</v>
      </c>
      <c r="D16" s="10"/>
      <c r="E16" s="10"/>
      <c r="F16" s="11"/>
      <c r="G16" s="282" t="s">
        <v>251</v>
      </c>
    </row>
    <row r="17" ht="60.0" customHeight="1">
      <c r="A17" s="284">
        <v>1.0</v>
      </c>
      <c r="B17" s="285" t="s">
        <v>260</v>
      </c>
      <c r="C17" s="286"/>
      <c r="D17" s="286"/>
      <c r="E17" s="286"/>
      <c r="F17" s="286"/>
      <c r="G17" s="285"/>
    </row>
    <row r="18" ht="60.0" customHeight="1">
      <c r="A18" s="287">
        <v>2.0</v>
      </c>
      <c r="B18" s="288" t="s">
        <v>261</v>
      </c>
      <c r="C18" s="289"/>
      <c r="D18" s="289"/>
      <c r="E18" s="289"/>
      <c r="F18" s="289"/>
      <c r="G18" s="288"/>
    </row>
    <row r="19" ht="60.0" customHeight="1">
      <c r="A19" s="284">
        <v>3.0</v>
      </c>
      <c r="B19" s="285" t="s">
        <v>262</v>
      </c>
      <c r="C19" s="286"/>
      <c r="D19" s="286"/>
      <c r="E19" s="286"/>
      <c r="F19" s="286"/>
      <c r="G19" s="285"/>
    </row>
    <row r="20" ht="60.0" customHeight="1">
      <c r="A20" s="290">
        <v>4.0</v>
      </c>
      <c r="B20" s="291" t="s">
        <v>263</v>
      </c>
      <c r="C20" s="289"/>
      <c r="D20" s="289"/>
      <c r="E20" s="289"/>
      <c r="F20" s="289"/>
      <c r="G20" s="288"/>
    </row>
    <row r="21" ht="60.0" customHeight="1">
      <c r="A21" s="284">
        <v>5.0</v>
      </c>
      <c r="B21" s="285" t="s">
        <v>264</v>
      </c>
      <c r="C21" s="286"/>
      <c r="D21" s="286"/>
      <c r="E21" s="286"/>
      <c r="F21" s="286"/>
      <c r="G21" s="285"/>
    </row>
    <row r="22" ht="60.0" customHeight="1">
      <c r="A22" s="287">
        <v>6.0</v>
      </c>
      <c r="B22" s="288" t="s">
        <v>265</v>
      </c>
      <c r="C22" s="289"/>
      <c r="D22" s="289"/>
      <c r="E22" s="289"/>
      <c r="F22" s="289"/>
      <c r="G22" s="288"/>
    </row>
    <row r="23" ht="60.0" customHeight="1">
      <c r="A23" s="284">
        <v>7.0</v>
      </c>
      <c r="B23" s="285" t="s">
        <v>266</v>
      </c>
      <c r="C23" s="286"/>
      <c r="D23" s="286"/>
      <c r="E23" s="286"/>
      <c r="F23" s="286"/>
      <c r="G23" s="285"/>
    </row>
    <row r="24" ht="60.0" customHeight="1">
      <c r="A24" s="290">
        <v>8.0</v>
      </c>
      <c r="B24" s="291" t="s">
        <v>267</v>
      </c>
      <c r="C24" s="289"/>
      <c r="D24" s="289"/>
      <c r="E24" s="289"/>
      <c r="F24" s="289"/>
      <c r="G24" s="288"/>
    </row>
    <row r="25" ht="22.5" customHeight="1">
      <c r="A25" s="293"/>
      <c r="B25" s="294"/>
      <c r="C25" s="295">
        <f t="shared" ref="C25:F25" si="2">COUNTIF(C17:C20,"X")</f>
        <v>0</v>
      </c>
      <c r="D25" s="295">
        <f t="shared" si="2"/>
        <v>0</v>
      </c>
      <c r="E25" s="296">
        <f t="shared" si="2"/>
        <v>0</v>
      </c>
      <c r="F25" s="297">
        <f t="shared" si="2"/>
        <v>0</v>
      </c>
      <c r="G25" s="298">
        <f>ROUND(((C25*$C$7)+(D25*$D$7)+(E25*$E$7)+(F25*$F$7))/COUNTA(A17:A20),0)</f>
        <v>0</v>
      </c>
    </row>
    <row r="26" ht="22.5" customHeight="1">
      <c r="A26" s="281" t="s">
        <v>248</v>
      </c>
      <c r="B26" s="282" t="s">
        <v>249</v>
      </c>
      <c r="C26" s="283" t="s">
        <v>268</v>
      </c>
      <c r="D26" s="10"/>
      <c r="E26" s="10"/>
      <c r="F26" s="11"/>
      <c r="G26" s="282" t="s">
        <v>251</v>
      </c>
    </row>
    <row r="27" ht="60.0" customHeight="1">
      <c r="A27" s="284">
        <v>1.0</v>
      </c>
      <c r="B27" s="285" t="s">
        <v>269</v>
      </c>
      <c r="C27" s="286"/>
      <c r="D27" s="286"/>
      <c r="E27" s="286"/>
      <c r="F27" s="286"/>
      <c r="G27" s="285"/>
    </row>
    <row r="28" ht="60.0" customHeight="1">
      <c r="A28" s="287">
        <v>2.0</v>
      </c>
      <c r="B28" s="288" t="s">
        <v>270</v>
      </c>
      <c r="C28" s="289"/>
      <c r="D28" s="289"/>
      <c r="E28" s="289"/>
      <c r="F28" s="289"/>
      <c r="G28" s="288"/>
    </row>
    <row r="29" ht="60.0" customHeight="1">
      <c r="A29" s="284">
        <v>3.0</v>
      </c>
      <c r="B29" s="285" t="s">
        <v>271</v>
      </c>
      <c r="C29" s="286"/>
      <c r="D29" s="286"/>
      <c r="E29" s="286"/>
      <c r="F29" s="286"/>
      <c r="G29" s="285"/>
    </row>
    <row r="30" ht="60.0" customHeight="1">
      <c r="A30" s="290">
        <v>4.0</v>
      </c>
      <c r="B30" s="291" t="s">
        <v>267</v>
      </c>
      <c r="C30" s="289"/>
      <c r="D30" s="289"/>
      <c r="E30" s="289"/>
      <c r="F30" s="289"/>
      <c r="G30" s="288"/>
    </row>
    <row r="31" ht="60.0" customHeight="1">
      <c r="A31" s="284">
        <v>5.0</v>
      </c>
      <c r="B31" s="285" t="s">
        <v>272</v>
      </c>
      <c r="C31" s="286"/>
      <c r="D31" s="286"/>
      <c r="E31" s="286"/>
      <c r="F31" s="286"/>
      <c r="G31" s="285"/>
    </row>
    <row r="32" ht="22.5" customHeight="1">
      <c r="A32" s="293"/>
      <c r="B32" s="294"/>
      <c r="C32" s="295">
        <f t="shared" ref="C32:F32" si="3">COUNTIF(C27:C30,"X")</f>
        <v>0</v>
      </c>
      <c r="D32" s="295">
        <f t="shared" si="3"/>
        <v>0</v>
      </c>
      <c r="E32" s="296">
        <f t="shared" si="3"/>
        <v>0</v>
      </c>
      <c r="F32" s="297">
        <f t="shared" si="3"/>
        <v>0</v>
      </c>
      <c r="G32" s="298">
        <f>ROUND(((C32*$C$7)+(D32*$D$7)+(E32*$E$7)+(F32*$F$7))/COUNTA(A27:A30),0)</f>
        <v>0</v>
      </c>
    </row>
  </sheetData>
  <mergeCells count="15">
    <mergeCell ref="C3:C6"/>
    <mergeCell ref="C7:C8"/>
    <mergeCell ref="D7:D8"/>
    <mergeCell ref="E7:E8"/>
    <mergeCell ref="F7:F8"/>
    <mergeCell ref="C9:F9"/>
    <mergeCell ref="C16:F16"/>
    <mergeCell ref="C26:F26"/>
    <mergeCell ref="A1:B1"/>
    <mergeCell ref="C1:F1"/>
    <mergeCell ref="G1:G2"/>
    <mergeCell ref="D3:D6"/>
    <mergeCell ref="E3:E6"/>
    <mergeCell ref="F3:F6"/>
    <mergeCell ref="G3:G8"/>
  </mergeCells>
  <conditionalFormatting sqref="C10:D14 C17:D24 C27:D31">
    <cfRule type="cellIs" dxfId="6" priority="1" operator="equal">
      <formula>"x"</formula>
    </cfRule>
  </conditionalFormatting>
  <conditionalFormatting sqref="G3:G8 G15:G32">
    <cfRule type="cellIs" dxfId="6" priority="2" operator="lessThanOrEqual">
      <formula>40</formula>
    </cfRule>
  </conditionalFormatting>
  <conditionalFormatting sqref="G3:G8 G15:G32">
    <cfRule type="cellIs" dxfId="7" priority="3" operator="between">
      <formula>40</formula>
      <formula>75</formula>
    </cfRule>
  </conditionalFormatting>
  <conditionalFormatting sqref="G3:G8 G15:G32">
    <cfRule type="cellIs" dxfId="8" priority="4" operator="greaterThanOrEqual">
      <formula>75</formula>
    </cfRule>
  </conditionalFormatting>
  <conditionalFormatting sqref="E10:E14 E17:E24 E27:E31">
    <cfRule type="cellIs" dxfId="7" priority="5" operator="equal">
      <formula>"x"</formula>
    </cfRule>
  </conditionalFormatting>
  <conditionalFormatting sqref="F10:F14 F17:F24 F27:F31">
    <cfRule type="cellIs" dxfId="8" priority="6" operator="equal">
      <formula>"x"</formula>
    </cfRule>
  </conditionalFormatting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8.0" topLeftCell="C9" activePane="bottomRight" state="frozen"/>
      <selection activeCell="C1" sqref="C1" pane="topRight"/>
      <selection activeCell="A9" sqref="A9" pane="bottomLeft"/>
      <selection activeCell="C9" sqref="C9" pane="bottomRight"/>
    </sheetView>
  </sheetViews>
  <sheetFormatPr customHeight="1" defaultColWidth="14.43" defaultRowHeight="15.0"/>
  <cols>
    <col customWidth="1" min="1" max="1" width="5.86"/>
    <col customWidth="1" min="2" max="2" width="50.14"/>
    <col customWidth="1" min="3" max="3" width="57.86"/>
    <col customWidth="1" min="4" max="6" width="17.29"/>
    <col customWidth="1" min="7" max="7" width="57.29"/>
  </cols>
  <sheetData>
    <row r="1" ht="30.0" customHeight="1">
      <c r="A1" s="258" t="s">
        <v>236</v>
      </c>
      <c r="B1" s="165"/>
      <c r="C1" s="259" t="s">
        <v>237</v>
      </c>
      <c r="D1" s="165"/>
      <c r="E1" s="165"/>
      <c r="F1" s="166"/>
      <c r="G1" s="260" t="s">
        <v>206</v>
      </c>
    </row>
    <row r="2" ht="22.5" customHeight="1">
      <c r="A2" s="261" t="s">
        <v>238</v>
      </c>
      <c r="B2" s="262" t="s">
        <v>239</v>
      </c>
      <c r="C2" s="263" t="s">
        <v>240</v>
      </c>
      <c r="D2" s="264" t="s">
        <v>241</v>
      </c>
      <c r="E2" s="264" t="s">
        <v>242</v>
      </c>
      <c r="F2" s="264" t="s">
        <v>243</v>
      </c>
      <c r="G2" s="265"/>
    </row>
    <row r="3" ht="15.0" customHeight="1">
      <c r="A3" s="261">
        <v>1.0</v>
      </c>
      <c r="B3" s="266" t="str">
        <f>CONCATENATE(NOTAS!D24," ",NOTAS!E24)</f>
        <v>ALFONSO HERNANDEZ JUAN ESTEBAN</v>
      </c>
      <c r="C3" s="267" t="s">
        <v>244</v>
      </c>
      <c r="D3" s="268" t="s">
        <v>245</v>
      </c>
      <c r="E3" s="268" t="s">
        <v>246</v>
      </c>
      <c r="F3" s="268" t="s">
        <v>247</v>
      </c>
      <c r="G3" s="269">
        <f>ROUND(AVERAGE(G15,G25,G32),0)</f>
        <v>0</v>
      </c>
    </row>
    <row r="4" ht="15.0" customHeight="1">
      <c r="A4" s="261">
        <v>2.0</v>
      </c>
      <c r="B4" s="266" t="str">
        <f>CONCATENATE(NOTAS!D25," ",NOTAS!E25)</f>
        <v>MOSQUERA UBATE JUAN PABLO</v>
      </c>
      <c r="C4" s="270"/>
      <c r="D4" s="139"/>
      <c r="E4" s="139"/>
      <c r="F4" s="139"/>
      <c r="G4" s="271"/>
    </row>
    <row r="5" ht="15.0" customHeight="1">
      <c r="A5" s="272">
        <v>3.0</v>
      </c>
      <c r="B5" s="266" t="str">
        <f>CONCATENATE(#REF!," ",#REF!)</f>
        <v>#REF!</v>
      </c>
      <c r="C5" s="270"/>
      <c r="D5" s="139"/>
      <c r="E5" s="139"/>
      <c r="F5" s="139"/>
      <c r="G5" s="271"/>
    </row>
    <row r="6" ht="15.0" customHeight="1">
      <c r="A6" s="272">
        <v>4.0</v>
      </c>
      <c r="B6" s="266"/>
      <c r="C6" s="273"/>
      <c r="D6" s="145"/>
      <c r="E6" s="145"/>
      <c r="F6" s="145"/>
      <c r="G6" s="271"/>
    </row>
    <row r="7" ht="15.0" customHeight="1">
      <c r="A7" s="272">
        <v>5.0</v>
      </c>
      <c r="B7" s="266"/>
      <c r="C7" s="274">
        <v>0.0</v>
      </c>
      <c r="D7" s="275">
        <v>40.0</v>
      </c>
      <c r="E7" s="276">
        <v>75.0</v>
      </c>
      <c r="F7" s="277">
        <v>100.0</v>
      </c>
      <c r="G7" s="271"/>
    </row>
    <row r="8" ht="15.0" customHeight="1">
      <c r="A8" s="272">
        <v>6.0</v>
      </c>
      <c r="B8" s="266"/>
      <c r="C8" s="278"/>
      <c r="D8" s="279"/>
      <c r="E8" s="279"/>
      <c r="F8" s="279"/>
      <c r="G8" s="280"/>
    </row>
    <row r="9" ht="22.5" customHeight="1">
      <c r="A9" s="281" t="s">
        <v>248</v>
      </c>
      <c r="B9" s="282" t="s">
        <v>249</v>
      </c>
      <c r="C9" s="283" t="s">
        <v>250</v>
      </c>
      <c r="D9" s="10"/>
      <c r="E9" s="10"/>
      <c r="F9" s="11"/>
      <c r="G9" s="282" t="s">
        <v>251</v>
      </c>
    </row>
    <row r="10" ht="60.0" customHeight="1">
      <c r="A10" s="284">
        <v>1.0</v>
      </c>
      <c r="B10" s="285" t="s">
        <v>252</v>
      </c>
      <c r="C10" s="286" t="s">
        <v>274</v>
      </c>
      <c r="D10" s="286"/>
      <c r="E10" s="286"/>
      <c r="F10" s="286"/>
      <c r="G10" s="285"/>
    </row>
    <row r="11" ht="60.0" customHeight="1">
      <c r="A11" s="287">
        <v>2.0</v>
      </c>
      <c r="B11" s="288" t="s">
        <v>255</v>
      </c>
      <c r="C11" s="289" t="s">
        <v>275</v>
      </c>
      <c r="D11" s="289"/>
      <c r="E11" s="289"/>
      <c r="F11" s="289"/>
      <c r="G11" s="288"/>
    </row>
    <row r="12" ht="60.0" customHeight="1">
      <c r="A12" s="284">
        <v>3.0</v>
      </c>
      <c r="B12" s="285" t="s">
        <v>256</v>
      </c>
      <c r="C12" s="286" t="s">
        <v>276</v>
      </c>
      <c r="D12" s="286"/>
      <c r="E12" s="286"/>
      <c r="F12" s="286"/>
      <c r="G12" s="285"/>
    </row>
    <row r="13" ht="60.0" customHeight="1">
      <c r="A13" s="290">
        <v>4.0</v>
      </c>
      <c r="B13" s="291" t="s">
        <v>257</v>
      </c>
      <c r="C13" s="289" t="s">
        <v>277</v>
      </c>
      <c r="D13" s="289"/>
      <c r="E13" s="289"/>
      <c r="F13" s="289"/>
      <c r="G13" s="288"/>
    </row>
    <row r="14" ht="60.0" customHeight="1">
      <c r="A14" s="284">
        <v>5.0</v>
      </c>
      <c r="B14" s="285" t="s">
        <v>258</v>
      </c>
      <c r="C14" s="292" t="s">
        <v>278</v>
      </c>
      <c r="D14" s="286"/>
      <c r="E14" s="286"/>
      <c r="F14" s="286"/>
      <c r="G14" s="285"/>
    </row>
    <row r="15" ht="22.5" customHeight="1">
      <c r="A15" s="293"/>
      <c r="B15" s="294"/>
      <c r="C15" s="295">
        <f t="shared" ref="C15:F15" si="1">COUNTIF(C10:C14,"X")</f>
        <v>0</v>
      </c>
      <c r="D15" s="295">
        <f t="shared" si="1"/>
        <v>0</v>
      </c>
      <c r="E15" s="296">
        <f t="shared" si="1"/>
        <v>0</v>
      </c>
      <c r="F15" s="297">
        <f t="shared" si="1"/>
        <v>0</v>
      </c>
      <c r="G15" s="298">
        <f>ROUND(((C15*$C$7)+(D15*$D$7)+(E15*$E$7)+(F15*$F$7))/COUNTA(A10:A14),0)</f>
        <v>0</v>
      </c>
    </row>
    <row r="16" ht="22.5" customHeight="1">
      <c r="A16" s="281" t="s">
        <v>248</v>
      </c>
      <c r="B16" s="282" t="s">
        <v>249</v>
      </c>
      <c r="C16" s="283" t="s">
        <v>259</v>
      </c>
      <c r="D16" s="10"/>
      <c r="E16" s="10"/>
      <c r="F16" s="11"/>
      <c r="G16" s="282" t="s">
        <v>251</v>
      </c>
    </row>
    <row r="17" ht="60.0" customHeight="1">
      <c r="A17" s="284">
        <v>1.0</v>
      </c>
      <c r="B17" s="285" t="s">
        <v>260</v>
      </c>
      <c r="C17" s="286" t="s">
        <v>279</v>
      </c>
      <c r="D17" s="286"/>
      <c r="E17" s="286"/>
      <c r="F17" s="286"/>
      <c r="G17" s="285"/>
    </row>
    <row r="18" ht="60.0" customHeight="1">
      <c r="A18" s="287">
        <v>2.0</v>
      </c>
      <c r="B18" s="288" t="s">
        <v>280</v>
      </c>
      <c r="C18" s="289" t="s">
        <v>281</v>
      </c>
      <c r="D18" s="289"/>
      <c r="E18" s="289"/>
      <c r="F18" s="289"/>
      <c r="G18" s="288"/>
    </row>
    <row r="19" ht="60.0" customHeight="1">
      <c r="A19" s="284">
        <v>3.0</v>
      </c>
      <c r="B19" s="285" t="s">
        <v>262</v>
      </c>
      <c r="C19" s="289" t="s">
        <v>282</v>
      </c>
      <c r="D19" s="286"/>
      <c r="E19" s="286"/>
      <c r="F19" s="286"/>
      <c r="G19" s="285"/>
    </row>
    <row r="20" ht="60.0" customHeight="1">
      <c r="A20" s="290">
        <v>4.0</v>
      </c>
      <c r="B20" s="291" t="s">
        <v>263</v>
      </c>
      <c r="C20" s="289" t="s">
        <v>283</v>
      </c>
      <c r="D20" s="289"/>
      <c r="E20" s="289"/>
      <c r="F20" s="289"/>
      <c r="G20" s="288"/>
    </row>
    <row r="21" ht="60.0" customHeight="1">
      <c r="A21" s="284">
        <v>5.0</v>
      </c>
      <c r="B21" s="285" t="s">
        <v>264</v>
      </c>
      <c r="C21" s="286" t="s">
        <v>278</v>
      </c>
      <c r="D21" s="286"/>
      <c r="E21" s="286"/>
      <c r="F21" s="286"/>
      <c r="G21" s="285"/>
    </row>
    <row r="22" ht="60.0" customHeight="1">
      <c r="A22" s="287">
        <v>6.0</v>
      </c>
      <c r="B22" s="288" t="s">
        <v>265</v>
      </c>
      <c r="C22" s="289"/>
      <c r="D22" s="289"/>
      <c r="E22" s="289"/>
      <c r="F22" s="289"/>
      <c r="G22" s="288"/>
    </row>
    <row r="23" ht="60.0" customHeight="1">
      <c r="A23" s="284">
        <v>7.0</v>
      </c>
      <c r="B23" s="285" t="s">
        <v>266</v>
      </c>
      <c r="C23" s="286"/>
      <c r="D23" s="286"/>
      <c r="E23" s="286"/>
      <c r="F23" s="286"/>
      <c r="G23" s="285"/>
    </row>
    <row r="24" ht="60.0" customHeight="1">
      <c r="A24" s="290">
        <v>8.0</v>
      </c>
      <c r="B24" s="291" t="s">
        <v>267</v>
      </c>
      <c r="C24" s="289"/>
      <c r="D24" s="289"/>
      <c r="E24" s="289"/>
      <c r="F24" s="289"/>
      <c r="G24" s="288"/>
    </row>
    <row r="25" ht="22.5" customHeight="1">
      <c r="A25" s="293"/>
      <c r="B25" s="294"/>
      <c r="C25" s="295">
        <f t="shared" ref="C25:F25" si="2">COUNTIF(C17:C20,"X")</f>
        <v>0</v>
      </c>
      <c r="D25" s="295">
        <f t="shared" si="2"/>
        <v>0</v>
      </c>
      <c r="E25" s="296">
        <f t="shared" si="2"/>
        <v>0</v>
      </c>
      <c r="F25" s="297">
        <f t="shared" si="2"/>
        <v>0</v>
      </c>
      <c r="G25" s="298">
        <f>ROUND(((C25*$C$7)+(D25*$D$7)+(E25*$E$7)+(F25*$F$7))/COUNTA(A17:A20),0)</f>
        <v>0</v>
      </c>
    </row>
    <row r="26" ht="22.5" customHeight="1">
      <c r="A26" s="281" t="s">
        <v>248</v>
      </c>
      <c r="B26" s="282" t="s">
        <v>249</v>
      </c>
      <c r="C26" s="283" t="s">
        <v>268</v>
      </c>
      <c r="D26" s="10"/>
      <c r="E26" s="10"/>
      <c r="F26" s="11"/>
      <c r="G26" s="282" t="s">
        <v>251</v>
      </c>
    </row>
    <row r="27" ht="60.0" customHeight="1">
      <c r="A27" s="284">
        <v>1.0</v>
      </c>
      <c r="B27" s="285" t="s">
        <v>269</v>
      </c>
      <c r="C27" s="286"/>
      <c r="D27" s="286"/>
      <c r="E27" s="286"/>
      <c r="F27" s="286"/>
      <c r="G27" s="285"/>
    </row>
    <row r="28" ht="60.0" customHeight="1">
      <c r="A28" s="287">
        <v>2.0</v>
      </c>
      <c r="B28" s="288" t="s">
        <v>270</v>
      </c>
      <c r="C28" s="289"/>
      <c r="D28" s="289"/>
      <c r="E28" s="289"/>
      <c r="F28" s="289"/>
      <c r="G28" s="288"/>
    </row>
    <row r="29" ht="60.0" customHeight="1">
      <c r="A29" s="284">
        <v>3.0</v>
      </c>
      <c r="B29" s="285" t="s">
        <v>271</v>
      </c>
      <c r="C29" s="286"/>
      <c r="D29" s="286"/>
      <c r="E29" s="286"/>
      <c r="F29" s="286"/>
      <c r="G29" s="285"/>
    </row>
    <row r="30" ht="60.0" customHeight="1">
      <c r="A30" s="290">
        <v>4.0</v>
      </c>
      <c r="B30" s="291" t="s">
        <v>267</v>
      </c>
      <c r="C30" s="289"/>
      <c r="D30" s="289"/>
      <c r="E30" s="289"/>
      <c r="F30" s="289"/>
      <c r="G30" s="288"/>
    </row>
    <row r="31" ht="60.0" customHeight="1">
      <c r="A31" s="284">
        <v>5.0</v>
      </c>
      <c r="B31" s="285" t="s">
        <v>272</v>
      </c>
      <c r="C31" s="286"/>
      <c r="D31" s="286"/>
      <c r="E31" s="286"/>
      <c r="F31" s="286"/>
      <c r="G31" s="285"/>
    </row>
    <row r="32" ht="22.5" customHeight="1">
      <c r="A32" s="293"/>
      <c r="B32" s="294"/>
      <c r="C32" s="295">
        <f t="shared" ref="C32:F32" si="3">COUNTIF(C27:C30,"X")</f>
        <v>0</v>
      </c>
      <c r="D32" s="295">
        <f t="shared" si="3"/>
        <v>0</v>
      </c>
      <c r="E32" s="296">
        <f t="shared" si="3"/>
        <v>0</v>
      </c>
      <c r="F32" s="297">
        <f t="shared" si="3"/>
        <v>0</v>
      </c>
      <c r="G32" s="298">
        <f>ROUND(((C32*$C$7)+(D32*$D$7)+(E32*$E$7)+(F32*$F$7))/COUNTA(A27:A30),0)</f>
        <v>0</v>
      </c>
    </row>
  </sheetData>
  <mergeCells count="15">
    <mergeCell ref="C3:C6"/>
    <mergeCell ref="C7:C8"/>
    <mergeCell ref="D7:D8"/>
    <mergeCell ref="E7:E8"/>
    <mergeCell ref="F7:F8"/>
    <mergeCell ref="C9:F9"/>
    <mergeCell ref="C16:F16"/>
    <mergeCell ref="C26:F26"/>
    <mergeCell ref="A1:B1"/>
    <mergeCell ref="C1:F1"/>
    <mergeCell ref="G1:G2"/>
    <mergeCell ref="D3:D6"/>
    <mergeCell ref="E3:E6"/>
    <mergeCell ref="F3:F6"/>
    <mergeCell ref="G3:G8"/>
  </mergeCells>
  <conditionalFormatting sqref="C10:D14 C17:D24 C27:D31">
    <cfRule type="cellIs" dxfId="6" priority="1" operator="equal">
      <formula>"x"</formula>
    </cfRule>
  </conditionalFormatting>
  <conditionalFormatting sqref="G3:G8 G15:G32">
    <cfRule type="cellIs" dxfId="6" priority="2" operator="lessThanOrEqual">
      <formula>40</formula>
    </cfRule>
  </conditionalFormatting>
  <conditionalFormatting sqref="G3:G8 G15:G32">
    <cfRule type="cellIs" dxfId="7" priority="3" operator="between">
      <formula>40</formula>
      <formula>75</formula>
    </cfRule>
  </conditionalFormatting>
  <conditionalFormatting sqref="G3:G8 G15:G32">
    <cfRule type="cellIs" dxfId="8" priority="4" operator="greaterThanOrEqual">
      <formula>75</formula>
    </cfRule>
  </conditionalFormatting>
  <conditionalFormatting sqref="E10:E14 E17:E24 E27:E31">
    <cfRule type="cellIs" dxfId="7" priority="5" operator="equal">
      <formula>"x"</formula>
    </cfRule>
  </conditionalFormatting>
  <conditionalFormatting sqref="F10:F14 F17:F24 F27:F31">
    <cfRule type="cellIs" dxfId="8" priority="6" operator="equal">
      <formula>"x"</formula>
    </cfRule>
  </conditionalFormatting>
  <printOptions/>
  <pageMargins bottom="0.75" footer="0.0" header="0.0" left="0.7" right="0.7" top="0.75"/>
  <pageSetup orientation="portrait"/>
  <drawing r:id="rId1"/>
</worksheet>
</file>