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Резонансы" r:id="rId1" sheetId="1" state="visible"/>
    <sheet name="АЧХ7" r:id="rId2" sheetId="2" state="visible"/>
    <sheet name="АЧХ1" r:id="rId3" sheetId="3" state="visible"/>
    <sheet name="ФЧХ7" r:id="rId4" sheetId="4" state="visible"/>
    <sheet name="ФЧХ1" r:id="rId5" sheetId="5" state="visible"/>
    <sheet name="Ёмкости" r:id="rId6" sheetId="6" state="visible"/>
    <sheet name="Таб" r:id="rId7" sheetId="7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<sst xmlns="http://schemas.openxmlformats.org/spreadsheetml/2006/main" xmlns:a="http://schemas.openxmlformats.org/drawingml/2006/main" xmlns:a15="http://schemas.microsoft.com/office/drawing/2012/main" xmlns:asvg="http://schemas.microsoft.com/office/drawing/2016/SVG/main" xmlns:c="http://schemas.openxmlformats.org/drawingml/2006/chart" xmlns:co="http://ncloudtech.com" xmlns:co-ooxml="http://ncloudtech.com/ooxml" xmlns:m="http://schemas.openxmlformats.org/officeDocument/2006/math" xmlns:mc="http://schemas.openxmlformats.org/markup-compatibility/2006" xmlns:o="urn:schemas-microsoft-com:office:office" xmlns:p="http://schemas.openxmlformats.org/presentationml/2006/main" xmlns:pic="http://schemas.openxmlformats.org/drawingml/2006/picture" xmlns:r="http://schemas.openxmlformats.org/officeDocument/2006/relationships" xmlns:s="http://schemas.openxmlformats.org/officeDocument/2006/sharedTypes" xmlns:sl="http://schemas.openxmlformats.org/schemaLibrary/2006/main" xmlns:v="urn:schemas-microsoft-com:vml" xmlns:w="http://schemas.openxmlformats.org/wordprocessingml/2006/main" xmlns:w14="http://schemas.microsoft.com/office/word/2010/wordml" xmlns:w15="http://schemas.microsoft.com/office/word/2012/wordml" xmlns:wp="http://schemas.openxmlformats.org/drawingml/2006/wordprocessingDrawing" xmlns:wpg="http://schemas.microsoft.com/office/word/2010/wordprocessingGroup" xmlns:wps="http://schemas.microsoft.com/office/word/2010/wordprocessingShape" xmlns:x="urn:schemas-microsoft-com:office:excel" xmlns:x14="http://schemas.microsoft.com/office/spreadsheetml/2009/9/main" xmlns:xdr="http://schemas.openxmlformats.org/drawingml/2006/spreadsheetDrawing" xmlns:xm="http://schemas.microsoft.com/office/excel/2006/main" mc:Ignorable="co co-ooxml w14 x14 w15">
  <si>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n</t>
  </si>
  <si>
    <t>nu, кГц</t>
  </si>
  <si>
    <t>dnu, кГц</t>
  </si>
  <si>
    <t>U(nu), В</t>
  </si>
  <si>
    <t>dU(nu), B</t>
  </si>
  <si>
    <t>E, B</t>
  </si>
  <si>
    <t>dE, B</t>
  </si>
  <si>
    <t>f, кГц</t>
  </si>
  <si>
    <t>df, кГц</t>
  </si>
  <si>
    <t>U, B</t>
  </si>
  <si>
    <t>dU, B</t>
  </si>
  <si>
    <t>sign(dphi)</t>
  </si>
  <si>
    <t>x, дел</t>
  </si>
  <si>
    <t>dx, дел</t>
  </si>
  <si>
    <t>x0, дел</t>
  </si>
  <si>
    <t>dx0, дел</t>
  </si>
  <si>
    <t>dphi, pi*рад</t>
  </si>
  <si>
    <t>d(dphi), pi*рад</t>
  </si>
  <si>
    <t>Cn, нФ</t>
  </si>
  <si>
    <t>С, нФ</t>
  </si>
  <si>
    <t>L, мкГн</t>
  </si>
  <si>
    <t>rho, Ом</t>
  </si>
  <si>
    <t>|Zрез|, Ом</t>
  </si>
  <si>
    <t>Q</t>
  </si>
  <si>
    <t>Rsum, Ом</t>
  </si>
  <si>
    <t>Rsmax, Ом</t>
  </si>
  <si>
    <t>R_L, Ом</t>
  </si>
  <si>
    <t>Среднее значение</t>
  </si>
  <si/>
  <si>
    <t>Случ. погрешность</t>
  </si>
  <si>
    <t>R, Ом</t>
  </si>
  <si>
    <t>R1, Ом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</si>
</sst>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0.00;-0.00" formatCode="0.00;-0.00" numFmtId="1000"/>
    <numFmt co:extendedFormatCode="0.000;-0.000" formatCode="0.000;-0.000" numFmtId="1001"/>
    <numFmt co:extendedFormatCode="0;-0" formatCode="0;-0" numFmtId="1002"/>
    <numFmt co:extendedFormatCode="0.0;-0.0" formatCode="0.0;-0.0" numFmtId="1003"/>
  </numFmts>
  <fonts count="2">
    <font>
      <name val="Calibri"/>
      <sz val="11"/>
    </font>
    <font>
      <name val="XO Thames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borderId="0" fillId="0" fontId="1" quotePrefix="false"/>
  </cellStyleXfs>
  <cellXfs count="6">
    <xf applyFont="true" borderId="0" fillId="0" fontId="1" quotePrefix="false"/>
    <xf applyFont="true" applyNumberFormat="true" borderId="0" fillId="0" fontId="1" numFmtId="1000" quotePrefix="false"/>
    <xf applyFont="true" applyNumberFormat="true" borderId="0" fillId="0" fontId="1" numFmtId="1001" quotePrefix="false"/>
    <xf applyFont="true" applyNumberFormat="true" borderId="0" fillId="0" fontId="1" numFmtId="1002" quotePrefix="false"/>
    <xf applyFont="true" applyNumberFormat="true" borderId="0" fillId="0" fontId="1" numFmtId="1003" quotePrefix="false"/>
    <xf applyAlignment="true" applyFont="true" borderId="0" fillId="0" fontId="1" quotePrefix="false">
      <alignment horizont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0" Target="theme/theme1.xml" Type="http://schemas.openxmlformats.org/officeDocument/2006/relationships/theme"/>
  <Relationship Id="rId7" Target="worksheets/sheet7.xml" Type="http://schemas.openxmlformats.org/officeDocument/2006/relationships/worksheet"/>
  <Relationship Id="rId6" Target="worksheets/sheet6.xml" Type="http://schemas.openxmlformats.org/officeDocument/2006/relationships/worksheet"/>
  <Relationship Id="rId9" Target="styles.xml" Type="http://schemas.openxmlformats.org/officeDocument/2006/relationships/styles"/>
  <Relationship Id="rId5" Target="worksheets/sheet5.xml" Type="http://schemas.openxmlformats.org/officeDocument/2006/relationships/worksheet"/>
  <Relationship Id="rId8" Target="sharedStrings.xml" Type="http://schemas.openxmlformats.org/officeDocument/2006/relationships/sharedStrings"/>
  <Relationship Id="rId4" Target="worksheets/sheet4.xml" Type="http://schemas.openxmlformats.org/officeDocument/2006/relationships/worksheet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cols>
    <col bestFit="true" customWidth="true" max="16384" min="1" outlineLevel="0" style="0" width="10.7884703773945"/>
  </cols>
  <sheetData>
    <row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outlineLevel="0" r="2">
      <c r="A2" s="0" t="n">
        <v>1</v>
      </c>
      <c r="B2" s="1" t="n">
        <v>32.12</v>
      </c>
      <c r="C2" s="1" t="n">
        <v>0.01</v>
      </c>
      <c r="D2" s="2" t="n">
        <v>1.19</v>
      </c>
      <c r="E2" s="2" t="n">
        <v>0.001</v>
      </c>
      <c r="F2" s="2" t="n">
        <v>0.202</v>
      </c>
      <c r="G2" s="2" t="n">
        <v>0.001</v>
      </c>
    </row>
    <row outlineLevel="0" r="3">
      <c r="A3" s="0" t="n">
        <v>2</v>
      </c>
      <c r="B3" s="1" t="n">
        <v>27.79</v>
      </c>
      <c r="C3" s="1" t="n">
        <v>0.01</v>
      </c>
      <c r="D3" s="2" t="n">
        <v>0.79</v>
      </c>
      <c r="E3" s="2" t="n">
        <v>0.001</v>
      </c>
      <c r="F3" s="2" t="n">
        <v>0.202</v>
      </c>
      <c r="G3" s="2" t="n">
        <v>0.001</v>
      </c>
    </row>
    <row outlineLevel="0" r="4">
      <c r="A4" s="0" t="n">
        <v>3</v>
      </c>
      <c r="B4" s="1" t="n">
        <v>23.16</v>
      </c>
      <c r="C4" s="1" t="n">
        <v>0.01</v>
      </c>
      <c r="D4" s="2" t="n">
        <v>0.67</v>
      </c>
      <c r="E4" s="2" t="n">
        <v>0.001</v>
      </c>
      <c r="F4" s="2" t="n">
        <v>0.202</v>
      </c>
      <c r="G4" s="2" t="n">
        <v>0.001</v>
      </c>
    </row>
    <row outlineLevel="0" r="5">
      <c r="A5" s="0" t="n">
        <v>4</v>
      </c>
      <c r="B5" s="1" t="n">
        <v>21.28</v>
      </c>
      <c r="C5" s="1" t="n">
        <v>0.01</v>
      </c>
      <c r="D5" s="2" t="n">
        <v>0.573</v>
      </c>
      <c r="E5" s="2" t="n">
        <v>0.001</v>
      </c>
      <c r="F5" s="2" t="n">
        <v>0.202</v>
      </c>
      <c r="G5" s="2" t="n">
        <v>0.001</v>
      </c>
    </row>
    <row outlineLevel="0" r="6">
      <c r="A6" s="0" t="n">
        <v>5</v>
      </c>
      <c r="B6" s="1" t="n">
        <v>19.46</v>
      </c>
      <c r="C6" s="1" t="n">
        <v>0.01</v>
      </c>
      <c r="D6" s="2" t="n">
        <v>0.449</v>
      </c>
      <c r="E6" s="2" t="n">
        <v>0.001</v>
      </c>
      <c r="F6" s="2" t="n">
        <v>0.202</v>
      </c>
      <c r="G6" s="2" t="n">
        <v>0.001</v>
      </c>
    </row>
    <row outlineLevel="0" r="7">
      <c r="A7" s="0" t="n">
        <v>6</v>
      </c>
      <c r="B7" s="1" t="n">
        <v>17.67</v>
      </c>
      <c r="C7" s="1" t="n">
        <v>0.01</v>
      </c>
      <c r="D7" s="2" t="n">
        <v>0.38</v>
      </c>
      <c r="E7" s="2" t="n">
        <v>0.001</v>
      </c>
      <c r="F7" s="2" t="n">
        <v>0.202</v>
      </c>
      <c r="G7" s="2" t="n">
        <v>0.001</v>
      </c>
    </row>
    <row outlineLevel="0" r="8">
      <c r="A8" s="0" t="n">
        <v>7</v>
      </c>
      <c r="B8" s="1" t="n">
        <v>16.02</v>
      </c>
      <c r="C8" s="1" t="n">
        <v>0.01</v>
      </c>
      <c r="D8" s="2" t="n">
        <v>0.335</v>
      </c>
      <c r="E8" s="2" t="n">
        <v>0.001</v>
      </c>
      <c r="F8" s="2" t="n">
        <v>0.202</v>
      </c>
      <c r="G8" s="2" t="n">
        <v>0.001</v>
      </c>
    </row>
    <row outlineLevel="0" r="9">
      <c r="C9" s="0" t="n"/>
    </row>
  </sheetData>
  <pageMargins bottom="0.790000021457672" footer="0.19680555164814" header="0.19680555164814" left="0.790000021457672" right="0.790000021457672" top="0.790000021457672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sheetData>
    <row outlineLevel="0" r="1">
      <c r="A1" s="0" t="s">
        <v>7</v>
      </c>
      <c r="B1" s="0" t="s">
        <v>8</v>
      </c>
      <c r="C1" s="0" t="s">
        <v>9</v>
      </c>
      <c r="D1" s="0" t="s">
        <v>10</v>
      </c>
    </row>
    <row outlineLevel="0" r="2">
      <c r="A2" s="1" t="n">
        <v>15.41</v>
      </c>
      <c r="B2" s="1" t="n">
        <v>0.01</v>
      </c>
      <c r="C2" s="2" t="n">
        <v>0.193</v>
      </c>
      <c r="D2" s="2" t="n">
        <v>0.001</v>
      </c>
    </row>
    <row outlineLevel="0" r="3">
      <c r="A3" s="1" t="n">
        <v>15.51</v>
      </c>
      <c r="B3" s="1" t="n">
        <v>0.01</v>
      </c>
      <c r="C3" s="2" t="n">
        <v>0.215</v>
      </c>
      <c r="D3" s="2" t="n">
        <v>0.001</v>
      </c>
    </row>
    <row outlineLevel="0" r="4">
      <c r="A4" s="1" t="n">
        <v>15.54</v>
      </c>
      <c r="B4" s="1" t="n">
        <v>0.01</v>
      </c>
      <c r="C4" s="2" t="n">
        <v>0.222</v>
      </c>
      <c r="D4" s="2" t="n">
        <v>0.001</v>
      </c>
    </row>
    <row outlineLevel="0" r="5">
      <c r="A5" s="1" t="n">
        <v>15.6</v>
      </c>
      <c r="B5" s="1" t="n">
        <v>0.01</v>
      </c>
      <c r="C5" s="2" t="n">
        <v>0.239</v>
      </c>
      <c r="D5" s="2" t="n">
        <v>0.001</v>
      </c>
    </row>
    <row outlineLevel="0" r="6">
      <c r="A6" s="1" t="n">
        <v>15.61</v>
      </c>
      <c r="B6" s="1" t="n">
        <v>0.01</v>
      </c>
      <c r="C6" s="2" t="n">
        <v>0.242</v>
      </c>
      <c r="D6" s="2" t="n">
        <v>0.001</v>
      </c>
    </row>
    <row outlineLevel="0" r="7">
      <c r="A7" s="1" t="n">
        <v>15.64</v>
      </c>
      <c r="B7" s="1" t="n">
        <v>0.01</v>
      </c>
      <c r="C7" s="2" t="n">
        <v>0.25</v>
      </c>
      <c r="D7" s="2" t="n">
        <v>0.001</v>
      </c>
    </row>
    <row outlineLevel="0" r="8">
      <c r="A8" s="1" t="n">
        <v>15.69</v>
      </c>
      <c r="B8" s="1" t="n">
        <v>0.01</v>
      </c>
      <c r="C8" s="2" t="n">
        <v>0.267</v>
      </c>
      <c r="D8" s="2" t="n">
        <v>0.001</v>
      </c>
    </row>
    <row outlineLevel="0" r="9">
      <c r="A9" s="1" t="n">
        <v>15.78</v>
      </c>
      <c r="B9" s="1" t="n">
        <v>0.01</v>
      </c>
      <c r="C9" s="2" t="n">
        <v>0.289</v>
      </c>
      <c r="D9" s="2" t="n">
        <v>0.001</v>
      </c>
    </row>
    <row outlineLevel="0" r="10">
      <c r="A10" s="1" t="n">
        <v>15.83</v>
      </c>
      <c r="B10" s="1" t="n">
        <v>0.01</v>
      </c>
      <c r="C10" s="2" t="n">
        <v>0.304</v>
      </c>
      <c r="D10" s="2" t="n">
        <v>0.001</v>
      </c>
    </row>
    <row outlineLevel="0" r="11">
      <c r="A11" s="1" t="n">
        <v>15.92</v>
      </c>
      <c r="B11" s="1" t="n">
        <v>0.01</v>
      </c>
      <c r="C11" s="2" t="n">
        <v>0.325</v>
      </c>
      <c r="D11" s="2" t="n">
        <v>0.001</v>
      </c>
    </row>
    <row outlineLevel="0" r="12">
      <c r="A12" s="1" t="n">
        <v>16.03</v>
      </c>
      <c r="B12" s="1" t="n">
        <v>0.01</v>
      </c>
      <c r="C12" s="2" t="n">
        <v>0.338</v>
      </c>
      <c r="D12" s="2" t="n">
        <v>0.001</v>
      </c>
    </row>
    <row outlineLevel="0" r="13">
      <c r="A13" s="1" t="n">
        <v>16.71</v>
      </c>
      <c r="B13" s="1" t="n">
        <v>0.01</v>
      </c>
      <c r="C13" s="2" t="n">
        <v>0.2</v>
      </c>
      <c r="D13" s="2" t="n">
        <v>0.001</v>
      </c>
    </row>
    <row outlineLevel="0" r="14">
      <c r="A14" s="1" t="n">
        <v>16.66</v>
      </c>
      <c r="B14" s="1" t="n">
        <v>0.01</v>
      </c>
      <c r="C14" s="2" t="n">
        <v>0.211</v>
      </c>
      <c r="D14" s="2" t="n">
        <v>0.001</v>
      </c>
    </row>
    <row outlineLevel="0" r="15">
      <c r="A15" s="1" t="n">
        <v>16.6</v>
      </c>
      <c r="B15" s="1" t="n">
        <v>0.01</v>
      </c>
      <c r="C15" s="2" t="n">
        <v>0.223</v>
      </c>
      <c r="D15" s="2" t="n">
        <v>0.001</v>
      </c>
    </row>
    <row outlineLevel="0" r="16">
      <c r="A16" s="1" t="n">
        <v>16.52</v>
      </c>
      <c r="B16" s="1" t="n">
        <v>0.01</v>
      </c>
      <c r="C16" s="2" t="n">
        <v>0.243</v>
      </c>
      <c r="D16" s="2" t="n">
        <v>0.001</v>
      </c>
    </row>
    <row outlineLevel="0" r="17">
      <c r="A17" s="1" t="n">
        <v>16.44</v>
      </c>
      <c r="B17" s="1" t="n">
        <v>0.01</v>
      </c>
      <c r="C17" s="2" t="n">
        <v>0.264</v>
      </c>
      <c r="D17" s="2" t="n">
        <v>0.001</v>
      </c>
    </row>
    <row outlineLevel="0" r="18">
      <c r="A18" s="1" t="n">
        <v>16.3</v>
      </c>
      <c r="B18" s="1" t="n">
        <v>0.01</v>
      </c>
      <c r="C18" s="2" t="n">
        <v>0.301</v>
      </c>
      <c r="D18" s="2" t="n">
        <v>0.001</v>
      </c>
    </row>
    <row outlineLevel="0" r="19">
      <c r="A19" s="1" t="n">
        <v>16.15</v>
      </c>
      <c r="B19" s="1" t="n">
        <v>0.01</v>
      </c>
      <c r="C19" s="2" t="n">
        <v>0.332</v>
      </c>
      <c r="D19" s="2" t="n">
        <v>0.001</v>
      </c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sheetData>
    <row outlineLevel="0" r="1">
      <c r="A1" s="0" t="s">
        <v>7</v>
      </c>
      <c r="B1" s="0" t="s">
        <v>8</v>
      </c>
      <c r="C1" s="0" t="s">
        <v>9</v>
      </c>
      <c r="D1" s="0" t="s">
        <v>10</v>
      </c>
    </row>
    <row outlineLevel="0" r="2">
      <c r="A2" s="1" t="n">
        <v>31.38</v>
      </c>
      <c r="B2" s="1" t="n">
        <v>0.01</v>
      </c>
      <c r="C2" s="2" t="n">
        <v>0.682</v>
      </c>
      <c r="D2" s="2" t="n">
        <v>0.001</v>
      </c>
    </row>
    <row outlineLevel="0" r="3">
      <c r="A3" s="1" t="n">
        <v>31.44</v>
      </c>
      <c r="B3" s="1" t="n">
        <v>0.01</v>
      </c>
      <c r="C3" s="2" t="n">
        <v>0.715</v>
      </c>
      <c r="D3" s="2" t="n">
        <v>0.001</v>
      </c>
    </row>
    <row outlineLevel="0" r="4">
      <c r="A4" s="1" t="n">
        <v>31.51</v>
      </c>
      <c r="B4" s="1" t="n">
        <v>0.01</v>
      </c>
      <c r="C4" s="2" t="n">
        <v>0.765</v>
      </c>
      <c r="D4" s="2" t="n">
        <v>0.001</v>
      </c>
    </row>
    <row outlineLevel="0" r="5">
      <c r="A5" s="1" t="n">
        <v>31.58</v>
      </c>
      <c r="B5" s="1" t="n">
        <v>0.01</v>
      </c>
      <c r="C5" s="2" t="n">
        <v>0.822</v>
      </c>
      <c r="D5" s="2" t="n">
        <v>0.001</v>
      </c>
    </row>
    <row outlineLevel="0" r="6">
      <c r="A6" s="1" t="n">
        <v>31.69</v>
      </c>
      <c r="B6" s="1" t="n">
        <v>0.01</v>
      </c>
      <c r="C6" s="2" t="n">
        <v>0.91</v>
      </c>
      <c r="D6" s="2" t="n">
        <v>0.001</v>
      </c>
    </row>
    <row outlineLevel="0" r="7">
      <c r="A7" s="1" t="n">
        <v>31.73</v>
      </c>
      <c r="B7" s="1" t="n">
        <v>0.01</v>
      </c>
      <c r="C7" s="2" t="n">
        <v>0.951</v>
      </c>
      <c r="D7" s="2" t="n">
        <v>0.001</v>
      </c>
    </row>
    <row outlineLevel="0" r="8">
      <c r="A8" s="1" t="n">
        <v>31.78</v>
      </c>
      <c r="B8" s="1" t="n">
        <v>0.01</v>
      </c>
      <c r="C8" s="2" t="n">
        <v>0.992</v>
      </c>
      <c r="D8" s="2" t="n">
        <v>0.001</v>
      </c>
    </row>
    <row outlineLevel="0" r="9">
      <c r="A9" s="1" t="n">
        <v>32.08</v>
      </c>
      <c r="B9" s="1" t="n">
        <v>0.01</v>
      </c>
      <c r="C9" s="2" t="n">
        <v>1.187</v>
      </c>
      <c r="D9" s="2" t="n">
        <v>0.001</v>
      </c>
    </row>
    <row outlineLevel="0" r="10">
      <c r="A10" s="1" t="n">
        <v>32.86</v>
      </c>
      <c r="B10" s="1" t="n">
        <v>0.01</v>
      </c>
      <c r="C10" s="2" t="n">
        <v>0.705</v>
      </c>
      <c r="D10" s="2" t="n">
        <v>0.001</v>
      </c>
    </row>
    <row outlineLevel="0" r="11">
      <c r="A11" s="1" t="n">
        <v>32.81</v>
      </c>
      <c r="B11" s="1" t="n">
        <v>0.01</v>
      </c>
      <c r="C11" s="2" t="n">
        <v>0.735</v>
      </c>
      <c r="D11" s="2" t="n">
        <v>0.001</v>
      </c>
    </row>
    <row outlineLevel="0" r="12">
      <c r="A12" s="1" t="n">
        <v>32.68</v>
      </c>
      <c r="B12" s="1" t="n">
        <v>0.01</v>
      </c>
      <c r="C12" s="2" t="n">
        <v>0.825</v>
      </c>
      <c r="D12" s="2" t="n">
        <v>0.001</v>
      </c>
    </row>
    <row outlineLevel="0" r="13">
      <c r="A13" s="1" t="n">
        <v>32.48</v>
      </c>
      <c r="B13" s="1" t="n">
        <v>0.01</v>
      </c>
      <c r="C13" s="2" t="n">
        <v>0.986</v>
      </c>
      <c r="D13" s="2" t="n">
        <v>0.001</v>
      </c>
    </row>
    <row outlineLevel="0" r="14">
      <c r="A14" s="1" t="n">
        <v>32.3</v>
      </c>
      <c r="B14" s="1" t="n">
        <v>0.01</v>
      </c>
      <c r="C14" s="2" t="n">
        <v>1.127</v>
      </c>
      <c r="D14" s="2" t="n">
        <v>0.001</v>
      </c>
    </row>
    <row outlineLevel="0" r="15">
      <c r="A15" s="1" t="n">
        <v>32.12</v>
      </c>
      <c r="B15" s="1" t="n">
        <v>0.01</v>
      </c>
      <c r="C15" s="2" t="n">
        <v>1.189</v>
      </c>
      <c r="D15" s="2" t="n">
        <v>0.001</v>
      </c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K20"/>
  <sheetViews>
    <sheetView showZeros="true" workbookViewId="0"/>
  </sheetViews>
  <sheetFormatPr baseColWidth="8" customHeight="false" defaultColWidth="10.7884703773945" defaultRowHeight="15" zeroHeight="false"/>
  <cols>
    <col customWidth="true" hidden="false" max="10" min="10" outlineLevel="0" width="12.6332654807779"/>
    <col customWidth="true" hidden="false" max="11" min="11" outlineLevel="0" width="15.361426084444"/>
  </cols>
  <sheetData>
    <row outlineLevel="0" r="1">
      <c r="A1" s="0" t="s">
        <v>7</v>
      </c>
      <c r="B1" s="0" t="s">
        <v>8</v>
      </c>
      <c r="C1" s="0" t="s">
        <v>9</v>
      </c>
      <c r="D1" s="0" t="s">
        <v>10</v>
      </c>
      <c r="E1" s="0" t="s">
        <v>11</v>
      </c>
      <c r="F1" s="0" t="s">
        <v>12</v>
      </c>
      <c r="G1" s="0" t="s">
        <v>13</v>
      </c>
      <c r="H1" s="0" t="s">
        <v>14</v>
      </c>
      <c r="I1" s="0" t="s">
        <v>15</v>
      </c>
      <c r="J1" s="0" t="s">
        <v>16</v>
      </c>
      <c r="K1" s="0" t="s">
        <v>17</v>
      </c>
    </row>
    <row outlineLevel="0" r="2">
      <c r="A2" s="1" t="n">
        <v>14.51</v>
      </c>
      <c r="B2" s="1" t="n">
        <v>0.01</v>
      </c>
      <c r="C2" s="2" t="n">
        <v>0.092</v>
      </c>
      <c r="D2" s="2" t="n">
        <v>0.001</v>
      </c>
      <c r="E2" s="3" t="n">
        <v>-1</v>
      </c>
      <c r="F2" s="4" t="n">
        <v>4</v>
      </c>
      <c r="G2" s="4" t="n">
        <v>0.5</v>
      </c>
      <c r="H2" s="4" t="n">
        <v>17.5</v>
      </c>
      <c r="I2" s="4" t="n">
        <v>0.5</v>
      </c>
      <c r="J2" s="1" t="n">
        <f aca="false" ca="false" dt2D="false" dtr="false" t="normal">E2*F2/H2</f>
        <v>-0.22857142857142856</v>
      </c>
      <c r="K2" s="1" t="n">
        <f aca="false" ca="false" dt2D="false" dtr="false" t="normal">SQRT((G2/F2)^2+(I2/H2)^2)*J2</f>
        <v>-0.029308282564924477</v>
      </c>
    </row>
    <row outlineLevel="0" r="3">
      <c r="A3" s="1" t="n">
        <v>14.9</v>
      </c>
      <c r="B3" s="1" t="n">
        <v>0.01</v>
      </c>
      <c r="C3" s="2" t="n">
        <v>0.121</v>
      </c>
      <c r="D3" s="2" t="n">
        <v>0.001</v>
      </c>
      <c r="E3" s="3" t="n">
        <v>-1</v>
      </c>
      <c r="F3" s="4" t="n">
        <v>4</v>
      </c>
      <c r="G3" s="4" t="n">
        <v>0.5</v>
      </c>
      <c r="H3" s="4" t="n">
        <v>17</v>
      </c>
      <c r="I3" s="4" t="n">
        <v>0.5</v>
      </c>
      <c r="J3" s="1" t="n">
        <f aca="false" ca="false" dt2D="false" dtr="false" t="normal">E3*F3/H3</f>
        <v>-0.23529411764705882</v>
      </c>
      <c r="K3" s="1" t="n">
        <f aca="false" ca="false" dt2D="false" dtr="false" t="normal">SQRT((G3/F3)^2+(I3/H3)^2)*J3</f>
        <v>-0.030214964007911727</v>
      </c>
    </row>
    <row outlineLevel="0" r="4">
      <c r="A4" s="1" t="n">
        <v>15.17</v>
      </c>
      <c r="B4" s="1" t="n">
        <v>0.01</v>
      </c>
      <c r="C4" s="2" t="n">
        <v>0.152</v>
      </c>
      <c r="D4" s="2" t="n">
        <v>0.001</v>
      </c>
      <c r="E4" s="3" t="n">
        <v>-1</v>
      </c>
      <c r="F4" s="4" t="n">
        <v>4</v>
      </c>
      <c r="G4" s="4" t="n">
        <v>0.5</v>
      </c>
      <c r="H4" s="4" t="n">
        <v>17</v>
      </c>
      <c r="I4" s="4" t="n">
        <v>0.5</v>
      </c>
      <c r="J4" s="1" t="n">
        <f aca="false" ca="false" dt2D="false" dtr="false" t="normal">E4*F4/H4</f>
        <v>-0.23529411764705882</v>
      </c>
      <c r="K4" s="1" t="n">
        <f aca="false" ca="false" dt2D="false" dtr="false" t="normal">SQRT((G4/F4)^2+(I4/H4)^2)*J4</f>
        <v>-0.030214964007911727</v>
      </c>
    </row>
    <row outlineLevel="0" r="5">
      <c r="A5" s="1" t="n">
        <v>15.51</v>
      </c>
      <c r="B5" s="1" t="n">
        <v>0.01</v>
      </c>
      <c r="C5" s="2" t="n">
        <v>0.215</v>
      </c>
      <c r="D5" s="2" t="n">
        <v>0.001</v>
      </c>
      <c r="E5" s="3" t="n">
        <v>-1</v>
      </c>
      <c r="F5" s="4" t="n">
        <v>3.5</v>
      </c>
      <c r="G5" s="4" t="n">
        <v>0.5</v>
      </c>
      <c r="H5" s="4" t="n">
        <v>16.5</v>
      </c>
      <c r="I5" s="4" t="n">
        <v>0.5</v>
      </c>
      <c r="J5" s="1" t="n">
        <f aca="false" ca="false" dt2D="false" dtr="false" t="normal">E5*F5/H5</f>
        <v>-0.21212121212121213</v>
      </c>
      <c r="K5" s="1" t="n">
        <f aca="false" ca="false" dt2D="false" dtr="false" t="normal">SQRT((G5/F5)^2+(I5/H5)^2)*J5</f>
        <v>-0.03097727785754454</v>
      </c>
    </row>
    <row outlineLevel="0" r="6">
      <c r="A6" s="1" t="n">
        <v>15.68</v>
      </c>
      <c r="B6" s="1" t="n">
        <v>0.01</v>
      </c>
      <c r="C6" s="2" t="n">
        <v>0.259</v>
      </c>
      <c r="D6" s="2" t="n">
        <v>0.001</v>
      </c>
      <c r="E6" s="3" t="n">
        <v>-1</v>
      </c>
      <c r="F6" s="4" t="n">
        <v>2.5</v>
      </c>
      <c r="G6" s="4" t="n">
        <v>0.5</v>
      </c>
      <c r="H6" s="4" t="n">
        <v>16.5</v>
      </c>
      <c r="I6" s="4" t="n">
        <v>0.5</v>
      </c>
      <c r="J6" s="1" t="n">
        <f aca="false" ca="false" dt2D="false" dtr="false" t="normal">E6*F6/H6</f>
        <v>-0.15151515151515152</v>
      </c>
      <c r="K6" s="1" t="n">
        <f aca="false" ca="false" dt2D="false" dtr="false" t="normal">SQRT((G6/F6)^2+(I6/H6)^2)*J6</f>
        <v>-0.030648887545048006</v>
      </c>
    </row>
    <row outlineLevel="0" r="7">
      <c r="A7" s="1" t="n">
        <v>15.82</v>
      </c>
      <c r="B7" s="1" t="n">
        <v>0.01</v>
      </c>
      <c r="C7" s="2" t="n">
        <v>0.3</v>
      </c>
      <c r="D7" s="2" t="n">
        <v>0.001</v>
      </c>
      <c r="E7" s="3" t="n">
        <v>-1</v>
      </c>
      <c r="F7" s="4" t="n">
        <v>2</v>
      </c>
      <c r="G7" s="4" t="n">
        <v>0.5</v>
      </c>
      <c r="H7" s="4" t="n">
        <v>16</v>
      </c>
      <c r="I7" s="4" t="n">
        <v>0.5</v>
      </c>
      <c r="J7" s="1" t="n">
        <f aca="false" ca="false" dt2D="false" dtr="false" t="normal">E7*F7/H7</f>
        <v>-0.125</v>
      </c>
      <c r="K7" s="1" t="n">
        <f aca="false" ca="false" dt2D="false" dtr="false" t="normal">SQRT((G7/F7)^2+(I7/H7)^2)*J7</f>
        <v>-0.03149319432929121</v>
      </c>
    </row>
    <row outlineLevel="0" r="8">
      <c r="A8" s="1" t="n">
        <v>15.95</v>
      </c>
      <c r="B8" s="1" t="n">
        <v>0.01</v>
      </c>
      <c r="C8" s="2" t="n">
        <v>0.328</v>
      </c>
      <c r="D8" s="2" t="n">
        <v>0.001</v>
      </c>
      <c r="E8" s="3" t="n">
        <v>-1</v>
      </c>
      <c r="F8" s="4" t="n">
        <v>1</v>
      </c>
      <c r="G8" s="4" t="n">
        <v>0.5</v>
      </c>
      <c r="H8" s="4" t="n">
        <v>16</v>
      </c>
      <c r="I8" s="4" t="n">
        <v>0.5</v>
      </c>
      <c r="J8" s="1" t="n">
        <f aca="false" ca="false" dt2D="false" dtr="false" t="normal">E8*F8/H8</f>
        <v>-0.0625</v>
      </c>
      <c r="K8" s="1" t="n">
        <f aca="false" ca="false" dt2D="false" dtr="false" t="normal">SQRT((G8/F8)^2+(I8/H8)^2)*J8</f>
        <v>-0.031310975667737106</v>
      </c>
    </row>
    <row outlineLevel="0" r="9">
      <c r="A9" s="1" t="n">
        <v>16.12</v>
      </c>
      <c r="B9" s="1" t="n">
        <v>0.01</v>
      </c>
      <c r="C9" s="2" t="n">
        <v>0.336</v>
      </c>
      <c r="D9" s="2" t="n">
        <v>0.001</v>
      </c>
      <c r="E9" s="3" t="n">
        <v>1</v>
      </c>
      <c r="F9" s="4" t="n">
        <v>0.5</v>
      </c>
      <c r="G9" s="4" t="n">
        <v>0.5</v>
      </c>
      <c r="H9" s="4" t="n">
        <v>16</v>
      </c>
      <c r="I9" s="4" t="n">
        <v>0.5</v>
      </c>
      <c r="J9" s="1" t="n">
        <f aca="false" ca="false" dt2D="false" dtr="false" t="normal">E9*F9/H9</f>
        <v>0.03125</v>
      </c>
      <c r="K9" s="1" t="n">
        <f aca="false" ca="false" dt2D="false" dtr="false" t="normal">SQRT((G9/F9)^2+(I9/H9)^2)*J9</f>
        <v>0.03126525506559008</v>
      </c>
    </row>
    <row outlineLevel="0" r="10">
      <c r="A10" s="1" t="n">
        <v>16.29</v>
      </c>
      <c r="B10" s="1" t="n">
        <v>0.01</v>
      </c>
      <c r="C10" s="2" t="n">
        <v>0.304</v>
      </c>
      <c r="D10" s="2" t="n">
        <v>0.001</v>
      </c>
      <c r="E10" s="3" t="n">
        <v>1</v>
      </c>
      <c r="F10" s="4" t="n">
        <v>2</v>
      </c>
      <c r="G10" s="4" t="n">
        <v>0.5</v>
      </c>
      <c r="H10" s="4" t="n">
        <v>16</v>
      </c>
      <c r="I10" s="4" t="n">
        <v>0.5</v>
      </c>
      <c r="J10" s="1" t="n">
        <f aca="false" ca="false" dt2D="false" dtr="false" t="normal">E10*F10/H10</f>
        <v>0.125</v>
      </c>
      <c r="K10" s="1" t="n">
        <f aca="false" ca="false" dt2D="false" dtr="false" t="normal">SQRT((G10/F10)^2+(I10/H10)^2)*J10</f>
        <v>0.03149319432929121</v>
      </c>
    </row>
    <row outlineLevel="0" r="11">
      <c r="A11" s="1" t="n">
        <v>16.46</v>
      </c>
      <c r="B11" s="1" t="n">
        <v>0.01</v>
      </c>
      <c r="C11" s="2" t="n">
        <v>0.259</v>
      </c>
      <c r="D11" s="2" t="n">
        <v>0.001</v>
      </c>
      <c r="E11" s="3" t="n">
        <v>1</v>
      </c>
      <c r="F11" s="4" t="n">
        <v>4</v>
      </c>
      <c r="G11" s="4" t="n">
        <v>0.5</v>
      </c>
      <c r="H11" s="4" t="n">
        <v>16</v>
      </c>
      <c r="I11" s="4" t="n">
        <v>0.5</v>
      </c>
      <c r="J11" s="1" t="n">
        <f aca="false" ca="false" dt2D="false" dtr="false" t="normal">E11*F11/H11</f>
        <v>0.25</v>
      </c>
      <c r="K11" s="1" t="n">
        <f aca="false" ca="false" dt2D="false" dtr="false" t="normal">SQRT((G11/F11)^2+(I11/H11)^2)*J11</f>
        <v>0.03221176270013797</v>
      </c>
    </row>
    <row outlineLevel="0" r="12">
      <c r="A12" s="1" t="n">
        <v>16.69</v>
      </c>
      <c r="B12" s="1" t="n">
        <v>0.01</v>
      </c>
      <c r="C12" s="2" t="n">
        <v>0.203</v>
      </c>
      <c r="D12" s="2" t="n">
        <v>0.001</v>
      </c>
      <c r="E12" s="3" t="n">
        <v>1</v>
      </c>
      <c r="F12" s="4" t="n">
        <v>5</v>
      </c>
      <c r="G12" s="4" t="n">
        <v>0.5</v>
      </c>
      <c r="H12" s="4" t="n">
        <v>15.5</v>
      </c>
      <c r="I12" s="4" t="n">
        <v>0.5</v>
      </c>
      <c r="J12" s="1" t="n">
        <f aca="false" ca="false" dt2D="false" dtr="false" t="normal">E12*F12/H12</f>
        <v>0.3225806451612903</v>
      </c>
      <c r="K12" s="1" t="n">
        <f aca="false" ca="false" dt2D="false" dtr="false" t="normal">SQRT((G12/F12)^2+(I12/H12)^2)*J12</f>
        <v>0.033894895889494965</v>
      </c>
    </row>
    <row outlineLevel="0" r="13">
      <c r="A13" s="1" t="n">
        <v>17.02</v>
      </c>
      <c r="B13" s="1" t="n">
        <v>0.01</v>
      </c>
      <c r="C13" s="2" t="n">
        <v>0.15</v>
      </c>
      <c r="D13" s="2" t="n">
        <v>0.001</v>
      </c>
      <c r="E13" s="3" t="n">
        <v>1</v>
      </c>
      <c r="F13" s="4" t="n">
        <v>5.5</v>
      </c>
      <c r="G13" s="4" t="n">
        <v>0.5</v>
      </c>
      <c r="H13" s="4" t="n">
        <v>15</v>
      </c>
      <c r="I13" s="4" t="n">
        <v>0.5</v>
      </c>
      <c r="J13" s="1" t="n">
        <f aca="false" ca="false" dt2D="false" dtr="false" t="normal">E13*F13/H13</f>
        <v>0.36666666666666664</v>
      </c>
      <c r="K13" s="1" t="n">
        <f aca="false" ca="false" dt2D="false" dtr="false" t="normal">SQRT((G13/F13)^2+(I13/H13)^2)*J13</f>
        <v>0.03550343401926768</v>
      </c>
    </row>
    <row outlineLevel="0" r="14">
      <c r="A14" s="1" t="n">
        <v>17.45</v>
      </c>
      <c r="B14" s="1" t="n">
        <v>0.01</v>
      </c>
      <c r="C14" s="2" t="n">
        <v>0.112</v>
      </c>
      <c r="D14" s="2" t="n">
        <v>0.001</v>
      </c>
      <c r="E14" s="3" t="n">
        <v>1</v>
      </c>
      <c r="F14" s="4" t="n">
        <v>6</v>
      </c>
      <c r="G14" s="4" t="n">
        <v>0.5</v>
      </c>
      <c r="H14" s="4" t="n">
        <v>15</v>
      </c>
      <c r="I14" s="4" t="n">
        <v>0.5</v>
      </c>
      <c r="J14" s="1" t="n">
        <f aca="false" ca="false" dt2D="false" dtr="false" t="normal">E14*F14/H14</f>
        <v>0.4</v>
      </c>
      <c r="K14" s="1" t="n">
        <f aca="false" ca="false" dt2D="false" dtr="false" t="normal">SQRT((G14/F14)^2+(I14/H14)^2)*J14</f>
        <v>0.03590109871423003</v>
      </c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5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K20"/>
  <sheetViews>
    <sheetView showZeros="true" workbookViewId="0"/>
  </sheetViews>
  <sheetFormatPr baseColWidth="8" customHeight="false" defaultColWidth="10.7884703773945" defaultRowHeight="15" zeroHeight="false"/>
  <cols>
    <col customWidth="true" hidden="false" max="10" min="10" outlineLevel="0" width="13.3782787577857"/>
    <col customWidth="true" hidden="false" max="11" min="11" outlineLevel="0" width="16.2128651896091"/>
  </cols>
  <sheetData>
    <row outlineLevel="0" r="1">
      <c r="A1" s="0" t="s">
        <v>7</v>
      </c>
      <c r="B1" s="0" t="s">
        <v>8</v>
      </c>
      <c r="C1" s="0" t="s">
        <v>9</v>
      </c>
      <c r="D1" s="0" t="s">
        <v>10</v>
      </c>
      <c r="E1" s="0" t="s">
        <v>11</v>
      </c>
      <c r="F1" s="0" t="s">
        <v>12</v>
      </c>
      <c r="G1" s="0" t="s">
        <v>13</v>
      </c>
      <c r="H1" s="0" t="s">
        <v>14</v>
      </c>
      <c r="I1" s="0" t="s">
        <v>15</v>
      </c>
      <c r="J1" s="0" t="s">
        <v>16</v>
      </c>
      <c r="K1" s="0" t="s">
        <v>17</v>
      </c>
    </row>
    <row outlineLevel="0" r="2">
      <c r="A2" s="1" t="n">
        <v>30.35</v>
      </c>
      <c r="B2" s="1" t="n">
        <v>0.01</v>
      </c>
      <c r="C2" s="2" t="n">
        <v>0.326</v>
      </c>
      <c r="D2" s="2" t="n">
        <v>0.001</v>
      </c>
      <c r="E2" s="3" t="n">
        <v>-1</v>
      </c>
      <c r="F2" s="4" t="n">
        <v>3.5</v>
      </c>
      <c r="G2" s="4" t="n">
        <v>0.5</v>
      </c>
      <c r="H2" s="4" t="n">
        <v>17</v>
      </c>
      <c r="I2" s="4" t="n">
        <v>0.5</v>
      </c>
      <c r="J2" s="1" t="n">
        <f aca="false" ca="false" dt2D="false" dtr="false" t="normal">E2*F2/H2</f>
        <v>-0.20588235294117646</v>
      </c>
      <c r="K2" s="1" t="n">
        <f aca="false" ca="false" dt2D="false" dtr="false" t="normal">SQRT((G2/F2)^2+(I2/H2)^2)*J2</f>
        <v>-0.030028641795345642</v>
      </c>
    </row>
    <row outlineLevel="0" r="3">
      <c r="A3" s="1" t="n">
        <v>30.75</v>
      </c>
      <c r="B3" s="1" t="n">
        <v>0.01</v>
      </c>
      <c r="C3" s="2" t="n">
        <v>0.411</v>
      </c>
      <c r="D3" s="2" t="n">
        <v>0.001</v>
      </c>
      <c r="E3" s="3" t="n">
        <v>-1</v>
      </c>
      <c r="F3" s="4" t="n">
        <v>3.5</v>
      </c>
      <c r="G3" s="4" t="n">
        <v>0.5</v>
      </c>
      <c r="H3" s="4" t="n">
        <v>17</v>
      </c>
      <c r="I3" s="4" t="n">
        <v>0.5</v>
      </c>
      <c r="J3" s="1" t="n">
        <f aca="false" ca="false" dt2D="false" dtr="false" t="normal">E3*F3/H3</f>
        <v>-0.20588235294117646</v>
      </c>
      <c r="K3" s="1" t="n">
        <f aca="false" ca="false" dt2D="false" dtr="false" t="normal">SQRT((G3/F3)^2+(I3/H3)^2)*J3</f>
        <v>-0.030028641795345642</v>
      </c>
    </row>
    <row outlineLevel="0" r="4">
      <c r="A4" s="1" t="n">
        <v>30.99</v>
      </c>
      <c r="B4" s="1" t="n">
        <v>0.01</v>
      </c>
      <c r="C4" s="2" t="n">
        <v>0.485</v>
      </c>
      <c r="D4" s="2" t="n">
        <v>0.001</v>
      </c>
      <c r="E4" s="3" t="n">
        <v>-1</v>
      </c>
      <c r="F4" s="4" t="n">
        <v>3</v>
      </c>
      <c r="G4" s="4" t="n">
        <v>0.5</v>
      </c>
      <c r="H4" s="4" t="n">
        <v>16.5</v>
      </c>
      <c r="I4" s="4" t="n">
        <v>0.5</v>
      </c>
      <c r="J4" s="1" t="n">
        <f aca="false" ca="false" dt2D="false" dtr="false" t="normal">E4*F4/H4</f>
        <v>-0.18181818181818182</v>
      </c>
      <c r="K4" s="1" t="n">
        <f aca="false" ca="false" dt2D="false" dtr="false" t="normal">SQRT((G4/F4)^2+(I4/H4)^2)*J4</f>
        <v>-0.030799834400823553</v>
      </c>
    </row>
    <row outlineLevel="0" r="5">
      <c r="A5" s="1" t="n">
        <v>31.1</v>
      </c>
      <c r="B5" s="1" t="n">
        <v>0.01</v>
      </c>
      <c r="C5" s="2" t="n">
        <v>0.528</v>
      </c>
      <c r="D5" s="2" t="n">
        <v>0.001</v>
      </c>
      <c r="E5" s="3" t="n">
        <v>-1</v>
      </c>
      <c r="F5" s="4" t="n">
        <v>3</v>
      </c>
      <c r="G5" s="4" t="n">
        <v>0.5</v>
      </c>
      <c r="H5" s="4" t="n">
        <v>16.5</v>
      </c>
      <c r="I5" s="4" t="n">
        <v>0.5</v>
      </c>
      <c r="J5" s="1" t="n">
        <f aca="false" ca="false" dt2D="false" dtr="false" t="normal">E5*F5/H5</f>
        <v>-0.18181818181818182</v>
      </c>
      <c r="K5" s="1" t="n">
        <f aca="false" ca="false" dt2D="false" dtr="false" t="normal">SQRT((G5/F5)^2+(I5/H5)^2)*J5</f>
        <v>-0.030799834400823553</v>
      </c>
    </row>
    <row outlineLevel="0" r="6">
      <c r="A6" s="1" t="n">
        <v>31.35</v>
      </c>
      <c r="B6" s="1" t="n">
        <v>0.01</v>
      </c>
      <c r="C6" s="2" t="n">
        <v>0.65</v>
      </c>
      <c r="D6" s="2" t="n">
        <v>0.001</v>
      </c>
      <c r="E6" s="3" t="n">
        <v>-1</v>
      </c>
      <c r="F6" s="4" t="n">
        <v>3</v>
      </c>
      <c r="G6" s="4" t="n">
        <v>0.5</v>
      </c>
      <c r="H6" s="4" t="n">
        <v>16</v>
      </c>
      <c r="I6" s="4" t="n">
        <v>0.5</v>
      </c>
      <c r="J6" s="1" t="n">
        <f aca="false" ca="false" dt2D="false" dtr="false" t="normal">E6*F6/H6</f>
        <v>-0.1875</v>
      </c>
      <c r="K6" s="1" t="n">
        <f aca="false" ca="false" dt2D="false" dtr="false" t="normal">SQRT((G6/F6)^2+(I6/H6)^2)*J6</f>
        <v>-0.03179457147675724</v>
      </c>
    </row>
    <row outlineLevel="0" r="7">
      <c r="A7" s="1" t="n">
        <v>31.56</v>
      </c>
      <c r="B7" s="1" t="n">
        <v>0.01</v>
      </c>
      <c r="C7" s="2" t="n">
        <v>0.785</v>
      </c>
      <c r="D7" s="2" t="n">
        <v>0.001</v>
      </c>
      <c r="E7" s="3" t="n">
        <v>-1</v>
      </c>
      <c r="F7" s="4" t="n">
        <v>2</v>
      </c>
      <c r="G7" s="4" t="n">
        <v>0.5</v>
      </c>
      <c r="H7" s="4" t="n">
        <v>16</v>
      </c>
      <c r="I7" s="4" t="n">
        <v>0.5</v>
      </c>
      <c r="J7" s="1" t="n">
        <f aca="false" ca="false" dt2D="false" dtr="false" t="normal">E7*F7/H7</f>
        <v>-0.125</v>
      </c>
      <c r="K7" s="1" t="n">
        <f aca="false" ca="false" dt2D="false" dtr="false" t="normal">SQRT((G7/F7)^2+(I7/H7)^2)*J7</f>
        <v>-0.03149319432929121</v>
      </c>
    </row>
    <row outlineLevel="0" r="8">
      <c r="A8" s="1" t="n">
        <v>31.64</v>
      </c>
      <c r="B8" s="1" t="n">
        <v>0.01</v>
      </c>
      <c r="C8" s="2" t="n">
        <v>0.847</v>
      </c>
      <c r="D8" s="2" t="n">
        <v>0.001</v>
      </c>
      <c r="E8" s="3" t="n">
        <v>-1</v>
      </c>
      <c r="F8" s="4" t="n">
        <v>2</v>
      </c>
      <c r="G8" s="4" t="n">
        <v>0.5</v>
      </c>
      <c r="H8" s="4" t="n">
        <v>16</v>
      </c>
      <c r="I8" s="4" t="n">
        <v>0.5</v>
      </c>
      <c r="J8" s="1" t="n">
        <f aca="false" ca="false" dt2D="false" dtr="false" t="normal">E8*F8/H8</f>
        <v>-0.125</v>
      </c>
      <c r="K8" s="1" t="n">
        <f aca="false" ca="false" dt2D="false" dtr="false" t="normal">SQRT((G8/F8)^2+(I8/H8)^2)*J8</f>
        <v>-0.03149319432929121</v>
      </c>
    </row>
    <row outlineLevel="0" r="9">
      <c r="A9" s="1" t="n">
        <v>31.88</v>
      </c>
      <c r="B9" s="1" t="n">
        <v>0.01</v>
      </c>
      <c r="C9" s="2" t="n">
        <v>1.042</v>
      </c>
      <c r="D9" s="2" t="n">
        <v>0.001</v>
      </c>
      <c r="E9" s="3" t="n">
        <v>-1</v>
      </c>
      <c r="F9" s="4" t="n">
        <v>0.5</v>
      </c>
      <c r="G9" s="4" t="n">
        <v>0.5</v>
      </c>
      <c r="H9" s="4" t="n">
        <v>16</v>
      </c>
      <c r="I9" s="4" t="n">
        <v>0.5</v>
      </c>
      <c r="J9" s="1" t="n">
        <f aca="false" ca="false" dt2D="false" dtr="false" t="normal">E9*F9/H9</f>
        <v>-0.03125</v>
      </c>
      <c r="K9" s="1" t="n">
        <f aca="false" ca="false" dt2D="false" dtr="false" t="normal">SQRT((G9/F9)^2+(I9/H9)^2)*J9</f>
        <v>-0.03126525506559008</v>
      </c>
    </row>
    <row outlineLevel="0" r="10">
      <c r="A10" s="1" t="n">
        <v>32.17</v>
      </c>
      <c r="B10" s="1" t="n">
        <v>0.01</v>
      </c>
      <c r="C10" s="2" t="n">
        <v>1.139</v>
      </c>
      <c r="D10" s="2" t="n">
        <v>0.001</v>
      </c>
      <c r="E10" s="3" t="n">
        <v>1</v>
      </c>
      <c r="F10" s="4" t="n">
        <v>0.5</v>
      </c>
      <c r="G10" s="4" t="n">
        <v>0.5</v>
      </c>
      <c r="H10" s="4" t="n">
        <v>16</v>
      </c>
      <c r="I10" s="4" t="n">
        <v>0.5</v>
      </c>
      <c r="J10" s="1" t="n">
        <f aca="false" ca="false" dt2D="false" dtr="false" t="normal">E10*F10/H10</f>
        <v>0.03125</v>
      </c>
      <c r="K10" s="1" t="n">
        <f aca="false" ca="false" dt2D="false" dtr="false" t="normal">SQRT((G10/F10)^2+(I10/H10)^2)*J10</f>
        <v>0.03126525506559008</v>
      </c>
    </row>
    <row outlineLevel="0" r="11">
      <c r="A11" s="1" t="n">
        <v>32.5</v>
      </c>
      <c r="B11" s="1" t="n">
        <v>0.01</v>
      </c>
      <c r="C11" s="2" t="n">
        <v>0.945</v>
      </c>
      <c r="D11" s="2" t="n">
        <v>0.001</v>
      </c>
      <c r="E11" s="3" t="n">
        <v>1</v>
      </c>
      <c r="F11" s="4" t="n">
        <v>3</v>
      </c>
      <c r="G11" s="4" t="n">
        <v>0.5</v>
      </c>
      <c r="H11" s="4" t="n">
        <v>16</v>
      </c>
      <c r="I11" s="4" t="n">
        <v>0.5</v>
      </c>
      <c r="J11" s="1" t="n">
        <f aca="false" ca="false" dt2D="false" dtr="false" t="normal">E11*F11/H11</f>
        <v>0.1875</v>
      </c>
      <c r="K11" s="1" t="n">
        <f aca="false" ca="false" dt2D="false" dtr="false" t="normal">SQRT((G11/F11)^2+(I11/H11)^2)*J11</f>
        <v>0.03179457147675724</v>
      </c>
    </row>
    <row outlineLevel="0" r="12">
      <c r="A12" s="1" t="n">
        <v>32.68</v>
      </c>
      <c r="B12" s="1" t="n">
        <v>0.01</v>
      </c>
      <c r="C12" s="2" t="n">
        <v>0.807</v>
      </c>
      <c r="D12" s="2" t="n">
        <v>0.001</v>
      </c>
      <c r="E12" s="3" t="n">
        <v>1</v>
      </c>
      <c r="F12" s="4" t="n">
        <v>4</v>
      </c>
      <c r="G12" s="4" t="n">
        <v>0.5</v>
      </c>
      <c r="H12" s="4" t="n">
        <v>16</v>
      </c>
      <c r="I12" s="4" t="n">
        <v>0.5</v>
      </c>
      <c r="J12" s="1" t="n">
        <f aca="false" ca="false" dt2D="false" dtr="false" t="normal">E12*F12/H12</f>
        <v>0.25</v>
      </c>
      <c r="K12" s="1" t="n">
        <f aca="false" ca="false" dt2D="false" dtr="false" t="normal">SQRT((G12/F12)^2+(I12/H12)^2)*J12</f>
        <v>0.03221176270013797</v>
      </c>
    </row>
    <row outlineLevel="0" r="13">
      <c r="A13" s="1" t="n">
        <v>32.81</v>
      </c>
      <c r="B13" s="1" t="n">
        <v>0.01</v>
      </c>
      <c r="C13" s="2" t="n">
        <v>0.716</v>
      </c>
      <c r="D13" s="2" t="n">
        <v>0.001</v>
      </c>
      <c r="E13" s="3" t="n">
        <v>1</v>
      </c>
      <c r="F13" s="4" t="n">
        <v>4.5</v>
      </c>
      <c r="G13" s="4" t="n">
        <v>0.5</v>
      </c>
      <c r="H13" s="4" t="n">
        <v>16</v>
      </c>
      <c r="I13" s="4" t="n">
        <v>0.5</v>
      </c>
      <c r="J13" s="1" t="n">
        <f aca="false" ca="false" dt2D="false" dtr="false" t="normal">E13*F13/H13</f>
        <v>0.28125</v>
      </c>
      <c r="K13" s="1" t="n">
        <f aca="false" ca="false" dt2D="false" dtr="false" t="normal">SQRT((G13/F13)^2+(I13/H13)^2)*J13</f>
        <v>0.0324624416769427</v>
      </c>
    </row>
    <row outlineLevel="0" r="14">
      <c r="A14" s="1" t="n">
        <v>32.99</v>
      </c>
      <c r="B14" s="1" t="n">
        <v>0.01</v>
      </c>
      <c r="C14" s="2" t="n">
        <v>0.626</v>
      </c>
      <c r="D14" s="2" t="n">
        <v>0.001</v>
      </c>
      <c r="E14" s="3" t="n">
        <v>1</v>
      </c>
      <c r="F14" s="4" t="n">
        <v>5</v>
      </c>
      <c r="G14" s="4" t="n">
        <v>0.5</v>
      </c>
      <c r="H14" s="4" t="n">
        <v>16</v>
      </c>
      <c r="I14" s="4" t="n">
        <v>0.5</v>
      </c>
      <c r="J14" s="1" t="n">
        <f aca="false" ca="false" dt2D="false" dtr="false" t="normal">E14*F14/H14</f>
        <v>0.3125</v>
      </c>
      <c r="K14" s="1" t="n">
        <f aca="false" ca="false" dt2D="false" dtr="false" t="normal">SQRT((G14/F14)^2+(I14/H14)^2)*J14</f>
        <v>0.03274034104343791</v>
      </c>
    </row>
    <row outlineLevel="0" r="15">
      <c r="A15" s="1" t="n">
        <v>33.21</v>
      </c>
      <c r="B15" s="1" t="n">
        <v>0.01</v>
      </c>
      <c r="C15" s="2" t="n">
        <v>0.529</v>
      </c>
      <c r="D15" s="2" t="n">
        <v>0.001</v>
      </c>
      <c r="E15" s="3" t="n">
        <v>1</v>
      </c>
      <c r="F15" s="4" t="n">
        <v>5</v>
      </c>
      <c r="G15" s="4" t="n">
        <v>0.5</v>
      </c>
      <c r="H15" s="4" t="n">
        <v>15.5</v>
      </c>
      <c r="I15" s="4" t="n">
        <v>0.5</v>
      </c>
      <c r="J15" s="1" t="n">
        <f aca="false" ca="false" dt2D="false" dtr="false" t="normal">E15*F15/H15</f>
        <v>0.3225806451612903</v>
      </c>
      <c r="K15" s="1" t="n">
        <f aca="false" ca="false" dt2D="false" dtr="false" t="normal">SQRT((G15/F15)^2+(I15/H15)^2)*J15</f>
        <v>0.033894895889494965</v>
      </c>
    </row>
    <row outlineLevel="0" r="16">
      <c r="A16" s="1" t="n">
        <v>33.67</v>
      </c>
      <c r="B16" s="1" t="n">
        <v>0.01</v>
      </c>
      <c r="C16" s="2" t="n">
        <v>0.393</v>
      </c>
      <c r="D16" s="2" t="n">
        <v>0.001</v>
      </c>
      <c r="E16" s="3" t="n">
        <v>1</v>
      </c>
      <c r="F16" s="4" t="n">
        <v>5.5</v>
      </c>
      <c r="G16" s="4" t="n">
        <v>0.5</v>
      </c>
      <c r="H16" s="4" t="n">
        <v>15.5</v>
      </c>
      <c r="I16" s="4" t="n">
        <v>0.5</v>
      </c>
      <c r="J16" s="1" t="n">
        <f aca="false" ca="false" dt2D="false" dtr="false" t="normal">E16*F16/H16</f>
        <v>0.3548387096774194</v>
      </c>
      <c r="K16" s="1" t="n">
        <f aca="false" ca="false" dt2D="false" dtr="false" t="normal">SQRT((G16/F16)^2+(I16/H16)^2)*J16</f>
        <v>0.03422868720790537</v>
      </c>
    </row>
    <row outlineLevel="0" r="17">
      <c r="A17" s="1" t="n">
        <v>34.28</v>
      </c>
      <c r="B17" s="1" t="n">
        <v>0.01</v>
      </c>
      <c r="C17" s="2" t="n">
        <v>0.292</v>
      </c>
      <c r="D17" s="2" t="n">
        <v>0.001</v>
      </c>
      <c r="E17" s="3" t="n">
        <v>1</v>
      </c>
      <c r="F17" s="4" t="n">
        <v>6.5</v>
      </c>
      <c r="G17" s="4" t="n">
        <v>0.5</v>
      </c>
      <c r="H17" s="4" t="n">
        <v>15</v>
      </c>
      <c r="I17" s="4" t="n">
        <v>0.5</v>
      </c>
      <c r="J17" s="1" t="n">
        <f aca="false" ca="false" dt2D="false" dtr="false" t="normal">E17*F17/H17</f>
        <v>0.43333333333333335</v>
      </c>
      <c r="K17" s="1" t="n">
        <f aca="false" ca="false" dt2D="false" dtr="false" t="normal">SQRT((G17/F17)^2+(I17/H17)^2)*J17</f>
        <v>0.03632840605393737</v>
      </c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6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sheetData>
    <row outlineLevel="0" r="1">
      <c r="A1" s="0" t="s">
        <v>0</v>
      </c>
      <c r="B1" s="0" t="s">
        <v>18</v>
      </c>
    </row>
    <row outlineLevel="0" r="2">
      <c r="A2" s="0" t="n">
        <v>1</v>
      </c>
      <c r="B2" s="0" t="n">
        <v>25.1</v>
      </c>
    </row>
    <row outlineLevel="0" r="3">
      <c r="A3" s="0" t="n">
        <v>2</v>
      </c>
      <c r="B3" s="0" t="n">
        <v>33.2</v>
      </c>
    </row>
    <row outlineLevel="0" r="4">
      <c r="A4" s="0" t="n">
        <v>3</v>
      </c>
      <c r="B4" s="0" t="n">
        <v>47.3</v>
      </c>
    </row>
    <row outlineLevel="0" r="5">
      <c r="A5" s="0" t="n">
        <v>4</v>
      </c>
      <c r="B5" s="0" t="n">
        <v>57.4</v>
      </c>
    </row>
    <row outlineLevel="0" r="6">
      <c r="A6" s="0" t="n">
        <v>5</v>
      </c>
      <c r="B6" s="0" t="n">
        <v>67.5</v>
      </c>
    </row>
    <row outlineLevel="0" r="7">
      <c r="A7" s="0" t="n">
        <v>6</v>
      </c>
      <c r="B7" s="0" t="n">
        <v>82.7</v>
      </c>
    </row>
    <row outlineLevel="0" r="8">
      <c r="A8" s="0" t="n">
        <v>7</v>
      </c>
      <c r="B8" s="0" t="n">
        <v>101.6</v>
      </c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7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L20"/>
  <sheetViews>
    <sheetView showZeros="true" workbookViewId="0"/>
  </sheetViews>
  <sheetFormatPr baseColWidth="8" customHeight="false" defaultColWidth="10.7884703773945" defaultRowHeight="15" zeroHeight="false"/>
  <cols>
    <col bestFit="true" customWidth="true" max="11" min="5" outlineLevel="0" width="12.9490026554016"/>
  </cols>
  <sheetData>
    <row outlineLevel="0" r="1">
      <c r="A1" s="0" t="s">
        <v>19</v>
      </c>
      <c r="B1" s="0" t="s">
        <v>7</v>
      </c>
      <c r="C1" s="0" t="s">
        <v>9</v>
      </c>
      <c r="D1" s="0" t="s">
        <v>5</v>
      </c>
      <c r="E1" s="0" t="s">
        <v>20</v>
      </c>
      <c r="F1" s="0" t="s">
        <v>21</v>
      </c>
      <c r="G1" s="0" t="s">
        <v>22</v>
      </c>
      <c r="H1" s="0" t="s">
        <v>23</v>
      </c>
      <c r="I1" s="0" t="s">
        <v>24</v>
      </c>
      <c r="J1" s="0" t="s">
        <v>25</v>
      </c>
      <c r="K1" s="0" t="s">
        <v>26</v>
      </c>
    </row>
    <row outlineLevel="0" r="2">
      <c r="A2" s="4" t="n">
        <f aca="false" ca="false" dt2D="false" dtr="false" t="normal">'Ёмкости'!B2</f>
        <v>25.1</v>
      </c>
      <c r="B2" s="1" t="n">
        <f aca="false" ca="false" dt2D="false" dtr="false" t="normal">'Резонансы'!B2</f>
        <v>32.12</v>
      </c>
      <c r="C2" s="2" t="n">
        <f aca="false" ca="false" dt2D="false" dtr="false" t="normal">'Резонансы'!D2</f>
        <v>1.19</v>
      </c>
      <c r="D2" s="2" t="n">
        <f aca="false" ca="false" dt2D="false" dtr="false" t="normal">'Резонансы'!F2</f>
        <v>0.202</v>
      </c>
      <c r="E2" s="4" t="n">
        <f aca="false" ca="false" dt2D="false" dtr="false" t="normal">1000*10^6/(A2*(2*PI()*B2)^2)</f>
        <v>978.1725440012648</v>
      </c>
      <c r="F2" s="4" t="n">
        <f aca="false" ca="false" dt2D="false" dtr="false" t="normal">1*10^6/(2*PI()*B2*A2)</f>
        <v>197.41078412612978</v>
      </c>
      <c r="G2" s="4" t="n">
        <f aca="false" ca="false" dt2D="false" dtr="false" t="normal">C2/D2*B$12</f>
        <v>5938.217821782177</v>
      </c>
      <c r="H2" s="3" t="n">
        <f aca="false" ca="false" dt2D="false" dtr="false" t="normal">C2*$B$12/D2*2*PI()*B2*A2*10^-6</f>
        <v>30.080513828404293</v>
      </c>
      <c r="I2" s="1" t="n">
        <f aca="false" ca="false" dt2D="false" dtr="false" t="normal">D2/(C2*$B$12)*1/(2*PI()*B2*A2*10^-6)^2</f>
        <v>6.5627464095948875</v>
      </c>
      <c r="J2" s="1" t="n">
        <f aca="false" ca="false" dt2D="false" dtr="false" t="normal">10^-3*F2</f>
        <v>0.19741078412612983</v>
      </c>
      <c r="K2" s="1" t="n">
        <f aca="false" ca="false" dt2D="false" dtr="false" t="normal">I2-$B$11-J2</f>
        <v>2.8653356254687576</v>
      </c>
    </row>
    <row outlineLevel="0" r="3">
      <c r="A3" s="4" t="n">
        <f aca="false" ca="false" dt2D="false" dtr="false" t="normal">'Ёмкости'!B3</f>
        <v>33.2</v>
      </c>
      <c r="B3" s="1" t="n">
        <f aca="false" ca="false" dt2D="false" dtr="false" t="normal">'Резонансы'!B3</f>
        <v>27.79</v>
      </c>
      <c r="C3" s="2" t="n">
        <f aca="false" ca="false" dt2D="false" dtr="false" t="normal">'Резонансы'!D3</f>
        <v>0.79</v>
      </c>
      <c r="D3" s="2" t="n">
        <f aca="false" ca="false" dt2D="false" dtr="false" t="normal">'Резонансы'!F3</f>
        <v>0.202</v>
      </c>
      <c r="E3" s="4" t="n">
        <f aca="false" ca="false" dt2D="false" dtr="false" t="normal">1000*10^6/(A3*(2*PI()*B3)^2)</f>
        <v>987.9275258914779</v>
      </c>
      <c r="F3" s="4" t="n">
        <f aca="false" ca="false" dt2D="false" dtr="false" t="normal">1*10^6/(2*PI()*B3*A3)</f>
        <v>172.50174836650888</v>
      </c>
      <c r="G3" s="4" t="n">
        <f aca="false" ca="false" dt2D="false" dtr="false" t="normal">C3/D3*B$12</f>
        <v>3942.1782178217823</v>
      </c>
      <c r="H3" s="3" t="n">
        <f aca="false" ca="false" dt2D="false" dtr="false" t="normal">C3*$B$12/D3*2*PI()*B3*A3*10^-6</f>
        <v>22.85297543446323</v>
      </c>
      <c r="I3" s="1" t="n">
        <f aca="false" ca="false" dt2D="false" dtr="false" t="normal">D3/(C3*$B$12)*1/(2*PI()*B3*A3*10^-6)^2</f>
        <v>7.548327737943876</v>
      </c>
      <c r="J3" s="1" t="n">
        <f aca="false" ca="false" dt2D="false" dtr="false" t="normal">10^-3*F3</f>
        <v>0.17250174836650892</v>
      </c>
      <c r="K3" s="1" t="n">
        <f aca="false" ca="false" dt2D="false" dtr="false" t="normal">I3-$B$11-J3</f>
        <v>3.8758259895773675</v>
      </c>
    </row>
    <row outlineLevel="0" r="4">
      <c r="A4" s="4" t="n">
        <f aca="false" ca="false" dt2D="false" dtr="false" t="normal">'Ёмкости'!B4</f>
        <v>47.3</v>
      </c>
      <c r="B4" s="1" t="n">
        <f aca="false" ca="false" dt2D="false" dtr="false" t="normal">'Резонансы'!B4</f>
        <v>23.16</v>
      </c>
      <c r="C4" s="2" t="n">
        <f aca="false" ca="false" dt2D="false" dtr="false" t="normal">'Резонансы'!D4</f>
        <v>0.67</v>
      </c>
      <c r="D4" s="2" t="n">
        <f aca="false" ca="false" dt2D="false" dtr="false" t="normal">'Резонансы'!F4</f>
        <v>0.202</v>
      </c>
      <c r="E4" s="4" t="n">
        <f aca="false" ca="false" dt2D="false" dtr="false" t="normal">1000*10^6/(A4*(2*PI()*B4)^2)</f>
        <v>998.3941150534571</v>
      </c>
      <c r="F4" s="4" t="n">
        <f aca="false" ca="false" dt2D="false" dtr="false" t="normal">1*10^6/(2*PI()*B4*A4)</f>
        <v>145.28488563052082</v>
      </c>
      <c r="G4" s="4" t="n">
        <f aca="false" ca="false" dt2D="false" dtr="false" t="normal">C4/D4*B$12</f>
        <v>3343.366336633663</v>
      </c>
      <c r="H4" s="3" t="n">
        <f aca="false" ca="false" dt2D="false" dtr="false" t="normal">C4*$B$12/D4*2*PI()*B4*A4*10^-6</f>
        <v>23.01248558736041</v>
      </c>
      <c r="I4" s="1" t="n">
        <f aca="false" ca="false" dt2D="false" dtr="false" t="normal">D4/(C4*$B$12)*1/(2*PI()*B4*A4*10^-6)^2</f>
        <v>6.313306968905539</v>
      </c>
      <c r="J4" s="1" t="n">
        <f aca="false" ca="false" dt2D="false" dtr="false" t="normal">10^-3*F4</f>
        <v>0.14528488563052086</v>
      </c>
      <c r="K4" s="1" t="n">
        <f aca="false" ca="false" dt2D="false" dtr="false" t="normal">I4-$B$11-J4</f>
        <v>2.668022083275018</v>
      </c>
    </row>
    <row outlineLevel="0" r="5">
      <c r="A5" s="4" t="n">
        <f aca="false" ca="false" dt2D="false" dtr="false" t="normal">'Ёмкости'!B5</f>
        <v>57.4</v>
      </c>
      <c r="B5" s="1" t="n">
        <f aca="false" ca="false" dt2D="false" dtr="false" t="normal">'Резонансы'!B5</f>
        <v>21.28</v>
      </c>
      <c r="C5" s="2" t="n">
        <f aca="false" ca="false" dt2D="false" dtr="false" t="normal">'Резонансы'!D5</f>
        <v>0.573</v>
      </c>
      <c r="D5" s="2" t="n">
        <f aca="false" ca="false" dt2D="false" dtr="false" t="normal">'Резонансы'!F5</f>
        <v>0.202</v>
      </c>
      <c r="E5" s="4" t="n">
        <f aca="false" ca="false" dt2D="false" dtr="false" t="normal">1000*10^6/(A5*(2*PI()*B5)^2)</f>
        <v>974.5073603363463</v>
      </c>
      <c r="F5" s="4" t="n">
        <f aca="false" ca="false" dt2D="false" dtr="false" t="normal">1*10^6/(2*PI()*B5*A5)</f>
        <v>130.2976597841746</v>
      </c>
      <c r="G5" s="4" t="n">
        <f aca="false" ca="false" dt2D="false" dtr="false" t="normal">C5/D5*B$12</f>
        <v>2859.3267326732666</v>
      </c>
      <c r="H5" s="3" t="n">
        <f aca="false" ca="false" dt2D="false" dtr="false" t="normal">C5*$B$12/D5*2*PI()*B5*A5*10^-6</f>
        <v>21.944574733034077</v>
      </c>
      <c r="I5" s="1" t="n">
        <f aca="false" ca="false" dt2D="false" dtr="false" t="normal">D5/(C5*$B$12)*1/(2*PI()*B5*A5*10^-6)^2</f>
        <v>5.937579623633903</v>
      </c>
      <c r="J5" s="1" t="n">
        <f aca="false" ca="false" dt2D="false" dtr="false" t="normal">10^-3*F5</f>
        <v>0.13029765978417465</v>
      </c>
      <c r="K5" s="1" t="n">
        <f aca="false" ca="false" dt2D="false" dtr="false" t="normal">I5-$B$11-J5</f>
        <v>2.3072819638497286</v>
      </c>
    </row>
    <row outlineLevel="0" r="6">
      <c r="A6" s="4" t="n">
        <f aca="false" ca="false" dt2D="false" dtr="false" t="normal">'Ёмкости'!B6</f>
        <v>67.5</v>
      </c>
      <c r="B6" s="1" t="n">
        <f aca="false" ca="false" dt2D="false" dtr="false" t="normal">'Резонансы'!B6</f>
        <v>19.46</v>
      </c>
      <c r="C6" s="2" t="n">
        <f aca="false" ca="false" dt2D="false" dtr="false" t="normal">'Резонансы'!D6</f>
        <v>0.449</v>
      </c>
      <c r="D6" s="2" t="n">
        <f aca="false" ca="false" dt2D="false" dtr="false" t="normal">'Резонансы'!F6</f>
        <v>0.202</v>
      </c>
      <c r="E6" s="4" t="n">
        <f aca="false" ca="false" dt2D="false" dtr="false" t="normal">1000*10^6/(A6*(2*PI()*B6)^2)</f>
        <v>990.9478930078445</v>
      </c>
      <c r="F6" s="4" t="n">
        <f aca="false" ca="false" dt2D="false" dtr="false" t="normal">1*10^6/(2*PI()*B6*A6)</f>
        <v>121.16397784012435</v>
      </c>
      <c r="G6" s="4" t="n">
        <f aca="false" ca="false" dt2D="false" dtr="false" t="normal">C6/D6*B$12</f>
        <v>2240.554455445544</v>
      </c>
      <c r="H6" s="3" t="n">
        <f aca="false" ca="false" dt2D="false" dtr="false" t="normal">C6*$B$12/D6*2*PI()*B6*A6*10^-6</f>
        <v>18.491918929914576</v>
      </c>
      <c r="I6" s="1" t="n">
        <f aca="false" ca="false" dt2D="false" dtr="false" t="normal">D6/(C6*$B$12)*1/(2*PI()*B6*A6*10^-6)^2</f>
        <v>6.552266333166538</v>
      </c>
      <c r="J6" s="1" t="n">
        <f aca="false" ca="false" dt2D="false" dtr="false" t="normal">10^-3*F6</f>
        <v>0.12116397784012438</v>
      </c>
      <c r="K6" s="1" t="n">
        <f aca="false" ca="false" dt2D="false" dtr="false" t="normal">I6-$B$11-J6</f>
        <v>2.9311023553264137</v>
      </c>
    </row>
    <row outlineLevel="0" r="7">
      <c r="A7" s="4" t="n">
        <f aca="false" ca="false" dt2D="false" dtr="false" t="normal">'Ёмкости'!B7</f>
        <v>82.7</v>
      </c>
      <c r="B7" s="1" t="n">
        <f aca="false" ca="false" dt2D="false" dtr="false" t="normal">'Резонансы'!B7</f>
        <v>17.67</v>
      </c>
      <c r="C7" s="2" t="n">
        <f aca="false" ca="false" dt2D="false" dtr="false" t="normal">'Резонансы'!D7</f>
        <v>0.38</v>
      </c>
      <c r="D7" s="2" t="n">
        <f aca="false" ca="false" dt2D="false" dtr="false" t="normal">'Резонансы'!F7</f>
        <v>0.202</v>
      </c>
      <c r="E7" s="4" t="n">
        <f aca="false" ca="false" dt2D="false" dtr="false" t="normal">1000*10^6/(A7*(2*PI()*B7)^2)</f>
        <v>980.9833916825717</v>
      </c>
      <c r="F7" s="4" t="n">
        <f aca="false" ca="false" dt2D="false" dtr="false" t="normal">1*10^6/(2*PI()*B7*A7)</f>
        <v>108.91258665477002</v>
      </c>
      <c r="G7" s="4" t="n">
        <f aca="false" ca="false" dt2D="false" dtr="false" t="normal">C7/D7*B$12</f>
        <v>1896.2376237623762</v>
      </c>
      <c r="H7" s="3" t="n">
        <f aca="false" ca="false" dt2D="false" dtr="false" t="normal">C7*$B$12/D7*2*PI()*B7*A7*10^-6</f>
        <v>17.410638035556456</v>
      </c>
      <c r="I7" s="1" t="n">
        <f aca="false" ca="false" dt2D="false" dtr="false" t="normal">D7/(C7*$B$12)*1/(2*PI()*B7*A7*10^-6)^2</f>
        <v>6.255519552606049</v>
      </c>
      <c r="J7" s="1" t="n">
        <f aca="false" ca="false" dt2D="false" dtr="false" t="normal">10^-3*F7</f>
        <v>0.10891258665477005</v>
      </c>
      <c r="K7" s="1" t="n">
        <f aca="false" ca="false" dt2D="false" dtr="false" t="normal">I7-$B$11-J7</f>
        <v>2.646606965951279</v>
      </c>
    </row>
    <row outlineLevel="0" r="8">
      <c r="A8" s="4" t="n">
        <f aca="false" ca="false" dt2D="false" dtr="false" t="normal">'Ёмкости'!B8</f>
        <v>101.6</v>
      </c>
      <c r="B8" s="1" t="n">
        <f aca="false" ca="false" dt2D="false" dtr="false" t="normal">'Резонансы'!B8</f>
        <v>16.02</v>
      </c>
      <c r="C8" s="2" t="n">
        <f aca="false" ca="false" dt2D="false" dtr="false" t="normal">'Резонансы'!D8</f>
        <v>0.335</v>
      </c>
      <c r="D8" s="2" t="n">
        <f aca="false" ca="false" dt2D="false" dtr="false" t="normal">'Резонансы'!F8</f>
        <v>0.202</v>
      </c>
      <c r="E8" s="4" t="n">
        <f aca="false" ca="false" dt2D="false" dtr="false" t="normal">1000*10^6/(A8*(2*PI()*B8)^2)</f>
        <v>971.4524140696465</v>
      </c>
      <c r="F8" s="4" t="n">
        <f aca="false" ca="false" dt2D="false" dtr="false" t="normal">1*10^6/(2*PI()*B8*A8)</f>
        <v>97.7831248659988</v>
      </c>
      <c r="G8" s="4" t="n">
        <f aca="false" ca="false" dt2D="false" dtr="false" t="normal">C8/D8*B$12</f>
        <v>1671.6831683168316</v>
      </c>
      <c r="H8" s="3" t="n">
        <f aca="false" ca="false" dt2D="false" dtr="false" t="normal">C8*$B$12/D8*2*PI()*B8*A8*10^-6</f>
        <v>17.095824771479677</v>
      </c>
      <c r="I8" s="1" t="n">
        <f aca="false" ca="false" dt2D="false" dtr="false" t="normal">D8/(C8*$B$12)*1/(2*PI()*B8*A8*10^-6)^2</f>
        <v>5.719707950512378</v>
      </c>
      <c r="J8" s="1" t="n">
        <f aca="false" ca="false" dt2D="false" dtr="false" t="normal">10^-3*F8</f>
        <v>0.09778312486599883</v>
      </c>
      <c r="K8" s="1" t="n">
        <f aca="false" ca="false" dt2D="false" dtr="false" t="normal">I8-$B$11-J8</f>
        <v>2.1219248256463787</v>
      </c>
    </row>
    <row outlineLevel="0" r="9">
      <c r="A9" s="5" t="s">
        <v>27</v>
      </c>
      <c r="B9" s="5" t="s"/>
      <c r="C9" s="5" t="s"/>
      <c r="D9" s="5" t="s"/>
      <c r="E9" s="4" t="n">
        <f aca="false" ca="false" dt2D="false" dtr="false" t="normal">AVERAGE(E2:E8)</f>
        <v>983.197892006087</v>
      </c>
      <c r="I9" s="0" t="s">
        <v>28</v>
      </c>
      <c r="K9" s="1" t="n">
        <f aca="false" ca="false" dt2D="false" dtr="false" t="normal">AVERAGE(K2:K8)</f>
        <v>2.77372854415642</v>
      </c>
    </row>
    <row outlineLevel="0" r="10">
      <c r="A10" s="5" t="s">
        <v>29</v>
      </c>
      <c r="B10" s="5" t="s"/>
      <c r="C10" s="5" t="s"/>
      <c r="D10" s="5" t="s"/>
      <c r="E10" s="4" t="n">
        <f aca="false" ca="false" dt2D="false" dtr="false" t="normal">_XLFN.STDEV.S(E2:E8)/SQRT(COUNT(E2:E8))</f>
        <v>3.641679603441442</v>
      </c>
      <c r="K10" s="1" t="n">
        <f aca="false" ca="false" dt2D="false" dtr="false" t="normal">_XLFN.STDEV.S(K2:K8)/SQRT(COUNT(K2:K8))</f>
        <v>0.21367149932798338</v>
      </c>
    </row>
    <row outlineLevel="0" r="11">
      <c r="A11" s="0" t="s">
        <v>30</v>
      </c>
      <c r="B11" s="4" t="n">
        <v>3.5</v>
      </c>
    </row>
    <row outlineLevel="0" r="12">
      <c r="A12" s="0" t="s">
        <v>31</v>
      </c>
      <c r="B12" s="3" t="n">
        <v>1008</v>
      </c>
    </row>
  </sheetData>
  <mergeCells count="2">
    <mergeCell ref="A9:D9"/>
    <mergeCell ref="A10:D10"/>
  </mergeCells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2022-11-24T11:52:50Z</dcterms:modified>
</cp:coreProperties>
</file>