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1.2.5\"/>
    </mc:Choice>
  </mc:AlternateContent>
  <xr:revisionPtr revIDLastSave="0" documentId="13_ncr:1_{81A40384-0FAC-43BE-9641-51E83439700B}" xr6:coauthVersionLast="47" xr6:coauthVersionMax="47" xr10:uidLastSave="{00000000-0000-0000-0000-000000000000}"/>
  <bookViews>
    <workbookView xWindow="28680" yWindow="-180" windowWidth="20730" windowHeight="11160" xr2:uid="{2A5914D6-3DD5-4D90-8506-20792958081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K37" i="1"/>
  <c r="L37" i="1"/>
  <c r="L2" i="1"/>
  <c r="E29" i="1"/>
  <c r="E28" i="1"/>
  <c r="E33" i="1"/>
  <c r="E34" i="1" s="1"/>
  <c r="E23" i="1"/>
  <c r="E24" i="1" s="1"/>
  <c r="E18" i="1"/>
  <c r="E19" i="1" s="1"/>
  <c r="E13" i="1"/>
  <c r="E14" i="1" s="1"/>
  <c r="E8" i="1"/>
  <c r="E9" i="1" s="1"/>
  <c r="E4" i="1"/>
  <c r="C2" i="1"/>
  <c r="E3" i="1"/>
  <c r="I37" i="1"/>
  <c r="G2" i="1"/>
  <c r="G3" i="1"/>
  <c r="G33" i="1"/>
  <c r="G28" i="1"/>
  <c r="G23" i="1"/>
  <c r="G18" i="1"/>
  <c r="G13" i="1"/>
  <c r="G8" i="1"/>
  <c r="N4" i="1"/>
  <c r="P2" i="1"/>
  <c r="O2" i="1"/>
  <c r="M4" i="1"/>
  <c r="L7" i="1"/>
  <c r="L12" i="1"/>
  <c r="L17" i="1"/>
  <c r="L22" i="1"/>
  <c r="L27" i="1"/>
  <c r="L32" i="1"/>
  <c r="E32" i="1"/>
  <c r="E27" i="1"/>
  <c r="E22" i="1"/>
  <c r="E17" i="1"/>
  <c r="E12" i="1"/>
  <c r="E7" i="1"/>
  <c r="E2" i="1"/>
  <c r="K17" i="1"/>
  <c r="J19" i="1"/>
  <c r="I15" i="1"/>
  <c r="I36" i="1"/>
  <c r="J36" i="1" s="1"/>
  <c r="I35" i="1"/>
  <c r="J35" i="1" s="1"/>
  <c r="I34" i="1"/>
  <c r="J34" i="1" s="1"/>
  <c r="I33" i="1"/>
  <c r="J33" i="1" s="1"/>
  <c r="I32" i="1"/>
  <c r="I31" i="1"/>
  <c r="J31" i="1" s="1"/>
  <c r="I30" i="1"/>
  <c r="J30" i="1" s="1"/>
  <c r="I29" i="1"/>
  <c r="J29" i="1" s="1"/>
  <c r="I28" i="1"/>
  <c r="J28" i="1" s="1"/>
  <c r="I27" i="1"/>
  <c r="I26" i="1"/>
  <c r="J26" i="1" s="1"/>
  <c r="I25" i="1"/>
  <c r="J25" i="1" s="1"/>
  <c r="I24" i="1"/>
  <c r="J24" i="1" s="1"/>
  <c r="I23" i="1"/>
  <c r="J23" i="1" s="1"/>
  <c r="I22" i="1"/>
  <c r="K22" i="1" s="1"/>
  <c r="I21" i="1"/>
  <c r="J21" i="1" s="1"/>
  <c r="I20" i="1"/>
  <c r="J20" i="1" s="1"/>
  <c r="I19" i="1"/>
  <c r="I18" i="1"/>
  <c r="J18" i="1" s="1"/>
  <c r="I17" i="1"/>
  <c r="I16" i="1"/>
  <c r="J16" i="1" s="1"/>
  <c r="J15" i="1"/>
  <c r="I14" i="1"/>
  <c r="J14" i="1" s="1"/>
  <c r="I13" i="1"/>
  <c r="J13" i="1" s="1"/>
  <c r="I12" i="1"/>
  <c r="I11" i="1"/>
  <c r="J11" i="1" s="1"/>
  <c r="I10" i="1"/>
  <c r="J10" i="1" s="1"/>
  <c r="I9" i="1"/>
  <c r="J9" i="1" s="1"/>
  <c r="I8" i="1"/>
  <c r="J8" i="1" s="1"/>
  <c r="I7" i="1"/>
  <c r="K7" i="1" s="1"/>
  <c r="K2" i="1"/>
  <c r="J3" i="1"/>
  <c r="J4" i="1"/>
  <c r="J5" i="1"/>
  <c r="J6" i="1"/>
  <c r="J2" i="1"/>
  <c r="I3" i="1"/>
  <c r="I4" i="1"/>
  <c r="I5" i="1"/>
  <c r="I6" i="1"/>
  <c r="I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C4" i="1"/>
  <c r="C5" i="1"/>
  <c r="C6" i="1"/>
  <c r="G32" i="1"/>
  <c r="G27" i="1"/>
  <c r="G22" i="1"/>
  <c r="G17" i="1"/>
  <c r="G12" i="1"/>
  <c r="G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" i="1"/>
  <c r="B4" i="1"/>
  <c r="B5" i="1"/>
  <c r="B6" i="1"/>
  <c r="B2" i="1"/>
  <c r="K32" i="1" l="1"/>
  <c r="K27" i="1"/>
  <c r="K12" i="1"/>
  <c r="J32" i="1"/>
  <c r="J27" i="1"/>
  <c r="J22" i="1"/>
  <c r="J17" i="1"/>
  <c r="J12" i="1"/>
  <c r="J7" i="1"/>
  <c r="D2" i="1"/>
  <c r="D32" i="1"/>
  <c r="D27" i="1"/>
  <c r="D22" i="1"/>
  <c r="D17" i="1"/>
  <c r="D12" i="1"/>
  <c r="D7" i="1"/>
</calcChain>
</file>

<file path=xl/sharedStrings.xml><?xml version="1.0" encoding="utf-8"?>
<sst xmlns="http://schemas.openxmlformats.org/spreadsheetml/2006/main" count="21" uniqueCount="16">
  <si>
    <t>T</t>
  </si>
  <si>
    <t>w</t>
  </si>
  <si>
    <t>dw</t>
  </si>
  <si>
    <t>&lt;w&gt;</t>
  </si>
  <si>
    <t>d&lt;w&gt;</t>
  </si>
  <si>
    <t>m</t>
  </si>
  <si>
    <t>M</t>
  </si>
  <si>
    <t>m ц</t>
  </si>
  <si>
    <t>R ц</t>
  </si>
  <si>
    <t>J ц</t>
  </si>
  <si>
    <t>dJ ц</t>
  </si>
  <si>
    <t>T0</t>
  </si>
  <si>
    <t>T ц</t>
  </si>
  <si>
    <t>dT</t>
  </si>
  <si>
    <t>J0</t>
  </si>
  <si>
    <t>dJ0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</si>
</sst>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2" xfId="0" applyBorder="1"/>
    <xf numFmtId="165" fontId="0" fillId="0" borderId="3" xfId="0" applyNumberFormat="1" applyBorder="1"/>
    <xf numFmtId="164" fontId="0" fillId="0" borderId="0" xfId="0" applyNumberFormat="1" applyFill="1" applyBorder="1"/>
    <xf numFmtId="0" fontId="0" fillId="0" borderId="13" xfId="0" applyBorder="1"/>
    <xf numFmtId="165" fontId="0" fillId="0" borderId="5" xfId="0" applyNumberFormat="1" applyBorder="1"/>
    <xf numFmtId="0" fontId="0" fillId="0" borderId="3" xfId="0" applyBorder="1"/>
    <xf numFmtId="164" fontId="0" fillId="0" borderId="7" xfId="0" applyNumberFormat="1" applyBorder="1"/>
    <xf numFmtId="165" fontId="0" fillId="0" borderId="7" xfId="0" applyNumberFormat="1" applyBorder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4EDF-341A-4E5F-A395-42A40E49C524}">
  <dimension ref="A1:S38"/>
  <sheetViews>
    <sheetView tabSelected="1" topLeftCell="B1" zoomScaleNormal="100" workbookViewId="0">
      <selection activeCell="Q13" sqref="Q13"/>
    </sheetView>
  </sheetViews>
  <sheetFormatPr defaultRowHeight="15" x14ac:dyDescent="0.25"/>
  <cols>
    <col min="3" max="3" width="12.28515625" bestFit="1" customWidth="1"/>
    <col min="5" max="5" width="12" bestFit="1" customWidth="1"/>
    <col min="6" max="7" width="9.140625" customWidth="1"/>
    <col min="9" max="10" width="12" bestFit="1" customWidth="1"/>
    <col min="12" max="12" width="12" bestFit="1" customWidth="1"/>
    <col min="14" max="14" width="12.28515625" bestFit="1" customWidth="1"/>
    <col min="16" max="16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s="10" t="s">
        <v>4</v>
      </c>
      <c r="M1" s="1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0" t="s">
        <v>13</v>
      </c>
    </row>
    <row r="2" spans="1:19" x14ac:dyDescent="0.25">
      <c r="A2" s="1">
        <v>169</v>
      </c>
      <c r="B2" s="2">
        <f>2*PI()/A2</f>
        <v>3.7178611285086309E-2</v>
      </c>
      <c r="C2" s="3">
        <f>SQRT((0.2/A2)^2+(0.02/(2*PI()))^2)*B2</f>
        <v>1.2625754331907057E-4</v>
      </c>
      <c r="D2" s="2">
        <f>AVERAGE(B2:B6)</f>
        <v>3.7224443017191799E-2</v>
      </c>
      <c r="E2" s="4">
        <f>SQRT((C2^2+C3^2+C4^2+C5^2+C6^2)/5)</f>
        <v>1.2643700328143268E-4</v>
      </c>
      <c r="F2" s="11">
        <v>61</v>
      </c>
      <c r="G2" s="1">
        <f>F2/1000*(120/1000)*9.8</f>
        <v>7.1735999999999994E-2</v>
      </c>
      <c r="H2" s="1">
        <v>227</v>
      </c>
      <c r="I2" s="3">
        <f>0.21/H2</f>
        <v>9.2511013215859032E-4</v>
      </c>
      <c r="J2" s="3">
        <f>SQRT((0.02/0.21)^2+(0.2/H2)^2)*I2</f>
        <v>8.8109496962318661E-5</v>
      </c>
      <c r="K2" s="2">
        <f>AVERAGE(I2:I6)</f>
        <v>9.7426126701751089E-4</v>
      </c>
      <c r="L2" s="16">
        <f>SQRT((J2^2+J3^2+J4^2+J5^2+J6^2)/5)</f>
        <v>9.2893074976878987E-5</v>
      </c>
      <c r="M2" s="8">
        <v>1617.8</v>
      </c>
      <c r="N2" s="9">
        <v>3.9</v>
      </c>
      <c r="O2" s="21">
        <f>(M2/1000)*(N2/100)^2/2</f>
        <v>1.2303368999999999E-3</v>
      </c>
      <c r="P2" s="22">
        <f>SQRT(4*(0.005/N2)^2+(0.1/M2)^2)*O2</f>
        <v>3.155626528377526E-6</v>
      </c>
      <c r="Q2" s="9">
        <v>3.2</v>
      </c>
      <c r="R2" s="9">
        <v>4</v>
      </c>
      <c r="S2" s="10">
        <v>0.01</v>
      </c>
    </row>
    <row r="3" spans="1:19" x14ac:dyDescent="0.25">
      <c r="A3" s="5">
        <v>170</v>
      </c>
      <c r="B3" s="6">
        <f t="shared" ref="B3:B36" si="0">2*PI()/A3</f>
        <v>3.6959913571644624E-2</v>
      </c>
      <c r="C3" s="3">
        <f t="shared" ref="C3:C36" si="1">SQRT((0.2/A3)^2+(0.02/(2*PI()))^2)*B3</f>
        <v>1.2542542256070225E-4</v>
      </c>
      <c r="D3" s="6"/>
      <c r="E3" s="7">
        <f>STDEV(B2:B6)/SQRT(COUNT(B2:B6))</f>
        <v>1.2891450082091211E-4</v>
      </c>
      <c r="F3" s="12"/>
      <c r="G3" s="5">
        <f>SQRT((1/F2)^2+(1/120)^2)*G2</f>
        <v>1.3192197845696525E-3</v>
      </c>
      <c r="H3" s="5">
        <v>220</v>
      </c>
      <c r="I3" s="2">
        <f t="shared" ref="I3:I36" si="2">0.21/H3</f>
        <v>9.5454545454545456E-4</v>
      </c>
      <c r="J3" s="3">
        <f t="shared" ref="J3:J6" si="3">SQRT((0.02/0.21)^2+(0.2/H3)^2)*I3</f>
        <v>9.0913232437593466E-5</v>
      </c>
      <c r="K3" s="6"/>
      <c r="L3" s="19"/>
      <c r="M3" s="1" t="s">
        <v>14</v>
      </c>
      <c r="N3" s="20" t="s">
        <v>15</v>
      </c>
    </row>
    <row r="4" spans="1:19" x14ac:dyDescent="0.25">
      <c r="A4" s="5">
        <v>168</v>
      </c>
      <c r="B4" s="6">
        <f t="shared" si="0"/>
        <v>3.7399912542735635E-2</v>
      </c>
      <c r="C4" s="3">
        <f t="shared" si="1"/>
        <v>1.2710112487372823E-4</v>
      </c>
      <c r="D4" s="6"/>
      <c r="E4" s="7">
        <f>SQRT(E2^2+E3^2)</f>
        <v>1.8056927845204999E-4</v>
      </c>
      <c r="F4" s="12"/>
      <c r="G4" s="5"/>
      <c r="H4" s="5">
        <v>198</v>
      </c>
      <c r="I4" s="2">
        <f t="shared" si="2"/>
        <v>1.0606060606060605E-3</v>
      </c>
      <c r="J4" s="3">
        <f t="shared" si="3"/>
        <v>1.0101578208880508E-4</v>
      </c>
      <c r="K4" s="6"/>
      <c r="L4" s="19"/>
      <c r="M4" s="8">
        <f>O2*Q2^2/R2^2</f>
        <v>7.8741561600000011E-4</v>
      </c>
      <c r="N4" s="23">
        <f>SQRT((P2/O2)^2+4*(S2/Q2)^2+4*(S2/R2^2))*M4</f>
        <v>3.9728539252188296E-5</v>
      </c>
    </row>
    <row r="5" spans="1:19" x14ac:dyDescent="0.25">
      <c r="A5" s="5">
        <v>167</v>
      </c>
      <c r="B5" s="6">
        <f t="shared" si="0"/>
        <v>3.7623864114847819E-2</v>
      </c>
      <c r="C5" s="3">
        <f t="shared" si="1"/>
        <v>1.2795640881077284E-4</v>
      </c>
      <c r="D5" s="6"/>
      <c r="E5" s="7"/>
      <c r="F5" s="12"/>
      <c r="G5" s="5"/>
      <c r="H5" s="5">
        <v>217</v>
      </c>
      <c r="I5" s="2">
        <f t="shared" si="2"/>
        <v>9.6774193548387097E-4</v>
      </c>
      <c r="J5" s="3">
        <f t="shared" si="3"/>
        <v>9.2170214297362997E-5</v>
      </c>
      <c r="K5" s="6"/>
      <c r="L5" s="7"/>
    </row>
    <row r="6" spans="1:19" x14ac:dyDescent="0.25">
      <c r="A6" s="8">
        <v>170</v>
      </c>
      <c r="B6" s="9">
        <f t="shared" si="0"/>
        <v>3.6959913571644624E-2</v>
      </c>
      <c r="C6" s="3">
        <f t="shared" si="1"/>
        <v>1.2542542256070225E-4</v>
      </c>
      <c r="D6" s="9"/>
      <c r="E6" s="10"/>
      <c r="F6" s="13"/>
      <c r="G6" s="8"/>
      <c r="H6" s="8">
        <v>218</v>
      </c>
      <c r="I6" s="2">
        <f t="shared" si="2"/>
        <v>9.6330275229357799E-4</v>
      </c>
      <c r="J6" s="3">
        <f t="shared" si="3"/>
        <v>9.1747375828744008E-5</v>
      </c>
      <c r="K6" s="9"/>
      <c r="L6" s="10"/>
    </row>
    <row r="7" spans="1:19" x14ac:dyDescent="0.25">
      <c r="A7" s="1">
        <v>112</v>
      </c>
      <c r="B7" s="2">
        <f>2*PI()/A7</f>
        <v>5.6099868814103448E-2</v>
      </c>
      <c r="C7" s="3">
        <f>SQRT((0.2/A7)^2+(0.02/(2*PI()))^2)*B7</f>
        <v>2.047521778633739E-4</v>
      </c>
      <c r="D7" s="2">
        <f>AVERAGE(B7:B11)</f>
        <v>5.7125481094674878E-2</v>
      </c>
      <c r="E7" s="4">
        <f>SQRT((C7^2+C8^2+C9^2+C10^2+C11^2)/5)</f>
        <v>2.0943686097523798E-4</v>
      </c>
      <c r="F7" s="11">
        <v>93</v>
      </c>
      <c r="G7" s="1">
        <f>F7/1000*(120/1000)*9.8</f>
        <v>0.10936800000000001</v>
      </c>
      <c r="H7" s="1">
        <v>197</v>
      </c>
      <c r="I7" s="2">
        <f>0.21/H7</f>
        <v>1.065989847715736E-3</v>
      </c>
      <c r="J7" s="3">
        <f>SQRT((0.02/0.21)^2+(0.2/H7)^2)*I7</f>
        <v>1.015286106704359E-4</v>
      </c>
      <c r="K7" s="2">
        <f>AVERAGE(I7:I11)</f>
        <v>1.2418865339727295E-3</v>
      </c>
      <c r="L7" s="16">
        <f>SQRT((J7^2+J8^2+J9^2+J10^2+J11^2)/5)</f>
        <v>1.1907045132115876E-4</v>
      </c>
    </row>
    <row r="8" spans="1:19" x14ac:dyDescent="0.25">
      <c r="A8" s="5">
        <v>109</v>
      </c>
      <c r="B8" s="6">
        <f t="shared" si="0"/>
        <v>5.7643901900730148E-2</v>
      </c>
      <c r="C8" s="3">
        <f t="shared" si="1"/>
        <v>2.1178810698482849E-4</v>
      </c>
      <c r="D8" s="6"/>
      <c r="E8" s="7">
        <f>STDEV(B7:B11)/SQRT(COUNT(B7:B11))</f>
        <v>2.8190990256678878E-4</v>
      </c>
      <c r="F8" s="12"/>
      <c r="G8" s="5">
        <f>SQRT((1/F7)^2+(1/120)^2)*G7</f>
        <v>1.4878259172362875E-3</v>
      </c>
      <c r="H8" s="5">
        <v>167</v>
      </c>
      <c r="I8" s="2">
        <f t="shared" si="2"/>
        <v>1.2574850299401196E-3</v>
      </c>
      <c r="J8" s="3">
        <f t="shared" ref="J8:J11" si="4">SQRT((0.02/0.21)^2+(0.2/H8)^2)*I8</f>
        <v>1.1976994734188746E-4</v>
      </c>
      <c r="K8" s="6"/>
      <c r="L8" s="19"/>
    </row>
    <row r="9" spans="1:19" x14ac:dyDescent="0.25">
      <c r="A9" s="5">
        <v>109</v>
      </c>
      <c r="B9" s="6">
        <f t="shared" si="0"/>
        <v>5.7643901900730148E-2</v>
      </c>
      <c r="C9" s="3">
        <f t="shared" si="1"/>
        <v>2.1178810698482849E-4</v>
      </c>
      <c r="D9" s="6"/>
      <c r="E9" s="7">
        <f>SQRT(E7^2+E8^2)</f>
        <v>3.5119366722704084E-4</v>
      </c>
      <c r="F9" s="12"/>
      <c r="G9" s="5"/>
      <c r="H9" s="5">
        <v>192</v>
      </c>
      <c r="I9" s="2">
        <f t="shared" si="2"/>
        <v>1.0937499999999999E-3</v>
      </c>
      <c r="J9" s="3">
        <f t="shared" si="4"/>
        <v>1.0417289715253621E-4</v>
      </c>
      <c r="K9" s="6"/>
      <c r="L9" s="19"/>
    </row>
    <row r="10" spans="1:19" x14ac:dyDescent="0.25">
      <c r="A10" s="5">
        <v>110</v>
      </c>
      <c r="B10" s="6">
        <f t="shared" si="0"/>
        <v>5.7119866428905326E-2</v>
      </c>
      <c r="C10" s="3">
        <f t="shared" si="1"/>
        <v>2.0938855605736524E-4</v>
      </c>
      <c r="D10" s="6"/>
      <c r="E10" s="7"/>
      <c r="F10" s="12"/>
      <c r="G10" s="5"/>
      <c r="H10" s="5">
        <v>147</v>
      </c>
      <c r="I10" s="2">
        <f t="shared" si="2"/>
        <v>1.4285714285714286E-3</v>
      </c>
      <c r="J10" s="3">
        <f t="shared" si="4"/>
        <v>1.3606830416472025E-4</v>
      </c>
      <c r="K10" s="6"/>
      <c r="L10" s="7"/>
    </row>
    <row r="11" spans="1:19" x14ac:dyDescent="0.25">
      <c r="A11" s="8">
        <v>110</v>
      </c>
      <c r="B11" s="9">
        <f t="shared" si="0"/>
        <v>5.7119866428905326E-2</v>
      </c>
      <c r="C11" s="3">
        <f t="shared" si="1"/>
        <v>2.0938855605736524E-4</v>
      </c>
      <c r="D11" s="9"/>
      <c r="E11" s="10"/>
      <c r="F11" s="13"/>
      <c r="G11" s="8"/>
      <c r="H11" s="8">
        <v>154</v>
      </c>
      <c r="I11" s="2">
        <f t="shared" si="2"/>
        <v>1.3636363636363635E-3</v>
      </c>
      <c r="J11" s="3">
        <f t="shared" si="4"/>
        <v>1.2988220401101544E-4</v>
      </c>
      <c r="K11" s="9"/>
      <c r="L11" s="10"/>
    </row>
    <row r="12" spans="1:19" x14ac:dyDescent="0.25">
      <c r="A12" s="1">
        <v>72</v>
      </c>
      <c r="B12" s="2">
        <f>2*PI()/A12</f>
        <v>8.7266462599716474E-2</v>
      </c>
      <c r="C12" s="3">
        <f t="shared" si="1"/>
        <v>3.6867542659486436E-4</v>
      </c>
      <c r="D12" s="2">
        <f>AVERAGE(B12:B16)</f>
        <v>8.7758104642531781E-2</v>
      </c>
      <c r="E12" s="4">
        <f>SQRT((C12^2+C13^2+C14^2+C15^2+C16^2)/5)</f>
        <v>3.716847314826267E-4</v>
      </c>
      <c r="F12" s="11">
        <v>142</v>
      </c>
      <c r="G12" s="1">
        <f>F12/1000*(120/1000)*9.8</f>
        <v>0.16699199999999997</v>
      </c>
      <c r="H12" s="1">
        <v>162</v>
      </c>
      <c r="I12" s="2">
        <f>0.21/H12</f>
        <v>1.2962962962962963E-3</v>
      </c>
      <c r="J12" s="3">
        <f>SQRT((0.02/0.21)^2+(0.2/H12)^2)*I12</f>
        <v>1.2346716242902134E-4</v>
      </c>
      <c r="K12" s="2">
        <f>AVERAGE(I12:I16)</f>
        <v>1.3265093621741657E-3</v>
      </c>
      <c r="L12" s="16">
        <f>SQRT((J12^2+J13^2+J14^2+J15^2+J16^2)/5)</f>
        <v>1.2673696497275257E-4</v>
      </c>
    </row>
    <row r="13" spans="1:19" x14ac:dyDescent="0.25">
      <c r="A13" s="5">
        <v>71</v>
      </c>
      <c r="B13" s="6">
        <f t="shared" si="0"/>
        <v>8.8495567706754735E-2</v>
      </c>
      <c r="C13" s="3">
        <f t="shared" si="1"/>
        <v>3.761535508019603E-4</v>
      </c>
      <c r="D13" s="6"/>
      <c r="E13" s="7">
        <f>STDEV(B12:B16)/SQRT(COUNT(B12:B16))</f>
        <v>3.0106803524926416E-4</v>
      </c>
      <c r="F13" s="12"/>
      <c r="G13" s="5">
        <f>SQRT((1/F12)^2+(1/120)^2)*G12</f>
        <v>1.8219567942187869E-3</v>
      </c>
      <c r="H13" s="5">
        <v>168</v>
      </c>
      <c r="I13" s="2">
        <f t="shared" si="2"/>
        <v>1.25E-3</v>
      </c>
      <c r="J13" s="3">
        <f t="shared" ref="J13:J16" si="5">SQRT((0.02/0.21)^2+(0.2/H13)^2)*I13</f>
        <v>1.1905691927958104E-4</v>
      </c>
      <c r="K13" s="6"/>
      <c r="L13" s="19"/>
    </row>
    <row r="14" spans="1:19" x14ac:dyDescent="0.25">
      <c r="A14" s="5">
        <v>72</v>
      </c>
      <c r="B14" s="6">
        <f t="shared" si="0"/>
        <v>8.7266462599716474E-2</v>
      </c>
      <c r="C14" s="3">
        <f t="shared" si="1"/>
        <v>3.6867542659486436E-4</v>
      </c>
      <c r="D14" s="6"/>
      <c r="E14" s="7">
        <f>SQRT(E12^2+E13^2)</f>
        <v>4.7832154610279106E-4</v>
      </c>
      <c r="F14" s="12"/>
      <c r="G14" s="5"/>
      <c r="H14" s="5">
        <v>137</v>
      </c>
      <c r="I14" s="2">
        <f t="shared" si="2"/>
        <v>1.5328467153284671E-3</v>
      </c>
      <c r="J14" s="3">
        <f t="shared" si="5"/>
        <v>1.4600255095657786E-4</v>
      </c>
      <c r="K14" s="6"/>
      <c r="L14" s="19"/>
    </row>
    <row r="15" spans="1:19" x14ac:dyDescent="0.25">
      <c r="A15" s="5">
        <v>72</v>
      </c>
      <c r="B15" s="6">
        <f t="shared" si="0"/>
        <v>8.7266462599716474E-2</v>
      </c>
      <c r="C15" s="3">
        <f t="shared" si="1"/>
        <v>3.6867542659486436E-4</v>
      </c>
      <c r="D15" s="6"/>
      <c r="E15" s="7"/>
      <c r="F15" s="12"/>
      <c r="G15" s="5"/>
      <c r="H15" s="5">
        <v>163</v>
      </c>
      <c r="I15" s="2">
        <f>0.21/H15</f>
        <v>1.2883435582822086E-3</v>
      </c>
      <c r="J15" s="3">
        <f t="shared" si="5"/>
        <v>1.227095690813133E-4</v>
      </c>
      <c r="K15" s="6"/>
      <c r="L15" s="7"/>
    </row>
    <row r="16" spans="1:19" x14ac:dyDescent="0.25">
      <c r="A16" s="8">
        <v>71</v>
      </c>
      <c r="B16" s="9">
        <f t="shared" si="0"/>
        <v>8.8495567706754735E-2</v>
      </c>
      <c r="C16" s="3">
        <f t="shared" si="1"/>
        <v>3.761535508019603E-4</v>
      </c>
      <c r="D16" s="9"/>
      <c r="E16" s="10"/>
      <c r="F16" s="13"/>
      <c r="G16" s="8"/>
      <c r="H16" s="8">
        <v>166</v>
      </c>
      <c r="I16" s="2">
        <f t="shared" si="2"/>
        <v>1.2650602409638553E-3</v>
      </c>
      <c r="J16" s="3">
        <f t="shared" si="5"/>
        <v>1.2049156815294094E-4</v>
      </c>
      <c r="K16" s="9"/>
      <c r="L16" s="10"/>
    </row>
    <row r="17" spans="1:12" x14ac:dyDescent="0.25">
      <c r="A17" s="1">
        <v>58</v>
      </c>
      <c r="B17" s="2">
        <f>2*PI()/A17</f>
        <v>0.10833078115826873</v>
      </c>
      <c r="C17" s="3">
        <f t="shared" si="1"/>
        <v>5.0837876357845543E-4</v>
      </c>
      <c r="D17" s="2">
        <f>AVERAGE(B17:B21)</f>
        <v>0.10722911219733719</v>
      </c>
      <c r="E17" s="4">
        <f>SQRT((C17^2+C18^2+C19^2+C20^2+C21^2)/5)</f>
        <v>5.0051713459024088E-4</v>
      </c>
      <c r="F17" s="11">
        <v>173</v>
      </c>
      <c r="G17" s="1">
        <f>F17/1000*(120/1000)*9.8</f>
        <v>0.20344799999999999</v>
      </c>
      <c r="H17" s="1">
        <v>189</v>
      </c>
      <c r="I17" s="2">
        <f>0.21/H17</f>
        <v>1.1111111111111111E-3</v>
      </c>
      <c r="J17" s="3">
        <f>SQRT((0.02/0.21)^2+(0.2/H17)^2)*I17</f>
        <v>1.0582663772380763E-4</v>
      </c>
      <c r="K17" s="2">
        <f>AVERAGE(I17:I21)</f>
        <v>1.2271663882913834E-3</v>
      </c>
      <c r="L17" s="16">
        <f>SQRT((J17^2+J18^2+J19^2+J20^2+J21^2)/5)</f>
        <v>1.1703509195011025E-4</v>
      </c>
    </row>
    <row r="18" spans="1:12" x14ac:dyDescent="0.25">
      <c r="A18" s="5">
        <v>59</v>
      </c>
      <c r="B18" s="6">
        <f t="shared" si="0"/>
        <v>0.10649466622338281</v>
      </c>
      <c r="C18" s="3">
        <f t="shared" si="1"/>
        <v>4.9520671629028087E-4</v>
      </c>
      <c r="D18" s="6"/>
      <c r="E18" s="7">
        <f>STDEV(B17:B21)/SQRT(COUNT(B17:B21))</f>
        <v>4.4975446995740596E-4</v>
      </c>
      <c r="F18" s="12"/>
      <c r="G18" s="5">
        <f>SQRT((1/F17)^2+(1/120)^2)*G17</f>
        <v>2.0633364146449796E-3</v>
      </c>
      <c r="H18" s="5">
        <v>171</v>
      </c>
      <c r="I18" s="2">
        <f t="shared" si="2"/>
        <v>1.2280701754385965E-3</v>
      </c>
      <c r="J18" s="3">
        <f t="shared" ref="J18:J21" si="6">SQRT((0.02/0.21)^2+(0.2/H18)^2)*I18</f>
        <v>1.1696788362278773E-4</v>
      </c>
      <c r="K18" s="6"/>
      <c r="L18" s="19"/>
    </row>
    <row r="19" spans="1:12" x14ac:dyDescent="0.25">
      <c r="A19" s="5">
        <v>59</v>
      </c>
      <c r="B19" s="6">
        <f t="shared" si="0"/>
        <v>0.10649466622338281</v>
      </c>
      <c r="C19" s="3">
        <f t="shared" si="1"/>
        <v>4.9520671629028087E-4</v>
      </c>
      <c r="D19" s="6"/>
      <c r="E19" s="7">
        <f>SQRT(E17^2+E18^2)</f>
        <v>6.7290154202906426E-4</v>
      </c>
      <c r="F19" s="12"/>
      <c r="G19" s="5"/>
      <c r="H19" s="5">
        <v>166</v>
      </c>
      <c r="I19" s="2">
        <f t="shared" si="2"/>
        <v>1.2650602409638553E-3</v>
      </c>
      <c r="J19" s="3">
        <f>SQRT((0.02/0.21)^2+(0.2/H19)^2)*I19</f>
        <v>1.2049156815294094E-4</v>
      </c>
      <c r="K19" s="6"/>
      <c r="L19" s="19"/>
    </row>
    <row r="20" spans="1:12" x14ac:dyDescent="0.25">
      <c r="A20" s="5">
        <v>59</v>
      </c>
      <c r="B20" s="6">
        <f t="shared" si="0"/>
        <v>0.10649466622338281</v>
      </c>
      <c r="C20" s="3">
        <f t="shared" si="1"/>
        <v>4.9520671629028087E-4</v>
      </c>
      <c r="D20" s="6"/>
      <c r="E20" s="7"/>
      <c r="F20" s="12"/>
      <c r="G20" s="5"/>
      <c r="H20" s="5">
        <v>162</v>
      </c>
      <c r="I20" s="2">
        <f t="shared" si="2"/>
        <v>1.2962962962962963E-3</v>
      </c>
      <c r="J20" s="3">
        <f t="shared" si="6"/>
        <v>1.2346716242902134E-4</v>
      </c>
      <c r="K20" s="6"/>
      <c r="L20" s="7"/>
    </row>
    <row r="21" spans="1:12" x14ac:dyDescent="0.25">
      <c r="A21" s="8">
        <v>58</v>
      </c>
      <c r="B21" s="9">
        <f t="shared" si="0"/>
        <v>0.10833078115826873</v>
      </c>
      <c r="C21" s="3">
        <f t="shared" si="1"/>
        <v>5.0837876357845543E-4</v>
      </c>
      <c r="D21" s="9"/>
      <c r="E21" s="10"/>
      <c r="F21" s="13"/>
      <c r="G21" s="8"/>
      <c r="H21" s="8">
        <v>170</v>
      </c>
      <c r="I21" s="2">
        <f t="shared" si="2"/>
        <v>1.2352941176470588E-3</v>
      </c>
      <c r="J21" s="3">
        <f t="shared" si="6"/>
        <v>1.176560346667549E-4</v>
      </c>
      <c r="K21" s="9"/>
      <c r="L21" s="10"/>
    </row>
    <row r="22" spans="1:12" x14ac:dyDescent="0.25">
      <c r="A22" s="1">
        <v>47</v>
      </c>
      <c r="B22" s="2">
        <f>2*PI()/A22</f>
        <v>0.13368479376977843</v>
      </c>
      <c r="C22" s="3">
        <f t="shared" si="1"/>
        <v>7.1041688594674127E-4</v>
      </c>
      <c r="D22" s="2">
        <f>AVERAGE(B22:B26)</f>
        <v>0.13426603200356008</v>
      </c>
      <c r="E22" s="4">
        <f>SQRT((C22^2+C23^2+C24^2+C25^2+C26^2)/5)</f>
        <v>7.1561032287026025E-4</v>
      </c>
      <c r="F22" s="11">
        <v>214</v>
      </c>
      <c r="G22" s="1">
        <f>F22/1000*(120/1000)*9.8</f>
        <v>0.251664</v>
      </c>
      <c r="H22" s="1">
        <v>163</v>
      </c>
      <c r="I22" s="2">
        <f>0.21/H22</f>
        <v>1.2883435582822086E-3</v>
      </c>
      <c r="J22" s="3">
        <f>SQRT((0.02/0.21)^2+(0.2/H22)^2)*I22</f>
        <v>1.227095690813133E-4</v>
      </c>
      <c r="K22" s="2">
        <f>AVERAGE(I22:I26)</f>
        <v>1.3068881485321655E-3</v>
      </c>
      <c r="L22" s="16">
        <f>SQRT((J22^2+J23^2+J24^2+J25^2+J26^2)/5)</f>
        <v>1.2466583019928319E-4</v>
      </c>
    </row>
    <row r="23" spans="1:12" x14ac:dyDescent="0.25">
      <c r="A23" s="5">
        <v>46</v>
      </c>
      <c r="B23" s="6">
        <f t="shared" si="0"/>
        <v>0.13659098493868665</v>
      </c>
      <c r="C23" s="3">
        <f t="shared" si="1"/>
        <v>7.3601770606373964E-4</v>
      </c>
      <c r="D23" s="6"/>
      <c r="E23" s="7">
        <f>STDEV(B22:B26)/SQRT(COUNT(B22:B26))</f>
        <v>5.8123823378164463E-4</v>
      </c>
      <c r="F23" s="12"/>
      <c r="G23" s="5">
        <f>SQRT((1/F22)^2+(1/120)^2)*G22</f>
        <v>2.4044175677282015E-3</v>
      </c>
      <c r="H23" s="5">
        <v>159</v>
      </c>
      <c r="I23" s="2">
        <f t="shared" si="2"/>
        <v>1.320754716981132E-3</v>
      </c>
      <c r="J23" s="3">
        <f t="shared" ref="J23:J26" si="7">SQRT((0.02/0.21)^2+(0.2/H23)^2)*I23</f>
        <v>1.257971340689081E-4</v>
      </c>
      <c r="K23" s="6"/>
      <c r="L23" s="19"/>
    </row>
    <row r="24" spans="1:12" x14ac:dyDescent="0.25">
      <c r="A24" s="5">
        <v>47</v>
      </c>
      <c r="B24" s="6">
        <f t="shared" si="0"/>
        <v>0.13368479376977843</v>
      </c>
      <c r="C24" s="3">
        <f t="shared" si="1"/>
        <v>7.1041688594674127E-4</v>
      </c>
      <c r="D24" s="6"/>
      <c r="E24" s="7">
        <f>SQRT(E22^2+E23^2)</f>
        <v>9.2191974629469986E-4</v>
      </c>
      <c r="F24" s="12"/>
      <c r="G24" s="5"/>
      <c r="H24" s="5">
        <v>178</v>
      </c>
      <c r="I24" s="2">
        <f t="shared" si="2"/>
        <v>1.1797752808988763E-3</v>
      </c>
      <c r="J24" s="3">
        <f t="shared" si="7"/>
        <v>1.1236736978249583E-4</v>
      </c>
      <c r="K24" s="6"/>
      <c r="L24" s="19"/>
    </row>
    <row r="25" spans="1:12" x14ac:dyDescent="0.25">
      <c r="A25" s="5">
        <v>47</v>
      </c>
      <c r="B25" s="6">
        <f t="shared" si="0"/>
        <v>0.13368479376977843</v>
      </c>
      <c r="C25" s="3">
        <f t="shared" si="1"/>
        <v>7.1041688594674127E-4</v>
      </c>
      <c r="D25" s="6"/>
      <c r="E25" s="7"/>
      <c r="F25" s="12"/>
      <c r="G25" s="5"/>
      <c r="H25" s="5">
        <v>151</v>
      </c>
      <c r="I25" s="2">
        <f t="shared" si="2"/>
        <v>1.3907284768211921E-3</v>
      </c>
      <c r="J25" s="3">
        <f t="shared" si="7"/>
        <v>1.324631392859883E-4</v>
      </c>
      <c r="K25" s="6"/>
      <c r="L25" s="7"/>
    </row>
    <row r="26" spans="1:12" x14ac:dyDescent="0.25">
      <c r="A26" s="8">
        <v>47</v>
      </c>
      <c r="B26" s="9">
        <f t="shared" si="0"/>
        <v>0.13368479376977843</v>
      </c>
      <c r="C26" s="3">
        <f t="shared" si="1"/>
        <v>7.1041688594674127E-4</v>
      </c>
      <c r="D26" s="9"/>
      <c r="E26" s="10"/>
      <c r="F26" s="13"/>
      <c r="G26" s="8"/>
      <c r="H26" s="8">
        <v>155</v>
      </c>
      <c r="I26" s="2">
        <f t="shared" si="2"/>
        <v>1.3548387096774194E-3</v>
      </c>
      <c r="J26" s="3">
        <f t="shared" si="7"/>
        <v>1.2904410002388645E-4</v>
      </c>
      <c r="K26" s="9"/>
      <c r="L26" s="10"/>
    </row>
    <row r="27" spans="1:12" x14ac:dyDescent="0.25">
      <c r="A27" s="1">
        <v>36</v>
      </c>
      <c r="B27" s="2">
        <f>2*PI()/A27</f>
        <v>0.17453292519943295</v>
      </c>
      <c r="C27" s="3">
        <f t="shared" si="1"/>
        <v>1.1175057927691279E-3</v>
      </c>
      <c r="D27" s="2">
        <f>AVERAGE(B27:B31)</f>
        <v>0.17170266154755023</v>
      </c>
      <c r="E27" s="4">
        <f>SQRT((C27^2+C28^2+C29^2+C30^2+C31^2)/5)</f>
        <v>1.08645666568984E-3</v>
      </c>
      <c r="F27" s="11">
        <v>270</v>
      </c>
      <c r="G27" s="1">
        <f>F27/1000*(120/1000)*9.8</f>
        <v>0.31752000000000002</v>
      </c>
      <c r="H27" s="1">
        <v>153</v>
      </c>
      <c r="I27" s="2">
        <f>0.21/H27</f>
        <v>1.3725490196078432E-3</v>
      </c>
      <c r="J27" s="3">
        <f>SQRT((0.02/0.21)^2+(0.2/H27)^2)*I27</f>
        <v>1.3073126668034949E-4</v>
      </c>
      <c r="K27" s="2">
        <f>AVERAGE(I27:I31)</f>
        <v>1.3678162989426506E-3</v>
      </c>
      <c r="L27" s="16">
        <f>SQRT((J27^2+J28^2+J29^2+J30^2+J31^2)/5)</f>
        <v>1.304005464554284E-4</v>
      </c>
    </row>
    <row r="28" spans="1:12" x14ac:dyDescent="0.25">
      <c r="A28" s="5">
        <v>36</v>
      </c>
      <c r="B28" s="6">
        <f t="shared" si="0"/>
        <v>0.17453292519943295</v>
      </c>
      <c r="C28" s="3">
        <f t="shared" si="1"/>
        <v>1.1175057927691279E-3</v>
      </c>
      <c r="D28" s="6"/>
      <c r="E28" s="7">
        <f>STDEV(B27:B31)/SQRT(COUNT(B27:B31))</f>
        <v>1.1554502974431211E-3</v>
      </c>
      <c r="F28" s="12"/>
      <c r="G28" s="5">
        <f>SQRT((1/F27)^2+(1/120)^2)*G27</f>
        <v>2.8955641937280551E-3</v>
      </c>
      <c r="H28" s="5">
        <v>142</v>
      </c>
      <c r="I28" s="2">
        <f t="shared" si="2"/>
        <v>1.4788732394366197E-3</v>
      </c>
      <c r="J28" s="3">
        <f t="shared" ref="J28:J31" si="8">SQRT((0.02/0.21)^2+(0.2/H28)^2)*I28</f>
        <v>1.4086047145415458E-4</v>
      </c>
      <c r="K28" s="6"/>
      <c r="L28" s="19"/>
    </row>
    <row r="29" spans="1:12" x14ac:dyDescent="0.25">
      <c r="A29" s="5">
        <v>37</v>
      </c>
      <c r="B29" s="6">
        <f t="shared" si="0"/>
        <v>0.16981581911296179</v>
      </c>
      <c r="C29" s="3">
        <f t="shared" si="1"/>
        <v>1.065254592161628E-3</v>
      </c>
      <c r="D29" s="6"/>
      <c r="E29" s="7">
        <f>SQRT(E27^2+E28^2)</f>
        <v>1.5860181197840338E-3</v>
      </c>
      <c r="F29" s="12"/>
      <c r="G29" s="5"/>
      <c r="H29" s="5">
        <v>157</v>
      </c>
      <c r="I29" s="2">
        <f t="shared" si="2"/>
        <v>1.337579617834395E-3</v>
      </c>
      <c r="J29" s="3">
        <f t="shared" si="8"/>
        <v>1.2739993018609885E-4</v>
      </c>
      <c r="K29" s="6"/>
      <c r="L29" s="19"/>
    </row>
    <row r="30" spans="1:12" x14ac:dyDescent="0.25">
      <c r="A30" s="5">
        <v>37</v>
      </c>
      <c r="B30" s="6">
        <f t="shared" si="0"/>
        <v>0.16981581911296179</v>
      </c>
      <c r="C30" s="3">
        <f t="shared" si="1"/>
        <v>1.065254592161628E-3</v>
      </c>
      <c r="D30" s="6"/>
      <c r="E30" s="7"/>
      <c r="F30" s="12"/>
      <c r="G30" s="5"/>
      <c r="H30" s="5">
        <v>157</v>
      </c>
      <c r="I30" s="2">
        <f t="shared" si="2"/>
        <v>1.337579617834395E-3</v>
      </c>
      <c r="J30" s="3">
        <f t="shared" si="8"/>
        <v>1.2739993018609885E-4</v>
      </c>
      <c r="K30" s="6"/>
      <c r="L30" s="7"/>
    </row>
    <row r="31" spans="1:12" x14ac:dyDescent="0.25">
      <c r="A31" s="8">
        <v>37</v>
      </c>
      <c r="B31" s="9">
        <f t="shared" si="0"/>
        <v>0.16981581911296179</v>
      </c>
      <c r="C31" s="3">
        <f t="shared" si="1"/>
        <v>1.065254592161628E-3</v>
      </c>
      <c r="D31" s="9"/>
      <c r="E31" s="10"/>
      <c r="F31" s="13"/>
      <c r="G31" s="8"/>
      <c r="H31" s="8">
        <v>160</v>
      </c>
      <c r="I31" s="2">
        <f t="shared" si="2"/>
        <v>1.3124999999999999E-3</v>
      </c>
      <c r="J31" s="3">
        <f t="shared" si="8"/>
        <v>1.2501076613792361E-4</v>
      </c>
      <c r="K31" s="9"/>
      <c r="L31" s="10"/>
    </row>
    <row r="32" spans="1:12" x14ac:dyDescent="0.25">
      <c r="A32" s="1">
        <v>29</v>
      </c>
      <c r="B32" s="2">
        <f>2*PI()/A32</f>
        <v>0.21666156231653746</v>
      </c>
      <c r="C32" s="3">
        <f t="shared" si="1"/>
        <v>1.6456945967006299E-3</v>
      </c>
      <c r="D32" s="2">
        <f>AVERAGE(B32:B36)</f>
        <v>0.21097710842350142</v>
      </c>
      <c r="E32" s="4">
        <f>SQRT((C32^2+C33^2+C34^2+C35^2+C36^2)/5)</f>
        <v>1.5703983688730488E-3</v>
      </c>
      <c r="F32" s="11">
        <v>335</v>
      </c>
      <c r="G32" s="1">
        <f>F32/1000*(120/1000)*9.8</f>
        <v>0.39396000000000003</v>
      </c>
      <c r="H32" s="1">
        <v>137</v>
      </c>
      <c r="I32" s="2">
        <f>0.21/H32</f>
        <v>1.5328467153284671E-3</v>
      </c>
      <c r="J32" s="3">
        <f>SQRT((0.02/0.21)^2+(0.2/H32)^2)*I32</f>
        <v>1.4600255095657786E-4</v>
      </c>
      <c r="K32" s="2">
        <f>AVERAGE(I32:I36)</f>
        <v>1.5350965066092835E-3</v>
      </c>
      <c r="L32" s="16">
        <f>SQRT((J32^2+J33^2+J34^2+J35^2+J36^2)/5)</f>
        <v>1.4632708919277255E-4</v>
      </c>
    </row>
    <row r="33" spans="1:12" x14ac:dyDescent="0.25">
      <c r="A33" s="5">
        <v>30</v>
      </c>
      <c r="B33" s="6">
        <f t="shared" si="0"/>
        <v>0.20943951023931953</v>
      </c>
      <c r="C33" s="3">
        <f t="shared" si="1"/>
        <v>1.5472543201036407E-3</v>
      </c>
      <c r="D33" s="6"/>
      <c r="E33" s="7">
        <f>STDEV(B32:B36)/SQRT(COUNT(B32:B36))</f>
        <v>2.6281181247836773E-3</v>
      </c>
      <c r="F33" s="12"/>
      <c r="G33" s="5">
        <f>SQRT((1/F32)^2+(1/120)^2)*G32</f>
        <v>3.487271856336985E-3</v>
      </c>
      <c r="H33" s="5">
        <v>141</v>
      </c>
      <c r="I33" s="2">
        <f t="shared" si="2"/>
        <v>1.4893617021276594E-3</v>
      </c>
      <c r="J33" s="3">
        <f t="shared" ref="J33:J36" si="9">SQRT((0.02/0.21)^2+(0.2/H33)^2)*I33</f>
        <v>1.418597026615838E-4</v>
      </c>
      <c r="K33" s="6"/>
      <c r="L33" s="19"/>
    </row>
    <row r="34" spans="1:12" x14ac:dyDescent="0.25">
      <c r="A34" s="5">
        <v>29</v>
      </c>
      <c r="B34" s="6">
        <f t="shared" si="0"/>
        <v>0.21666156231653746</v>
      </c>
      <c r="C34" s="3">
        <f t="shared" si="1"/>
        <v>1.6456945967006299E-3</v>
      </c>
      <c r="D34" s="6"/>
      <c r="E34" s="7">
        <f>SQRT(E32^2+E33^2)</f>
        <v>3.0615610258127477E-3</v>
      </c>
      <c r="F34" s="12"/>
      <c r="G34" s="5"/>
      <c r="H34" s="5">
        <v>136</v>
      </c>
      <c r="I34" s="2">
        <f t="shared" si="2"/>
        <v>1.5441176470588234E-3</v>
      </c>
      <c r="J34" s="3">
        <f t="shared" si="9"/>
        <v>1.4707635409707957E-4</v>
      </c>
      <c r="K34" s="6"/>
      <c r="L34" s="19"/>
    </row>
    <row r="35" spans="1:12" x14ac:dyDescent="0.25">
      <c r="A35" s="5">
        <v>30</v>
      </c>
      <c r="B35" s="6">
        <f t="shared" si="0"/>
        <v>0.20943951023931953</v>
      </c>
      <c r="C35" s="3">
        <f t="shared" si="1"/>
        <v>1.5472543201036407E-3</v>
      </c>
      <c r="D35" s="6"/>
      <c r="E35" s="7"/>
      <c r="F35" s="12"/>
      <c r="G35" s="5"/>
      <c r="H35" s="5">
        <v>128</v>
      </c>
      <c r="I35" s="2">
        <f t="shared" si="2"/>
        <v>1.6406249999999999E-3</v>
      </c>
      <c r="J35" s="3">
        <f t="shared" si="9"/>
        <v>1.5627102710383167E-4</v>
      </c>
      <c r="K35" s="6"/>
      <c r="L35" s="7"/>
    </row>
    <row r="36" spans="1:12" x14ac:dyDescent="0.25">
      <c r="A36" s="8">
        <v>31</v>
      </c>
      <c r="B36" s="9">
        <f t="shared" si="0"/>
        <v>0.2026833970057931</v>
      </c>
      <c r="C36" s="14">
        <f t="shared" si="1"/>
        <v>1.4581295934921574E-3</v>
      </c>
      <c r="D36" s="9"/>
      <c r="E36" s="10"/>
      <c r="F36" s="13"/>
      <c r="G36" s="8"/>
      <c r="H36" s="8">
        <v>143</v>
      </c>
      <c r="I36" s="15">
        <f t="shared" si="2"/>
        <v>1.4685314685314685E-3</v>
      </c>
      <c r="J36" s="14">
        <f t="shared" si="9"/>
        <v>1.3987522005884734E-4</v>
      </c>
      <c r="K36" s="9"/>
      <c r="L36" s="10"/>
    </row>
    <row r="37" spans="1:12" x14ac:dyDescent="0.25">
      <c r="I37" s="17">
        <f>STDEV(I2:I36)/(SQRT(COUNT(I2:I36)))</f>
        <v>3.0613436037394383E-5</v>
      </c>
      <c r="K37" s="18">
        <f>AVERAGE(K2,K7,K12,K17,K22,K27,K32)</f>
        <v>1.2828035007914128E-3</v>
      </c>
      <c r="L37">
        <f>SQRT((L2^2+L7^2+L12^2+L17^2+L22^2+L27^2+L32^2)/7)</f>
        <v>1.2336001642205074E-4</v>
      </c>
    </row>
    <row r="38" spans="1:12" x14ac:dyDescent="0.25">
      <c r="L38" s="18">
        <f>SQRT(I37^2+L37^2)</f>
        <v>1.2710183365185674E-4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2021-12-07T16:02:15Z</dcterms:created>
  <dcterms:modified xsi:type="dcterms:W3CDTF">2021-12-08T14:10:12Z</dcterms:modified>
</cp:coreProperties>
</file>