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"/>
    </mc:Choice>
  </mc:AlternateContent>
  <xr:revisionPtr revIDLastSave="0" documentId="13_ncr:1_{D2E16F88-6E5E-4A48-B137-E289590E500F}" xr6:coauthVersionLast="47" xr6:coauthVersionMax="47" xr10:uidLastSave="{00000000-0000-0000-0000-000000000000}"/>
  <bookViews>
    <workbookView xWindow="28680" yWindow="-120" windowWidth="20730" windowHeight="11160" xr2:uid="{CC9466C8-C271-45D0-9D30-B719921BE5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K15" i="1"/>
  <c r="K17" i="1"/>
  <c r="K18" i="1"/>
  <c r="K19" i="1"/>
  <c r="K20" i="1"/>
  <c r="K21" i="1"/>
  <c r="K22" i="1"/>
  <c r="K23" i="1"/>
  <c r="K24" i="1"/>
  <c r="K16" i="1"/>
  <c r="J2" i="1"/>
  <c r="J3" i="1"/>
  <c r="J4" i="1"/>
  <c r="J5" i="1"/>
  <c r="J6" i="1"/>
  <c r="J7" i="1"/>
  <c r="J8" i="1"/>
  <c r="J9" i="1"/>
  <c r="J10" i="1"/>
  <c r="L3" i="1"/>
  <c r="L4" i="1"/>
  <c r="L5" i="1"/>
  <c r="F5" i="1" s="1"/>
  <c r="L6" i="1"/>
  <c r="F6" i="1" s="1"/>
  <c r="L7" i="1"/>
  <c r="L8" i="1"/>
  <c r="L9" i="1"/>
  <c r="F9" i="1" s="1"/>
  <c r="L10" i="1"/>
  <c r="F10" i="1" s="1"/>
  <c r="L11" i="1"/>
  <c r="L2" i="1"/>
  <c r="F2" i="1" s="1"/>
  <c r="M3" i="1"/>
  <c r="M4" i="1"/>
  <c r="M5" i="1"/>
  <c r="M6" i="1"/>
  <c r="M7" i="1"/>
  <c r="M8" i="1"/>
  <c r="M9" i="1"/>
  <c r="M10" i="1"/>
  <c r="M11" i="1"/>
  <c r="F3" i="1"/>
  <c r="F4" i="1"/>
  <c r="F7" i="1"/>
  <c r="F8" i="1"/>
  <c r="F11" i="1"/>
  <c r="M2" i="1"/>
  <c r="B29" i="1"/>
  <c r="B30" i="1"/>
  <c r="B31" i="1"/>
  <c r="F31" i="1" s="1"/>
  <c r="B32" i="1"/>
  <c r="F32" i="1" s="1"/>
  <c r="B33" i="1"/>
  <c r="B34" i="1"/>
  <c r="B35" i="1"/>
  <c r="F35" i="1" s="1"/>
  <c r="B36" i="1"/>
  <c r="F36" i="1" s="1"/>
  <c r="B37" i="1"/>
  <c r="B28" i="1"/>
  <c r="A28" i="1"/>
  <c r="A30" i="1"/>
  <c r="A31" i="1"/>
  <c r="A32" i="1"/>
  <c r="A33" i="1"/>
  <c r="A34" i="1"/>
  <c r="A35" i="1"/>
  <c r="A36" i="1"/>
  <c r="A37" i="1"/>
  <c r="A29" i="1"/>
  <c r="H3" i="1"/>
  <c r="H4" i="1"/>
  <c r="H5" i="1"/>
  <c r="H6" i="1"/>
  <c r="H7" i="1"/>
  <c r="H8" i="1"/>
  <c r="H9" i="1"/>
  <c r="H10" i="1"/>
  <c r="H11" i="1"/>
  <c r="H2" i="1"/>
  <c r="L16" i="1"/>
  <c r="L17" i="1"/>
  <c r="L18" i="1"/>
  <c r="L19" i="1"/>
  <c r="L20" i="1"/>
  <c r="L21" i="1"/>
  <c r="L22" i="1"/>
  <c r="L23" i="1"/>
  <c r="L24" i="1"/>
  <c r="A15" i="1"/>
  <c r="F37" i="1"/>
  <c r="F29" i="1"/>
  <c r="F30" i="1"/>
  <c r="F33" i="1"/>
  <c r="F34" i="1"/>
  <c r="E34" i="1"/>
  <c r="E2" i="1"/>
  <c r="L15" i="1"/>
  <c r="G16" i="1"/>
  <c r="G17" i="1"/>
  <c r="G18" i="1"/>
  <c r="G19" i="1"/>
  <c r="G20" i="1"/>
  <c r="G21" i="1"/>
  <c r="G22" i="1"/>
  <c r="G23" i="1"/>
  <c r="G24" i="1"/>
  <c r="G15" i="1"/>
  <c r="C15" i="1"/>
  <c r="B15" i="1"/>
  <c r="D15" i="1"/>
  <c r="F15" i="1"/>
  <c r="F26" i="1"/>
  <c r="F23" i="1"/>
  <c r="E26" i="1"/>
  <c r="E15" i="1"/>
  <c r="A26" i="1"/>
  <c r="B26" i="1"/>
  <c r="A16" i="1"/>
  <c r="B24" i="1"/>
  <c r="F24" i="1" s="1"/>
  <c r="B16" i="1"/>
  <c r="B17" i="1"/>
  <c r="B18" i="1"/>
  <c r="B19" i="1"/>
  <c r="B20" i="1"/>
  <c r="B21" i="1"/>
  <c r="B22" i="1"/>
  <c r="E22" i="1" s="1"/>
  <c r="B23" i="1"/>
  <c r="E23" i="1" s="1"/>
  <c r="F17" i="1"/>
  <c r="E18" i="1"/>
  <c r="E19" i="1"/>
  <c r="A19" i="1"/>
  <c r="A17" i="1"/>
  <c r="E24" i="1"/>
  <c r="F16" i="1"/>
  <c r="F20" i="1"/>
  <c r="E16" i="1"/>
  <c r="E20" i="1"/>
  <c r="E21" i="1"/>
  <c r="A18" i="1"/>
  <c r="A20" i="1"/>
  <c r="A21" i="1"/>
  <c r="A22" i="1"/>
  <c r="A23" i="1"/>
  <c r="A24" i="1"/>
  <c r="K12" i="1"/>
  <c r="K3" i="1"/>
  <c r="K4" i="1"/>
  <c r="K5" i="1"/>
  <c r="K6" i="1"/>
  <c r="K7" i="1"/>
  <c r="K8" i="1"/>
  <c r="K9" i="1"/>
  <c r="K10" i="1"/>
  <c r="K11" i="1"/>
  <c r="I3" i="1"/>
  <c r="I4" i="1"/>
  <c r="I5" i="1"/>
  <c r="I6" i="1"/>
  <c r="I7" i="1"/>
  <c r="I8" i="1"/>
  <c r="I9" i="1"/>
  <c r="I10" i="1"/>
  <c r="I11" i="1"/>
  <c r="G11" i="1"/>
  <c r="G3" i="1"/>
  <c r="G4" i="1"/>
  <c r="G5" i="1"/>
  <c r="G6" i="1"/>
  <c r="G7" i="1"/>
  <c r="G8" i="1"/>
  <c r="G9" i="1"/>
  <c r="G10" i="1"/>
  <c r="E3" i="1"/>
  <c r="E4" i="1"/>
  <c r="E5" i="1"/>
  <c r="E6" i="1"/>
  <c r="E7" i="1"/>
  <c r="E8" i="1"/>
  <c r="E9" i="1"/>
  <c r="E10" i="1"/>
  <c r="E11" i="1"/>
  <c r="G2" i="1"/>
  <c r="K2" i="1"/>
  <c r="E28" i="1" l="1"/>
  <c r="E33" i="1"/>
  <c r="E37" i="1"/>
  <c r="A39" i="1"/>
  <c r="B39" i="1"/>
  <c r="F28" i="1"/>
  <c r="F39" i="1" s="1"/>
  <c r="E17" i="1"/>
  <c r="E30" i="1" s="1"/>
  <c r="E35" i="1"/>
  <c r="E31" i="1"/>
  <c r="F19" i="1"/>
  <c r="F22" i="1"/>
  <c r="F18" i="1"/>
  <c r="E29" i="1"/>
  <c r="F21" i="1"/>
  <c r="E36" i="1"/>
  <c r="E32" i="1"/>
  <c r="I2" i="1"/>
  <c r="C16" i="1" l="1"/>
  <c r="D16" i="1"/>
  <c r="E39" i="1"/>
  <c r="C17" i="1" s="1"/>
  <c r="G39" i="1"/>
  <c r="C18" i="1" s="1"/>
  <c r="C19" i="1" l="1"/>
  <c r="H24" i="1" l="1"/>
  <c r="H19" i="1"/>
  <c r="H23" i="1"/>
  <c r="H18" i="1"/>
  <c r="H22" i="1"/>
  <c r="H16" i="1"/>
  <c r="H20" i="1"/>
  <c r="H15" i="1"/>
  <c r="H17" i="1"/>
  <c r="H21" i="1"/>
  <c r="I18" i="1" l="1"/>
  <c r="J18" i="1" s="1"/>
  <c r="I22" i="1"/>
  <c r="J22" i="1" s="1"/>
  <c r="I16" i="1"/>
  <c r="J16" i="1" s="1"/>
  <c r="I24" i="1"/>
  <c r="J24" i="1" s="1"/>
  <c r="I21" i="1"/>
  <c r="J21" i="1" s="1"/>
  <c r="I19" i="1"/>
  <c r="J19" i="1" s="1"/>
  <c r="I23" i="1"/>
  <c r="J23" i="1" s="1"/>
  <c r="I20" i="1"/>
  <c r="J20" i="1" s="1"/>
  <c r="I17" i="1"/>
  <c r="J17" i="1" s="1"/>
  <c r="I15" i="1"/>
  <c r="J15" i="1" s="1"/>
</calcChain>
</file>

<file path=xl/sharedStrings.xml><?xml version="1.0" encoding="utf-8"?>
<sst xmlns="http://schemas.openxmlformats.org/spreadsheetml/2006/main" count="27" uniqueCount="24">
  <si>
    <t>a</t>
  </si>
  <si>
    <t>x</t>
  </si>
  <si>
    <t>T</t>
  </si>
  <si>
    <t>g</t>
  </si>
  <si>
    <t>P(l^2/12 + a^2)</t>
  </si>
  <si>
    <t>l^2/12 + a^2</t>
  </si>
  <si>
    <t>T^2*B*x</t>
  </si>
  <si>
    <t>P(T^2*B*x)</t>
  </si>
  <si>
    <t>E/G</t>
  </si>
  <si>
    <t>P(g)</t>
  </si>
  <si>
    <t>u=T^2*x</t>
  </si>
  <si>
    <t>v=a^2</t>
  </si>
  <si>
    <t>u=kv+b</t>
  </si>
  <si>
    <t>k</t>
  </si>
  <si>
    <t>b</t>
  </si>
  <si>
    <t>u*v</t>
  </si>
  <si>
    <t>v^2</t>
  </si>
  <si>
    <t>y</t>
  </si>
  <si>
    <t>P(u)</t>
  </si>
  <si>
    <t>P(kv)</t>
  </si>
  <si>
    <t>P(u*B)</t>
  </si>
  <si>
    <t>u(м)</t>
  </si>
  <si>
    <t>P(a^2)</t>
  </si>
  <si>
    <t>P(l^2)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</si>
</sst>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D8F-B178-48D4-97A8-20FB48936431}">
  <dimension ref="A1:M39"/>
  <sheetViews>
    <sheetView tabSelected="1" workbookViewId="0">
      <selection activeCell="J12" sqref="J12"/>
    </sheetView>
  </sheetViews>
  <sheetFormatPr defaultRowHeight="15" x14ac:dyDescent="0.25"/>
  <cols>
    <col min="1" max="1" width="10" bestFit="1" customWidth="1"/>
    <col min="2" max="2" width="12" bestFit="1" customWidth="1"/>
    <col min="3" max="3" width="12.5703125" bestFit="1" customWidth="1"/>
    <col min="5" max="7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22</v>
      </c>
      <c r="M1" t="s">
        <v>23</v>
      </c>
    </row>
    <row r="2" spans="1:13" x14ac:dyDescent="0.25">
      <c r="A2" s="1">
        <v>0.27900000000000003</v>
      </c>
      <c r="B2">
        <v>0.25900000000000001</v>
      </c>
      <c r="C2">
        <v>1.5329999999999999</v>
      </c>
      <c r="E2">
        <f>1/12+A2^2</f>
        <v>0.16117433333333336</v>
      </c>
      <c r="F2">
        <f>SQRT((0.0007/12)^2 + (L2)^2)</f>
        <v>2.0572622044303878E-4</v>
      </c>
      <c r="G2">
        <f>C2^2*1.07956*B2</f>
        <v>0.65709907893755992</v>
      </c>
      <c r="H2">
        <f>SQRT(4*(0.015/C2)^2+(0.00006/1.07956)^2+(0.0005/B2)^2)*(G2)</f>
        <v>1.2921551336945907E-2</v>
      </c>
      <c r="I2">
        <f>E2/G2</f>
        <v>0.24528163027397695</v>
      </c>
      <c r="J2">
        <f>SQRT((F2/E2)^2+(H2/G2)^2)*I2*4*PI()^2</f>
        <v>0.19081896638074633</v>
      </c>
      <c r="K2">
        <f>4*PI()^2*E2/G2</f>
        <v>9.6833306306336624</v>
      </c>
      <c r="L2">
        <f>SQRT(2*(0.0005/A2)^2)*A2^2</f>
        <v>1.972827919510468E-4</v>
      </c>
      <c r="M2">
        <f>SQRT(2*(0.0005/1)^2)*1</f>
        <v>7.0710678118654751E-4</v>
      </c>
    </row>
    <row r="3" spans="1:13" x14ac:dyDescent="0.25">
      <c r="A3">
        <v>0.3</v>
      </c>
      <c r="B3">
        <v>0.27500000000000002</v>
      </c>
      <c r="C3">
        <v>1.5309999999999999</v>
      </c>
      <c r="E3">
        <f t="shared" ref="E3:E11" si="0">1/12+A3^2</f>
        <v>0.17333333333333334</v>
      </c>
      <c r="F3">
        <f t="shared" ref="F3:F11" si="1">SQRT((0.0007/12)^2 + (L3)^2)</f>
        <v>2.2000631304073477E-4</v>
      </c>
      <c r="G3">
        <f t="shared" ref="G3:G11" si="2">C3^2*1.07956*B3</f>
        <v>0.69587279771900001</v>
      </c>
      <c r="H3">
        <f t="shared" ref="H3:H11" si="3">SQRT(4*(0.015/C3)^2+(0.00006/1.07956)^2+(0.0005/B3)^2)*(G3)</f>
        <v>1.3694279973228739E-2</v>
      </c>
      <c r="I3">
        <f t="shared" ref="I3:I11" si="4">E3/G3</f>
        <v>0.24908766932908186</v>
      </c>
      <c r="J3">
        <f t="shared" ref="J3:J11" si="5">SQRT((F3/E3)^2+(H3/G3)^2)*I3*4*PI()^2</f>
        <v>0.19392006810278503</v>
      </c>
      <c r="K3">
        <f t="shared" ref="K3:K11" si="6">4*PI()^2*E3/G3</f>
        <v>9.8335870298695873</v>
      </c>
      <c r="L3">
        <f t="shared" ref="L3:L11" si="7">SQRT(2*(0.0005/A3)^2)*A3^2</f>
        <v>2.1213203435596428E-4</v>
      </c>
      <c r="M3">
        <f t="shared" ref="M3:M11" si="8">SQRT(2*(0.0005/1)^2)*1</f>
        <v>7.0710678118654751E-4</v>
      </c>
    </row>
    <row r="4" spans="1:13" x14ac:dyDescent="0.25">
      <c r="A4">
        <v>0.33</v>
      </c>
      <c r="B4">
        <v>0.309</v>
      </c>
      <c r="C4">
        <v>1.5325</v>
      </c>
      <c r="E4">
        <f t="shared" si="0"/>
        <v>0.19223333333333334</v>
      </c>
      <c r="F4">
        <f t="shared" si="1"/>
        <v>2.4052604386589366E-4</v>
      </c>
      <c r="G4">
        <f t="shared" si="2"/>
        <v>0.78344088204225004</v>
      </c>
      <c r="H4">
        <f t="shared" si="3"/>
        <v>1.5388892281703523E-2</v>
      </c>
      <c r="I4">
        <f t="shared" si="4"/>
        <v>0.24537056686680084</v>
      </c>
      <c r="J4">
        <f t="shared" si="5"/>
        <v>0.19066133810739258</v>
      </c>
      <c r="K4">
        <f t="shared" si="6"/>
        <v>9.6868417065854722</v>
      </c>
      <c r="L4">
        <f t="shared" si="7"/>
        <v>2.3334523779156073E-4</v>
      </c>
      <c r="M4">
        <f t="shared" si="8"/>
        <v>7.0710678118654751E-4</v>
      </c>
    </row>
    <row r="5" spans="1:13" x14ac:dyDescent="0.25">
      <c r="A5">
        <v>0.31900000000000001</v>
      </c>
      <c r="B5">
        <v>0.29499999999999998</v>
      </c>
      <c r="C5">
        <v>1.5249999999999999</v>
      </c>
      <c r="E5">
        <f t="shared" si="0"/>
        <v>0.18509433333333333</v>
      </c>
      <c r="F5">
        <f t="shared" si="1"/>
        <v>2.3298772022958158E-4</v>
      </c>
      <c r="G5">
        <f t="shared" si="2"/>
        <v>0.7406422588749999</v>
      </c>
      <c r="H5">
        <f t="shared" si="3"/>
        <v>1.462404789861804E-2</v>
      </c>
      <c r="I5">
        <f t="shared" si="4"/>
        <v>0.24991057574068587</v>
      </c>
      <c r="J5">
        <f t="shared" si="5"/>
        <v>0.19520197103403858</v>
      </c>
      <c r="K5">
        <f t="shared" si="6"/>
        <v>9.8660740728361933</v>
      </c>
      <c r="L5">
        <f t="shared" si="7"/>
        <v>2.2556706319850866E-4</v>
      </c>
      <c r="M5">
        <f t="shared" si="8"/>
        <v>7.0710678118654751E-4</v>
      </c>
    </row>
    <row r="6" spans="1:13" x14ac:dyDescent="0.25">
      <c r="A6">
        <v>0.22900000000000001</v>
      </c>
      <c r="B6">
        <v>0.21099999999999999</v>
      </c>
      <c r="C6">
        <v>1.55</v>
      </c>
      <c r="E6">
        <f t="shared" si="0"/>
        <v>0.13577433333333333</v>
      </c>
      <c r="F6">
        <f t="shared" si="1"/>
        <v>1.7211414171350875E-4</v>
      </c>
      <c r="G6">
        <f t="shared" si="2"/>
        <v>0.5472586519</v>
      </c>
      <c r="H6">
        <f t="shared" si="3"/>
        <v>1.067123777621423E-2</v>
      </c>
      <c r="I6">
        <f t="shared" si="4"/>
        <v>0.24809901654719427</v>
      </c>
      <c r="J6">
        <f t="shared" si="5"/>
        <v>0.19139153305449993</v>
      </c>
      <c r="K6">
        <f t="shared" si="6"/>
        <v>9.794556582480519</v>
      </c>
      <c r="L6">
        <f t="shared" si="7"/>
        <v>1.6192745289171938E-4</v>
      </c>
      <c r="M6">
        <f t="shared" si="8"/>
        <v>7.0710678118654751E-4</v>
      </c>
    </row>
    <row r="7" spans="1:13" x14ac:dyDescent="0.25">
      <c r="A7">
        <v>0.20100000000000001</v>
      </c>
      <c r="B7">
        <v>0.183</v>
      </c>
      <c r="C7">
        <v>1.5840000000000001</v>
      </c>
      <c r="E7">
        <f t="shared" si="0"/>
        <v>0.12373433333333334</v>
      </c>
      <c r="F7">
        <f t="shared" si="1"/>
        <v>1.5363358284495543E-4</v>
      </c>
      <c r="G7">
        <f t="shared" si="2"/>
        <v>0.49568779865088003</v>
      </c>
      <c r="H7">
        <f t="shared" si="3"/>
        <v>9.4852534193832893E-3</v>
      </c>
      <c r="I7">
        <f t="shared" si="4"/>
        <v>0.24962150303094546</v>
      </c>
      <c r="J7">
        <f t="shared" si="5"/>
        <v>0.18897082997864256</v>
      </c>
      <c r="K7">
        <f t="shared" si="6"/>
        <v>9.8546619396830391</v>
      </c>
      <c r="L7">
        <f t="shared" si="7"/>
        <v>1.4212846301849607E-4</v>
      </c>
      <c r="M7">
        <f t="shared" si="8"/>
        <v>7.0710678118654751E-4</v>
      </c>
    </row>
    <row r="8" spans="1:13" x14ac:dyDescent="0.25">
      <c r="A8">
        <v>0.18</v>
      </c>
      <c r="B8">
        <v>0.16600000000000001</v>
      </c>
      <c r="C8">
        <v>1.617</v>
      </c>
      <c r="E8">
        <f t="shared" si="0"/>
        <v>0.11573333333333333</v>
      </c>
      <c r="F8">
        <f t="shared" si="1"/>
        <v>1.4000992028344913E-4</v>
      </c>
      <c r="G8">
        <f t="shared" si="2"/>
        <v>0.46857046703544003</v>
      </c>
      <c r="H8">
        <f t="shared" si="3"/>
        <v>8.8071894692646081E-3</v>
      </c>
      <c r="I8">
        <f t="shared" si="4"/>
        <v>0.24699237676150834</v>
      </c>
      <c r="J8">
        <f t="shared" si="5"/>
        <v>0.18365527840009802</v>
      </c>
      <c r="K8">
        <f t="shared" si="6"/>
        <v>9.7508681948836138</v>
      </c>
      <c r="L8">
        <f t="shared" si="7"/>
        <v>1.2727922061357857E-4</v>
      </c>
      <c r="M8">
        <f t="shared" si="8"/>
        <v>7.0710678118654751E-4</v>
      </c>
    </row>
    <row r="9" spans="1:13" x14ac:dyDescent="0.25">
      <c r="A9">
        <v>0.16</v>
      </c>
      <c r="B9">
        <v>0.14699999999999999</v>
      </c>
      <c r="C9">
        <v>1.6625000000000001</v>
      </c>
      <c r="E9">
        <f t="shared" si="0"/>
        <v>0.10893333333333333</v>
      </c>
      <c r="F9">
        <f t="shared" si="1"/>
        <v>1.2729013228753353E-4</v>
      </c>
      <c r="G9">
        <f t="shared" si="2"/>
        <v>0.43861898679375005</v>
      </c>
      <c r="H9">
        <f t="shared" si="3"/>
        <v>8.0543445559594987E-3</v>
      </c>
      <c r="I9">
        <f t="shared" si="4"/>
        <v>0.24835526188599899</v>
      </c>
      <c r="J9">
        <f t="shared" si="5"/>
        <v>0.18040700767189424</v>
      </c>
      <c r="K9">
        <f t="shared" si="6"/>
        <v>9.804672742975022</v>
      </c>
      <c r="L9">
        <f t="shared" si="7"/>
        <v>1.1313708498984764E-4</v>
      </c>
      <c r="M9">
        <f t="shared" si="8"/>
        <v>7.0710678118654751E-4</v>
      </c>
    </row>
    <row r="10" spans="1:13" x14ac:dyDescent="0.25">
      <c r="A10">
        <v>0.14000000000000001</v>
      </c>
      <c r="B10">
        <v>0.127</v>
      </c>
      <c r="C10">
        <v>1.7235</v>
      </c>
      <c r="E10">
        <f t="shared" si="0"/>
        <v>0.10293333333333334</v>
      </c>
      <c r="F10">
        <f t="shared" si="1"/>
        <v>1.1490334102095457E-4</v>
      </c>
      <c r="G10">
        <f t="shared" si="2"/>
        <v>0.40726124173827005</v>
      </c>
      <c r="H10">
        <f t="shared" si="3"/>
        <v>7.268070504996298E-3</v>
      </c>
      <c r="I10">
        <f t="shared" si="4"/>
        <v>0.25274522292863882</v>
      </c>
      <c r="J10">
        <f t="shared" si="5"/>
        <v>0.17841718674473603</v>
      </c>
      <c r="K10">
        <f t="shared" si="6"/>
        <v>9.9779814582832191</v>
      </c>
      <c r="L10">
        <f t="shared" si="7"/>
        <v>9.8994949366116666E-5</v>
      </c>
      <c r="M10">
        <f t="shared" si="8"/>
        <v>7.0710678118654751E-4</v>
      </c>
    </row>
    <row r="11" spans="1:13" x14ac:dyDescent="0.25">
      <c r="A11">
        <v>0.379</v>
      </c>
      <c r="B11">
        <v>0.34899999999999998</v>
      </c>
      <c r="C11">
        <v>1.548</v>
      </c>
      <c r="E11">
        <f t="shared" si="0"/>
        <v>0.22697433333333333</v>
      </c>
      <c r="F11">
        <f t="shared" si="1"/>
        <v>2.742686233927931E-4</v>
      </c>
      <c r="G11">
        <f t="shared" si="2"/>
        <v>0.90284692723776006</v>
      </c>
      <c r="H11">
        <f t="shared" si="3"/>
        <v>1.7544850553616768E-2</v>
      </c>
      <c r="I11">
        <f t="shared" si="4"/>
        <v>0.25139846687827383</v>
      </c>
      <c r="J11">
        <f>SQRT((F11/E11)^2+(H11/G11)^2)*I11*4*PI()^2</f>
        <v>0.19323950215622776</v>
      </c>
      <c r="K11">
        <f t="shared" si="6"/>
        <v>9.9248136605157136</v>
      </c>
      <c r="L11">
        <f t="shared" si="7"/>
        <v>2.6799347006970149E-4</v>
      </c>
      <c r="M11">
        <f t="shared" si="8"/>
        <v>7.0710678118654751E-4</v>
      </c>
    </row>
    <row r="12" spans="1:13" x14ac:dyDescent="0.25">
      <c r="J12">
        <f>SQRT(J2^2+J3^2+J4^2+J5^2+J6^2+J7^2+J8^2+J9^2+J10^2+J11^2)/10</f>
        <v>5.9687793309577651E-2</v>
      </c>
      <c r="K12">
        <f>AVERAGE(K2:K11)</f>
        <v>9.8177388018746026</v>
      </c>
    </row>
    <row r="13" spans="1:13" x14ac:dyDescent="0.25">
      <c r="A13" t="s">
        <v>17</v>
      </c>
      <c r="B13" t="s">
        <v>1</v>
      </c>
      <c r="C13" s="3" t="s">
        <v>12</v>
      </c>
      <c r="D13" s="3"/>
    </row>
    <row r="14" spans="1:13" x14ac:dyDescent="0.25">
      <c r="A14" t="s">
        <v>10</v>
      </c>
      <c r="B14" t="s">
        <v>11</v>
      </c>
      <c r="C14" t="s">
        <v>13</v>
      </c>
      <c r="D14" t="s">
        <v>14</v>
      </c>
      <c r="E14" t="s">
        <v>15</v>
      </c>
      <c r="F14" t="s">
        <v>16</v>
      </c>
      <c r="G14" t="s">
        <v>21</v>
      </c>
      <c r="H14" t="s">
        <v>19</v>
      </c>
      <c r="I14" t="s">
        <v>18</v>
      </c>
      <c r="J14" t="s">
        <v>20</v>
      </c>
      <c r="K14" t="s">
        <v>9</v>
      </c>
      <c r="L14" t="s">
        <v>3</v>
      </c>
    </row>
    <row r="15" spans="1:13" x14ac:dyDescent="0.25">
      <c r="A15">
        <f>C2^2*B2*1000</f>
        <v>608.67305099999987</v>
      </c>
      <c r="B15">
        <f>A2^2*(1000^2)</f>
        <v>77841.000000000015</v>
      </c>
      <c r="C15">
        <f>(10*E26-A26*B26)/(10*F26-(B26)^2)</f>
        <v>3.7149977424856639E-3</v>
      </c>
      <c r="D15">
        <f>(A26-C15*B26)/10</f>
        <v>311.2048743270567</v>
      </c>
      <c r="E15">
        <f>A15*B15</f>
        <v>47379718.962890998</v>
      </c>
      <c r="F15">
        <f>B15^2</f>
        <v>6059221281.0000019</v>
      </c>
      <c r="G15">
        <f>(C$15*B15+D$15)/1000</f>
        <v>0.60038401359988325</v>
      </c>
      <c r="H15">
        <f>SQRT((C$19/C$15)^2+(B28/B15)^2)*C$15*B15/1000</f>
        <v>2.1927183177223593E-2</v>
      </c>
      <c r="I15">
        <f>SQRT((H$15^2) +(D16/1000)^2)</f>
        <v>2.2222273962931537E-2</v>
      </c>
      <c r="J15">
        <f>SQRT((I15/G15)^2+(0.00006/1.07956)^2)*G15*1.07956</f>
        <v>2.3990305124935017E-2</v>
      </c>
      <c r="K15">
        <f>SQRT((F2/E2)^2+(J15/(1.07956*G15))^2)*E2/(G15*1.07956)*4*PI()^2</f>
        <v>0.36357805981127633</v>
      </c>
      <c r="L15">
        <f>(4*PI()^2*(E2))/(G15*1.08)</f>
        <v>9.813021355074758</v>
      </c>
    </row>
    <row r="16" spans="1:13" x14ac:dyDescent="0.25">
      <c r="A16">
        <f>C3^2*B3*1000</f>
        <v>644.58927499999993</v>
      </c>
      <c r="B16">
        <f t="shared" ref="B16:B24" si="9">A3^2*(1000^2)</f>
        <v>90000</v>
      </c>
      <c r="C16">
        <f>SQRT((A39/A26)^2+(B39/B26)^2)*A26*B26</f>
        <v>25197742.006038927</v>
      </c>
      <c r="D16">
        <f>SQRT(A39^2+(C15*B39)^2)/10</f>
        <v>3.6094456632656984</v>
      </c>
      <c r="E16">
        <f t="shared" ref="E16:E23" si="10">A16*B16</f>
        <v>58013034.749999993</v>
      </c>
      <c r="F16">
        <f>B16^2</f>
        <v>8100000000</v>
      </c>
      <c r="G16">
        <f t="shared" ref="G16:G24" si="11">(C$15*B16+D$15)/1000</f>
        <v>0.64555467115076648</v>
      </c>
      <c r="H16">
        <f t="shared" ref="H16:H23" si="12">SQRT((C$19/C$15)^2+(B29/B16)^2)*C$15*B16/1000</f>
        <v>2.5350362288468088E-2</v>
      </c>
      <c r="I16">
        <f t="shared" ref="I16:I24" si="13">SQRT((H$15^2) +(D17/1000)^2)</f>
        <v>2.1927183177223593E-2</v>
      </c>
      <c r="J16">
        <f t="shared" ref="J16:J24" si="14">SQRT((I16/G16)^2+(0.00006/1.07956)^2)*G16*1.07956</f>
        <v>2.367174155981128E-2</v>
      </c>
      <c r="K16">
        <f>SQRT((F3/E3)^2+(J16/(1.07956*G16))^2)*E3/(G16*1.07956)*4*PI()^2</f>
        <v>0.33374550165309813</v>
      </c>
      <c r="L16">
        <f t="shared" ref="L16:L24" si="15">(4*PI()^2*(E3))/(G16*1.08)</f>
        <v>9.8148810855460198</v>
      </c>
    </row>
    <row r="17" spans="1:12" x14ac:dyDescent="0.25">
      <c r="A17">
        <f>C4^2*B4*1000</f>
        <v>725.70388125000011</v>
      </c>
      <c r="B17">
        <f t="shared" si="9"/>
        <v>108900.00000000001</v>
      </c>
      <c r="C17">
        <f>SQRT((10*E39)^2+C16^2)</f>
        <v>43534098.399029516</v>
      </c>
      <c r="E17">
        <f t="shared" si="10"/>
        <v>79029152.668125018</v>
      </c>
      <c r="F17">
        <f t="shared" ref="F17:F24" si="16">B17^2</f>
        <v>11859210000.000004</v>
      </c>
      <c r="G17">
        <f t="shared" si="11"/>
        <v>0.7157681284837456</v>
      </c>
      <c r="H17">
        <f t="shared" si="12"/>
        <v>3.0671365883386873E-2</v>
      </c>
      <c r="I17">
        <f t="shared" si="13"/>
        <v>2.1927183177223593E-2</v>
      </c>
      <c r="J17">
        <f t="shared" si="14"/>
        <v>2.3671748827958309E-2</v>
      </c>
      <c r="K17">
        <f t="shared" ref="K17:K24" si="17">SQRT((F4/E4)^2+(J17/(1.07956*G17))^2)*E4/(G17*1.07956)*4*PI()^2</f>
        <v>0.30112196487034215</v>
      </c>
      <c r="L17">
        <f t="shared" si="15"/>
        <v>9.8173058564724407</v>
      </c>
    </row>
    <row r="18" spans="1:12" x14ac:dyDescent="0.25">
      <c r="A18">
        <f t="shared" ref="A18:A24" si="18">C5^2*B5*1000</f>
        <v>686.05937499999982</v>
      </c>
      <c r="B18">
        <f t="shared" si="9"/>
        <v>101761</v>
      </c>
      <c r="C18">
        <f>SQRT((10*F39)^2+G39^2)</f>
        <v>919259956.8338021</v>
      </c>
      <c r="E18">
        <f t="shared" si="10"/>
        <v>69814088.059374988</v>
      </c>
      <c r="F18">
        <f t="shared" si="16"/>
        <v>10355301121</v>
      </c>
      <c r="G18">
        <f t="shared" si="11"/>
        <v>0.68924675960014037</v>
      </c>
      <c r="H18">
        <f t="shared" si="12"/>
        <v>2.866149052675852E-2</v>
      </c>
      <c r="I18">
        <f t="shared" si="13"/>
        <v>2.1927183177223593E-2</v>
      </c>
      <c r="J18">
        <f t="shared" si="14"/>
        <v>2.3671745994485502E-2</v>
      </c>
      <c r="K18">
        <f t="shared" si="17"/>
        <v>0.31266538388549353</v>
      </c>
      <c r="L18">
        <f t="shared" si="15"/>
        <v>9.8164480198385213</v>
      </c>
    </row>
    <row r="19" spans="1:12" x14ac:dyDescent="0.25">
      <c r="A19">
        <f>C6^2*B6*1000</f>
        <v>506.92750000000007</v>
      </c>
      <c r="B19">
        <f t="shared" si="9"/>
        <v>52441</v>
      </c>
      <c r="C19" s="2">
        <f>SQRT((C17/(10*E26-A26*B26))^2+(C18/(10*F26-B26^2))^2)*C15</f>
        <v>2.8153455455010582E-4</v>
      </c>
      <c r="E19">
        <f t="shared" si="10"/>
        <v>26583785.027500004</v>
      </c>
      <c r="F19">
        <f t="shared" si="16"/>
        <v>2750058481</v>
      </c>
      <c r="G19">
        <f t="shared" si="11"/>
        <v>0.50602307094074739</v>
      </c>
      <c r="H19">
        <f t="shared" si="12"/>
        <v>1.4776203834200757E-2</v>
      </c>
      <c r="I19">
        <f t="shared" si="13"/>
        <v>2.1927183177223593E-2</v>
      </c>
      <c r="J19">
        <f t="shared" si="14"/>
        <v>2.3671729341582758E-2</v>
      </c>
      <c r="K19">
        <f t="shared" si="17"/>
        <v>0.4253622574188119</v>
      </c>
      <c r="L19">
        <f t="shared" si="15"/>
        <v>9.8080651579074196</v>
      </c>
    </row>
    <row r="20" spans="1:12" x14ac:dyDescent="0.25">
      <c r="A20">
        <f t="shared" si="18"/>
        <v>459.15724800000004</v>
      </c>
      <c r="B20">
        <f t="shared" si="9"/>
        <v>40401.000000000007</v>
      </c>
      <c r="E20">
        <f t="shared" si="10"/>
        <v>18550411.976448003</v>
      </c>
      <c r="F20">
        <f t="shared" si="16"/>
        <v>1632240801.0000005</v>
      </c>
      <c r="G20">
        <f t="shared" si="11"/>
        <v>0.46129449812122003</v>
      </c>
      <c r="H20">
        <f t="shared" si="12"/>
        <v>1.1386526284466741E-2</v>
      </c>
      <c r="I20">
        <f t="shared" si="13"/>
        <v>2.1927183177223593E-2</v>
      </c>
      <c r="J20">
        <f t="shared" si="14"/>
        <v>2.3671726051576941E-2</v>
      </c>
      <c r="K20">
        <f t="shared" si="17"/>
        <v>0.46642076626464013</v>
      </c>
      <c r="L20">
        <f t="shared" si="15"/>
        <v>9.8050074767960052</v>
      </c>
    </row>
    <row r="21" spans="1:12" x14ac:dyDescent="0.25">
      <c r="A21">
        <f t="shared" si="18"/>
        <v>434.03837399999998</v>
      </c>
      <c r="B21">
        <f t="shared" si="9"/>
        <v>32400</v>
      </c>
      <c r="E21">
        <f t="shared" si="10"/>
        <v>14062843.317599999</v>
      </c>
      <c r="F21">
        <f t="shared" si="16"/>
        <v>1049760000</v>
      </c>
      <c r="G21">
        <f t="shared" si="11"/>
        <v>0.4315708011835922</v>
      </c>
      <c r="H21">
        <f t="shared" si="12"/>
        <v>9.1339666870417016E-3</v>
      </c>
      <c r="I21">
        <f t="shared" si="13"/>
        <v>2.1927183177223593E-2</v>
      </c>
      <c r="J21">
        <f t="shared" si="14"/>
        <v>2.3671724033529521E-2</v>
      </c>
      <c r="K21">
        <f t="shared" si="17"/>
        <v>0.49839478056422382</v>
      </c>
      <c r="L21">
        <f t="shared" si="15"/>
        <v>9.8026250024225412</v>
      </c>
    </row>
    <row r="22" spans="1:12" x14ac:dyDescent="0.25">
      <c r="A22">
        <f t="shared" si="18"/>
        <v>406.29421874999997</v>
      </c>
      <c r="B22">
        <f t="shared" si="9"/>
        <v>25600</v>
      </c>
      <c r="E22">
        <f t="shared" si="10"/>
        <v>10401132</v>
      </c>
      <c r="F22">
        <f t="shared" si="16"/>
        <v>655360000</v>
      </c>
      <c r="G22">
        <f t="shared" si="11"/>
        <v>0.4063088165346897</v>
      </c>
      <c r="H22">
        <f t="shared" si="12"/>
        <v>7.2195295359184135E-3</v>
      </c>
      <c r="I22">
        <f t="shared" si="13"/>
        <v>2.1927183177223593E-2</v>
      </c>
      <c r="J22">
        <f t="shared" si="14"/>
        <v>2.3671722424026768E-2</v>
      </c>
      <c r="K22">
        <f t="shared" si="17"/>
        <v>0.52923201563251365</v>
      </c>
      <c r="L22">
        <f t="shared" si="15"/>
        <v>9.8003261297970958</v>
      </c>
    </row>
    <row r="23" spans="1:12" x14ac:dyDescent="0.25">
      <c r="A23">
        <f t="shared" si="18"/>
        <v>377.24743575000002</v>
      </c>
      <c r="B23">
        <f t="shared" si="9"/>
        <v>19600.000000000004</v>
      </c>
      <c r="E23">
        <f t="shared" si="10"/>
        <v>7394049.7407000018</v>
      </c>
      <c r="F23">
        <f>B23^2</f>
        <v>384160000.00000012</v>
      </c>
      <c r="G23">
        <f t="shared" si="11"/>
        <v>0.38401883007977572</v>
      </c>
      <c r="H23">
        <f t="shared" si="12"/>
        <v>5.530319031419915E-3</v>
      </c>
      <c r="I23">
        <f t="shared" si="13"/>
        <v>2.1927183177223593E-2</v>
      </c>
      <c r="J23">
        <f t="shared" si="14"/>
        <v>2.3671721084474583E-2</v>
      </c>
      <c r="K23">
        <f t="shared" si="17"/>
        <v>0.55979624002431094</v>
      </c>
      <c r="L23">
        <f t="shared" si="15"/>
        <v>9.7980465396026997</v>
      </c>
    </row>
    <row r="24" spans="1:12" x14ac:dyDescent="0.25">
      <c r="A24">
        <f t="shared" si="18"/>
        <v>836.31009600000004</v>
      </c>
      <c r="B24">
        <f t="shared" si="9"/>
        <v>143641</v>
      </c>
      <c r="E24">
        <f>A24*B24</f>
        <v>120128418.49953601</v>
      </c>
      <c r="F24">
        <f t="shared" si="16"/>
        <v>20632736881</v>
      </c>
      <c r="G24">
        <f t="shared" si="11"/>
        <v>0.84483086505543992</v>
      </c>
      <c r="H24">
        <f>SQRT((C$19/C$15)^2+(B37/B24)^2)*C$15*B24/1000</f>
        <v>4.0452158435009787E-2</v>
      </c>
      <c r="I24">
        <f t="shared" si="13"/>
        <v>2.1927183177223593E-2</v>
      </c>
      <c r="J24">
        <f t="shared" si="14"/>
        <v>2.3671764143565262E-2</v>
      </c>
      <c r="K24">
        <f t="shared" si="17"/>
        <v>0.25527257978125734</v>
      </c>
      <c r="L24">
        <f t="shared" si="15"/>
        <v>9.8207116199436424</v>
      </c>
    </row>
    <row r="26" spans="1:12" x14ac:dyDescent="0.25">
      <c r="A26">
        <f>SUM(A15:A24)</f>
        <v>5685.0004547500002</v>
      </c>
      <c r="B26">
        <f>SUM(B15:B24)</f>
        <v>692585</v>
      </c>
      <c r="E26">
        <f>SUM(E15:E24)</f>
        <v>451356635.00217497</v>
      </c>
      <c r="F26">
        <f>SUM(F15:F24)</f>
        <v>63478048565.000008</v>
      </c>
    </row>
    <row r="28" spans="1:12" x14ac:dyDescent="0.25">
      <c r="A28">
        <f>SQRT(4*(0.015/C2)^2+(0.0005/B2)^2)*A15</f>
        <v>11.969227951922386</v>
      </c>
      <c r="B28">
        <f>SQRT(2*(0.0005/A2)^2)*A2^2*1000000</f>
        <v>197.28279195104679</v>
      </c>
      <c r="E28">
        <f>SQRT((A28/A15)^2+(B28/B15)^2)*E15</f>
        <v>939403.0389231341</v>
      </c>
      <c r="F28">
        <f>SQRT(2*(B28/B15)^2)*F15</f>
        <v>21717639.000000004</v>
      </c>
    </row>
    <row r="29" spans="1:12" x14ac:dyDescent="0.25">
      <c r="A29">
        <f>SQRT(4*(0.015/C3)^2+(0.0005/B3)^2)*A16</f>
        <v>12.685006261523098</v>
      </c>
      <c r="B29">
        <f t="shared" ref="B29:B37" si="19">SQRT(2*(0.0005/A3)^2)*A3^2*1000000</f>
        <v>212.13203435596427</v>
      </c>
      <c r="E29">
        <f t="shared" ref="E29:E37" si="20">SQRT((A29/A16)^2+(B29/B16)^2)*E16</f>
        <v>1149810.1144230536</v>
      </c>
      <c r="F29">
        <f t="shared" ref="F29:F36" si="21">SQRT(2*(B29/B16)^2)*F16</f>
        <v>27000000</v>
      </c>
    </row>
    <row r="30" spans="1:12" x14ac:dyDescent="0.25">
      <c r="A30">
        <f t="shared" ref="A30:A37" si="22">SQRT(4*(0.015/C4)^2+(0.0005/B4)^2)*A17</f>
        <v>14.254724777787839</v>
      </c>
      <c r="B30">
        <f t="shared" si="19"/>
        <v>233.34523779156072</v>
      </c>
      <c r="E30">
        <f t="shared" si="20"/>
        <v>1561548.5559333873</v>
      </c>
      <c r="F30">
        <f t="shared" si="21"/>
        <v>35937000.000000015</v>
      </c>
    </row>
    <row r="31" spans="1:12" x14ac:dyDescent="0.25">
      <c r="A31">
        <f t="shared" si="22"/>
        <v>13.546250291968482</v>
      </c>
      <c r="B31">
        <f t="shared" si="19"/>
        <v>225.56706319850866</v>
      </c>
      <c r="E31">
        <f t="shared" si="20"/>
        <v>1387139.2680389225</v>
      </c>
      <c r="F31">
        <f t="shared" si="21"/>
        <v>32461759</v>
      </c>
    </row>
    <row r="32" spans="1:12" x14ac:dyDescent="0.25">
      <c r="A32">
        <f t="shared" si="22"/>
        <v>9.8847627089627181</v>
      </c>
      <c r="B32">
        <f t="shared" si="19"/>
        <v>161.92745289171938</v>
      </c>
      <c r="E32">
        <f t="shared" si="20"/>
        <v>524825.88343126222</v>
      </c>
      <c r="F32">
        <f t="shared" si="21"/>
        <v>12008989</v>
      </c>
    </row>
    <row r="33" spans="1:7" x14ac:dyDescent="0.25">
      <c r="A33">
        <f t="shared" si="22"/>
        <v>8.7861845671704391</v>
      </c>
      <c r="B33">
        <f t="shared" si="19"/>
        <v>142.12846301849606</v>
      </c>
      <c r="E33">
        <f t="shared" si="20"/>
        <v>360919.56892609299</v>
      </c>
      <c r="F33">
        <f t="shared" si="21"/>
        <v>8120601.0000000009</v>
      </c>
    </row>
    <row r="34" spans="1:7" x14ac:dyDescent="0.25">
      <c r="A34">
        <f t="shared" si="22"/>
        <v>8.1580930809399472</v>
      </c>
      <c r="B34">
        <f t="shared" si="19"/>
        <v>127.27922061357856</v>
      </c>
      <c r="E34">
        <f t="shared" si="20"/>
        <v>270033.59161590628</v>
      </c>
      <c r="F34">
        <f t="shared" si="21"/>
        <v>5832000</v>
      </c>
    </row>
    <row r="35" spans="1:7" x14ac:dyDescent="0.25">
      <c r="A35">
        <f t="shared" si="22"/>
        <v>7.4607318394593323</v>
      </c>
      <c r="B35">
        <f t="shared" si="19"/>
        <v>113.13708498984764</v>
      </c>
      <c r="E35">
        <f t="shared" si="20"/>
        <v>196448.33603822609</v>
      </c>
      <c r="F35">
        <f t="shared" si="21"/>
        <v>4096000.0000000014</v>
      </c>
    </row>
    <row r="36" spans="1:7" x14ac:dyDescent="0.25">
      <c r="A36">
        <f t="shared" si="22"/>
        <v>6.7324051087711236</v>
      </c>
      <c r="B36">
        <f t="shared" si="19"/>
        <v>98.994949366116671</v>
      </c>
      <c r="E36">
        <f t="shared" si="20"/>
        <v>137138.07698621336</v>
      </c>
      <c r="F36">
        <f t="shared" si="21"/>
        <v>2744000.0000000009</v>
      </c>
    </row>
    <row r="37" spans="1:7" x14ac:dyDescent="0.25">
      <c r="A37">
        <f t="shared" si="22"/>
        <v>16.251786651587082</v>
      </c>
      <c r="B37">
        <f t="shared" si="19"/>
        <v>267.99347006970146</v>
      </c>
      <c r="E37">
        <f t="shared" si="20"/>
        <v>2345157.2478723507</v>
      </c>
      <c r="F37">
        <f>SQRT(2*(B37/B24)^2)*F24</f>
        <v>54439938.999999993</v>
      </c>
    </row>
    <row r="39" spans="1:7" x14ac:dyDescent="0.25">
      <c r="A39">
        <f>SQRT(A28^2+A29^2+A30^2+A31^2+A32^2+A33^2+A34^2+A35^2+A36^2+A37^2)</f>
        <v>36.019970854498112</v>
      </c>
      <c r="B39">
        <f>SQRT(10*B28^2)</f>
        <v>623.86296572244146</v>
      </c>
      <c r="E39">
        <f>SQRT(E28^2+E29^2+E30^2+E31^2+E32^2+E33^2+E34^2+E35^2+E36^2+E37^2)</f>
        <v>3550058.4801006941</v>
      </c>
      <c r="F39">
        <f>SQRT(10*F28^2)</f>
        <v>68677204.641301557</v>
      </c>
      <c r="G39">
        <f>SQRT(2*(B39/B26)^2)*B26^2</f>
        <v>611050754.44169319</v>
      </c>
    </row>
  </sheetData>
  <mergeCells count="1"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2021-09-09T18:06:33Z</dcterms:created>
  <dcterms:modified xsi:type="dcterms:W3CDTF">2021-09-14T18:36:59Z</dcterms:modified>
</cp:coreProperties>
</file>