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Арсений В Гисич\Documents\Top Secret\МФТИ\Лабы\2.1.1\"/>
    </mc:Choice>
  </mc:AlternateContent>
  <xr:revisionPtr revIDLastSave="0" documentId="13_ncr:1_{B70F5FBA-D493-40F3-9C8A-89DDA1BD7020}" xr6:coauthVersionLast="47" xr6:coauthVersionMax="47" xr10:uidLastSave="{00000000-0000-0000-0000-000000000000}"/>
  <bookViews>
    <workbookView xWindow="-120" yWindow="-120" windowWidth="29040" windowHeight="15840" xr2:uid="{DEE71287-9C2B-4F84-9A27-2CB6D6D05A2D}"/>
  </bookViews>
  <sheets>
    <sheet name="Лист1" sheetId="1" r:id="rId1"/>
    <sheet name="Лист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" i="2" l="1"/>
  <c r="D3" i="2"/>
  <c r="D4" i="2"/>
  <c r="D5" i="2"/>
  <c r="D2" i="2"/>
  <c r="B5" i="2"/>
  <c r="B1" i="2"/>
  <c r="C1" i="2"/>
  <c r="A2" i="2"/>
  <c r="A3" i="2"/>
  <c r="A4" i="2"/>
  <c r="A5" i="2"/>
  <c r="B2" i="2"/>
  <c r="B3" i="2"/>
  <c r="B4" i="2"/>
  <c r="D1" i="2"/>
  <c r="C3" i="2"/>
  <c r="C4" i="2"/>
  <c r="C5" i="2"/>
  <c r="C2" i="2"/>
  <c r="S9" i="1"/>
  <c r="T8" i="1"/>
  <c r="T6" i="1"/>
  <c r="T7" i="1"/>
  <c r="T9" i="1"/>
  <c r="P6" i="1"/>
  <c r="P7" i="1"/>
  <c r="P8" i="1"/>
  <c r="P9" i="1"/>
  <c r="O9" i="1"/>
  <c r="S8" i="1"/>
  <c r="O8" i="1"/>
  <c r="S7" i="1"/>
  <c r="O7" i="1"/>
  <c r="S6" i="1"/>
  <c r="O6" i="1"/>
  <c r="G7" i="1"/>
  <c r="I7" i="1" s="1"/>
  <c r="H7" i="1"/>
  <c r="F7" i="1"/>
  <c r="C7" i="1"/>
  <c r="B7" i="1"/>
  <c r="S5" i="1"/>
  <c r="O5" i="1"/>
  <c r="T3" i="1"/>
  <c r="T4" i="1"/>
  <c r="T5" i="1"/>
  <c r="S3" i="1"/>
  <c r="S4" i="1"/>
  <c r="P3" i="1"/>
  <c r="P4" i="1"/>
  <c r="P5" i="1"/>
  <c r="O3" i="1"/>
  <c r="O4" i="1"/>
  <c r="T2" i="1"/>
  <c r="S2" i="1"/>
  <c r="P2" i="1"/>
  <c r="O2" i="1"/>
  <c r="I2" i="1"/>
  <c r="H2" i="1"/>
  <c r="G2" i="1"/>
  <c r="F2" i="1"/>
  <c r="C2" i="1"/>
  <c r="B2" i="1" l="1"/>
</calcChain>
</file>

<file path=xl/sharedStrings.xml><?xml version="1.0" encoding="utf-8"?>
<sst xmlns="http://schemas.openxmlformats.org/spreadsheetml/2006/main" count="19" uniqueCount="19">
  <si>
    <t>dt, c</t>
  </si>
  <si>
    <t>t, c</t>
  </si>
  <si>
    <t>V, л</t>
  </si>
  <si>
    <t>dV, л</t>
  </si>
  <si>
    <t>Q, л/c</t>
  </si>
  <si>
    <t>dQ, л/c</t>
  </si>
  <si>
    <t>q, г/c</t>
  </si>
  <si>
    <t>dq, г/с</t>
  </si>
  <si>
    <t>&lt;t&gt;, c</t>
  </si>
  <si>
    <t>U, B</t>
  </si>
  <si>
    <t>dU, B</t>
  </si>
  <si>
    <t>N, Вт</t>
  </si>
  <si>
    <t>dN, Вт</t>
  </si>
  <si>
    <t>E, мкВ</t>
  </si>
  <si>
    <t>dE, мкВ</t>
  </si>
  <si>
    <t>dT, C</t>
  </si>
  <si>
    <t>d(dT), C</t>
  </si>
  <si>
    <t>I, мА</t>
  </si>
  <si>
    <t>dI, мА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</si>
</sst>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8" formatCode="0.0000"/>
    <numFmt numFmtId="169" formatCode="0.000"/>
  </numFmts>
  <fonts count="2" x14ac:knownFonts="1"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7">
    <xf numFmtId="0" fontId="0" fillId="0" borderId="0" xfId="0"/>
    <xf numFmtId="168" fontId="0" fillId="0" borderId="0" xfId="0" applyNumberFormat="1"/>
    <xf numFmtId="2" fontId="0" fillId="0" borderId="0" xfId="0" applyNumberFormat="1"/>
    <xf numFmtId="0" fontId="0" fillId="0" borderId="1" xfId="0" applyBorder="1"/>
    <xf numFmtId="0" fontId="0" fillId="0" borderId="2" xfId="0" applyBorder="1"/>
    <xf numFmtId="168" fontId="0" fillId="0" borderId="2" xfId="0" applyNumberFormat="1" applyBorder="1"/>
    <xf numFmtId="2" fontId="0" fillId="0" borderId="2" xfId="0" applyNumberFormat="1" applyBorder="1"/>
    <xf numFmtId="2" fontId="0" fillId="0" borderId="3" xfId="0" applyNumberFormat="1" applyBorder="1"/>
    <xf numFmtId="0" fontId="0" fillId="0" borderId="4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2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9" fontId="0" fillId="0" borderId="2" xfId="0" applyNumberFormat="1" applyBorder="1" applyAlignment="1">
      <alignment horizontal="center" vertical="center"/>
    </xf>
    <xf numFmtId="169" fontId="0" fillId="0" borderId="3" xfId="0" applyNumberForma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9" fontId="0" fillId="0" borderId="0" xfId="0" applyNumberFormat="1" applyBorder="1" applyAlignment="1">
      <alignment horizontal="center" vertical="center"/>
    </xf>
    <xf numFmtId="169" fontId="0" fillId="0" borderId="5" xfId="0" applyNumberFormat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9" fontId="0" fillId="0" borderId="7" xfId="0" applyNumberFormat="1" applyBorder="1" applyAlignment="1">
      <alignment horizontal="center" vertical="center"/>
    </xf>
    <xf numFmtId="169" fontId="0" fillId="0" borderId="8" xfId="0" applyNumberFormat="1" applyBorder="1" applyAlignment="1">
      <alignment horizontal="center" vertical="center"/>
    </xf>
    <xf numFmtId="168" fontId="0" fillId="0" borderId="0" xfId="0" applyNumberFormat="1" applyBorder="1"/>
    <xf numFmtId="2" fontId="0" fillId="0" borderId="0" xfId="0" applyNumberFormat="1" applyBorder="1"/>
    <xf numFmtId="2" fontId="0" fillId="0" borderId="5" xfId="0" applyNumberFormat="1" applyBorder="1"/>
    <xf numFmtId="168" fontId="0" fillId="0" borderId="7" xfId="0" applyNumberFormat="1" applyBorder="1"/>
    <xf numFmtId="2" fontId="0" fillId="0" borderId="7" xfId="0" applyNumberFormat="1" applyBorder="1"/>
    <xf numFmtId="2" fontId="0" fillId="0" borderId="8" xfId="0" applyNumberFormat="1" applyBorder="1"/>
    <xf numFmtId="0" fontId="0" fillId="0" borderId="0" xfId="0" applyFill="1" applyBorder="1"/>
    <xf numFmtId="168" fontId="0" fillId="0" borderId="0" xfId="0" applyNumberFormat="1" applyFill="1" applyBorder="1"/>
    <xf numFmtId="2" fontId="0" fillId="0" borderId="0" xfId="0" applyNumberFormat="1" applyFill="1" applyBorder="1"/>
    <xf numFmtId="0" fontId="0" fillId="0" borderId="2" xfId="0" applyFill="1" applyBorder="1"/>
    <xf numFmtId="168" fontId="0" fillId="0" borderId="2" xfId="0" applyNumberFormat="1" applyFill="1" applyBorder="1"/>
    <xf numFmtId="2" fontId="0" fillId="0" borderId="2" xfId="0" applyNumberFormat="1" applyFill="1" applyBorder="1"/>
    <xf numFmtId="0" fontId="1" fillId="0" borderId="0" xfId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63BB9-B1DB-418C-8EDF-ABA81E804264}">
  <dimension ref="A1:T11"/>
  <sheetViews>
    <sheetView tabSelected="1" workbookViewId="0">
      <selection activeCell="O2" sqref="O2"/>
    </sheetView>
  </sheetViews>
  <sheetFormatPr defaultRowHeight="15" x14ac:dyDescent="0.25"/>
  <cols>
    <col min="3" max="3" width="10.5703125" bestFit="1" customWidth="1"/>
    <col min="20" max="20" width="9.5703125" bestFit="1" customWidth="1"/>
  </cols>
  <sheetData>
    <row r="1" spans="1:20" x14ac:dyDescent="0.25">
      <c r="A1" t="s">
        <v>1</v>
      </c>
      <c r="B1" t="s">
        <v>8</v>
      </c>
      <c r="C1" t="s">
        <v>0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K1" t="s">
        <v>17</v>
      </c>
      <c r="L1" t="s">
        <v>18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</row>
    <row r="2" spans="1:20" x14ac:dyDescent="0.25">
      <c r="A2" s="3">
        <v>5.08</v>
      </c>
      <c r="B2" s="12">
        <f>AVERAGE(A2:A6)</f>
        <v>5.1420000000000003</v>
      </c>
      <c r="C2" s="12">
        <f>SQRT(5*0.2^2+(STDEV(A2:A6)/SQRT(COUNT(A2:A6)))^2)</f>
        <v>0.45978690716461251</v>
      </c>
      <c r="D2" s="13">
        <v>1</v>
      </c>
      <c r="E2" s="13">
        <v>0.01</v>
      </c>
      <c r="F2" s="14">
        <f>D2/B2</f>
        <v>0.19447685725398675</v>
      </c>
      <c r="G2" s="14">
        <f>SQRT((E2/D2)^2+(C2/B2)^2)*F2</f>
        <v>1.7498122764592186E-2</v>
      </c>
      <c r="H2" s="14">
        <f>29*98.14/(8.314*(273+23.7))*F2</f>
        <v>0.22438013901301845</v>
      </c>
      <c r="I2" s="15">
        <f>SQRT((0.01/98.14)^2+(0.1/(273+23.7))^2+(G2/F2)^2)*H2</f>
        <v>2.0188835513664537E-2</v>
      </c>
      <c r="K2" s="3">
        <v>160.19999999999999</v>
      </c>
      <c r="L2" s="4">
        <v>0.1</v>
      </c>
      <c r="M2" s="4">
        <v>4.5679999999999996</v>
      </c>
      <c r="N2" s="4">
        <v>1E-3</v>
      </c>
      <c r="O2" s="5">
        <f>K2*M2/1000</f>
        <v>0.73179359999999982</v>
      </c>
      <c r="P2" s="5">
        <f>((L2/K2)^2 + (N2/M2)^2)^0.5 * O2</f>
        <v>4.8407672945515568E-4</v>
      </c>
      <c r="Q2" s="4">
        <v>116</v>
      </c>
      <c r="R2" s="4">
        <v>1</v>
      </c>
      <c r="S2" s="6">
        <f>Q2/40.7</f>
        <v>2.8501228501228497</v>
      </c>
      <c r="T2" s="7">
        <f>R2/Q2*S2</f>
        <v>2.4570024570024565E-2</v>
      </c>
    </row>
    <row r="3" spans="1:20" x14ac:dyDescent="0.25">
      <c r="A3" s="8">
        <v>5.3</v>
      </c>
      <c r="B3" s="16"/>
      <c r="C3" s="16"/>
      <c r="D3" s="17"/>
      <c r="E3" s="17"/>
      <c r="F3" s="18"/>
      <c r="G3" s="18"/>
      <c r="H3" s="18"/>
      <c r="I3" s="19"/>
      <c r="K3" s="8">
        <v>182</v>
      </c>
      <c r="L3" s="9">
        <v>0.1</v>
      </c>
      <c r="M3" s="9">
        <v>5.194</v>
      </c>
      <c r="N3" s="9">
        <v>1E-3</v>
      </c>
      <c r="O3" s="24">
        <f t="shared" ref="O3:O5" si="0">K3*M3/1000</f>
        <v>0.94530800000000004</v>
      </c>
      <c r="P3" s="24">
        <f t="shared" ref="P3:P9" si="1">((L3/K3)^2 + (N3/M3)^2)^0.5 * O3</f>
        <v>5.5036384328914631E-4</v>
      </c>
      <c r="Q3" s="9">
        <v>144</v>
      </c>
      <c r="R3" s="9">
        <v>1</v>
      </c>
      <c r="S3" s="25">
        <f t="shared" ref="S3:S5" si="2">Q3/40.7</f>
        <v>3.538083538083538</v>
      </c>
      <c r="T3" s="26">
        <f t="shared" ref="T3:T9" si="3">R3/Q3*S3</f>
        <v>2.4570024570024569E-2</v>
      </c>
    </row>
    <row r="4" spans="1:20" x14ac:dyDescent="0.25">
      <c r="A4" s="8">
        <v>4.96</v>
      </c>
      <c r="B4" s="16"/>
      <c r="C4" s="16"/>
      <c r="D4" s="17"/>
      <c r="E4" s="17"/>
      <c r="F4" s="18"/>
      <c r="G4" s="18"/>
      <c r="H4" s="18"/>
      <c r="I4" s="19"/>
      <c r="K4" s="8">
        <v>203.3</v>
      </c>
      <c r="L4" s="9">
        <v>0.1</v>
      </c>
      <c r="M4" s="9">
        <v>5.8029999999999999</v>
      </c>
      <c r="N4" s="9">
        <v>1E-3</v>
      </c>
      <c r="O4" s="24">
        <f t="shared" si="0"/>
        <v>1.1797499</v>
      </c>
      <c r="P4" s="24">
        <f t="shared" si="1"/>
        <v>6.1488127309261911E-4</v>
      </c>
      <c r="Q4" s="9">
        <v>187</v>
      </c>
      <c r="R4" s="9">
        <v>1</v>
      </c>
      <c r="S4" s="25">
        <f t="shared" si="2"/>
        <v>4.5945945945945939</v>
      </c>
      <c r="T4" s="26">
        <f t="shared" si="3"/>
        <v>2.4570024570024565E-2</v>
      </c>
    </row>
    <row r="5" spans="1:20" x14ac:dyDescent="0.25">
      <c r="A5" s="8">
        <v>5.47</v>
      </c>
      <c r="B5" s="16"/>
      <c r="C5" s="16"/>
      <c r="D5" s="17"/>
      <c r="E5" s="17"/>
      <c r="F5" s="18"/>
      <c r="G5" s="18"/>
      <c r="H5" s="18"/>
      <c r="I5" s="19"/>
      <c r="K5" s="8">
        <v>217.8</v>
      </c>
      <c r="L5" s="9">
        <v>0.1</v>
      </c>
      <c r="M5" s="9">
        <v>6.218</v>
      </c>
      <c r="N5" s="9">
        <v>1E-3</v>
      </c>
      <c r="O5" s="24">
        <f>K5*M5/1000</f>
        <v>1.3542804000000002</v>
      </c>
      <c r="P5" s="24">
        <f t="shared" si="1"/>
        <v>6.5884146803309228E-4</v>
      </c>
      <c r="Q5" s="9">
        <v>209</v>
      </c>
      <c r="R5" s="9">
        <v>1</v>
      </c>
      <c r="S5" s="25">
        <f>Q5/40.7</f>
        <v>5.1351351351351351</v>
      </c>
      <c r="T5" s="26">
        <f t="shared" si="3"/>
        <v>2.4570024570024569E-2</v>
      </c>
    </row>
    <row r="6" spans="1:20" x14ac:dyDescent="0.25">
      <c r="A6" s="10">
        <v>4.9000000000000004</v>
      </c>
      <c r="B6" s="20"/>
      <c r="C6" s="20"/>
      <c r="D6" s="21"/>
      <c r="E6" s="21"/>
      <c r="F6" s="22"/>
      <c r="G6" s="22"/>
      <c r="H6" s="22"/>
      <c r="I6" s="23"/>
      <c r="K6" s="3">
        <v>96.3</v>
      </c>
      <c r="L6" s="4">
        <v>0.1</v>
      </c>
      <c r="M6" s="33">
        <v>2.742</v>
      </c>
      <c r="N6" s="4">
        <v>1E-3</v>
      </c>
      <c r="O6" s="34">
        <f>K6*M6/1000</f>
        <v>0.26405459999999997</v>
      </c>
      <c r="P6" s="5">
        <f t="shared" si="1"/>
        <v>2.90618874128987E-4</v>
      </c>
      <c r="Q6" s="33">
        <v>86</v>
      </c>
      <c r="R6" s="4">
        <v>1</v>
      </c>
      <c r="S6" s="35">
        <f>Q6/40.7</f>
        <v>2.113022113022113</v>
      </c>
      <c r="T6" s="7">
        <f t="shared" si="3"/>
        <v>2.4570024570024569E-2</v>
      </c>
    </row>
    <row r="7" spans="1:20" x14ac:dyDescent="0.25">
      <c r="A7" s="3">
        <v>14.09</v>
      </c>
      <c r="B7" s="12">
        <f>AVERAGE(A7:A11)</f>
        <v>13.76</v>
      </c>
      <c r="C7" s="12">
        <f>SQRT(5*0.2^2+(STDEV(A7:A11)/SQRT(COUNT(A7:A11)))^2)</f>
        <v>0.47849764889704521</v>
      </c>
      <c r="D7" s="13">
        <v>1</v>
      </c>
      <c r="E7" s="13">
        <v>0.01</v>
      </c>
      <c r="F7" s="14">
        <f>D7/B7</f>
        <v>7.2674418604651167E-2</v>
      </c>
      <c r="G7" s="14">
        <f>SQRT((E7/D7)^2+(C7/B7)^2)*F7</f>
        <v>2.6296377738308473E-3</v>
      </c>
      <c r="H7" s="14">
        <f>29*98.14/(8.314*(273+23.7))*F7</f>
        <v>8.3849031599196294E-2</v>
      </c>
      <c r="I7" s="15">
        <f>SQRT((0.01/98.14)^2+(0.1/(273+23.7))^2+(G7/F7)^2)*H7</f>
        <v>3.0341215571945078E-3</v>
      </c>
      <c r="K7" s="8">
        <v>127.6</v>
      </c>
      <c r="L7" s="9">
        <v>0.1</v>
      </c>
      <c r="M7" s="30">
        <v>3.6379999999999999</v>
      </c>
      <c r="N7" s="9">
        <v>1E-3</v>
      </c>
      <c r="O7" s="31">
        <f>K7*M7/1000</f>
        <v>0.46420879999999992</v>
      </c>
      <c r="P7" s="24">
        <f t="shared" si="1"/>
        <v>3.8552846846893161E-4</v>
      </c>
      <c r="Q7" s="30">
        <v>151</v>
      </c>
      <c r="R7" s="9">
        <v>1</v>
      </c>
      <c r="S7" s="32">
        <f>Q7/40.7</f>
        <v>3.71007371007371</v>
      </c>
      <c r="T7" s="26">
        <f t="shared" si="3"/>
        <v>2.4570024570024569E-2</v>
      </c>
    </row>
    <row r="8" spans="1:20" x14ac:dyDescent="0.25">
      <c r="A8" s="8">
        <v>13.85</v>
      </c>
      <c r="B8" s="16"/>
      <c r="C8" s="16"/>
      <c r="D8" s="17"/>
      <c r="E8" s="17"/>
      <c r="F8" s="18"/>
      <c r="G8" s="18"/>
      <c r="H8" s="18"/>
      <c r="I8" s="19"/>
      <c r="K8" s="8">
        <v>180.1</v>
      </c>
      <c r="L8" s="9">
        <v>0.1</v>
      </c>
      <c r="M8" s="30">
        <v>5.141</v>
      </c>
      <c r="N8" s="9">
        <v>1E-3</v>
      </c>
      <c r="O8" s="31">
        <f>K8*M8/1000</f>
        <v>0.92589409999999994</v>
      </c>
      <c r="P8" s="24">
        <f t="shared" si="1"/>
        <v>5.4473371476346135E-4</v>
      </c>
      <c r="Q8" s="30">
        <v>262</v>
      </c>
      <c r="R8" s="9">
        <v>1</v>
      </c>
      <c r="S8" s="32">
        <f>Q8/40.7</f>
        <v>6.4373464373464371</v>
      </c>
      <c r="T8" s="26">
        <f>R8/Q8*S8</f>
        <v>2.4570024570024569E-2</v>
      </c>
    </row>
    <row r="9" spans="1:20" x14ac:dyDescent="0.25">
      <c r="A9" s="8">
        <v>13.21</v>
      </c>
      <c r="B9" s="16"/>
      <c r="C9" s="16"/>
      <c r="D9" s="17"/>
      <c r="E9" s="17"/>
      <c r="F9" s="18"/>
      <c r="G9" s="18"/>
      <c r="H9" s="18"/>
      <c r="I9" s="19"/>
      <c r="K9" s="10">
        <v>214.7</v>
      </c>
      <c r="L9" s="11">
        <v>0.1</v>
      </c>
      <c r="M9" s="11">
        <v>6.1349999999999998</v>
      </c>
      <c r="N9" s="11">
        <v>1E-3</v>
      </c>
      <c r="O9" s="27">
        <f>K9*M9/1000</f>
        <v>1.3171844999999998</v>
      </c>
      <c r="P9" s="27">
        <f t="shared" si="1"/>
        <v>6.4998333824798922E-4</v>
      </c>
      <c r="Q9" s="11">
        <v>383</v>
      </c>
      <c r="R9" s="11">
        <v>1</v>
      </c>
      <c r="S9" s="28">
        <f>Q9/40.7</f>
        <v>9.4103194103194099</v>
      </c>
      <c r="T9" s="29">
        <f t="shared" si="3"/>
        <v>2.4570024570024569E-2</v>
      </c>
    </row>
    <row r="10" spans="1:20" x14ac:dyDescent="0.25">
      <c r="A10" s="8">
        <v>14.1</v>
      </c>
      <c r="B10" s="16"/>
      <c r="C10" s="16"/>
      <c r="D10" s="17"/>
      <c r="E10" s="17"/>
      <c r="F10" s="18"/>
      <c r="G10" s="18"/>
      <c r="H10" s="18"/>
      <c r="I10" s="19"/>
    </row>
    <row r="11" spans="1:20" x14ac:dyDescent="0.25">
      <c r="A11" s="10">
        <v>13.55</v>
      </c>
      <c r="B11" s="20"/>
      <c r="C11" s="20"/>
      <c r="D11" s="21"/>
      <c r="E11" s="21"/>
      <c r="F11" s="22"/>
      <c r="G11" s="22"/>
      <c r="H11" s="22"/>
      <c r="I11" s="23"/>
    </row>
  </sheetData>
  <mergeCells count="16">
    <mergeCell ref="H2:H6"/>
    <mergeCell ref="I2:I6"/>
    <mergeCell ref="B7:B11"/>
    <mergeCell ref="C7:C11"/>
    <mergeCell ref="D7:D11"/>
    <mergeCell ref="E7:E11"/>
    <mergeCell ref="F7:F11"/>
    <mergeCell ref="G7:G11"/>
    <mergeCell ref="H7:H11"/>
    <mergeCell ref="I7:I11"/>
    <mergeCell ref="B2:B6"/>
    <mergeCell ref="C2:C6"/>
    <mergeCell ref="D2:D6"/>
    <mergeCell ref="E2:E6"/>
    <mergeCell ref="F2:F6"/>
    <mergeCell ref="G2:G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71CBA-6884-474D-BDAB-72B70A89D87E}">
  <dimension ref="A1:D9"/>
  <sheetViews>
    <sheetView workbookViewId="0">
      <selection activeCell="A2" sqref="A2"/>
    </sheetView>
  </sheetViews>
  <sheetFormatPr defaultRowHeight="15" x14ac:dyDescent="0.25"/>
  <sheetData>
    <row r="1" spans="1:4" x14ac:dyDescent="0.25">
      <c r="A1" t="str">
        <f>Лист1!O1</f>
        <v>N, Вт</v>
      </c>
      <c r="B1" t="str">
        <f>Лист1!S1</f>
        <v>dT, C</v>
      </c>
      <c r="C1" t="str">
        <f>Лист1!O1</f>
        <v>N, Вт</v>
      </c>
      <c r="D1" t="str">
        <f>Лист1!S1</f>
        <v>dT, C</v>
      </c>
    </row>
    <row r="2" spans="1:4" x14ac:dyDescent="0.25">
      <c r="A2" s="1">
        <f>Лист1!O2</f>
        <v>0.73179359999999982</v>
      </c>
      <c r="B2" s="2">
        <f>Лист1!S2</f>
        <v>2.8501228501228497</v>
      </c>
      <c r="C2" s="1">
        <f>Лист1!O6</f>
        <v>0.26405459999999997</v>
      </c>
      <c r="D2" s="2">
        <f>Лист1!S6</f>
        <v>2.113022113022113</v>
      </c>
    </row>
    <row r="3" spans="1:4" x14ac:dyDescent="0.25">
      <c r="A3" s="1">
        <f>Лист1!O3</f>
        <v>0.94530800000000004</v>
      </c>
      <c r="B3" s="2">
        <f>Лист1!S3</f>
        <v>3.538083538083538</v>
      </c>
      <c r="C3" s="1">
        <f>Лист1!O7</f>
        <v>0.46420879999999992</v>
      </c>
      <c r="D3" s="2">
        <f>Лист1!S7</f>
        <v>3.71007371007371</v>
      </c>
    </row>
    <row r="4" spans="1:4" x14ac:dyDescent="0.25">
      <c r="A4" s="1">
        <f>Лист1!O4</f>
        <v>1.1797499</v>
      </c>
      <c r="B4" s="2">
        <f>Лист1!S4</f>
        <v>4.5945945945945939</v>
      </c>
      <c r="C4" s="1">
        <f>Лист1!O8</f>
        <v>0.92589409999999994</v>
      </c>
      <c r="D4" s="2">
        <f>Лист1!S8</f>
        <v>6.4373464373464371</v>
      </c>
    </row>
    <row r="5" spans="1:4" x14ac:dyDescent="0.25">
      <c r="A5" s="1">
        <f>Лист1!O5</f>
        <v>1.3542804000000002</v>
      </c>
      <c r="B5" s="2">
        <f>Лист1!S5</f>
        <v>5.1351351351351351</v>
      </c>
      <c r="C5" s="1">
        <f>Лист1!O9</f>
        <v>1.3171844999999998</v>
      </c>
      <c r="D5" s="2">
        <f>Лист1!S9</f>
        <v>9.4103194103194099</v>
      </c>
    </row>
    <row r="6" spans="1:4" x14ac:dyDescent="0.25">
      <c r="A6" s="36"/>
    </row>
    <row r="7" spans="1:4" x14ac:dyDescent="0.25">
      <c r="A7" s="36"/>
    </row>
    <row r="8" spans="1:4" x14ac:dyDescent="0.25">
      <c r="A8" s="36"/>
    </row>
    <row r="9" spans="1:4" x14ac:dyDescent="0.25">
      <c r="A9" s="3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Arsenium Gisich</dc:creator>
  <cp:lastModifiedBy>Arsenium Gisich</cp:lastModifiedBy>
  <dcterms:created xsi:type="dcterms:W3CDTF">2022-04-04T16:04:03Z</dcterms:created>
  <dcterms:modified xsi:type="dcterms:W3CDTF">2022-04-04T19:51:28Z</dcterms:modified>
</cp:coreProperties>
</file>