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3.2.3\"/>
    </mc:Choice>
  </mc:AlternateContent>
  <xr:revisionPtr revIDLastSave="0" documentId="13_ncr:1_{FFB9F8A7-7D84-4446-A4BD-98FFCB15B205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Резонансы" sheetId="1" r:id="rId1"/>
    <sheet name="АЧХ7" sheetId="2" r:id="rId2"/>
    <sheet name="АЧХ1" sheetId="3" r:id="rId3"/>
    <sheet name="ФЧХ7" sheetId="4" r:id="rId4"/>
    <sheet name="ФЧХ1" sheetId="5" r:id="rId5"/>
    <sheet name="Ёмкости" sheetId="6" r:id="rId6"/>
    <sheet name="Таб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7" l="1"/>
  <c r="K2" i="7" s="1"/>
  <c r="J2" i="7"/>
  <c r="D8" i="7"/>
  <c r="I8" i="7" s="1"/>
  <c r="C8" i="7"/>
  <c r="H8" i="7" s="1"/>
  <c r="B8" i="7"/>
  <c r="F8" i="7" s="1"/>
  <c r="J8" i="7" s="1"/>
  <c r="A8" i="7"/>
  <c r="E8" i="7" s="1"/>
  <c r="D7" i="7"/>
  <c r="C7" i="7"/>
  <c r="H7" i="7" s="1"/>
  <c r="B7" i="7"/>
  <c r="F7" i="7" s="1"/>
  <c r="J7" i="7" s="1"/>
  <c r="A7" i="7"/>
  <c r="I7" i="7" s="1"/>
  <c r="D6" i="7"/>
  <c r="I6" i="7" s="1"/>
  <c r="C6" i="7"/>
  <c r="G6" i="7" s="1"/>
  <c r="B6" i="7"/>
  <c r="F6" i="7" s="1"/>
  <c r="J6" i="7" s="1"/>
  <c r="A6" i="7"/>
  <c r="E6" i="7" s="1"/>
  <c r="D5" i="7"/>
  <c r="I5" i="7" s="1"/>
  <c r="C5" i="7"/>
  <c r="H5" i="7" s="1"/>
  <c r="B5" i="7"/>
  <c r="F5" i="7" s="1"/>
  <c r="J5" i="7" s="1"/>
  <c r="A5" i="7"/>
  <c r="E5" i="7" s="1"/>
  <c r="D4" i="7"/>
  <c r="I4" i="7" s="1"/>
  <c r="C4" i="7"/>
  <c r="H4" i="7" s="1"/>
  <c r="B4" i="7"/>
  <c r="F4" i="7" s="1"/>
  <c r="J4" i="7" s="1"/>
  <c r="A4" i="7"/>
  <c r="E4" i="7" s="1"/>
  <c r="D3" i="7"/>
  <c r="C3" i="7"/>
  <c r="H3" i="7" s="1"/>
  <c r="B3" i="7"/>
  <c r="F3" i="7" s="1"/>
  <c r="J3" i="7" s="1"/>
  <c r="A3" i="7"/>
  <c r="I3" i="7" s="1"/>
  <c r="D2" i="7"/>
  <c r="C2" i="7"/>
  <c r="G2" i="7" s="1"/>
  <c r="B2" i="7"/>
  <c r="F2" i="7" s="1"/>
  <c r="A2" i="7"/>
  <c r="E2" i="7" s="1"/>
  <c r="K17" i="5"/>
  <c r="J17" i="5"/>
  <c r="J16" i="5"/>
  <c r="K16" i="5" s="1"/>
  <c r="K15" i="5"/>
  <c r="J15" i="5"/>
  <c r="J14" i="5"/>
  <c r="K14" i="5" s="1"/>
  <c r="K13" i="5"/>
  <c r="J13" i="5"/>
  <c r="J12" i="5"/>
  <c r="K12" i="5" s="1"/>
  <c r="K11" i="5"/>
  <c r="J11" i="5"/>
  <c r="J10" i="5"/>
  <c r="K10" i="5" s="1"/>
  <c r="K9" i="5"/>
  <c r="J9" i="5"/>
  <c r="J8" i="5"/>
  <c r="K8" i="5" s="1"/>
  <c r="K7" i="5"/>
  <c r="J7" i="5"/>
  <c r="J6" i="5"/>
  <c r="K6" i="5" s="1"/>
  <c r="K5" i="5"/>
  <c r="J5" i="5"/>
  <c r="J4" i="5"/>
  <c r="K4" i="5" s="1"/>
  <c r="K3" i="5"/>
  <c r="J3" i="5"/>
  <c r="J2" i="5"/>
  <c r="K2" i="5" s="1"/>
  <c r="K14" i="4"/>
  <c r="J14" i="4"/>
  <c r="J13" i="4"/>
  <c r="K13" i="4" s="1"/>
  <c r="K12" i="4"/>
  <c r="J12" i="4"/>
  <c r="J11" i="4"/>
  <c r="K11" i="4" s="1"/>
  <c r="K10" i="4"/>
  <c r="J10" i="4"/>
  <c r="J9" i="4"/>
  <c r="K9" i="4" s="1"/>
  <c r="K8" i="4"/>
  <c r="J8" i="4"/>
  <c r="J7" i="4"/>
  <c r="K7" i="4" s="1"/>
  <c r="K6" i="4"/>
  <c r="J6" i="4"/>
  <c r="J5" i="4"/>
  <c r="K5" i="4" s="1"/>
  <c r="K4" i="4"/>
  <c r="J4" i="4"/>
  <c r="J3" i="4"/>
  <c r="K3" i="4" s="1"/>
  <c r="K2" i="4"/>
  <c r="J2" i="4"/>
  <c r="K4" i="7" l="1"/>
  <c r="K5" i="7"/>
  <c r="K6" i="7"/>
  <c r="E10" i="7"/>
  <c r="K3" i="7"/>
  <c r="K7" i="7"/>
  <c r="K8" i="7"/>
  <c r="H2" i="7"/>
  <c r="E3" i="7"/>
  <c r="E9" i="7" s="1"/>
  <c r="G5" i="7"/>
  <c r="H6" i="7"/>
  <c r="E7" i="7"/>
  <c r="G4" i="7"/>
  <c r="G8" i="7"/>
  <c r="G3" i="7"/>
  <c r="G7" i="7"/>
  <c r="K9" i="7" l="1"/>
  <c r="K10" i="7"/>
</calcChain>
</file>

<file path=xl/sharedStrings.xml><?xml version="1.0" encoding="utf-8"?>
<sst xmlns="http://schemas.openxmlformats.org/spreadsheetml/2006/main" count="55" uniqueCount="32">
  <si>
    <t>n</t>
  </si>
  <si>
    <t>nu, кГц</t>
  </si>
  <si>
    <t>dnu, кГц</t>
  </si>
  <si>
    <t>U(nu), В</t>
  </si>
  <si>
    <t>dU(nu), B</t>
  </si>
  <si>
    <t>E, B</t>
  </si>
  <si>
    <t>dE, B</t>
  </si>
  <si>
    <t>f, кГц</t>
  </si>
  <si>
    <t>df, кГц</t>
  </si>
  <si>
    <t>U, B</t>
  </si>
  <si>
    <t>dU, B</t>
  </si>
  <si>
    <t>sign(dphi)</t>
  </si>
  <si>
    <t>x, дел</t>
  </si>
  <si>
    <t>dx, дел</t>
  </si>
  <si>
    <t>x0, дел</t>
  </si>
  <si>
    <t>dx0, дел</t>
  </si>
  <si>
    <t>dphi, pi*рад</t>
  </si>
  <si>
    <t>d(dphi), pi*рад</t>
  </si>
  <si>
    <t>Cn, нФ</t>
  </si>
  <si>
    <t>С, нФ</t>
  </si>
  <si>
    <t>L, мкГн</t>
  </si>
  <si>
    <t>rho, Ом</t>
  </si>
  <si>
    <t>|Zрез|, Ом</t>
  </si>
  <si>
    <t>Q</t>
  </si>
  <si>
    <t>Rsum, Ом</t>
  </si>
  <si>
    <t>Rsmax, Ом</t>
  </si>
  <si>
    <t>R_L, Ом</t>
  </si>
  <si>
    <t>Среднее значение</t>
  </si>
  <si>
    <t/>
  </si>
  <si>
    <t>Случ. погрешность</t>
  </si>
  <si>
    <t>R, Ом</t>
  </si>
  <si>
    <t>R1,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</si>
</sst>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;\-0.00"/>
    <numFmt numFmtId="165" formatCode="0.000;\-0.000"/>
    <numFmt numFmtId="166" formatCode="0;\-0"/>
    <numFmt numFmtId="167" formatCode="0.0;\-0.0"/>
  </numFmts>
  <fonts count="2">
    <font>
      <sz val="11"/>
      <name val="Calibri"/>
    </font>
    <font>
      <sz val="12"/>
      <name val="XO Tha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E16" sqref="E16"/>
    </sheetView>
  </sheetViews>
  <sheetFormatPr defaultColWidth="10.7109375" defaultRowHeight="15"/>
  <cols>
    <col min="1" max="1" width="10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>
        <v>32.119999999999997</v>
      </c>
      <c r="C2" s="1">
        <v>0.01</v>
      </c>
      <c r="D2" s="2">
        <v>1.19</v>
      </c>
      <c r="E2" s="2">
        <v>1E-3</v>
      </c>
      <c r="F2" s="2">
        <v>0.20200000000000001</v>
      </c>
      <c r="G2" s="2">
        <v>1E-3</v>
      </c>
    </row>
    <row r="3" spans="1:7">
      <c r="A3">
        <v>2</v>
      </c>
      <c r="B3" s="1">
        <v>27.79</v>
      </c>
      <c r="C3" s="1">
        <v>0.01</v>
      </c>
      <c r="D3" s="2">
        <v>0.79</v>
      </c>
      <c r="E3" s="2">
        <v>1E-3</v>
      </c>
      <c r="F3" s="2">
        <v>0.20200000000000001</v>
      </c>
      <c r="G3" s="2">
        <v>1E-3</v>
      </c>
    </row>
    <row r="4" spans="1:7">
      <c r="A4">
        <v>3</v>
      </c>
      <c r="B4" s="1">
        <v>23.16</v>
      </c>
      <c r="C4" s="1">
        <v>0.01</v>
      </c>
      <c r="D4" s="2">
        <v>0.67</v>
      </c>
      <c r="E4" s="2">
        <v>1E-3</v>
      </c>
      <c r="F4" s="2">
        <v>0.20200000000000001</v>
      </c>
      <c r="G4" s="2">
        <v>1E-3</v>
      </c>
    </row>
    <row r="5" spans="1:7">
      <c r="A5">
        <v>4</v>
      </c>
      <c r="B5" s="1">
        <v>21.28</v>
      </c>
      <c r="C5" s="1">
        <v>0.01</v>
      </c>
      <c r="D5" s="2">
        <v>0.57299999999999995</v>
      </c>
      <c r="E5" s="2">
        <v>1E-3</v>
      </c>
      <c r="F5" s="2">
        <v>0.20200000000000001</v>
      </c>
      <c r="G5" s="2">
        <v>1E-3</v>
      </c>
    </row>
    <row r="6" spans="1:7">
      <c r="A6">
        <v>5</v>
      </c>
      <c r="B6" s="1">
        <v>19.46</v>
      </c>
      <c r="C6" s="1">
        <v>0.01</v>
      </c>
      <c r="D6" s="2">
        <v>0.44900000000000001</v>
      </c>
      <c r="E6" s="2">
        <v>1E-3</v>
      </c>
      <c r="F6" s="2">
        <v>0.20200000000000001</v>
      </c>
      <c r="G6" s="2">
        <v>1E-3</v>
      </c>
    </row>
    <row r="7" spans="1:7">
      <c r="A7">
        <v>6</v>
      </c>
      <c r="B7" s="1">
        <v>17.670000000000002</v>
      </c>
      <c r="C7" s="1">
        <v>0.01</v>
      </c>
      <c r="D7" s="2">
        <v>0.38</v>
      </c>
      <c r="E7" s="2">
        <v>1E-3</v>
      </c>
      <c r="F7" s="2">
        <v>0.20200000000000001</v>
      </c>
      <c r="G7" s="2">
        <v>1E-3</v>
      </c>
    </row>
    <row r="8" spans="1:7">
      <c r="A8">
        <v>7</v>
      </c>
      <c r="B8" s="1">
        <v>16.02</v>
      </c>
      <c r="C8" s="1">
        <v>0.01</v>
      </c>
      <c r="D8" s="2">
        <v>0.33500000000000002</v>
      </c>
      <c r="E8" s="2">
        <v>1E-3</v>
      </c>
      <c r="F8" s="2">
        <v>0.20200000000000001</v>
      </c>
      <c r="G8" s="2">
        <v>1E-3</v>
      </c>
    </row>
  </sheetData>
  <pageMargins left="0.79000002145767201" right="0.79000002145767201" top="0.79000002145767201" bottom="0.79000002145767201" header="0.19680555164814001" footer="0.19680555164814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G12" sqref="G12"/>
    </sheetView>
  </sheetViews>
  <sheetFormatPr defaultColWidth="10.7109375" defaultRowHeight="15"/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s="1">
        <v>15.41</v>
      </c>
      <c r="B2" s="1">
        <v>0.01</v>
      </c>
      <c r="C2" s="2">
        <v>0.193</v>
      </c>
      <c r="D2" s="2">
        <v>1E-3</v>
      </c>
    </row>
    <row r="3" spans="1:4">
      <c r="A3" s="1">
        <v>15.51</v>
      </c>
      <c r="B3" s="1">
        <v>0.01</v>
      </c>
      <c r="C3" s="2">
        <v>0.215</v>
      </c>
      <c r="D3" s="2">
        <v>1E-3</v>
      </c>
    </row>
    <row r="4" spans="1:4">
      <c r="A4" s="1">
        <v>15.54</v>
      </c>
      <c r="B4" s="1">
        <v>0.01</v>
      </c>
      <c r="C4" s="2">
        <v>0.222</v>
      </c>
      <c r="D4" s="2">
        <v>1E-3</v>
      </c>
    </row>
    <row r="5" spans="1:4">
      <c r="A5" s="1">
        <v>15.6</v>
      </c>
      <c r="B5" s="1">
        <v>0.01</v>
      </c>
      <c r="C5" s="2">
        <v>0.23899999999999999</v>
      </c>
      <c r="D5" s="2">
        <v>1E-3</v>
      </c>
    </row>
    <row r="6" spans="1:4">
      <c r="A6" s="1">
        <v>15.61</v>
      </c>
      <c r="B6" s="1">
        <v>0.01</v>
      </c>
      <c r="C6" s="2">
        <v>0.24199999999999999</v>
      </c>
      <c r="D6" s="2">
        <v>1E-3</v>
      </c>
    </row>
    <row r="7" spans="1:4">
      <c r="A7" s="1">
        <v>15.64</v>
      </c>
      <c r="B7" s="1">
        <v>0.01</v>
      </c>
      <c r="C7" s="2">
        <v>0.25</v>
      </c>
      <c r="D7" s="2">
        <v>1E-3</v>
      </c>
    </row>
    <row r="8" spans="1:4">
      <c r="A8" s="1">
        <v>15.69</v>
      </c>
      <c r="B8" s="1">
        <v>0.01</v>
      </c>
      <c r="C8" s="2">
        <v>0.26700000000000002</v>
      </c>
      <c r="D8" s="2">
        <v>1E-3</v>
      </c>
    </row>
    <row r="9" spans="1:4">
      <c r="A9" s="1">
        <v>15.78</v>
      </c>
      <c r="B9" s="1">
        <v>0.01</v>
      </c>
      <c r="C9" s="2">
        <v>0.28899999999999998</v>
      </c>
      <c r="D9" s="2">
        <v>1E-3</v>
      </c>
    </row>
    <row r="10" spans="1:4">
      <c r="A10" s="1">
        <v>15.83</v>
      </c>
      <c r="B10" s="1">
        <v>0.01</v>
      </c>
      <c r="C10" s="2">
        <v>0.30399999999999999</v>
      </c>
      <c r="D10" s="2">
        <v>1E-3</v>
      </c>
    </row>
    <row r="11" spans="1:4">
      <c r="A11" s="1">
        <v>15.92</v>
      </c>
      <c r="B11" s="1">
        <v>0.01</v>
      </c>
      <c r="C11" s="2">
        <v>0.32500000000000001</v>
      </c>
      <c r="D11" s="2">
        <v>1E-3</v>
      </c>
    </row>
    <row r="12" spans="1:4">
      <c r="A12" s="1">
        <v>16.03</v>
      </c>
      <c r="B12" s="1">
        <v>0.01</v>
      </c>
      <c r="C12" s="2">
        <v>0.33800000000000002</v>
      </c>
      <c r="D12" s="2">
        <v>1E-3</v>
      </c>
    </row>
    <row r="13" spans="1:4">
      <c r="A13" s="1">
        <v>16.71</v>
      </c>
      <c r="B13" s="1">
        <v>0.01</v>
      </c>
      <c r="C13" s="2">
        <v>0.2</v>
      </c>
      <c r="D13" s="2">
        <v>1E-3</v>
      </c>
    </row>
    <row r="14" spans="1:4">
      <c r="A14" s="1">
        <v>16.66</v>
      </c>
      <c r="B14" s="1">
        <v>0.01</v>
      </c>
      <c r="C14" s="2">
        <v>0.21099999999999999</v>
      </c>
      <c r="D14" s="2">
        <v>1E-3</v>
      </c>
    </row>
    <row r="15" spans="1:4">
      <c r="A15" s="1">
        <v>16.600000000000001</v>
      </c>
      <c r="B15" s="1">
        <v>0.01</v>
      </c>
      <c r="C15" s="2">
        <v>0.223</v>
      </c>
      <c r="D15" s="2">
        <v>1E-3</v>
      </c>
    </row>
    <row r="16" spans="1:4">
      <c r="A16" s="1">
        <v>16.52</v>
      </c>
      <c r="B16" s="1">
        <v>0.01</v>
      </c>
      <c r="C16" s="2">
        <v>0.24299999999999999</v>
      </c>
      <c r="D16" s="2">
        <v>1E-3</v>
      </c>
    </row>
    <row r="17" spans="1:4">
      <c r="A17" s="1">
        <v>16.440000000000001</v>
      </c>
      <c r="B17" s="1">
        <v>0.01</v>
      </c>
      <c r="C17" s="2">
        <v>0.26400000000000001</v>
      </c>
      <c r="D17" s="2">
        <v>1E-3</v>
      </c>
    </row>
    <row r="18" spans="1:4">
      <c r="A18" s="1">
        <v>16.3</v>
      </c>
      <c r="B18" s="1">
        <v>0.01</v>
      </c>
      <c r="C18" s="2">
        <v>0.30099999999999999</v>
      </c>
      <c r="D18" s="2">
        <v>1E-3</v>
      </c>
    </row>
    <row r="19" spans="1:4">
      <c r="A19" s="1">
        <v>16.149999999999999</v>
      </c>
      <c r="B19" s="1">
        <v>0.01</v>
      </c>
      <c r="C19" s="2">
        <v>0.33200000000000002</v>
      </c>
      <c r="D19" s="2">
        <v>1E-3</v>
      </c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G13" sqref="G13"/>
    </sheetView>
  </sheetViews>
  <sheetFormatPr defaultColWidth="10.7109375" defaultRowHeight="15"/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s="1">
        <v>31.38</v>
      </c>
      <c r="B2" s="1">
        <v>0.01</v>
      </c>
      <c r="C2" s="2">
        <v>0.68200000000000005</v>
      </c>
      <c r="D2" s="2">
        <v>1E-3</v>
      </c>
    </row>
    <row r="3" spans="1:4">
      <c r="A3" s="1">
        <v>31.44</v>
      </c>
      <c r="B3" s="1">
        <v>0.01</v>
      </c>
      <c r="C3" s="2">
        <v>0.71499999999999997</v>
      </c>
      <c r="D3" s="2">
        <v>1E-3</v>
      </c>
    </row>
    <row r="4" spans="1:4">
      <c r="A4" s="1">
        <v>31.51</v>
      </c>
      <c r="B4" s="1">
        <v>0.01</v>
      </c>
      <c r="C4" s="2">
        <v>0.76500000000000001</v>
      </c>
      <c r="D4" s="2">
        <v>1E-3</v>
      </c>
    </row>
    <row r="5" spans="1:4">
      <c r="A5" s="1">
        <v>31.58</v>
      </c>
      <c r="B5" s="1">
        <v>0.01</v>
      </c>
      <c r="C5" s="2">
        <v>0.82199999999999995</v>
      </c>
      <c r="D5" s="2">
        <v>1E-3</v>
      </c>
    </row>
    <row r="6" spans="1:4">
      <c r="A6" s="1">
        <v>31.69</v>
      </c>
      <c r="B6" s="1">
        <v>0.01</v>
      </c>
      <c r="C6" s="2">
        <v>0.91</v>
      </c>
      <c r="D6" s="2">
        <v>1E-3</v>
      </c>
    </row>
    <row r="7" spans="1:4">
      <c r="A7" s="1">
        <v>31.73</v>
      </c>
      <c r="B7" s="1">
        <v>0.01</v>
      </c>
      <c r="C7" s="2">
        <v>0.95099999999999996</v>
      </c>
      <c r="D7" s="2">
        <v>1E-3</v>
      </c>
    </row>
    <row r="8" spans="1:4">
      <c r="A8" s="1">
        <v>31.78</v>
      </c>
      <c r="B8" s="1">
        <v>0.01</v>
      </c>
      <c r="C8" s="2">
        <v>0.99199999999999999</v>
      </c>
      <c r="D8" s="2">
        <v>1E-3</v>
      </c>
    </row>
    <row r="9" spans="1:4">
      <c r="A9" s="1">
        <v>32.08</v>
      </c>
      <c r="B9" s="1">
        <v>0.01</v>
      </c>
      <c r="C9" s="2">
        <v>1.1870000000000001</v>
      </c>
      <c r="D9" s="2">
        <v>1E-3</v>
      </c>
    </row>
    <row r="10" spans="1:4">
      <c r="A10" s="1">
        <v>32.86</v>
      </c>
      <c r="B10" s="1">
        <v>0.01</v>
      </c>
      <c r="C10" s="2">
        <v>0.70499999999999996</v>
      </c>
      <c r="D10" s="2">
        <v>1E-3</v>
      </c>
    </row>
    <row r="11" spans="1:4">
      <c r="A11" s="1">
        <v>32.81</v>
      </c>
      <c r="B11" s="1">
        <v>0.01</v>
      </c>
      <c r="C11" s="2">
        <v>0.73499999999999999</v>
      </c>
      <c r="D11" s="2">
        <v>1E-3</v>
      </c>
    </row>
    <row r="12" spans="1:4">
      <c r="A12" s="1">
        <v>32.68</v>
      </c>
      <c r="B12" s="1">
        <v>0.01</v>
      </c>
      <c r="C12" s="2">
        <v>0.82499999999999996</v>
      </c>
      <c r="D12" s="2">
        <v>1E-3</v>
      </c>
    </row>
    <row r="13" spans="1:4">
      <c r="A13" s="1">
        <v>32.479999999999997</v>
      </c>
      <c r="B13" s="1">
        <v>0.01</v>
      </c>
      <c r="C13" s="2">
        <v>0.98599999999999999</v>
      </c>
      <c r="D13" s="2">
        <v>1E-3</v>
      </c>
    </row>
    <row r="14" spans="1:4">
      <c r="A14" s="1">
        <v>32.299999999999997</v>
      </c>
      <c r="B14" s="1">
        <v>0.01</v>
      </c>
      <c r="C14" s="2">
        <v>1.127</v>
      </c>
      <c r="D14" s="2">
        <v>1E-3</v>
      </c>
    </row>
    <row r="15" spans="1:4">
      <c r="A15" s="1">
        <v>32.119999999999997</v>
      </c>
      <c r="B15" s="1">
        <v>0.01</v>
      </c>
      <c r="C15" s="2">
        <v>1.1890000000000001</v>
      </c>
      <c r="D15" s="2">
        <v>1E-3</v>
      </c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J10" sqref="J10"/>
    </sheetView>
  </sheetViews>
  <sheetFormatPr defaultColWidth="10.7109375" defaultRowHeight="15"/>
  <cols>
    <col min="10" max="10" width="12.5703125" customWidth="1"/>
    <col min="11" max="11" width="15.42578125" customWidth="1"/>
  </cols>
  <sheetData>
    <row r="1" spans="1:11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>
      <c r="A2" s="1">
        <v>14.51</v>
      </c>
      <c r="B2" s="1">
        <v>0.01</v>
      </c>
      <c r="C2" s="2">
        <v>9.1999999999999998E-2</v>
      </c>
      <c r="D2" s="2">
        <v>1E-3</v>
      </c>
      <c r="E2" s="3">
        <v>-1</v>
      </c>
      <c r="F2" s="4">
        <v>4</v>
      </c>
      <c r="G2" s="4">
        <v>0.5</v>
      </c>
      <c r="H2" s="4">
        <v>17.5</v>
      </c>
      <c r="I2" s="4">
        <v>0.5</v>
      </c>
      <c r="J2" s="1">
        <f t="shared" ref="J2:J14" si="0">E2*F2/H2</f>
        <v>-0.22857142857142856</v>
      </c>
      <c r="K2" s="1">
        <f t="shared" ref="K2:K14" si="1">SQRT((G2/F2)^2+(I2/H2)^2)*J2</f>
        <v>-2.9308282564924477E-2</v>
      </c>
    </row>
    <row r="3" spans="1:11">
      <c r="A3" s="1">
        <v>14.9</v>
      </c>
      <c r="B3" s="1">
        <v>0.01</v>
      </c>
      <c r="C3" s="2">
        <v>0.121</v>
      </c>
      <c r="D3" s="2">
        <v>1E-3</v>
      </c>
      <c r="E3" s="3">
        <v>-1</v>
      </c>
      <c r="F3" s="4">
        <v>4</v>
      </c>
      <c r="G3" s="4">
        <v>0.5</v>
      </c>
      <c r="H3" s="4">
        <v>17</v>
      </c>
      <c r="I3" s="4">
        <v>0.5</v>
      </c>
      <c r="J3" s="1">
        <f t="shared" si="0"/>
        <v>-0.23529411764705882</v>
      </c>
      <c r="K3" s="1">
        <f t="shared" si="1"/>
        <v>-3.0214964007911727E-2</v>
      </c>
    </row>
    <row r="4" spans="1:11">
      <c r="A4" s="1">
        <v>15.17</v>
      </c>
      <c r="B4" s="1">
        <v>0.01</v>
      </c>
      <c r="C4" s="2">
        <v>0.152</v>
      </c>
      <c r="D4" s="2">
        <v>1E-3</v>
      </c>
      <c r="E4" s="3">
        <v>-1</v>
      </c>
      <c r="F4" s="4">
        <v>4</v>
      </c>
      <c r="G4" s="4">
        <v>0.5</v>
      </c>
      <c r="H4" s="4">
        <v>17</v>
      </c>
      <c r="I4" s="4">
        <v>0.5</v>
      </c>
      <c r="J4" s="1">
        <f t="shared" si="0"/>
        <v>-0.23529411764705882</v>
      </c>
      <c r="K4" s="1">
        <f t="shared" si="1"/>
        <v>-3.0214964007911727E-2</v>
      </c>
    </row>
    <row r="5" spans="1:11">
      <c r="A5" s="1">
        <v>15.51</v>
      </c>
      <c r="B5" s="1">
        <v>0.01</v>
      </c>
      <c r="C5" s="2">
        <v>0.215</v>
      </c>
      <c r="D5" s="2">
        <v>1E-3</v>
      </c>
      <c r="E5" s="3">
        <v>-1</v>
      </c>
      <c r="F5" s="4">
        <v>3.5</v>
      </c>
      <c r="G5" s="4">
        <v>0.5</v>
      </c>
      <c r="H5" s="4">
        <v>16.5</v>
      </c>
      <c r="I5" s="4">
        <v>0.5</v>
      </c>
      <c r="J5" s="1">
        <f t="shared" si="0"/>
        <v>-0.21212121212121213</v>
      </c>
      <c r="K5" s="1">
        <f t="shared" si="1"/>
        <v>-3.097727785754454E-2</v>
      </c>
    </row>
    <row r="6" spans="1:11">
      <c r="A6" s="1">
        <v>15.68</v>
      </c>
      <c r="B6" s="1">
        <v>0.01</v>
      </c>
      <c r="C6" s="2">
        <v>0.25900000000000001</v>
      </c>
      <c r="D6" s="2">
        <v>1E-3</v>
      </c>
      <c r="E6" s="3">
        <v>-1</v>
      </c>
      <c r="F6" s="4">
        <v>2.5</v>
      </c>
      <c r="G6" s="4">
        <v>0.5</v>
      </c>
      <c r="H6" s="4">
        <v>16.5</v>
      </c>
      <c r="I6" s="4">
        <v>0.5</v>
      </c>
      <c r="J6" s="1">
        <f t="shared" si="0"/>
        <v>-0.15151515151515152</v>
      </c>
      <c r="K6" s="1">
        <f t="shared" si="1"/>
        <v>-3.0648887545048006E-2</v>
      </c>
    </row>
    <row r="7" spans="1:11">
      <c r="A7" s="1">
        <v>15.82</v>
      </c>
      <c r="B7" s="1">
        <v>0.01</v>
      </c>
      <c r="C7" s="2">
        <v>0.3</v>
      </c>
      <c r="D7" s="2">
        <v>1E-3</v>
      </c>
      <c r="E7" s="3">
        <v>-1</v>
      </c>
      <c r="F7" s="4">
        <v>2</v>
      </c>
      <c r="G7" s="4">
        <v>0.5</v>
      </c>
      <c r="H7" s="4">
        <v>16</v>
      </c>
      <c r="I7" s="4">
        <v>0.5</v>
      </c>
      <c r="J7" s="1">
        <f t="shared" si="0"/>
        <v>-0.125</v>
      </c>
      <c r="K7" s="1">
        <f t="shared" si="1"/>
        <v>-3.1493194329291208E-2</v>
      </c>
    </row>
    <row r="8" spans="1:11">
      <c r="A8" s="1">
        <v>15.95</v>
      </c>
      <c r="B8" s="1">
        <v>0.01</v>
      </c>
      <c r="C8" s="2">
        <v>0.32800000000000001</v>
      </c>
      <c r="D8" s="2">
        <v>1E-3</v>
      </c>
      <c r="E8" s="3">
        <v>-1</v>
      </c>
      <c r="F8" s="4">
        <v>1</v>
      </c>
      <c r="G8" s="4">
        <v>0.5</v>
      </c>
      <c r="H8" s="4">
        <v>16</v>
      </c>
      <c r="I8" s="4">
        <v>0.5</v>
      </c>
      <c r="J8" s="1">
        <f t="shared" si="0"/>
        <v>-6.25E-2</v>
      </c>
      <c r="K8" s="1">
        <f t="shared" si="1"/>
        <v>-3.1310975667737106E-2</v>
      </c>
    </row>
    <row r="9" spans="1:11">
      <c r="A9" s="1">
        <v>16.12</v>
      </c>
      <c r="B9" s="1">
        <v>0.01</v>
      </c>
      <c r="C9" s="2">
        <v>0.33600000000000002</v>
      </c>
      <c r="D9" s="2">
        <v>1E-3</v>
      </c>
      <c r="E9" s="3">
        <v>1</v>
      </c>
      <c r="F9" s="4">
        <v>0.5</v>
      </c>
      <c r="G9" s="4">
        <v>0.5</v>
      </c>
      <c r="H9" s="4">
        <v>16</v>
      </c>
      <c r="I9" s="4">
        <v>0.5</v>
      </c>
      <c r="J9" s="1">
        <f t="shared" si="0"/>
        <v>3.125E-2</v>
      </c>
      <c r="K9" s="1">
        <f t="shared" si="1"/>
        <v>3.1265255065590081E-2</v>
      </c>
    </row>
    <row r="10" spans="1:11">
      <c r="A10" s="1">
        <v>16.29</v>
      </c>
      <c r="B10" s="1">
        <v>0.01</v>
      </c>
      <c r="C10" s="2">
        <v>0.30399999999999999</v>
      </c>
      <c r="D10" s="2">
        <v>1E-3</v>
      </c>
      <c r="E10" s="3">
        <v>1</v>
      </c>
      <c r="F10" s="4">
        <v>2</v>
      </c>
      <c r="G10" s="4">
        <v>0.5</v>
      </c>
      <c r="H10" s="4">
        <v>16</v>
      </c>
      <c r="I10" s="4">
        <v>0.5</v>
      </c>
      <c r="J10" s="1">
        <f t="shared" si="0"/>
        <v>0.125</v>
      </c>
      <c r="K10" s="1">
        <f t="shared" si="1"/>
        <v>3.1493194329291208E-2</v>
      </c>
    </row>
    <row r="11" spans="1:11">
      <c r="A11" s="1">
        <v>16.46</v>
      </c>
      <c r="B11" s="1">
        <v>0.01</v>
      </c>
      <c r="C11" s="2">
        <v>0.25900000000000001</v>
      </c>
      <c r="D11" s="2">
        <v>1E-3</v>
      </c>
      <c r="E11" s="3">
        <v>1</v>
      </c>
      <c r="F11" s="4">
        <v>4</v>
      </c>
      <c r="G11" s="4">
        <v>0.5</v>
      </c>
      <c r="H11" s="4">
        <v>16</v>
      </c>
      <c r="I11" s="4">
        <v>0.5</v>
      </c>
      <c r="J11" s="1">
        <f t="shared" si="0"/>
        <v>0.25</v>
      </c>
      <c r="K11" s="1">
        <f t="shared" si="1"/>
        <v>3.2211762700137973E-2</v>
      </c>
    </row>
    <row r="12" spans="1:11">
      <c r="A12" s="1">
        <v>16.690000000000001</v>
      </c>
      <c r="B12" s="1">
        <v>0.01</v>
      </c>
      <c r="C12" s="2">
        <v>0.20300000000000001</v>
      </c>
      <c r="D12" s="2">
        <v>1E-3</v>
      </c>
      <c r="E12" s="3">
        <v>1</v>
      </c>
      <c r="F12" s="4">
        <v>5</v>
      </c>
      <c r="G12" s="4">
        <v>0.5</v>
      </c>
      <c r="H12" s="4">
        <v>15.5</v>
      </c>
      <c r="I12" s="4">
        <v>0.5</v>
      </c>
      <c r="J12" s="1">
        <f t="shared" si="0"/>
        <v>0.32258064516129031</v>
      </c>
      <c r="K12" s="1">
        <f t="shared" si="1"/>
        <v>3.3894895889494965E-2</v>
      </c>
    </row>
    <row r="13" spans="1:11">
      <c r="A13" s="1">
        <v>17.02</v>
      </c>
      <c r="B13" s="1">
        <v>0.01</v>
      </c>
      <c r="C13" s="2">
        <v>0.15</v>
      </c>
      <c r="D13" s="2">
        <v>1E-3</v>
      </c>
      <c r="E13" s="3">
        <v>1</v>
      </c>
      <c r="F13" s="4">
        <v>5.5</v>
      </c>
      <c r="G13" s="4">
        <v>0.5</v>
      </c>
      <c r="H13" s="4">
        <v>15</v>
      </c>
      <c r="I13" s="4">
        <v>0.5</v>
      </c>
      <c r="J13" s="1">
        <f t="shared" si="0"/>
        <v>0.36666666666666664</v>
      </c>
      <c r="K13" s="1">
        <f t="shared" si="1"/>
        <v>3.5503434019267678E-2</v>
      </c>
    </row>
    <row r="14" spans="1:11">
      <c r="A14" s="1">
        <v>17.45</v>
      </c>
      <c r="B14" s="1">
        <v>0.01</v>
      </c>
      <c r="C14" s="2">
        <v>0.112</v>
      </c>
      <c r="D14" s="2">
        <v>1E-3</v>
      </c>
      <c r="E14" s="3">
        <v>1</v>
      </c>
      <c r="F14" s="4">
        <v>6</v>
      </c>
      <c r="G14" s="4">
        <v>0.5</v>
      </c>
      <c r="H14" s="4">
        <v>15</v>
      </c>
      <c r="I14" s="4">
        <v>0.5</v>
      </c>
      <c r="J14" s="1">
        <f t="shared" si="0"/>
        <v>0.4</v>
      </c>
      <c r="K14" s="1">
        <f t="shared" si="1"/>
        <v>3.5901098714230029E-2</v>
      </c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workbookViewId="0">
      <selection activeCell="J8" sqref="J8"/>
    </sheetView>
  </sheetViews>
  <sheetFormatPr defaultColWidth="10.7109375" defaultRowHeight="15"/>
  <cols>
    <col min="10" max="10" width="13.42578125" customWidth="1"/>
    <col min="11" max="11" width="16.140625" customWidth="1"/>
  </cols>
  <sheetData>
    <row r="1" spans="1:11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>
      <c r="A2" s="1">
        <v>30.35</v>
      </c>
      <c r="B2" s="1">
        <v>0.01</v>
      </c>
      <c r="C2" s="2">
        <v>0.32600000000000001</v>
      </c>
      <c r="D2" s="2">
        <v>1E-3</v>
      </c>
      <c r="E2" s="3">
        <v>-1</v>
      </c>
      <c r="F2" s="4">
        <v>3.5</v>
      </c>
      <c r="G2" s="4">
        <v>0.5</v>
      </c>
      <c r="H2" s="4">
        <v>17</v>
      </c>
      <c r="I2" s="4">
        <v>0.5</v>
      </c>
      <c r="J2" s="1">
        <f t="shared" ref="J2:J17" si="0">E2*F2/H2</f>
        <v>-0.20588235294117646</v>
      </c>
      <c r="K2" s="1">
        <f t="shared" ref="K2:K17" si="1">SQRT((G2/F2)^2+(I2/H2)^2)*J2</f>
        <v>-3.0028641795345642E-2</v>
      </c>
    </row>
    <row r="3" spans="1:11">
      <c r="A3" s="1">
        <v>30.75</v>
      </c>
      <c r="B3" s="1">
        <v>0.01</v>
      </c>
      <c r="C3" s="2">
        <v>0.41099999999999998</v>
      </c>
      <c r="D3" s="2">
        <v>1E-3</v>
      </c>
      <c r="E3" s="3">
        <v>-1</v>
      </c>
      <c r="F3" s="4">
        <v>3.5</v>
      </c>
      <c r="G3" s="4">
        <v>0.5</v>
      </c>
      <c r="H3" s="4">
        <v>17</v>
      </c>
      <c r="I3" s="4">
        <v>0.5</v>
      </c>
      <c r="J3" s="1">
        <f t="shared" si="0"/>
        <v>-0.20588235294117646</v>
      </c>
      <c r="K3" s="1">
        <f t="shared" si="1"/>
        <v>-3.0028641795345642E-2</v>
      </c>
    </row>
    <row r="4" spans="1:11">
      <c r="A4" s="1">
        <v>30.99</v>
      </c>
      <c r="B4" s="1">
        <v>0.01</v>
      </c>
      <c r="C4" s="2">
        <v>0.48499999999999999</v>
      </c>
      <c r="D4" s="2">
        <v>1E-3</v>
      </c>
      <c r="E4" s="3">
        <v>-1</v>
      </c>
      <c r="F4" s="4">
        <v>3</v>
      </c>
      <c r="G4" s="4">
        <v>0.5</v>
      </c>
      <c r="H4" s="4">
        <v>16.5</v>
      </c>
      <c r="I4" s="4">
        <v>0.5</v>
      </c>
      <c r="J4" s="1">
        <f t="shared" si="0"/>
        <v>-0.18181818181818182</v>
      </c>
      <c r="K4" s="1">
        <f t="shared" si="1"/>
        <v>-3.0799834400823553E-2</v>
      </c>
    </row>
    <row r="5" spans="1:11">
      <c r="A5" s="1">
        <v>31.1</v>
      </c>
      <c r="B5" s="1">
        <v>0.01</v>
      </c>
      <c r="C5" s="2">
        <v>0.52800000000000002</v>
      </c>
      <c r="D5" s="2">
        <v>1E-3</v>
      </c>
      <c r="E5" s="3">
        <v>-1</v>
      </c>
      <c r="F5" s="4">
        <v>3</v>
      </c>
      <c r="G5" s="4">
        <v>0.5</v>
      </c>
      <c r="H5" s="4">
        <v>16.5</v>
      </c>
      <c r="I5" s="4">
        <v>0.5</v>
      </c>
      <c r="J5" s="1">
        <f t="shared" si="0"/>
        <v>-0.18181818181818182</v>
      </c>
      <c r="K5" s="1">
        <f t="shared" si="1"/>
        <v>-3.0799834400823553E-2</v>
      </c>
    </row>
    <row r="6" spans="1:11">
      <c r="A6" s="1">
        <v>31.35</v>
      </c>
      <c r="B6" s="1">
        <v>0.01</v>
      </c>
      <c r="C6" s="2">
        <v>0.65</v>
      </c>
      <c r="D6" s="2">
        <v>1E-3</v>
      </c>
      <c r="E6" s="3">
        <v>-1</v>
      </c>
      <c r="F6" s="4">
        <v>3</v>
      </c>
      <c r="G6" s="4">
        <v>0.5</v>
      </c>
      <c r="H6" s="4">
        <v>16</v>
      </c>
      <c r="I6" s="4">
        <v>0.5</v>
      </c>
      <c r="J6" s="1">
        <f t="shared" si="0"/>
        <v>-0.1875</v>
      </c>
      <c r="K6" s="1">
        <f t="shared" si="1"/>
        <v>-3.1794571476757238E-2</v>
      </c>
    </row>
    <row r="7" spans="1:11">
      <c r="A7" s="1">
        <v>31.56</v>
      </c>
      <c r="B7" s="1">
        <v>0.01</v>
      </c>
      <c r="C7" s="2">
        <v>0.78500000000000003</v>
      </c>
      <c r="D7" s="2">
        <v>1E-3</v>
      </c>
      <c r="E7" s="3">
        <v>-1</v>
      </c>
      <c r="F7" s="4">
        <v>2</v>
      </c>
      <c r="G7" s="4">
        <v>0.5</v>
      </c>
      <c r="H7" s="4">
        <v>16</v>
      </c>
      <c r="I7" s="4">
        <v>0.5</v>
      </c>
      <c r="J7" s="1">
        <f t="shared" si="0"/>
        <v>-0.125</v>
      </c>
      <c r="K7" s="1">
        <f t="shared" si="1"/>
        <v>-3.1493194329291208E-2</v>
      </c>
    </row>
    <row r="8" spans="1:11">
      <c r="A8" s="1">
        <v>31.64</v>
      </c>
      <c r="B8" s="1">
        <v>0.01</v>
      </c>
      <c r="C8" s="2">
        <v>0.84699999999999998</v>
      </c>
      <c r="D8" s="2">
        <v>1E-3</v>
      </c>
      <c r="E8" s="3">
        <v>-1</v>
      </c>
      <c r="F8" s="4">
        <v>2</v>
      </c>
      <c r="G8" s="4">
        <v>0.5</v>
      </c>
      <c r="H8" s="4">
        <v>16</v>
      </c>
      <c r="I8" s="4">
        <v>0.5</v>
      </c>
      <c r="J8" s="1">
        <f t="shared" si="0"/>
        <v>-0.125</v>
      </c>
      <c r="K8" s="1">
        <f t="shared" si="1"/>
        <v>-3.1493194329291208E-2</v>
      </c>
    </row>
    <row r="9" spans="1:11">
      <c r="A9" s="1">
        <v>31.88</v>
      </c>
      <c r="B9" s="1">
        <v>0.01</v>
      </c>
      <c r="C9" s="2">
        <v>1.042</v>
      </c>
      <c r="D9" s="2">
        <v>1E-3</v>
      </c>
      <c r="E9" s="3">
        <v>-1</v>
      </c>
      <c r="F9" s="4">
        <v>0.5</v>
      </c>
      <c r="G9" s="4">
        <v>0.5</v>
      </c>
      <c r="H9" s="4">
        <v>16</v>
      </c>
      <c r="I9" s="4">
        <v>0.5</v>
      </c>
      <c r="J9" s="1">
        <f t="shared" si="0"/>
        <v>-3.125E-2</v>
      </c>
      <c r="K9" s="1">
        <f t="shared" si="1"/>
        <v>-3.1265255065590081E-2</v>
      </c>
    </row>
    <row r="10" spans="1:11">
      <c r="A10" s="1">
        <v>32.17</v>
      </c>
      <c r="B10" s="1">
        <v>0.01</v>
      </c>
      <c r="C10" s="2">
        <v>1.139</v>
      </c>
      <c r="D10" s="2">
        <v>1E-3</v>
      </c>
      <c r="E10" s="3">
        <v>1</v>
      </c>
      <c r="F10" s="4">
        <v>0.5</v>
      </c>
      <c r="G10" s="4">
        <v>0.5</v>
      </c>
      <c r="H10" s="4">
        <v>16</v>
      </c>
      <c r="I10" s="4">
        <v>0.5</v>
      </c>
      <c r="J10" s="1">
        <f t="shared" si="0"/>
        <v>3.125E-2</v>
      </c>
      <c r="K10" s="1">
        <f t="shared" si="1"/>
        <v>3.1265255065590081E-2</v>
      </c>
    </row>
    <row r="11" spans="1:11">
      <c r="A11" s="1">
        <v>32.5</v>
      </c>
      <c r="B11" s="1">
        <v>0.01</v>
      </c>
      <c r="C11" s="2">
        <v>0.94499999999999995</v>
      </c>
      <c r="D11" s="2">
        <v>1E-3</v>
      </c>
      <c r="E11" s="3">
        <v>1</v>
      </c>
      <c r="F11" s="4">
        <v>3</v>
      </c>
      <c r="G11" s="4">
        <v>0.5</v>
      </c>
      <c r="H11" s="4">
        <v>16</v>
      </c>
      <c r="I11" s="4">
        <v>0.5</v>
      </c>
      <c r="J11" s="1">
        <f t="shared" si="0"/>
        <v>0.1875</v>
      </c>
      <c r="K11" s="1">
        <f t="shared" si="1"/>
        <v>3.1794571476757238E-2</v>
      </c>
    </row>
    <row r="12" spans="1:11">
      <c r="A12" s="1">
        <v>32.68</v>
      </c>
      <c r="B12" s="1">
        <v>0.01</v>
      </c>
      <c r="C12" s="2">
        <v>0.80700000000000005</v>
      </c>
      <c r="D12" s="2">
        <v>1E-3</v>
      </c>
      <c r="E12" s="3">
        <v>1</v>
      </c>
      <c r="F12" s="4">
        <v>4</v>
      </c>
      <c r="G12" s="4">
        <v>0.5</v>
      </c>
      <c r="H12" s="4">
        <v>16</v>
      </c>
      <c r="I12" s="4">
        <v>0.5</v>
      </c>
      <c r="J12" s="1">
        <f t="shared" si="0"/>
        <v>0.25</v>
      </c>
      <c r="K12" s="1">
        <f t="shared" si="1"/>
        <v>3.2211762700137973E-2</v>
      </c>
    </row>
    <row r="13" spans="1:11">
      <c r="A13" s="1">
        <v>32.81</v>
      </c>
      <c r="B13" s="1">
        <v>0.01</v>
      </c>
      <c r="C13" s="2">
        <v>0.71599999999999997</v>
      </c>
      <c r="D13" s="2">
        <v>1E-3</v>
      </c>
      <c r="E13" s="3">
        <v>1</v>
      </c>
      <c r="F13" s="4">
        <v>4.5</v>
      </c>
      <c r="G13" s="4">
        <v>0.5</v>
      </c>
      <c r="H13" s="4">
        <v>16</v>
      </c>
      <c r="I13" s="4">
        <v>0.5</v>
      </c>
      <c r="J13" s="1">
        <f t="shared" si="0"/>
        <v>0.28125</v>
      </c>
      <c r="K13" s="1">
        <f t="shared" si="1"/>
        <v>3.2462441676942698E-2</v>
      </c>
    </row>
    <row r="14" spans="1:11">
      <c r="A14" s="1">
        <v>32.99</v>
      </c>
      <c r="B14" s="1">
        <v>0.01</v>
      </c>
      <c r="C14" s="2">
        <v>0.626</v>
      </c>
      <c r="D14" s="2">
        <v>1E-3</v>
      </c>
      <c r="E14" s="3">
        <v>1</v>
      </c>
      <c r="F14" s="4">
        <v>5</v>
      </c>
      <c r="G14" s="4">
        <v>0.5</v>
      </c>
      <c r="H14" s="4">
        <v>16</v>
      </c>
      <c r="I14" s="4">
        <v>0.5</v>
      </c>
      <c r="J14" s="1">
        <f t="shared" si="0"/>
        <v>0.3125</v>
      </c>
      <c r="K14" s="1">
        <f t="shared" si="1"/>
        <v>3.2740341043437912E-2</v>
      </c>
    </row>
    <row r="15" spans="1:11">
      <c r="A15" s="1">
        <v>33.21</v>
      </c>
      <c r="B15" s="1">
        <v>0.01</v>
      </c>
      <c r="C15" s="2">
        <v>0.52900000000000003</v>
      </c>
      <c r="D15" s="2">
        <v>1E-3</v>
      </c>
      <c r="E15" s="3">
        <v>1</v>
      </c>
      <c r="F15" s="4">
        <v>5</v>
      </c>
      <c r="G15" s="4">
        <v>0.5</v>
      </c>
      <c r="H15" s="4">
        <v>15.5</v>
      </c>
      <c r="I15" s="4">
        <v>0.5</v>
      </c>
      <c r="J15" s="1">
        <f t="shared" si="0"/>
        <v>0.32258064516129031</v>
      </c>
      <c r="K15" s="1">
        <f t="shared" si="1"/>
        <v>3.3894895889494965E-2</v>
      </c>
    </row>
    <row r="16" spans="1:11">
      <c r="A16" s="1">
        <v>33.67</v>
      </c>
      <c r="B16" s="1">
        <v>0.01</v>
      </c>
      <c r="C16" s="2">
        <v>0.39300000000000002</v>
      </c>
      <c r="D16" s="2">
        <v>1E-3</v>
      </c>
      <c r="E16" s="3">
        <v>1</v>
      </c>
      <c r="F16" s="4">
        <v>5.5</v>
      </c>
      <c r="G16" s="4">
        <v>0.5</v>
      </c>
      <c r="H16" s="4">
        <v>15.5</v>
      </c>
      <c r="I16" s="4">
        <v>0.5</v>
      </c>
      <c r="J16" s="1">
        <f t="shared" si="0"/>
        <v>0.35483870967741937</v>
      </c>
      <c r="K16" s="1">
        <f t="shared" si="1"/>
        <v>3.4228687207905367E-2</v>
      </c>
    </row>
    <row r="17" spans="1:11">
      <c r="A17" s="1">
        <v>34.28</v>
      </c>
      <c r="B17" s="1">
        <v>0.01</v>
      </c>
      <c r="C17" s="2">
        <v>0.29199999999999998</v>
      </c>
      <c r="D17" s="2">
        <v>1E-3</v>
      </c>
      <c r="E17" s="3">
        <v>1</v>
      </c>
      <c r="F17" s="4">
        <v>6.5</v>
      </c>
      <c r="G17" s="4">
        <v>0.5</v>
      </c>
      <c r="H17" s="4">
        <v>15</v>
      </c>
      <c r="I17" s="4">
        <v>0.5</v>
      </c>
      <c r="J17" s="1">
        <f t="shared" si="0"/>
        <v>0.43333333333333335</v>
      </c>
      <c r="K17" s="1">
        <f t="shared" si="1"/>
        <v>3.6328406053937369E-2</v>
      </c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/>
  </sheetViews>
  <sheetFormatPr defaultColWidth="10.7109375" defaultRowHeight="15"/>
  <sheetData>
    <row r="1" spans="1:2">
      <c r="A1" t="s">
        <v>0</v>
      </c>
      <c r="B1" t="s">
        <v>18</v>
      </c>
    </row>
    <row r="2" spans="1:2">
      <c r="A2">
        <v>1</v>
      </c>
      <c r="B2">
        <v>25.1</v>
      </c>
    </row>
    <row r="3" spans="1:2">
      <c r="A3">
        <v>2</v>
      </c>
      <c r="B3">
        <v>33.200000000000003</v>
      </c>
    </row>
    <row r="4" spans="1:2">
      <c r="A4">
        <v>3</v>
      </c>
      <c r="B4">
        <v>47.3</v>
      </c>
    </row>
    <row r="5" spans="1:2">
      <c r="A5">
        <v>4</v>
      </c>
      <c r="B5">
        <v>57.4</v>
      </c>
    </row>
    <row r="6" spans="1:2">
      <c r="A6">
        <v>5</v>
      </c>
      <c r="B6">
        <v>67.5</v>
      </c>
    </row>
    <row r="7" spans="1:2">
      <c r="A7">
        <v>6</v>
      </c>
      <c r="B7">
        <v>82.7</v>
      </c>
    </row>
    <row r="8" spans="1:2">
      <c r="A8">
        <v>7</v>
      </c>
      <c r="B8">
        <v>101.6</v>
      </c>
    </row>
  </sheetData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"/>
  <sheetViews>
    <sheetView workbookViewId="0">
      <selection activeCell="I3" sqref="I3"/>
    </sheetView>
  </sheetViews>
  <sheetFormatPr defaultColWidth="10.7109375" defaultRowHeight="15"/>
  <cols>
    <col min="5" max="11" width="13" bestFit="1" customWidth="1"/>
  </cols>
  <sheetData>
    <row r="1" spans="1:11">
      <c r="A1" t="s">
        <v>19</v>
      </c>
      <c r="B1" t="s">
        <v>7</v>
      </c>
      <c r="C1" t="s">
        <v>9</v>
      </c>
      <c r="D1" t="s">
        <v>5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>
      <c r="A2" s="4">
        <f>Ёмкости!B2</f>
        <v>25.1</v>
      </c>
      <c r="B2" s="1">
        <f>Резонансы!B2</f>
        <v>32.119999999999997</v>
      </c>
      <c r="C2" s="2">
        <f>Резонансы!D2</f>
        <v>1.19</v>
      </c>
      <c r="D2" s="2">
        <f>Резонансы!F2</f>
        <v>0.20200000000000001</v>
      </c>
      <c r="E2" s="4">
        <f t="shared" ref="E2:E8" si="0">1000*10^6/(A2*(2*PI()*B2)^2)</f>
        <v>978.17254400126478</v>
      </c>
      <c r="F2" s="4">
        <f t="shared" ref="F2:F8" si="1">1*10^6/(2*PI()*B2*A2)</f>
        <v>197.41078412612978</v>
      </c>
      <c r="G2" s="4">
        <f t="shared" ref="G2:G8" si="2">C2/D2*B$12</f>
        <v>5938.2178217821775</v>
      </c>
      <c r="H2" s="3">
        <f t="shared" ref="H2:H8" si="3">C2*$B$12/D2*2*PI()*B2*A2*10^-6</f>
        <v>30.080513828404271</v>
      </c>
      <c r="I2" s="1">
        <f>D2/(C2*$B$12)*1/(2*PI()*B2*A2*10^-6)^2</f>
        <v>6.5627464095948964</v>
      </c>
      <c r="J2" s="1">
        <f>10^-3*F2</f>
        <v>0.19741078412612978</v>
      </c>
      <c r="K2" s="1">
        <f>I2-$B$11-J2</f>
        <v>2.8653356254687665</v>
      </c>
    </row>
    <row r="3" spans="1:11">
      <c r="A3" s="4">
        <f>Ёмкости!B3</f>
        <v>33.200000000000003</v>
      </c>
      <c r="B3" s="1">
        <f>Резонансы!B3</f>
        <v>27.79</v>
      </c>
      <c r="C3" s="2">
        <f>Резонансы!D3</f>
        <v>0.79</v>
      </c>
      <c r="D3" s="2">
        <f>Резонансы!F3</f>
        <v>0.20200000000000001</v>
      </c>
      <c r="E3" s="4">
        <f t="shared" si="0"/>
        <v>987.9275258914779</v>
      </c>
      <c r="F3" s="4">
        <f t="shared" si="1"/>
        <v>172.50174836650888</v>
      </c>
      <c r="G3" s="4">
        <f t="shared" si="2"/>
        <v>3942.1782178217823</v>
      </c>
      <c r="H3" s="3">
        <f t="shared" si="3"/>
        <v>22.852975434463215</v>
      </c>
      <c r="I3" s="1">
        <f t="shared" ref="I2:I8" si="4">D3/(C3*$B$12)*1/(2*PI()*B3*A3*10^-6)^2</f>
        <v>7.5483277379438851</v>
      </c>
      <c r="J3" s="1">
        <f t="shared" ref="J2:J8" si="5">10^-3*F3</f>
        <v>0.17250174836650889</v>
      </c>
      <c r="K3" s="1">
        <f t="shared" ref="K2:K8" si="6">I3-$B$11-J3</f>
        <v>3.8758259895773763</v>
      </c>
    </row>
    <row r="4" spans="1:11">
      <c r="A4" s="4">
        <f>Ёмкости!B4</f>
        <v>47.3</v>
      </c>
      <c r="B4" s="1">
        <f>Резонансы!B4</f>
        <v>23.16</v>
      </c>
      <c r="C4" s="2">
        <f>Резонансы!D4</f>
        <v>0.67</v>
      </c>
      <c r="D4" s="2">
        <f>Резонансы!F4</f>
        <v>0.20200000000000001</v>
      </c>
      <c r="E4" s="4">
        <f t="shared" si="0"/>
        <v>998.39411505345709</v>
      </c>
      <c r="F4" s="4">
        <f t="shared" si="1"/>
        <v>145.28488563052082</v>
      </c>
      <c r="G4" s="4">
        <f t="shared" si="2"/>
        <v>3343.3663366336632</v>
      </c>
      <c r="H4" s="3">
        <f t="shared" si="3"/>
        <v>23.012485587360395</v>
      </c>
      <c r="I4" s="1">
        <f t="shared" si="4"/>
        <v>6.3133069689055459</v>
      </c>
      <c r="J4" s="1">
        <f t="shared" si="5"/>
        <v>0.14528488563052083</v>
      </c>
      <c r="K4" s="1">
        <f t="shared" si="6"/>
        <v>2.6680220832750252</v>
      </c>
    </row>
    <row r="5" spans="1:11">
      <c r="A5" s="4">
        <f>Ёмкости!B5</f>
        <v>57.4</v>
      </c>
      <c r="B5" s="1">
        <f>Резонансы!B5</f>
        <v>21.28</v>
      </c>
      <c r="C5" s="2">
        <f>Резонансы!D5</f>
        <v>0.57299999999999995</v>
      </c>
      <c r="D5" s="2">
        <f>Резонансы!F5</f>
        <v>0.20200000000000001</v>
      </c>
      <c r="E5" s="4">
        <f t="shared" si="0"/>
        <v>974.50736033634632</v>
      </c>
      <c r="F5" s="4">
        <f t="shared" si="1"/>
        <v>130.29765978417461</v>
      </c>
      <c r="G5" s="4">
        <f t="shared" si="2"/>
        <v>2859.3267326732666</v>
      </c>
      <c r="H5" s="3">
        <f t="shared" si="3"/>
        <v>21.944574733034063</v>
      </c>
      <c r="I5" s="1">
        <f t="shared" si="4"/>
        <v>5.9375796236339111</v>
      </c>
      <c r="J5" s="1">
        <f t="shared" si="5"/>
        <v>0.13029765978417462</v>
      </c>
      <c r="K5" s="1">
        <f t="shared" si="6"/>
        <v>2.3072819638497366</v>
      </c>
    </row>
    <row r="6" spans="1:11">
      <c r="A6" s="4">
        <f>Ёмкости!B6</f>
        <v>67.5</v>
      </c>
      <c r="B6" s="1">
        <f>Резонансы!B6</f>
        <v>19.46</v>
      </c>
      <c r="C6" s="2">
        <f>Резонансы!D6</f>
        <v>0.44900000000000001</v>
      </c>
      <c r="D6" s="2">
        <f>Резонансы!F6</f>
        <v>0.20200000000000001</v>
      </c>
      <c r="E6" s="4">
        <f t="shared" si="0"/>
        <v>990.94789300784453</v>
      </c>
      <c r="F6" s="4">
        <f t="shared" si="1"/>
        <v>121.16397784012435</v>
      </c>
      <c r="G6" s="4">
        <f t="shared" si="2"/>
        <v>2240.5544554455441</v>
      </c>
      <c r="H6" s="3">
        <f t="shared" si="3"/>
        <v>18.491918929914561</v>
      </c>
      <c r="I6" s="1">
        <f t="shared" si="4"/>
        <v>6.5522663331665463</v>
      </c>
      <c r="J6" s="1">
        <f t="shared" si="5"/>
        <v>0.12116397784012435</v>
      </c>
      <c r="K6" s="1">
        <f t="shared" si="6"/>
        <v>2.9311023553264217</v>
      </c>
    </row>
    <row r="7" spans="1:11">
      <c r="A7" s="4">
        <f>Ёмкости!B7</f>
        <v>82.7</v>
      </c>
      <c r="B7" s="1">
        <f>Резонансы!B7</f>
        <v>17.670000000000002</v>
      </c>
      <c r="C7" s="2">
        <f>Резонансы!D7</f>
        <v>0.38</v>
      </c>
      <c r="D7" s="2">
        <f>Резонансы!F7</f>
        <v>0.20200000000000001</v>
      </c>
      <c r="E7" s="4">
        <f t="shared" si="0"/>
        <v>980.98339168257166</v>
      </c>
      <c r="F7" s="4">
        <f t="shared" si="1"/>
        <v>108.91258665477002</v>
      </c>
      <c r="G7" s="4">
        <f t="shared" si="2"/>
        <v>1896.2376237623762</v>
      </c>
      <c r="H7" s="3">
        <f t="shared" si="3"/>
        <v>17.410638035556445</v>
      </c>
      <c r="I7" s="1">
        <f t="shared" si="4"/>
        <v>6.2555195526060565</v>
      </c>
      <c r="J7" s="1">
        <f t="shared" si="5"/>
        <v>0.10891258665477002</v>
      </c>
      <c r="K7" s="1">
        <f t="shared" si="6"/>
        <v>2.6466069659512863</v>
      </c>
    </row>
    <row r="8" spans="1:11">
      <c r="A8" s="4">
        <f>Ёмкости!B8</f>
        <v>101.6</v>
      </c>
      <c r="B8" s="1">
        <f>Резонансы!B8</f>
        <v>16.02</v>
      </c>
      <c r="C8" s="2">
        <f>Резонансы!D8</f>
        <v>0.33500000000000002</v>
      </c>
      <c r="D8" s="2">
        <f>Резонансы!F8</f>
        <v>0.20200000000000001</v>
      </c>
      <c r="E8" s="4">
        <f t="shared" si="0"/>
        <v>971.45241406964647</v>
      </c>
      <c r="F8" s="4">
        <f t="shared" si="1"/>
        <v>97.783124865998801</v>
      </c>
      <c r="G8" s="4">
        <f t="shared" si="2"/>
        <v>1671.6831683168316</v>
      </c>
      <c r="H8" s="3">
        <f t="shared" si="3"/>
        <v>17.095824771479666</v>
      </c>
      <c r="I8" s="1">
        <f t="shared" si="4"/>
        <v>5.7197079505123858</v>
      </c>
      <c r="J8" s="1">
        <f t="shared" si="5"/>
        <v>9.7783124865998799E-2</v>
      </c>
      <c r="K8" s="1">
        <f t="shared" si="6"/>
        <v>2.1219248256463872</v>
      </c>
    </row>
    <row r="9" spans="1:11">
      <c r="A9" s="5" t="s">
        <v>27</v>
      </c>
      <c r="B9" s="5"/>
      <c r="C9" s="5"/>
      <c r="D9" s="5"/>
      <c r="E9" s="4">
        <f>AVERAGE(E2:E8)</f>
        <v>983.19789200608705</v>
      </c>
      <c r="I9" t="s">
        <v>28</v>
      </c>
      <c r="K9" s="1">
        <f>AVERAGE(K2:K8)</f>
        <v>2.773728544156429</v>
      </c>
    </row>
    <row r="10" spans="1:11">
      <c r="A10" s="5" t="s">
        <v>29</v>
      </c>
      <c r="B10" s="5"/>
      <c r="C10" s="5"/>
      <c r="D10" s="5"/>
      <c r="E10" s="4">
        <f>_xlfn.STDEV.S(E2:E8)/SQRT(COUNT(E2:E8))</f>
        <v>3.641679603441442</v>
      </c>
      <c r="K10" s="1">
        <f>_xlfn.STDEV.S(K2:K8)/SQRT(COUNT(K2:K8))</f>
        <v>0.21367149932798238</v>
      </c>
    </row>
    <row r="11" spans="1:11">
      <c r="A11" t="s">
        <v>30</v>
      </c>
      <c r="B11" s="4">
        <v>3.5</v>
      </c>
    </row>
    <row r="12" spans="1:11">
      <c r="A12" t="s">
        <v>31</v>
      </c>
      <c r="B12" s="3">
        <v>1008</v>
      </c>
    </row>
  </sheetData>
  <mergeCells count="2">
    <mergeCell ref="A9:D9"/>
    <mergeCell ref="A10:D10"/>
  </mergeCells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Резонансы</vt:lpstr>
      <vt:lpstr>АЧХ7</vt:lpstr>
      <vt:lpstr>АЧХ1</vt:lpstr>
      <vt:lpstr>ФЧХ7</vt:lpstr>
      <vt:lpstr>ФЧХ1</vt:lpstr>
      <vt:lpstr>Ёмкости</vt:lpstr>
      <vt:lpstr>Таб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Arsenium Gisich</cp:lastModifiedBy>
  <dcterms:modified xsi:type="dcterms:W3CDTF">2022-11-28T14:27:51Z</dcterms:modified>
</cp:coreProperties>
</file>