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ピン配置" sheetId="1" state="visible" r:id="rId2"/>
    <sheet name="使用ポート" sheetId="2" state="visible" r:id="rId3"/>
    <sheet name="Sheet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<sst xmlns="http://schemas.openxmlformats.org/spreadsheetml/2006/main" count="442" uniqueCount="182">
  <si>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</si>
  <si>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</si>
  <si>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</si>
  <si>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</si>
  <si>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</si>
  <si>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</si>
  <si>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</si>
  <si>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</si>
  <si>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VBAT</t>
  </si>
  <si>
    <t xml:space="preserve">NRST</t>
  </si>
  <si>
    <t xml:space="preserve">VREF+</t>
  </si>
  <si>
    <t xml:space="preserve">VCAP_1</t>
  </si>
  <si>
    <t xml:space="preserve">VCAP_2</t>
  </si>
  <si>
    <t xml:space="preserve">BOOT0</t>
  </si>
  <si>
    <t xml:space="preserve">VDD</t>
  </si>
  <si>
    <t xml:space="preserve">VSS</t>
  </si>
  <si>
    <t xml:space="preserve">VDD_A</t>
  </si>
  <si>
    <t xml:space="preserve">VSS_A</t>
  </si>
  <si>
    <t xml:space="preserve">モジュール</t>
  </si>
  <si>
    <t xml:space="preserve">機能</t>
  </si>
  <si>
    <t xml:space="preserve">使用可能ピン</t>
  </si>
  <si>
    <t xml:space="preserve">使用場所</t>
  </si>
  <si>
    <t xml:space="preserve">使用ピン</t>
  </si>
  <si>
    <t xml:space="preserve">ピン番号</t>
  </si>
  <si>
    <t xml:space="preserve">その他</t>
  </si>
  <si>
    <t xml:space="preserve">ヒント</t>
  </si>
  <si>
    <t xml:space="preserve">結果</t>
  </si>
  <si>
    <t xml:space="preserve">重複あり</t>
  </si>
  <si>
    <t xml:space="preserve">使用不可</t>
  </si>
  <si>
    <t xml:space="preserve">合成</t>
  </si>
  <si>
    <t xml:space="preserve">UART</t>
  </si>
  <si>
    <t xml:space="preserve">TX</t>
  </si>
  <si>
    <t xml:space="preserve">PA9</t>
  </si>
  <si>
    <t xml:space="preserve">PB6</t>
  </si>
  <si>
    <t xml:space="preserve">SERIAL</t>
  </si>
  <si>
    <t xml:space="preserve">RX</t>
  </si>
  <si>
    <t xml:space="preserve">PA10</t>
  </si>
  <si>
    <t xml:space="preserve">PB7</t>
  </si>
  <si>
    <t xml:space="preserve">PD5</t>
  </si>
  <si>
    <t xml:space="preserve">PA2</t>
  </si>
  <si>
    <t xml:space="preserve">PD6</t>
  </si>
  <si>
    <t xml:space="preserve">PA3</t>
  </si>
  <si>
    <t xml:space="preserve">PD8</t>
  </si>
  <si>
    <t xml:space="preserve">PC10</t>
  </si>
  <si>
    <t xml:space="preserve">PB10</t>
  </si>
  <si>
    <t xml:space="preserve">PD9</t>
  </si>
  <si>
    <t xml:space="preserve">PC11</t>
  </si>
  <si>
    <t xml:space="preserve">PB11</t>
  </si>
  <si>
    <t xml:space="preserve">PA0</t>
  </si>
  <si>
    <t xml:space="preserve">PA1</t>
  </si>
  <si>
    <t xml:space="preserve">PC12</t>
  </si>
  <si>
    <t xml:space="preserve">PD2</t>
  </si>
  <si>
    <t xml:space="preserve">PC6</t>
  </si>
  <si>
    <t xml:space="preserve">PC7</t>
  </si>
  <si>
    <t xml:space="preserve">CAN</t>
  </si>
  <si>
    <t xml:space="preserve">PD1</t>
  </si>
  <si>
    <t xml:space="preserve">PA12</t>
  </si>
  <si>
    <t xml:space="preserve">CAN0</t>
  </si>
  <si>
    <t xml:space="preserve">PD0</t>
  </si>
  <si>
    <t xml:space="preserve">PA11</t>
  </si>
  <si>
    <t xml:space="preserve">PB13</t>
  </si>
  <si>
    <t xml:space="preserve">PB5</t>
  </si>
  <si>
    <t xml:space="preserve">PB12</t>
  </si>
  <si>
    <t xml:space="preserve">I2C</t>
  </si>
  <si>
    <t xml:space="preserve">SCL</t>
  </si>
  <si>
    <t xml:space="preserve">PB8</t>
  </si>
  <si>
    <t xml:space="preserve">AQM</t>
  </si>
  <si>
    <t xml:space="preserve">SDA</t>
  </si>
  <si>
    <t xml:space="preserve">PB9</t>
  </si>
  <si>
    <t xml:space="preserve">PA8</t>
  </si>
  <si>
    <t xml:space="preserve">PC9</t>
  </si>
  <si>
    <t xml:space="preserve">QSPI</t>
  </si>
  <si>
    <t xml:space="preserve">SCK</t>
  </si>
  <si>
    <t xml:space="preserve">B1</t>
  </si>
  <si>
    <t xml:space="preserve">IO0</t>
  </si>
  <si>
    <t xml:space="preserve">IO1</t>
  </si>
  <si>
    <t xml:space="preserve">IO2</t>
  </si>
  <si>
    <t xml:space="preserve">IO3</t>
  </si>
  <si>
    <t xml:space="preserve">NCS</t>
  </si>
  <si>
    <t xml:space="preserve">B2</t>
  </si>
  <si>
    <t xml:space="preserve">TIM</t>
  </si>
  <si>
    <t xml:space="preserve">CN1</t>
  </si>
  <si>
    <t xml:space="preserve">PE9</t>
  </si>
  <si>
    <t xml:space="preserve">motor</t>
  </si>
  <si>
    <t xml:space="preserve">CN1N</t>
  </si>
  <si>
    <t xml:space="preserve">PA7</t>
  </si>
  <si>
    <t xml:space="preserve">PE8</t>
  </si>
  <si>
    <t xml:space="preserve">CN2</t>
  </si>
  <si>
    <t xml:space="preserve">PE11</t>
  </si>
  <si>
    <t xml:space="preserve">CN2N</t>
  </si>
  <si>
    <t xml:space="preserve">PB0</t>
  </si>
  <si>
    <t xml:space="preserve">PB14</t>
  </si>
  <si>
    <t xml:space="preserve">PE10</t>
  </si>
  <si>
    <t xml:space="preserve">CN3</t>
  </si>
  <si>
    <t xml:space="preserve">PE13</t>
  </si>
  <si>
    <t xml:space="preserve">CN3N</t>
  </si>
  <si>
    <t xml:space="preserve">PB1</t>
  </si>
  <si>
    <t xml:space="preserve">PB15</t>
  </si>
  <si>
    <t xml:space="preserve">PE12</t>
  </si>
  <si>
    <t xml:space="preserve">CN4</t>
  </si>
  <si>
    <t xml:space="preserve">PE14</t>
  </si>
  <si>
    <t xml:space="preserve">PA5</t>
  </si>
  <si>
    <t xml:space="preserve">PA15</t>
  </si>
  <si>
    <t xml:space="preserve">ENC</t>
  </si>
  <si>
    <t xml:space="preserve">PB3</t>
  </si>
  <si>
    <t xml:space="preserve">PA6</t>
  </si>
  <si>
    <t xml:space="preserve">PB4</t>
  </si>
  <si>
    <t xml:space="preserve">PC8</t>
  </si>
  <si>
    <t xml:space="preserve">PD12</t>
  </si>
  <si>
    <t xml:space="preserve">PD13</t>
  </si>
  <si>
    <t xml:space="preserve">PD14</t>
  </si>
  <si>
    <t xml:space="preserve">PD15</t>
  </si>
  <si>
    <t xml:space="preserve">PE5</t>
  </si>
  <si>
    <t xml:space="preserve">PE6</t>
  </si>
  <si>
    <t xml:space="preserve">BUZZER</t>
  </si>
  <si>
    <t xml:space="preserve">LCD BackLight</t>
  </si>
  <si>
    <t xml:space="preserve">AD</t>
  </si>
  <si>
    <t xml:space="preserve">IN0</t>
  </si>
  <si>
    <t xml:space="preserve">RA0</t>
  </si>
  <si>
    <t xml:space="preserve">IN1</t>
  </si>
  <si>
    <t xml:space="preserve">RA1</t>
  </si>
  <si>
    <t xml:space="preserve">IN2</t>
  </si>
  <si>
    <t xml:space="preserve">RA2</t>
  </si>
  <si>
    <t xml:space="preserve">IN3</t>
  </si>
  <si>
    <t xml:space="preserve">RA3</t>
  </si>
  <si>
    <t xml:space="preserve">IN4</t>
  </si>
  <si>
    <t xml:space="preserve">RA4</t>
  </si>
  <si>
    <t xml:space="preserve">IN5</t>
  </si>
  <si>
    <t xml:space="preserve">RA5</t>
  </si>
  <si>
    <t xml:space="preserve">SPI_SCK</t>
  </si>
  <si>
    <t xml:space="preserve">IN6</t>
  </si>
  <si>
    <t xml:space="preserve">RA6</t>
  </si>
  <si>
    <t xml:space="preserve">SPI_MISO</t>
  </si>
  <si>
    <t xml:space="preserve">IN7</t>
  </si>
  <si>
    <t xml:space="preserve">RA7</t>
  </si>
  <si>
    <t xml:space="preserve">SPI_MOSI</t>
  </si>
  <si>
    <t xml:space="preserve">IN8</t>
  </si>
  <si>
    <t xml:space="preserve">IN9</t>
  </si>
  <si>
    <t xml:space="preserve">IN10</t>
  </si>
  <si>
    <t xml:space="preserve">PC0</t>
  </si>
  <si>
    <t xml:space="preserve">IN11</t>
  </si>
  <si>
    <t xml:space="preserve">PC1</t>
  </si>
  <si>
    <t xml:space="preserve">IN12</t>
  </si>
  <si>
    <t xml:space="preserve">PC2</t>
  </si>
  <si>
    <t xml:space="preserve">IN13</t>
  </si>
  <si>
    <t xml:space="preserve">PC3</t>
  </si>
  <si>
    <t xml:space="preserve">IN14</t>
  </si>
  <si>
    <t xml:space="preserve">PC4</t>
  </si>
  <si>
    <t xml:space="preserve">IN15</t>
  </si>
  <si>
    <t xml:space="preserve">PC5</t>
  </si>
  <si>
    <t xml:space="preserve">SD</t>
  </si>
  <si>
    <t xml:space="preserve">D0</t>
  </si>
  <si>
    <t xml:space="preserve">PV8</t>
  </si>
  <si>
    <t xml:space="preserve">SDカード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</si>
  <si>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</si>
  <si>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</si>
  <si>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</si>
  <si>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</si>
  <si>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</si>
  <si>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</si>
  <si>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</si>
  <si>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CK</t>
  </si>
  <si>
    <t xml:space="preserve">CMD</t>
  </si>
  <si>
    <t xml:space="preserve">USB</t>
  </si>
  <si>
    <t xml:space="preserve">FS</t>
  </si>
  <si>
    <t xml:space="preserve">DP</t>
  </si>
  <si>
    <t xml:space="preserve">USB1</t>
  </si>
  <si>
    <t xml:space="preserve">DM</t>
  </si>
  <si>
    <t xml:space="preserve">ID</t>
  </si>
  <si>
    <t xml:space="preserve">VBUS</t>
  </si>
  <si>
    <t xml:space="preserve">HS</t>
  </si>
  <si>
    <t xml:space="preserve">USB2</t>
  </si>
  <si>
    <t xml:space="preserve">WRITE</t>
  </si>
  <si>
    <t xml:space="preserve">-</t>
  </si>
  <si>
    <t xml:space="preserve">TDO</t>
  </si>
  <si>
    <t xml:space="preserve">ST-Link</t>
  </si>
  <si>
    <t xml:space="preserve">TDI</t>
  </si>
  <si>
    <t xml:space="preserve">SWIO</t>
  </si>
  <si>
    <t xml:space="preserve">PA13</t>
  </si>
  <si>
    <t xml:space="preserve">SWCLK</t>
  </si>
  <si>
    <t xml:space="preserve">PA14</t>
  </si>
  <si>
    <t xml:space="preserve">nRESET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</si>
</sst>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86">
    <border diagonalUp="false" diagonalDown="false">
      <left/>
      <right/>
      <top/>
      <bottom/>
      <diagonal/>
    </border>
    <border diagonalUp="false" diagonalDown="true">
      <left style="medium"/>
      <right style="thin"/>
      <top style="medium"/>
      <bottom style="thin"/>
      <diagonal style="thin"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true">
      <left style="thin"/>
      <right style="thin"/>
      <top style="thin"/>
      <bottom style="medium"/>
      <diagonal style="thin"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true">
      <left style="thin"/>
      <right style="medium"/>
      <top style="thin"/>
      <bottom style="medium"/>
      <diagonal style="thin"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double"/>
      <diagonal/>
    </border>
    <border diagonalUp="false" diagonalDown="false">
      <left style="thin"/>
      <right style="double"/>
      <top style="thick"/>
      <bottom style="double"/>
      <diagonal/>
    </border>
    <border diagonalUp="false" diagonalDown="false">
      <left style="double"/>
      <right style="double"/>
      <top style="thick"/>
      <bottom style="double"/>
      <diagonal/>
    </border>
    <border diagonalUp="false" diagonalDown="false">
      <left/>
      <right/>
      <top style="thick"/>
      <bottom style="double"/>
      <diagonal/>
    </border>
    <border diagonalUp="false" diagonalDown="false">
      <left style="thin"/>
      <right style="thin"/>
      <top style="thick"/>
      <bottom style="double"/>
      <diagonal/>
    </border>
    <border diagonalUp="false" diagonalDown="false">
      <left style="medium"/>
      <right style="thick"/>
      <top style="thick"/>
      <bottom style="double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double"/>
      <right/>
      <top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double"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ck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ouble"/>
      <right style="thin"/>
      <top style="medium"/>
      <bottom style="medium"/>
      <diagonal/>
    </border>
    <border diagonalUp="false" diagonalDown="false">
      <left style="thick"/>
      <right/>
      <top style="medium"/>
      <bottom style="thick"/>
      <diagonal/>
    </border>
    <border diagonalUp="false" diagonalDown="false">
      <left style="thin"/>
      <right style="thin"/>
      <top style="medium"/>
      <bottom style="thick"/>
      <diagonal/>
    </border>
    <border diagonalUp="false" diagonalDown="false">
      <left style="thin"/>
      <right/>
      <top style="medium"/>
      <bottom/>
      <diagonal/>
    </border>
    <border diagonalUp="false" diagonalDown="false">
      <left style="double"/>
      <right style="thin"/>
      <top style="medium"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double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double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true">
      <left style="thick"/>
      <right style="double"/>
      <top style="thick"/>
      <bottom style="double"/>
      <diagonal style="thin"/>
    </border>
    <border diagonalUp="false" diagonalDown="false">
      <left/>
      <right style="thin"/>
      <top style="thick"/>
      <bottom style="double"/>
      <diagonal/>
    </border>
    <border diagonalUp="false" diagonalDown="false">
      <left style="thin"/>
      <right style="thick"/>
      <top style="thick"/>
      <bottom style="double"/>
      <diagonal/>
    </border>
    <border diagonalUp="false" diagonalDown="false">
      <left style="thick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true">
      <left style="thin"/>
      <right style="thick"/>
      <top style="double"/>
      <bottom style="thick"/>
      <diagonal style="thin"/>
    </border>
    <border diagonalUp="false" diagonalDown="false">
      <left style="thick"/>
      <right style="double"/>
      <top style="thin"/>
      <bottom style="thin"/>
      <diagonal/>
    </border>
    <border diagonalUp="false" diagonalDown="false">
      <left style="thick"/>
      <right style="double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8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9" activeCellId="0" sqref="I19"/>
    </sheetView>
  </sheetViews>
  <sheetFormatPr defaultColWidth="8.68359375" defaultRowHeight="13.5" zeroHeight="false" outlineLevelRow="0" outlineLevelCol="0"/>
  <cols>
    <col collapsed="false" customWidth="true" hidden="false" outlineLevel="0" max="2" min="2" style="1" width="9"/>
  </cols>
  <sheetData>
    <row r="1" customFormat="false" ht="14.25" hidden="false" customHeight="false" outlineLevel="0" collapsed="false"/>
    <row r="2" s="1" customFormat="true" ht="13.5" hidden="false" customHeight="false" outlineLevel="0" collapsed="false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customFormat="false" ht="13.5" hidden="false" customHeight="false" outlineLevel="0" collapsed="false">
      <c r="B3" s="5" t="n">
        <v>0</v>
      </c>
      <c r="C3" s="6" t="n">
        <v>23</v>
      </c>
      <c r="D3" s="6" t="n">
        <v>35</v>
      </c>
      <c r="E3" s="6" t="n">
        <v>15</v>
      </c>
      <c r="F3" s="6" t="n">
        <v>81</v>
      </c>
      <c r="G3" s="6" t="n">
        <v>97</v>
      </c>
      <c r="H3" s="7"/>
      <c r="I3" s="7"/>
      <c r="J3" s="8" t="n">
        <v>12</v>
      </c>
    </row>
    <row r="4" customFormat="false" ht="13.5" hidden="false" customHeight="false" outlineLevel="0" collapsed="false">
      <c r="B4" s="5" t="n">
        <v>1</v>
      </c>
      <c r="C4" s="6" t="n">
        <v>24</v>
      </c>
      <c r="D4" s="6" t="n">
        <v>36</v>
      </c>
      <c r="E4" s="6" t="n">
        <v>16</v>
      </c>
      <c r="F4" s="6" t="n">
        <v>82</v>
      </c>
      <c r="G4" s="6" t="n">
        <v>98</v>
      </c>
      <c r="H4" s="7"/>
      <c r="I4" s="7"/>
      <c r="J4" s="9" t="n">
        <v>13</v>
      </c>
    </row>
    <row r="5" customFormat="false" ht="13.5" hidden="false" customHeight="false" outlineLevel="0" collapsed="false">
      <c r="B5" s="5" t="n">
        <v>2</v>
      </c>
      <c r="C5" s="6" t="n">
        <v>25</v>
      </c>
      <c r="D5" s="6" t="n">
        <v>37</v>
      </c>
      <c r="E5" s="6" t="n">
        <v>17</v>
      </c>
      <c r="F5" s="6" t="n">
        <v>83</v>
      </c>
      <c r="G5" s="6" t="n">
        <v>1</v>
      </c>
      <c r="H5" s="7"/>
      <c r="I5" s="7"/>
      <c r="J5" s="10"/>
    </row>
    <row r="6" customFormat="false" ht="13.5" hidden="false" customHeight="false" outlineLevel="0" collapsed="false">
      <c r="B6" s="5" t="n">
        <v>3</v>
      </c>
      <c r="C6" s="6" t="n">
        <v>26</v>
      </c>
      <c r="D6" s="6" t="n">
        <v>89</v>
      </c>
      <c r="E6" s="6" t="n">
        <v>18</v>
      </c>
      <c r="F6" s="6" t="n">
        <v>84</v>
      </c>
      <c r="G6" s="6" t="n">
        <v>2</v>
      </c>
      <c r="H6" s="7"/>
      <c r="I6" s="7"/>
      <c r="J6" s="10"/>
    </row>
    <row r="7" customFormat="false" ht="13.5" hidden="false" customHeight="false" outlineLevel="0" collapsed="false">
      <c r="B7" s="5" t="n">
        <v>4</v>
      </c>
      <c r="C7" s="6" t="n">
        <v>29</v>
      </c>
      <c r="D7" s="6" t="n">
        <v>90</v>
      </c>
      <c r="E7" s="6" t="n">
        <v>33</v>
      </c>
      <c r="F7" s="6" t="n">
        <v>85</v>
      </c>
      <c r="G7" s="6" t="n">
        <v>3</v>
      </c>
      <c r="H7" s="7"/>
      <c r="I7" s="7"/>
      <c r="J7" s="10"/>
    </row>
    <row r="8" customFormat="false" ht="13.5" hidden="false" customHeight="false" outlineLevel="0" collapsed="false">
      <c r="B8" s="5" t="n">
        <v>5</v>
      </c>
      <c r="C8" s="6" t="n">
        <v>30</v>
      </c>
      <c r="D8" s="6" t="n">
        <v>91</v>
      </c>
      <c r="E8" s="6" t="n">
        <v>34</v>
      </c>
      <c r="F8" s="6" t="n">
        <v>86</v>
      </c>
      <c r="G8" s="6" t="n">
        <v>4</v>
      </c>
      <c r="H8" s="7"/>
      <c r="I8" s="7"/>
      <c r="J8" s="10"/>
    </row>
    <row r="9" customFormat="false" ht="13.5" hidden="false" customHeight="false" outlineLevel="0" collapsed="false">
      <c r="B9" s="5" t="n">
        <v>6</v>
      </c>
      <c r="C9" s="6" t="n">
        <v>31</v>
      </c>
      <c r="D9" s="6" t="n">
        <v>92</v>
      </c>
      <c r="E9" s="6" t="n">
        <v>63</v>
      </c>
      <c r="F9" s="6" t="n">
        <v>87</v>
      </c>
      <c r="G9" s="6" t="n">
        <v>5</v>
      </c>
      <c r="H9" s="7"/>
      <c r="I9" s="7"/>
      <c r="J9" s="10"/>
    </row>
    <row r="10" customFormat="false" ht="13.5" hidden="false" customHeight="false" outlineLevel="0" collapsed="false">
      <c r="B10" s="5" t="n">
        <v>7</v>
      </c>
      <c r="C10" s="6" t="n">
        <v>32</v>
      </c>
      <c r="D10" s="6" t="n">
        <v>93</v>
      </c>
      <c r="E10" s="6" t="n">
        <v>64</v>
      </c>
      <c r="F10" s="6" t="n">
        <v>88</v>
      </c>
      <c r="G10" s="6" t="n">
        <v>38</v>
      </c>
      <c r="H10" s="7"/>
      <c r="I10" s="7"/>
      <c r="J10" s="10"/>
    </row>
    <row r="11" customFormat="false" ht="13.5" hidden="false" customHeight="false" outlineLevel="0" collapsed="false">
      <c r="B11" s="5" t="n">
        <v>8</v>
      </c>
      <c r="C11" s="6" t="n">
        <v>67</v>
      </c>
      <c r="D11" s="6" t="n">
        <v>95</v>
      </c>
      <c r="E11" s="6" t="n">
        <v>65</v>
      </c>
      <c r="F11" s="6" t="n">
        <v>55</v>
      </c>
      <c r="G11" s="6" t="n">
        <v>39</v>
      </c>
      <c r="H11" s="7"/>
      <c r="I11" s="7"/>
      <c r="J11" s="10"/>
    </row>
    <row r="12" customFormat="false" ht="13.5" hidden="false" customHeight="false" outlineLevel="0" collapsed="false">
      <c r="B12" s="5" t="n">
        <v>9</v>
      </c>
      <c r="C12" s="6" t="n">
        <v>68</v>
      </c>
      <c r="D12" s="6" t="n">
        <v>96</v>
      </c>
      <c r="E12" s="6" t="n">
        <v>66</v>
      </c>
      <c r="F12" s="6" t="n">
        <v>56</v>
      </c>
      <c r="G12" s="6" t="n">
        <v>40</v>
      </c>
      <c r="H12" s="7"/>
      <c r="I12" s="7"/>
      <c r="J12" s="10"/>
    </row>
    <row r="13" customFormat="false" ht="13.5" hidden="false" customHeight="false" outlineLevel="0" collapsed="false">
      <c r="B13" s="5" t="n">
        <v>10</v>
      </c>
      <c r="C13" s="6" t="n">
        <v>69</v>
      </c>
      <c r="D13" s="6" t="n">
        <v>47</v>
      </c>
      <c r="E13" s="6" t="n">
        <v>78</v>
      </c>
      <c r="F13" s="6" t="n">
        <v>57</v>
      </c>
      <c r="G13" s="6" t="n">
        <v>41</v>
      </c>
      <c r="H13" s="7"/>
      <c r="I13" s="7"/>
      <c r="J13" s="10"/>
    </row>
    <row r="14" customFormat="false" ht="13.5" hidden="false" customHeight="false" outlineLevel="0" collapsed="false">
      <c r="B14" s="5" t="n">
        <v>11</v>
      </c>
      <c r="C14" s="6" t="n">
        <v>70</v>
      </c>
      <c r="D14" s="6" t="n">
        <v>48</v>
      </c>
      <c r="E14" s="6" t="n">
        <v>79</v>
      </c>
      <c r="F14" s="6" t="n">
        <v>58</v>
      </c>
      <c r="G14" s="6" t="n">
        <v>42</v>
      </c>
      <c r="H14" s="7"/>
      <c r="I14" s="7"/>
      <c r="J14" s="10"/>
    </row>
    <row r="15" customFormat="false" ht="13.5" hidden="false" customHeight="false" outlineLevel="0" collapsed="false">
      <c r="B15" s="5" t="n">
        <v>12</v>
      </c>
      <c r="C15" s="6" t="n">
        <v>71</v>
      </c>
      <c r="D15" s="6" t="n">
        <v>51</v>
      </c>
      <c r="E15" s="6" t="n">
        <v>80</v>
      </c>
      <c r="F15" s="6" t="n">
        <v>59</v>
      </c>
      <c r="G15" s="6" t="n">
        <v>43</v>
      </c>
      <c r="H15" s="7"/>
      <c r="I15" s="7"/>
      <c r="J15" s="10"/>
    </row>
    <row r="16" customFormat="false" ht="13.5" hidden="false" customHeight="false" outlineLevel="0" collapsed="false">
      <c r="B16" s="5" t="n">
        <v>13</v>
      </c>
      <c r="C16" s="6" t="n">
        <v>72</v>
      </c>
      <c r="D16" s="6" t="n">
        <v>52</v>
      </c>
      <c r="E16" s="6" t="n">
        <v>7</v>
      </c>
      <c r="F16" s="6" t="n">
        <v>60</v>
      </c>
      <c r="G16" s="6" t="n">
        <v>44</v>
      </c>
      <c r="H16" s="7"/>
      <c r="I16" s="7"/>
      <c r="J16" s="10"/>
    </row>
    <row r="17" customFormat="false" ht="13.5" hidden="false" customHeight="false" outlineLevel="0" collapsed="false">
      <c r="B17" s="5" t="n">
        <v>14</v>
      </c>
      <c r="C17" s="6" t="n">
        <v>76</v>
      </c>
      <c r="D17" s="6" t="n">
        <v>53</v>
      </c>
      <c r="E17" s="6" t="n">
        <v>8</v>
      </c>
      <c r="F17" s="6" t="n">
        <v>61</v>
      </c>
      <c r="G17" s="6" t="n">
        <v>45</v>
      </c>
      <c r="H17" s="7"/>
      <c r="I17" s="7"/>
      <c r="J17" s="10"/>
    </row>
    <row r="18" customFormat="false" ht="14.25" hidden="false" customHeight="false" outlineLevel="0" collapsed="false">
      <c r="B18" s="11" t="n">
        <v>15</v>
      </c>
      <c r="C18" s="12" t="n">
        <v>77</v>
      </c>
      <c r="D18" s="12" t="n">
        <v>54</v>
      </c>
      <c r="E18" s="12" t="n">
        <v>9</v>
      </c>
      <c r="F18" s="12" t="n">
        <v>62</v>
      </c>
      <c r="G18" s="12" t="n">
        <v>46</v>
      </c>
      <c r="H18" s="7"/>
      <c r="I18" s="7"/>
      <c r="J18" s="10"/>
    </row>
    <row r="19" customFormat="false" ht="14.25" hidden="false" customHeight="false" outlineLevel="0" collapsed="false"/>
    <row r="20" customFormat="false" ht="13.5" hidden="false" customHeight="false" outlineLevel="0" collapsed="false">
      <c r="B20" s="13" t="s">
        <v>8</v>
      </c>
      <c r="C20" s="14" t="n">
        <v>6</v>
      </c>
    </row>
    <row r="21" customFormat="false" ht="13.5" hidden="false" customHeight="false" outlineLevel="0" collapsed="false">
      <c r="B21" s="15" t="s">
        <v>9</v>
      </c>
      <c r="C21" s="16" t="n">
        <v>14</v>
      </c>
    </row>
    <row r="22" customFormat="false" ht="13.5" hidden="false" customHeight="false" outlineLevel="0" collapsed="false">
      <c r="B22" s="15" t="s">
        <v>10</v>
      </c>
      <c r="C22" s="16" t="n">
        <v>21</v>
      </c>
    </row>
    <row r="23" customFormat="false" ht="13.5" hidden="false" customHeight="false" outlineLevel="0" collapsed="false">
      <c r="B23" s="15" t="s">
        <v>11</v>
      </c>
      <c r="C23" s="16" t="n">
        <v>49</v>
      </c>
    </row>
    <row r="24" customFormat="false" ht="13.5" hidden="false" customHeight="false" outlineLevel="0" collapsed="false">
      <c r="B24" s="15" t="s">
        <v>12</v>
      </c>
      <c r="C24" s="16" t="n">
        <v>73</v>
      </c>
    </row>
    <row r="25" customFormat="false" ht="13.5" hidden="false" customHeight="false" outlineLevel="0" collapsed="false">
      <c r="B25" s="15" t="s">
        <v>13</v>
      </c>
      <c r="C25" s="16" t="n">
        <v>94</v>
      </c>
    </row>
    <row r="27" customFormat="false" ht="13.5" hidden="false" customHeight="false" outlineLevel="0" collapsed="false">
      <c r="B27" s="17" t="s">
        <v>14</v>
      </c>
      <c r="C27" s="0" t="n">
        <v>11</v>
      </c>
      <c r="D27" s="0" t="n">
        <v>19</v>
      </c>
      <c r="E27" s="0" t="n">
        <v>28</v>
      </c>
      <c r="F27" s="0" t="n">
        <v>50</v>
      </c>
      <c r="G27" s="0" t="n">
        <v>75</v>
      </c>
      <c r="H27" s="0" t="n">
        <v>100</v>
      </c>
    </row>
    <row r="28" customFormat="false" ht="13.5" hidden="false" customHeight="false" outlineLevel="0" collapsed="false">
      <c r="B28" s="17" t="s">
        <v>15</v>
      </c>
      <c r="C28" s="18" t="n">
        <v>10</v>
      </c>
      <c r="D28" s="18"/>
      <c r="E28" s="18" t="n">
        <v>27</v>
      </c>
      <c r="F28" s="18"/>
      <c r="G28" s="18" t="n">
        <v>74</v>
      </c>
      <c r="H28" s="18" t="n">
        <v>99</v>
      </c>
    </row>
    <row r="29" customFormat="false" ht="13.5" hidden="false" customHeight="false" outlineLevel="0" collapsed="false">
      <c r="B29" s="19" t="s">
        <v>16</v>
      </c>
      <c r="C29" s="20" t="n">
        <v>22</v>
      </c>
    </row>
    <row r="30" customFormat="false" ht="13.5" hidden="false" customHeight="false" outlineLevel="0" collapsed="false">
      <c r="B30" s="19" t="s">
        <v>17</v>
      </c>
      <c r="C30" s="21" t="n">
        <v>20</v>
      </c>
    </row>
  </sheetData>
  <mergeCells count="2">
    <mergeCell ref="H3:I18"/>
    <mergeCell ref="J5:J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83" activePane="bottomRight" state="frozen"/>
      <selection pane="topLeft" activeCell="A1" activeCellId="0" sqref="A1"/>
      <selection pane="topRight" activeCell="D1" activeCellId="0" sqref="D1"/>
      <selection pane="bottomLeft" activeCell="A83" activeCellId="0" sqref="A83"/>
      <selection pane="bottomRight" activeCell="H99" activeCellId="0" sqref="H99"/>
    </sheetView>
  </sheetViews>
  <sheetFormatPr defaultColWidth="8.68359375" defaultRowHeight="13.5" zeroHeight="false" outlineLevelRow="0" outlineLevelCol="0"/>
  <cols>
    <col collapsed="false" customWidth="true" hidden="false" outlineLevel="0" max="1" min="1" style="22" width="6.26"/>
    <col collapsed="false" customWidth="true" hidden="false" outlineLevel="0" max="2" min="2" style="0" width="3.87"/>
    <col collapsed="false" customWidth="true" hidden="false" outlineLevel="0" max="3" min="3" style="23" width="6.63"/>
    <col collapsed="false" customWidth="true" hidden="false" outlineLevel="0" max="4" min="4" style="24" width="6.63"/>
    <col collapsed="false" customWidth="true" hidden="false" outlineLevel="0" max="5" min="5" style="25" width="6.63"/>
    <col collapsed="false" customWidth="true" hidden="false" outlineLevel="0" max="6" min="6" style="26" width="6.63"/>
    <col collapsed="false" customWidth="true" hidden="false" outlineLevel="0" max="7" min="7" style="1" width="19.01"/>
    <col collapsed="false" customWidth="true" hidden="false" outlineLevel="0" max="8" min="8" style="27" width="9"/>
    <col collapsed="false" customWidth="true" hidden="false" outlineLevel="0" max="9" min="9" style="27" width="13"/>
    <col collapsed="false" customWidth="true" hidden="false" outlineLevel="0" max="10" min="10" style="0" width="33.88"/>
    <col collapsed="false" customWidth="true" hidden="false" outlineLevel="0" max="11" min="11" style="28" width="15.12"/>
    <col collapsed="false" customWidth="true" hidden="false" outlineLevel="0" max="12" min="12" style="25" width="15.12"/>
    <col collapsed="false" customWidth="true" hidden="false" outlineLevel="0" max="13" min="13" style="29" width="15.12"/>
    <col collapsed="false" customWidth="true" hidden="false" outlineLevel="0" max="16" min="15" style="1" width="9"/>
    <col collapsed="false" customWidth="true" hidden="false" outlineLevel="0" max="22" min="18" style="1" width="9"/>
  </cols>
  <sheetData>
    <row r="1" s="33" customFormat="true" ht="15" hidden="false" customHeight="false" outlineLevel="0" collapsed="false">
      <c r="A1" s="30" t="s">
        <v>18</v>
      </c>
      <c r="B1" s="30"/>
      <c r="C1" s="31" t="s">
        <v>19</v>
      </c>
      <c r="D1" s="32" t="s">
        <v>20</v>
      </c>
      <c r="E1" s="32"/>
      <c r="F1" s="32"/>
      <c r="G1" s="33" t="s">
        <v>21</v>
      </c>
      <c r="H1" s="34" t="s">
        <v>22</v>
      </c>
      <c r="I1" s="34" t="s">
        <v>23</v>
      </c>
      <c r="J1" s="33" t="s">
        <v>24</v>
      </c>
      <c r="K1" s="35" t="s">
        <v>25</v>
      </c>
      <c r="L1" s="35"/>
      <c r="M1" s="35"/>
      <c r="N1" s="36"/>
      <c r="O1" s="36" t="s">
        <v>26</v>
      </c>
      <c r="P1" s="33" t="s">
        <v>23</v>
      </c>
      <c r="Q1" s="33" t="s">
        <v>27</v>
      </c>
      <c r="R1" s="33" t="s">
        <v>28</v>
      </c>
      <c r="S1" s="33" t="s">
        <v>18</v>
      </c>
      <c r="U1" s="33" t="s">
        <v>21</v>
      </c>
      <c r="V1" s="33" t="s">
        <v>29</v>
      </c>
    </row>
    <row r="2" customFormat="false" ht="13.8" hidden="false" customHeight="false" outlineLevel="0" collapsed="false">
      <c r="A2" s="37" t="s">
        <v>30</v>
      </c>
      <c r="B2" s="38" t="n">
        <v>1</v>
      </c>
      <c r="C2" s="39" t="s">
        <v>31</v>
      </c>
      <c r="D2" s="24" t="s">
        <v>32</v>
      </c>
      <c r="E2" s="25" t="s">
        <v>33</v>
      </c>
      <c r="G2" s="40" t="s">
        <v>34</v>
      </c>
      <c r="H2" s="27" t="s">
        <v>32</v>
      </c>
      <c r="I2" s="27" t="n">
        <f aca="false">IF(O2="",P2,O2)</f>
        <v>68</v>
      </c>
      <c r="J2" s="41"/>
      <c r="K2" s="25" t="str">
        <f aca="false">IF(D2="","",IF(COUNTIF($H:$H,D2)=0,D2,""))</f>
        <v/>
      </c>
      <c r="L2" s="25" t="str">
        <f aca="false">IF(E2="","",IF(COUNTIF($H:$H,E2)=0,E2,""))</f>
        <v/>
      </c>
      <c r="M2" s="29" t="str">
        <f aca="false">IF(F2="","",IF(COUNTIF($H:$H,F2)=0,F2,""))</f>
        <v/>
      </c>
      <c r="O2" s="1" t="str">
        <f aca="false">IF(Q2,$Q$1,"")&amp;IF(R2=1,$R$1,"")</f>
        <v/>
      </c>
      <c r="P2" s="1" t="n">
        <f aca="false">IFERROR(INDEX(ピン配置!$C$3:$I$18,MATCH(VALUE(MID(H2,3,2)),ピン配置!$B$3:$B$18,0),MATCH(MID(H2,2,1),ピン配置!$C$2:$I$2,0)),"")</f>
        <v>68</v>
      </c>
      <c r="Q2" s="1" t="n">
        <f aca="false">IF(COUNTIF(H:H,H2)&gt;1,1,0)</f>
        <v>0</v>
      </c>
      <c r="R2" s="1" t="n">
        <f aca="false">IF(H2="",0,IF(COUNTIF(D2:F2,H2)=1,0,1))</f>
        <v>0</v>
      </c>
      <c r="S2" s="1" t="str">
        <f aca="false">A2</f>
        <v>UART</v>
      </c>
      <c r="T2" s="1" t="n">
        <f aca="false">B2</f>
        <v>1</v>
      </c>
      <c r="U2" s="1" t="str">
        <f aca="false">IF(G2="","",G2)</f>
        <v>SERIAL</v>
      </c>
      <c r="V2" s="1" t="str">
        <f aca="false">S2&amp;T2&amp;"_"&amp;C2</f>
        <v>UART1_TX</v>
      </c>
    </row>
    <row r="3" customFormat="false" ht="13.5" hidden="false" customHeight="false" outlineLevel="0" collapsed="false">
      <c r="A3" s="37"/>
      <c r="B3" s="38"/>
      <c r="C3" s="42" t="s">
        <v>35</v>
      </c>
      <c r="D3" s="43" t="s">
        <v>36</v>
      </c>
      <c r="E3" s="44" t="s">
        <v>37</v>
      </c>
      <c r="F3" s="45"/>
      <c r="G3" s="40"/>
      <c r="H3" s="27" t="s">
        <v>36</v>
      </c>
      <c r="I3" s="27" t="n">
        <f aca="false">IF(O3="",P3,O3)</f>
        <v>69</v>
      </c>
      <c r="J3" s="46"/>
      <c r="K3" s="28" t="str">
        <f aca="false">IF(D3="","",IF(COUNTIF($H:$H,D3)=0,D3,""))</f>
        <v/>
      </c>
      <c r="L3" s="25" t="str">
        <f aca="false">IF(E3="","",IF(COUNTIF($H:$H,E3)=0,E3,""))</f>
        <v/>
      </c>
      <c r="M3" s="29" t="str">
        <f aca="false">IF(F3="","",IF(COUNTIF($H:$H,F3)=0,F3,""))</f>
        <v/>
      </c>
      <c r="O3" s="1" t="str">
        <f aca="false">IF(Q3,$Q$1,"")&amp;IF(R3=1,$R$1,"")</f>
        <v/>
      </c>
      <c r="P3" s="1" t="n">
        <f aca="false">IFERROR(INDEX(ピン配置!$C$3:$I$18,MATCH(VALUE(MID(H3,3,2)),ピン配置!$B$3:$B$18,0),MATCH(MID(H3,2,1),ピン配置!$C$2:$I$2,0)),"")</f>
        <v>69</v>
      </c>
      <c r="Q3" s="1" t="n">
        <f aca="false">IF(COUNTIF(H:H,H3)&gt;1,1,0)</f>
        <v>0</v>
      </c>
      <c r="R3" s="1" t="n">
        <f aca="false">IF(H3="",0,IF(COUNTIF(D3:F3,H3)=1,0,1))</f>
        <v>0</v>
      </c>
      <c r="S3" s="1" t="str">
        <f aca="false">IF(A3=0,S2,A3)</f>
        <v>UART</v>
      </c>
      <c r="T3" s="1" t="n">
        <f aca="false">IF(B3=0,T2,B3)</f>
        <v>1</v>
      </c>
      <c r="U3" s="1" t="str">
        <f aca="false">IF(B3=0,U2,IF(G3="","",G3))</f>
        <v>SERIAL</v>
      </c>
      <c r="V3" s="1" t="str">
        <f aca="false">S3&amp;T3&amp;"_"&amp;C3</f>
        <v>UART1_RX</v>
      </c>
    </row>
    <row r="4" customFormat="false" ht="13.8" hidden="false" customHeight="false" outlineLevel="0" collapsed="false">
      <c r="A4" s="37"/>
      <c r="B4" s="40" t="n">
        <v>2</v>
      </c>
      <c r="C4" s="47" t="s">
        <v>31</v>
      </c>
      <c r="D4" s="24" t="s">
        <v>38</v>
      </c>
      <c r="E4" s="25" t="s">
        <v>39</v>
      </c>
      <c r="G4" s="48" t="s">
        <v>34</v>
      </c>
      <c r="H4" s="49" t="s">
        <v>38</v>
      </c>
      <c r="I4" s="49" t="n">
        <f aca="false">IF(O4="",P4,O4)</f>
        <v>86</v>
      </c>
      <c r="J4" s="18"/>
      <c r="K4" s="28" t="str">
        <f aca="false">IF(D4="","",IF(COUNTIF($H:$H,D4)=0,D4,""))</f>
        <v/>
      </c>
      <c r="L4" s="25" t="str">
        <f aca="false">IF(E4="","",IF(COUNTIF($H:$H,E4)=0,E4,""))</f>
        <v>PA2</v>
      </c>
      <c r="M4" s="29" t="str">
        <f aca="false">IF(F4="","",IF(COUNTIF($H:$H,F4)=0,F4,""))</f>
        <v/>
      </c>
      <c r="O4" s="1" t="str">
        <f aca="false">IF(Q4,$Q$1,"")&amp;IF(R4=1,$R$1,"")</f>
        <v/>
      </c>
      <c r="P4" s="1" t="n">
        <f aca="false">IFERROR(INDEX(ピン配置!$C$3:$I$18,MATCH(VALUE(MID(H4,3,2)),ピン配置!$B$3:$B$18,0),MATCH(MID(H4,2,1),ピン配置!$C$2:$I$2,0)),"")</f>
        <v>86</v>
      </c>
      <c r="Q4" s="1" t="n">
        <f aca="false">IF(COUNTIF(H:H,H4)&gt;1,1,0)</f>
        <v>0</v>
      </c>
      <c r="R4" s="1" t="n">
        <f aca="false">IF(H4="",0,IF(COUNTIF(D4:F4,H4)=1,0,1))</f>
        <v>0</v>
      </c>
      <c r="S4" s="1" t="str">
        <f aca="false">IF(A4=0,S3,A4)</f>
        <v>UART</v>
      </c>
      <c r="T4" s="1" t="n">
        <f aca="false">IF(B4=0,T3,B4)</f>
        <v>2</v>
      </c>
      <c r="U4" s="1" t="str">
        <f aca="false">IF(B4=0,U3,IF(G4="","",G4))</f>
        <v>SERIAL</v>
      </c>
      <c r="V4" s="1" t="str">
        <f aca="false">S4&amp;T4&amp;"_"&amp;C4</f>
        <v>UART2_TX</v>
      </c>
    </row>
    <row r="5" customFormat="false" ht="13.5" hidden="false" customHeight="false" outlineLevel="0" collapsed="false">
      <c r="A5" s="37"/>
      <c r="B5" s="40"/>
      <c r="C5" s="47" t="s">
        <v>35</v>
      </c>
      <c r="D5" s="24" t="s">
        <v>40</v>
      </c>
      <c r="E5" s="25" t="s">
        <v>41</v>
      </c>
      <c r="G5" s="48"/>
      <c r="H5" s="50" t="s">
        <v>40</v>
      </c>
      <c r="I5" s="50" t="n">
        <f aca="false">IF(O5="",P5,O5)</f>
        <v>87</v>
      </c>
      <c r="J5" s="46"/>
      <c r="K5" s="28" t="str">
        <f aca="false">IF(D5="","",IF(COUNTIF($H:$H,D5)=0,D5,""))</f>
        <v/>
      </c>
      <c r="L5" s="25" t="str">
        <f aca="false">IF(E5="","",IF(COUNTIF($H:$H,E5)=0,E5,""))</f>
        <v>PA3</v>
      </c>
      <c r="M5" s="29" t="str">
        <f aca="false">IF(F5="","",IF(COUNTIF($H:$H,F5)=0,F5,""))</f>
        <v/>
      </c>
      <c r="O5" s="1" t="str">
        <f aca="false">IF(Q5,$Q$1,"")&amp;IF(R5=1,$R$1,"")</f>
        <v/>
      </c>
      <c r="P5" s="1" t="n">
        <f aca="false">IFERROR(INDEX(ピン配置!$C$3:$I$18,MATCH(VALUE(MID(H5,3,2)),ピン配置!$B$3:$B$18,0),MATCH(MID(H5,2,1),ピン配置!$C$2:$I$2,0)),"")</f>
        <v>87</v>
      </c>
      <c r="Q5" s="1" t="n">
        <f aca="false">IF(COUNTIF(H:H,H5)&gt;1,1,0)</f>
        <v>0</v>
      </c>
      <c r="R5" s="1" t="n">
        <f aca="false">IF(H5="",0,IF(COUNTIF(D5:F5,H5)=1,0,1))</f>
        <v>0</v>
      </c>
      <c r="S5" s="1" t="str">
        <f aca="false">IF(A5=0,S4,A5)</f>
        <v>UART</v>
      </c>
      <c r="T5" s="1" t="n">
        <f aca="false">IF(B5=0,T4,B5)</f>
        <v>2</v>
      </c>
      <c r="U5" s="1" t="str">
        <f aca="false">IF(B5=0,U4,IF(G5="","",G5))</f>
        <v>SERIAL</v>
      </c>
      <c r="V5" s="1" t="str">
        <f aca="false">S5&amp;T5&amp;"_"&amp;C5</f>
        <v>UART2_RX</v>
      </c>
    </row>
    <row r="6" customFormat="false" ht="13.5" hidden="false" customHeight="false" outlineLevel="0" collapsed="false">
      <c r="A6" s="37"/>
      <c r="B6" s="48" t="n">
        <v>3</v>
      </c>
      <c r="C6" s="39" t="s">
        <v>31</v>
      </c>
      <c r="D6" s="51" t="s">
        <v>42</v>
      </c>
      <c r="E6" s="52" t="s">
        <v>43</v>
      </c>
      <c r="F6" s="53" t="s">
        <v>44</v>
      </c>
      <c r="G6" s="40" t="s">
        <v>34</v>
      </c>
      <c r="H6" s="27" t="s">
        <v>42</v>
      </c>
      <c r="I6" s="27" t="n">
        <f aca="false">IF(O6="",P6,O6)</f>
        <v>55</v>
      </c>
      <c r="J6" s="18"/>
      <c r="K6" s="28" t="str">
        <f aca="false">IF(D6="","",IF(COUNTIF($H:$H,D6)=0,D6,""))</f>
        <v/>
      </c>
      <c r="L6" s="25" t="str">
        <f aca="false">IF(E6="","",IF(COUNTIF($H:$H,E6)=0,E6,""))</f>
        <v>PC10</v>
      </c>
      <c r="M6" s="29" t="str">
        <f aca="false">IF(F6="","",IF(COUNTIF($H:$H,F6)=0,F6,""))</f>
        <v>PB10</v>
      </c>
      <c r="O6" s="1" t="str">
        <f aca="false">IF(Q6,$Q$1,"")&amp;IF(R6=1,$R$1,"")</f>
        <v/>
      </c>
      <c r="P6" s="1" t="n">
        <f aca="false">IFERROR(INDEX(ピン配置!$C$3:$I$18,MATCH(VALUE(MID(H6,3,2)),ピン配置!$B$3:$B$18,0),MATCH(MID(H6,2,1),ピン配置!$C$2:$I$2,0)),"")</f>
        <v>55</v>
      </c>
      <c r="Q6" s="1" t="n">
        <f aca="false">IF(COUNTIF(H:H,H6)&gt;1,1,0)</f>
        <v>0</v>
      </c>
      <c r="R6" s="1" t="n">
        <f aca="false">IF(H6="",0,IF(COUNTIF(D6:F6,H6)=1,0,1))</f>
        <v>0</v>
      </c>
      <c r="S6" s="1" t="str">
        <f aca="false">IF(A6=0,S5,A6)</f>
        <v>UART</v>
      </c>
      <c r="T6" s="1" t="n">
        <f aca="false">IF(B6=0,T5,B6)</f>
        <v>3</v>
      </c>
      <c r="U6" s="1" t="str">
        <f aca="false">IF(B6=0,U5,IF(G6="","",G6))</f>
        <v>SERIAL</v>
      </c>
      <c r="V6" s="1" t="str">
        <f aca="false">S6&amp;T6&amp;"_"&amp;C6</f>
        <v>UART3_TX</v>
      </c>
    </row>
    <row r="7" customFormat="false" ht="13.5" hidden="false" customHeight="false" outlineLevel="0" collapsed="false">
      <c r="A7" s="37"/>
      <c r="B7" s="48"/>
      <c r="C7" s="42" t="s">
        <v>35</v>
      </c>
      <c r="D7" s="43" t="s">
        <v>45</v>
      </c>
      <c r="E7" s="44" t="s">
        <v>46</v>
      </c>
      <c r="F7" s="45" t="s">
        <v>47</v>
      </c>
      <c r="G7" s="40"/>
      <c r="H7" s="27" t="s">
        <v>45</v>
      </c>
      <c r="I7" s="27" t="n">
        <f aca="false">IF(O7="",P7,O7)</f>
        <v>56</v>
      </c>
      <c r="J7" s="46"/>
      <c r="K7" s="28" t="str">
        <f aca="false">IF(D7="","",IF(COUNTIF($H:$H,D7)=0,D7,""))</f>
        <v/>
      </c>
      <c r="L7" s="25" t="str">
        <f aca="false">IF(E7="","",IF(COUNTIF($H:$H,E7)=0,E7,""))</f>
        <v>PC11</v>
      </c>
      <c r="M7" s="29" t="str">
        <f aca="false">IF(F7="","",IF(COUNTIF($H:$H,F7)=0,F7,""))</f>
        <v>PB11</v>
      </c>
      <c r="O7" s="1" t="str">
        <f aca="false">IF(Q7,$Q$1,"")&amp;IF(R7=1,$R$1,"")</f>
        <v/>
      </c>
      <c r="P7" s="1" t="n">
        <f aca="false">IFERROR(INDEX(ピン配置!$C$3:$I$18,MATCH(VALUE(MID(H7,3,2)),ピン配置!$B$3:$B$18,0),MATCH(MID(H7,2,1),ピン配置!$C$2:$I$2,0)),"")</f>
        <v>56</v>
      </c>
      <c r="Q7" s="1" t="n">
        <f aca="false">IF(COUNTIF(H:H,H7)&gt;1,1,0)</f>
        <v>0</v>
      </c>
      <c r="R7" s="1" t="n">
        <f aca="false">IF(H7="",0,IF(COUNTIF(D7:F7,H7)=1,0,1))</f>
        <v>0</v>
      </c>
      <c r="S7" s="1" t="str">
        <f aca="false">IF(A7=0,S6,A7)</f>
        <v>UART</v>
      </c>
      <c r="T7" s="1" t="n">
        <f aca="false">IF(B7=0,T6,B7)</f>
        <v>3</v>
      </c>
      <c r="U7" s="1" t="str">
        <f aca="false">IF(B7=0,U6,IF(G7="","",G7))</f>
        <v>SERIAL</v>
      </c>
      <c r="V7" s="1" t="str">
        <f aca="false">S7&amp;T7&amp;"_"&amp;C7</f>
        <v>UART3_RX</v>
      </c>
    </row>
    <row r="8" customFormat="false" ht="13.8" hidden="false" customHeight="false" outlineLevel="0" collapsed="false">
      <c r="A8" s="37"/>
      <c r="B8" s="40" t="n">
        <v>4</v>
      </c>
      <c r="C8" s="47" t="s">
        <v>31</v>
      </c>
      <c r="D8" s="24" t="s">
        <v>43</v>
      </c>
      <c r="E8" s="25" t="s">
        <v>48</v>
      </c>
      <c r="G8" s="48"/>
      <c r="H8" s="49"/>
      <c r="I8" s="49" t="str">
        <f aca="false">IF(O8="",P8,O8)</f>
        <v/>
      </c>
      <c r="J8" s="18"/>
      <c r="K8" s="28" t="str">
        <f aca="false">IF(D8="","",IF(COUNTIF($H:$H,D8)=0,D8,""))</f>
        <v>PC10</v>
      </c>
      <c r="L8" s="25" t="str">
        <f aca="false">IF(E8="","",IF(COUNTIF($H:$H,E8)=0,E8,""))</f>
        <v/>
      </c>
      <c r="M8" s="29" t="str">
        <f aca="false">IF(F8="","",IF(COUNTIF($H:$H,F8)=0,F8,""))</f>
        <v/>
      </c>
      <c r="O8" s="1" t="str">
        <f aca="false">IF(Q8,$Q$1,"")&amp;IF(R8=1,$R$1,"")</f>
        <v/>
      </c>
      <c r="P8" s="1" t="str">
        <f aca="false">IFERROR(INDEX(ピン配置!$C$3:$I$18,MATCH(VALUE(MID(H8,3,2)),ピン配置!$B$3:$B$18,0),MATCH(MID(H8,2,1),ピン配置!$C$2:$I$2,0)),"")</f>
        <v/>
      </c>
      <c r="Q8" s="1" t="n">
        <f aca="false">IF(COUNTIF(H:H,H8)&gt;1,1,0)</f>
        <v>0</v>
      </c>
      <c r="R8" s="1" t="n">
        <f aca="false">IF(H8="",0,IF(COUNTIF(D8:F8,H8)=1,0,1))</f>
        <v>0</v>
      </c>
      <c r="S8" s="1" t="str">
        <f aca="false">IF(A8=0,S7,A8)</f>
        <v>UART</v>
      </c>
      <c r="T8" s="1" t="n">
        <f aca="false">IF(B8=0,T7,B8)</f>
        <v>4</v>
      </c>
      <c r="U8" s="1" t="str">
        <f aca="false">IF(B8=0,U7,IF(G8="","",G8))</f>
        <v/>
      </c>
      <c r="V8" s="1" t="str">
        <f aca="false">S8&amp;T8&amp;"_"&amp;C8</f>
        <v>UART4_TX</v>
      </c>
    </row>
    <row r="9" customFormat="false" ht="13.8" hidden="false" customHeight="false" outlineLevel="0" collapsed="false">
      <c r="A9" s="37"/>
      <c r="B9" s="40"/>
      <c r="C9" s="47" t="s">
        <v>35</v>
      </c>
      <c r="D9" s="24" t="s">
        <v>46</v>
      </c>
      <c r="E9" s="25" t="s">
        <v>49</v>
      </c>
      <c r="G9" s="48"/>
      <c r="H9" s="50"/>
      <c r="I9" s="50" t="str">
        <f aca="false">IF(O9="",P9,O9)</f>
        <v/>
      </c>
      <c r="J9" s="46"/>
      <c r="K9" s="28" t="str">
        <f aca="false">IF(D9="","",IF(COUNTIF($H:$H,D9)=0,D9,""))</f>
        <v>PC11</v>
      </c>
      <c r="L9" s="25" t="str">
        <f aca="false">IF(E9="","",IF(COUNTIF($H:$H,E9)=0,E9,""))</f>
        <v/>
      </c>
      <c r="M9" s="29" t="str">
        <f aca="false">IF(F9="","",IF(COUNTIF($H:$H,F9)=0,F9,""))</f>
        <v/>
      </c>
      <c r="O9" s="1" t="str">
        <f aca="false">IF(Q9,$Q$1,"")&amp;IF(R9=1,$R$1,"")</f>
        <v/>
      </c>
      <c r="P9" s="1" t="str">
        <f aca="false">IFERROR(INDEX(ピン配置!$C$3:$I$18,MATCH(VALUE(MID(H9,3,2)),ピン配置!$B$3:$B$18,0),MATCH(MID(H9,2,1),ピン配置!$C$2:$I$2,0)),"")</f>
        <v/>
      </c>
      <c r="Q9" s="1" t="n">
        <f aca="false">IF(COUNTIF(H:H,H9)&gt;1,1,0)</f>
        <v>0</v>
      </c>
      <c r="R9" s="1" t="n">
        <f aca="false">IF(H9="",0,IF(COUNTIF(D9:F9,H9)=1,0,1))</f>
        <v>0</v>
      </c>
      <c r="S9" s="1" t="str">
        <f aca="false">IF(A9=0,S8,A9)</f>
        <v>UART</v>
      </c>
      <c r="T9" s="1" t="n">
        <f aca="false">IF(B9=0,T8,B9)</f>
        <v>4</v>
      </c>
      <c r="U9" s="1" t="str">
        <f aca="false">IF(B9=0,U8,IF(G9="","",G9))</f>
        <v/>
      </c>
      <c r="V9" s="1" t="str">
        <f aca="false">S9&amp;T9&amp;"_"&amp;C9</f>
        <v>UART4_RX</v>
      </c>
    </row>
    <row r="10" customFormat="false" ht="13.8" hidden="false" customHeight="false" outlineLevel="0" collapsed="false">
      <c r="A10" s="37"/>
      <c r="B10" s="48" t="n">
        <v>5</v>
      </c>
      <c r="C10" s="39" t="s">
        <v>31</v>
      </c>
      <c r="D10" s="51" t="s">
        <v>50</v>
      </c>
      <c r="E10" s="52"/>
      <c r="F10" s="53"/>
      <c r="G10" s="40"/>
      <c r="I10" s="27" t="str">
        <f aca="false">IF(O10="",P10,O10)</f>
        <v/>
      </c>
      <c r="J10" s="18"/>
      <c r="K10" s="28" t="str">
        <f aca="false">IF(D10="","",IF(COUNTIF($H:$H,D10)=0,D10,""))</f>
        <v>PC12</v>
      </c>
      <c r="L10" s="25" t="str">
        <f aca="false">IF(E10="","",IF(COUNTIF($H:$H,E10)=0,E10,""))</f>
        <v/>
      </c>
      <c r="M10" s="29" t="str">
        <f aca="false">IF(F10="","",IF(COUNTIF($H:$H,F10)=0,F10,""))</f>
        <v/>
      </c>
      <c r="O10" s="1" t="str">
        <f aca="false">IF(Q10,$Q$1,"")&amp;IF(R10=1,$R$1,"")</f>
        <v/>
      </c>
      <c r="P10" s="1" t="str">
        <f aca="false">IFERROR(INDEX(ピン配置!$C$3:$I$18,MATCH(VALUE(MID(H10,3,2)),ピン配置!$B$3:$B$18,0),MATCH(MID(H10,2,1),ピン配置!$C$2:$I$2,0)),"")</f>
        <v/>
      </c>
      <c r="Q10" s="1" t="n">
        <f aca="false">IF(COUNTIF(H:H,H10)&gt;1,1,0)</f>
        <v>0</v>
      </c>
      <c r="R10" s="1" t="n">
        <f aca="false">IF(H10="",0,IF(COUNTIF(D10:F10,H10)=1,0,1))</f>
        <v>0</v>
      </c>
      <c r="S10" s="1" t="str">
        <f aca="false">IF(A10=0,S9,A10)</f>
        <v>UART</v>
      </c>
      <c r="T10" s="1" t="n">
        <f aca="false">IF(B10=0,T9,B10)</f>
        <v>5</v>
      </c>
      <c r="U10" s="1" t="str">
        <f aca="false">IF(B10=0,U9,IF(G10="","",G10))</f>
        <v/>
      </c>
      <c r="V10" s="1" t="str">
        <f aca="false">S10&amp;T10&amp;"_"&amp;C10</f>
        <v>UART5_TX</v>
      </c>
    </row>
    <row r="11" customFormat="false" ht="13.8" hidden="false" customHeight="false" outlineLevel="0" collapsed="false">
      <c r="A11" s="37"/>
      <c r="B11" s="48"/>
      <c r="C11" s="42" t="s">
        <v>35</v>
      </c>
      <c r="D11" s="43" t="s">
        <v>51</v>
      </c>
      <c r="E11" s="44"/>
      <c r="F11" s="45"/>
      <c r="G11" s="40"/>
      <c r="I11" s="27" t="str">
        <f aca="false">IF(O11="",P11,O11)</f>
        <v/>
      </c>
      <c r="J11" s="46"/>
      <c r="K11" s="28" t="str">
        <f aca="false">IF(D11="","",IF(COUNTIF($H:$H,D11)=0,D11,""))</f>
        <v>PD2</v>
      </c>
      <c r="L11" s="25" t="str">
        <f aca="false">IF(E11="","",IF(COUNTIF($H:$H,E11)=0,E11,""))</f>
        <v/>
      </c>
      <c r="M11" s="29" t="str">
        <f aca="false">IF(F11="","",IF(COUNTIF($H:$H,F11)=0,F11,""))</f>
        <v/>
      </c>
      <c r="O11" s="1" t="str">
        <f aca="false">IF(Q11,$Q$1,"")&amp;IF(R11=1,$R$1,"")</f>
        <v/>
      </c>
      <c r="P11" s="1" t="str">
        <f aca="false">IFERROR(INDEX(ピン配置!$C$3:$I$18,MATCH(VALUE(MID(H11,3,2)),ピン配置!$B$3:$B$18,0),MATCH(MID(H11,2,1),ピン配置!$C$2:$I$2,0)),"")</f>
        <v/>
      </c>
      <c r="Q11" s="1" t="n">
        <f aca="false">IF(COUNTIF(H:H,H11)&gt;1,1,0)</f>
        <v>0</v>
      </c>
      <c r="R11" s="1" t="n">
        <f aca="false">IF(H11="",0,IF(COUNTIF(D11:F11,H11)=1,0,1))</f>
        <v>0</v>
      </c>
      <c r="S11" s="1" t="str">
        <f aca="false">IF(A11=0,S10,A11)</f>
        <v>UART</v>
      </c>
      <c r="T11" s="1" t="n">
        <f aca="false">IF(B11=0,T10,B11)</f>
        <v>5</v>
      </c>
      <c r="U11" s="1" t="str">
        <f aca="false">IF(B11=0,U10,IF(G11="","",G11))</f>
        <v/>
      </c>
      <c r="V11" s="1" t="str">
        <f aca="false">S11&amp;T11&amp;"_"&amp;C11</f>
        <v>UART5_RX</v>
      </c>
    </row>
    <row r="12" customFormat="false" ht="13.8" hidden="false" customHeight="false" outlineLevel="0" collapsed="false">
      <c r="A12" s="37"/>
      <c r="B12" s="40" t="n">
        <v>6</v>
      </c>
      <c r="C12" s="47" t="s">
        <v>31</v>
      </c>
      <c r="D12" s="24" t="s">
        <v>52</v>
      </c>
      <c r="G12" s="48"/>
      <c r="H12" s="49"/>
      <c r="I12" s="49" t="str">
        <f aca="false">IF(O12="",P12,O12)</f>
        <v/>
      </c>
      <c r="J12" s="18"/>
      <c r="K12" s="28" t="str">
        <f aca="false">IF(D12="","",IF(COUNTIF($H:$H,D12)=0,D12,""))</f>
        <v/>
      </c>
      <c r="L12" s="25" t="str">
        <f aca="false">IF(E12="","",IF(COUNTIF($H:$H,E12)=0,E12,""))</f>
        <v/>
      </c>
      <c r="M12" s="29" t="str">
        <f aca="false">IF(F12="","",IF(COUNTIF($H:$H,F12)=0,F12,""))</f>
        <v/>
      </c>
      <c r="O12" s="1" t="str">
        <f aca="false">IF(Q12,$Q$1,"")&amp;IF(R12=1,$R$1,"")</f>
        <v/>
      </c>
      <c r="P12" s="1" t="str">
        <f aca="false">IFERROR(INDEX(ピン配置!$C$3:$I$18,MATCH(VALUE(MID(H12,3,2)),ピン配置!$B$3:$B$18,0),MATCH(MID(H12,2,1),ピン配置!$C$2:$I$2,0)),"")</f>
        <v/>
      </c>
      <c r="Q12" s="1" t="n">
        <f aca="false">IF(COUNTIF(H:H,H12)&gt;1,1,0)</f>
        <v>0</v>
      </c>
      <c r="R12" s="1" t="n">
        <f aca="false">IF(H12="",0,IF(COUNTIF(D12:F12,H12)=1,0,1))</f>
        <v>0</v>
      </c>
      <c r="S12" s="1" t="str">
        <f aca="false">IF(A12=0,S11,A12)</f>
        <v>UART</v>
      </c>
      <c r="T12" s="1" t="n">
        <f aca="false">IF(B12=0,T11,B12)</f>
        <v>6</v>
      </c>
      <c r="U12" s="1" t="str">
        <f aca="false">IF(B12=0,U11,IF(G12="","",G12))</f>
        <v/>
      </c>
      <c r="V12" s="1" t="str">
        <f aca="false">S12&amp;T12&amp;"_"&amp;C12</f>
        <v>UART6_TX</v>
      </c>
    </row>
    <row r="13" customFormat="false" ht="13.8" hidden="false" customHeight="false" outlineLevel="0" collapsed="false">
      <c r="A13" s="37"/>
      <c r="B13" s="40"/>
      <c r="C13" s="47" t="s">
        <v>35</v>
      </c>
      <c r="D13" s="24" t="s">
        <v>53</v>
      </c>
      <c r="G13" s="48"/>
      <c r="H13" s="50"/>
      <c r="I13" s="50" t="str">
        <f aca="false">IF(O13="",P13,O13)</f>
        <v/>
      </c>
      <c r="J13" s="46"/>
      <c r="K13" s="28" t="str">
        <f aca="false">IF(D13="","",IF(COUNTIF($H:$H,D13)=0,D13,""))</f>
        <v/>
      </c>
      <c r="L13" s="25" t="str">
        <f aca="false">IF(E13="","",IF(COUNTIF($H:$H,E13)=0,E13,""))</f>
        <v/>
      </c>
      <c r="M13" s="29" t="str">
        <f aca="false">IF(F13="","",IF(COUNTIF($H:$H,F13)=0,F13,""))</f>
        <v/>
      </c>
      <c r="O13" s="1" t="str">
        <f aca="false">IF(Q13,$Q$1,"")&amp;IF(R13=1,$R$1,"")</f>
        <v/>
      </c>
      <c r="P13" s="1" t="str">
        <f aca="false">IFERROR(INDEX(ピン配置!$C$3:$I$18,MATCH(VALUE(MID(H13,3,2)),ピン配置!$B$3:$B$18,0),MATCH(MID(H13,2,1),ピン配置!$C$2:$I$2,0)),"")</f>
        <v/>
      </c>
      <c r="Q13" s="1" t="n">
        <f aca="false">IF(COUNTIF(H:H,H13)&gt;1,1,0)</f>
        <v>0</v>
      </c>
      <c r="R13" s="1" t="n">
        <f aca="false">IF(H13="",0,IF(COUNTIF(D13:F13,H13)=1,0,1))</f>
        <v>0</v>
      </c>
      <c r="S13" s="1" t="str">
        <f aca="false">IF(A13=0,S12,A13)</f>
        <v>UART</v>
      </c>
      <c r="T13" s="1" t="n">
        <f aca="false">IF(B13=0,T12,B13)</f>
        <v>6</v>
      </c>
      <c r="U13" s="1" t="str">
        <f aca="false">IF(B13=0,U12,IF(G13="","",G13))</f>
        <v/>
      </c>
      <c r="V13" s="1" t="str">
        <f aca="false">S13&amp;T13&amp;"_"&amp;C13</f>
        <v>UART6_RX</v>
      </c>
    </row>
    <row r="14" customFormat="false" ht="13.5" hidden="false" customHeight="false" outlineLevel="0" collapsed="false">
      <c r="A14" s="37"/>
      <c r="B14" s="48" t="n">
        <v>7</v>
      </c>
      <c r="C14" s="47" t="s">
        <v>31</v>
      </c>
      <c r="D14" s="51"/>
      <c r="E14" s="52"/>
      <c r="F14" s="53"/>
      <c r="G14" s="40"/>
      <c r="I14" s="27" t="str">
        <f aca="false">IF(O14="",P14,O14)</f>
        <v/>
      </c>
      <c r="J14" s="18"/>
      <c r="K14" s="28" t="str">
        <f aca="false">IF(D14="","",IF(COUNTIF($H:$H,D14)=0,D14,""))</f>
        <v/>
      </c>
      <c r="L14" s="25" t="str">
        <f aca="false">IF(E14="","",IF(COUNTIF($H:$H,E14)=0,E14,""))</f>
        <v/>
      </c>
      <c r="M14" s="29" t="str">
        <f aca="false">IF(F14="","",IF(COUNTIF($H:$H,F14)=0,F14,""))</f>
        <v/>
      </c>
      <c r="O14" s="1" t="str">
        <f aca="false">IF(Q14,$Q$1,"")&amp;IF(R14=1,$R$1,"")</f>
        <v/>
      </c>
      <c r="P14" s="1" t="str">
        <f aca="false">IFERROR(INDEX(ピン配置!$C$3:$I$18,MATCH(VALUE(MID(H14,3,2)),ピン配置!$B$3:$B$18,0),MATCH(MID(H14,2,1),ピン配置!$C$2:$I$2,0)),"")</f>
        <v/>
      </c>
      <c r="Q14" s="1" t="n">
        <f aca="false">IF(COUNTIF(H:H,H14)&gt;1,1,0)</f>
        <v>0</v>
      </c>
      <c r="R14" s="1" t="n">
        <f aca="false">IF(H14="",0,IF(COUNTIF(D14:F14,H14)=1,0,1))</f>
        <v>0</v>
      </c>
      <c r="S14" s="1" t="str">
        <f aca="false">IF(A14=0,S13,A14)</f>
        <v>UART</v>
      </c>
      <c r="T14" s="1" t="n">
        <f aca="false">IF(B14=0,T13,B14)</f>
        <v>7</v>
      </c>
      <c r="U14" s="1" t="str">
        <f aca="false">IF(B14=0,U13,IF(G14="","",G14))</f>
        <v/>
      </c>
      <c r="V14" s="1" t="str">
        <f aca="false">S14&amp;T14&amp;"_"&amp;C14</f>
        <v>UART7_TX</v>
      </c>
    </row>
    <row r="15" customFormat="false" ht="13.5" hidden="false" customHeight="false" outlineLevel="0" collapsed="false">
      <c r="A15" s="37"/>
      <c r="B15" s="48"/>
      <c r="C15" s="47" t="s">
        <v>35</v>
      </c>
      <c r="D15" s="43"/>
      <c r="E15" s="44"/>
      <c r="F15" s="45"/>
      <c r="G15" s="40"/>
      <c r="I15" s="27" t="str">
        <f aca="false">IF(O15="",P15,O15)</f>
        <v/>
      </c>
      <c r="J15" s="46"/>
      <c r="K15" s="28" t="str">
        <f aca="false">IF(D15="","",IF(COUNTIF($H:$H,D15)=0,D15,""))</f>
        <v/>
      </c>
      <c r="L15" s="25" t="str">
        <f aca="false">IF(E15="","",IF(COUNTIF($H:$H,E15)=0,E15,""))</f>
        <v/>
      </c>
      <c r="M15" s="29" t="str">
        <f aca="false">IF(F15="","",IF(COUNTIF($H:$H,F15)=0,F15,""))</f>
        <v/>
      </c>
      <c r="O15" s="1" t="str">
        <f aca="false">IF(Q15,$Q$1,"")&amp;IF(R15=1,$R$1,"")</f>
        <v/>
      </c>
      <c r="P15" s="1" t="str">
        <f aca="false">IFERROR(INDEX(ピン配置!$C$3:$I$18,MATCH(VALUE(MID(H15,3,2)),ピン配置!$B$3:$B$18,0),MATCH(MID(H15,2,1),ピン配置!$C$2:$I$2,0)),"")</f>
        <v/>
      </c>
      <c r="Q15" s="1" t="n">
        <f aca="false">IF(COUNTIF(H:H,H15)&gt;1,1,0)</f>
        <v>0</v>
      </c>
      <c r="R15" s="1" t="n">
        <f aca="false">IF(H15="",0,IF(COUNTIF(D15:F15,H15)=1,0,1))</f>
        <v>0</v>
      </c>
      <c r="S15" s="1" t="str">
        <f aca="false">IF(A15=0,S14,A15)</f>
        <v>UART</v>
      </c>
      <c r="T15" s="1" t="n">
        <f aca="false">IF(B15=0,T14,B15)</f>
        <v>7</v>
      </c>
      <c r="U15" s="1" t="str">
        <f aca="false">IF(B15=0,U14,IF(G15="","",G15))</f>
        <v/>
      </c>
      <c r="V15" s="1" t="str">
        <f aca="false">S15&amp;T15&amp;"_"&amp;C15</f>
        <v>UART7_RX</v>
      </c>
    </row>
    <row r="16" customFormat="false" ht="13.5" hidden="false" customHeight="false" outlineLevel="0" collapsed="false">
      <c r="A16" s="37"/>
      <c r="B16" s="54" t="n">
        <v>8</v>
      </c>
      <c r="C16" s="39" t="s">
        <v>31</v>
      </c>
      <c r="G16" s="55"/>
      <c r="H16" s="49"/>
      <c r="I16" s="49" t="str">
        <f aca="false">IF(O16="",P16,O16)</f>
        <v/>
      </c>
      <c r="J16" s="18"/>
      <c r="K16" s="28" t="str">
        <f aca="false">IF(D16="","",IF(COUNTIF($H:$H,D16)=0,D16,""))</f>
        <v/>
      </c>
      <c r="L16" s="25" t="str">
        <f aca="false">IF(E16="","",IF(COUNTIF($H:$H,E16)=0,E16,""))</f>
        <v/>
      </c>
      <c r="M16" s="29" t="str">
        <f aca="false">IF(F16="","",IF(COUNTIF($H:$H,F16)=0,F16,""))</f>
        <v/>
      </c>
      <c r="O16" s="1" t="str">
        <f aca="false">IF(Q16,$Q$1,"")&amp;IF(R16=1,$R$1,"")</f>
        <v/>
      </c>
      <c r="P16" s="1" t="str">
        <f aca="false">IFERROR(INDEX(ピン配置!$C$3:$I$18,MATCH(VALUE(MID(H16,3,2)),ピン配置!$B$3:$B$18,0),MATCH(MID(H16,2,1),ピン配置!$C$2:$I$2,0)),"")</f>
        <v/>
      </c>
      <c r="Q16" s="1" t="n">
        <f aca="false">IF(COUNTIF(H:H,H16)&gt;1,1,0)</f>
        <v>0</v>
      </c>
      <c r="R16" s="1" t="n">
        <f aca="false">IF(H16="",0,IF(COUNTIF(D16:F16,H16)=1,0,1))</f>
        <v>0</v>
      </c>
      <c r="S16" s="1" t="str">
        <f aca="false">IF(A16=0,S15,A16)</f>
        <v>UART</v>
      </c>
      <c r="T16" s="1" t="n">
        <f aca="false">IF(B16=0,T15,B16)</f>
        <v>8</v>
      </c>
      <c r="U16" s="1" t="str">
        <f aca="false">IF(B16=0,U15,IF(G16="","",G16))</f>
        <v/>
      </c>
      <c r="V16" s="1" t="str">
        <f aca="false">S16&amp;T16&amp;"_"&amp;C16</f>
        <v>UART8_TX</v>
      </c>
    </row>
    <row r="17" customFormat="false" ht="14.25" hidden="false" customHeight="false" outlineLevel="0" collapsed="false">
      <c r="A17" s="37"/>
      <c r="B17" s="54"/>
      <c r="C17" s="56" t="s">
        <v>35</v>
      </c>
      <c r="D17" s="57"/>
      <c r="E17" s="54"/>
      <c r="F17" s="58"/>
      <c r="G17" s="55"/>
      <c r="H17" s="59"/>
      <c r="I17" s="59" t="str">
        <f aca="false">IF(O17="",P17,O17)</f>
        <v/>
      </c>
      <c r="J17" s="60"/>
      <c r="K17" s="28" t="str">
        <f aca="false">IF(D17="","",IF(COUNTIF($H:$H,D17)=0,D17,""))</f>
        <v/>
      </c>
      <c r="L17" s="25" t="str">
        <f aca="false">IF(E17="","",IF(COUNTIF($H:$H,E17)=0,E17,""))</f>
        <v/>
      </c>
      <c r="M17" s="29" t="str">
        <f aca="false">IF(F17="","",IF(COUNTIF($H:$H,F17)=0,F17,""))</f>
        <v/>
      </c>
      <c r="O17" s="1" t="str">
        <f aca="false">IF(Q17,$Q$1,"")&amp;IF(R17=1,$R$1,"")</f>
        <v/>
      </c>
      <c r="P17" s="1" t="str">
        <f aca="false">IFERROR(INDEX(ピン配置!$C$3:$I$18,MATCH(VALUE(MID(H17,3,2)),ピン配置!$B$3:$B$18,0),MATCH(MID(H17,2,1),ピン配置!$C$2:$I$2,0)),"")</f>
        <v/>
      </c>
      <c r="Q17" s="1" t="n">
        <f aca="false">IF(COUNTIF(H:H,H17)&gt;1,1,0)</f>
        <v>0</v>
      </c>
      <c r="R17" s="1" t="n">
        <f aca="false">IF(H17="",0,IF(COUNTIF(D17:F17,H17)=1,0,1))</f>
        <v>0</v>
      </c>
      <c r="S17" s="1" t="str">
        <f aca="false">IF(A17=0,S16,A17)</f>
        <v>UART</v>
      </c>
      <c r="T17" s="1" t="n">
        <f aca="false">IF(B17=0,T16,B17)</f>
        <v>8</v>
      </c>
      <c r="U17" s="1" t="str">
        <f aca="false">IF(B17=0,U16,IF(G17="","",G17))</f>
        <v/>
      </c>
      <c r="V17" s="1" t="str">
        <f aca="false">S17&amp;T17&amp;"_"&amp;C17</f>
        <v>UART8_RX</v>
      </c>
    </row>
    <row r="18" customFormat="false" ht="13.5" hidden="false" customHeight="false" outlineLevel="0" collapsed="false">
      <c r="A18" s="61" t="s">
        <v>54</v>
      </c>
      <c r="B18" s="40" t="n">
        <v>1</v>
      </c>
      <c r="C18" s="39" t="s">
        <v>31</v>
      </c>
      <c r="D18" s="24" t="s">
        <v>55</v>
      </c>
      <c r="E18" s="25" t="s">
        <v>56</v>
      </c>
      <c r="G18" s="62" t="s">
        <v>57</v>
      </c>
      <c r="H18" s="27" t="s">
        <v>55</v>
      </c>
      <c r="I18" s="27" t="n">
        <f aca="false">IF(O18="",P18,O18)</f>
        <v>82</v>
      </c>
      <c r="J18" s="46"/>
      <c r="K18" s="28" t="str">
        <f aca="false">IF(D18="","",IF(COUNTIF($H:$H,D18)=0,D18,""))</f>
        <v/>
      </c>
      <c r="L18" s="25" t="str">
        <f aca="false">IF(E18="","",IF(COUNTIF($H:$H,E18)=0,E18,""))</f>
        <v>PA12</v>
      </c>
      <c r="M18" s="29" t="str">
        <f aca="false">IF(F18="","",IF(COUNTIF($H:$H,F18)=0,F18,""))</f>
        <v/>
      </c>
      <c r="O18" s="1" t="str">
        <f aca="false">IF(Q18,$Q$1,"")&amp;IF(R18=1,$R$1,"")</f>
        <v/>
      </c>
      <c r="P18" s="1" t="n">
        <f aca="false">IFERROR(INDEX(ピン配置!$C$3:$I$18,MATCH(VALUE(MID(H18,3,2)),ピン配置!$B$3:$B$18,0),MATCH(MID(H18,2,1),ピン配置!$C$2:$I$2,0)),"")</f>
        <v>82</v>
      </c>
      <c r="Q18" s="1" t="n">
        <f aca="false">IF(COUNTIF(H:H,H18)&gt;1,1,0)</f>
        <v>0</v>
      </c>
      <c r="R18" s="1" t="n">
        <f aca="false">IF(H18="",0,IF(COUNTIF(D18:F18,H18)=1,0,1))</f>
        <v>0</v>
      </c>
      <c r="S18" s="1" t="str">
        <f aca="false">IF(A18=0,S17,A18)</f>
        <v>CAN</v>
      </c>
      <c r="T18" s="1" t="n">
        <f aca="false">IF(B18=0,T17,B18)</f>
        <v>1</v>
      </c>
      <c r="U18" s="1" t="str">
        <f aca="false">IF(B18=0,U17,IF(G18="","",G18))</f>
        <v>CAN0</v>
      </c>
      <c r="V18" s="1" t="str">
        <f aca="false">S18&amp;T18&amp;"_"&amp;C18</f>
        <v>CAN1_TX</v>
      </c>
    </row>
    <row r="19" customFormat="false" ht="13.5" hidden="false" customHeight="false" outlineLevel="0" collapsed="false">
      <c r="A19" s="61"/>
      <c r="B19" s="40"/>
      <c r="C19" s="42" t="s">
        <v>35</v>
      </c>
      <c r="D19" s="24" t="s">
        <v>58</v>
      </c>
      <c r="E19" s="25" t="s">
        <v>59</v>
      </c>
      <c r="G19" s="62"/>
      <c r="H19" s="27" t="s">
        <v>58</v>
      </c>
      <c r="I19" s="27" t="n">
        <f aca="false">IF(O19="",P19,O19)</f>
        <v>81</v>
      </c>
      <c r="J19" s="46"/>
      <c r="K19" s="28" t="str">
        <f aca="false">IF(D19="","",IF(COUNTIF($H:$H,D19)=0,D19,""))</f>
        <v/>
      </c>
      <c r="L19" s="25" t="str">
        <f aca="false">IF(E19="","",IF(COUNTIF($H:$H,E19)=0,E19,""))</f>
        <v>PA11</v>
      </c>
      <c r="M19" s="29" t="str">
        <f aca="false">IF(F19="","",IF(COUNTIF($H:$H,F19)=0,F19,""))</f>
        <v/>
      </c>
      <c r="O19" s="1" t="str">
        <f aca="false">IF(Q19,$Q$1,"")&amp;IF(R19=1,$R$1,"")</f>
        <v/>
      </c>
      <c r="P19" s="1" t="n">
        <f aca="false">IFERROR(INDEX(ピン配置!$C$3:$I$18,MATCH(VALUE(MID(H19,3,2)),ピン配置!$B$3:$B$18,0),MATCH(MID(H19,2,1),ピン配置!$C$2:$I$2,0)),"")</f>
        <v>81</v>
      </c>
      <c r="Q19" s="1" t="n">
        <f aca="false">IF(COUNTIF(H:H,H19)&gt;1,1,0)</f>
        <v>0</v>
      </c>
      <c r="R19" s="1" t="n">
        <f aca="false">IF(H19="",0,IF(COUNTIF(D19:F19,H19)=1,0,1))</f>
        <v>0</v>
      </c>
      <c r="S19" s="1" t="str">
        <f aca="false">IF(A19=0,S18,A19)</f>
        <v>CAN</v>
      </c>
      <c r="T19" s="1" t="n">
        <f aca="false">IF(B19=0,T18,B19)</f>
        <v>1</v>
      </c>
      <c r="U19" s="1" t="str">
        <f aca="false">IF(B19=0,U18,IF(G19="","",G19))</f>
        <v>CAN0</v>
      </c>
      <c r="V19" s="1" t="str">
        <f aca="false">S19&amp;T19&amp;"_"&amp;C19</f>
        <v>CAN1_RX</v>
      </c>
    </row>
    <row r="20" customFormat="false" ht="13.8" hidden="false" customHeight="false" outlineLevel="0" collapsed="false">
      <c r="A20" s="61"/>
      <c r="B20" s="55" t="n">
        <v>2</v>
      </c>
      <c r="C20" s="47" t="s">
        <v>31</v>
      </c>
      <c r="D20" s="51" t="s">
        <v>33</v>
      </c>
      <c r="E20" s="52" t="s">
        <v>60</v>
      </c>
      <c r="F20" s="53"/>
      <c r="G20" s="55"/>
      <c r="H20" s="49"/>
      <c r="I20" s="49" t="str">
        <f aca="false">IF(O20="",P20,O20)</f>
        <v/>
      </c>
      <c r="J20" s="18"/>
      <c r="K20" s="28" t="str">
        <f aca="false">IF(D20="","",IF(COUNTIF($H:$H,D20)=0,D20,""))</f>
        <v/>
      </c>
      <c r="L20" s="25" t="str">
        <f aca="false">IF(E20="","",IF(COUNTIF($H:$H,E20)=0,E20,""))</f>
        <v>PB13</v>
      </c>
      <c r="M20" s="29" t="str">
        <f aca="false">IF(F20="","",IF(COUNTIF($H:$H,F20)=0,F20,""))</f>
        <v/>
      </c>
      <c r="O20" s="1" t="str">
        <f aca="false">IF(Q20,$Q$1,"")&amp;IF(R20=1,$R$1,"")</f>
        <v/>
      </c>
      <c r="P20" s="1" t="str">
        <f aca="false">IFERROR(INDEX(ピン配置!$C$3:$I$18,MATCH(VALUE(MID(H20,3,2)),ピン配置!$B$3:$B$18,0),MATCH(MID(H20,2,1),ピン配置!$C$2:$I$2,0)),"")</f>
        <v/>
      </c>
      <c r="Q20" s="1" t="n">
        <f aca="false">IF(COUNTIF(H:H,H20)&gt;1,1,0)</f>
        <v>0</v>
      </c>
      <c r="R20" s="1" t="n">
        <f aca="false">IF(H20="",0,IF(COUNTIF(D20:F20,H20)=1,0,1))</f>
        <v>0</v>
      </c>
      <c r="S20" s="1" t="str">
        <f aca="false">IF(A20=0,S19,A20)</f>
        <v>CAN</v>
      </c>
      <c r="T20" s="1" t="n">
        <f aca="false">IF(B20=0,T19,B20)</f>
        <v>2</v>
      </c>
      <c r="U20" s="1" t="str">
        <f aca="false">IF(B20=0,U19,IF(G20="","",G20))</f>
        <v/>
      </c>
      <c r="V20" s="1" t="str">
        <f aca="false">S20&amp;T20&amp;"_"&amp;C20</f>
        <v>CAN2_TX</v>
      </c>
    </row>
    <row r="21" customFormat="false" ht="13.8" hidden="false" customHeight="false" outlineLevel="0" collapsed="false">
      <c r="A21" s="61"/>
      <c r="B21" s="55"/>
      <c r="C21" s="56" t="s">
        <v>35</v>
      </c>
      <c r="D21" s="57" t="s">
        <v>61</v>
      </c>
      <c r="E21" s="54" t="s">
        <v>62</v>
      </c>
      <c r="F21" s="58"/>
      <c r="G21" s="55"/>
      <c r="H21" s="59"/>
      <c r="I21" s="59" t="str">
        <f aca="false">IF(O21="",P21,O21)</f>
        <v/>
      </c>
      <c r="J21" s="60"/>
      <c r="K21" s="28" t="str">
        <f aca="false">IF(D21="","",IF(COUNTIF($H:$H,D21)=0,D21,""))</f>
        <v/>
      </c>
      <c r="L21" s="25" t="str">
        <f aca="false">IF(E21="","",IF(COUNTIF($H:$H,E21)=0,E21,""))</f>
        <v>PB12</v>
      </c>
      <c r="M21" s="29" t="str">
        <f aca="false">IF(F21="","",IF(COUNTIF($H:$H,F21)=0,F21,""))</f>
        <v/>
      </c>
      <c r="O21" s="1" t="str">
        <f aca="false">IF(Q21,$Q$1,"")&amp;IF(R21=1,$R$1,"")</f>
        <v/>
      </c>
      <c r="P21" s="1" t="str">
        <f aca="false">IFERROR(INDEX(ピン配置!$C$3:$I$18,MATCH(VALUE(MID(H21,3,2)),ピン配置!$B$3:$B$18,0),MATCH(MID(H21,2,1),ピン配置!$C$2:$I$2,0)),"")</f>
        <v/>
      </c>
      <c r="Q21" s="1" t="n">
        <f aca="false">IF(COUNTIF(H:H,H21)&gt;1,1,0)</f>
        <v>0</v>
      </c>
      <c r="R21" s="1" t="n">
        <f aca="false">IF(H21="",0,IF(COUNTIF(D21:F21,H21)=1,0,1))</f>
        <v>0</v>
      </c>
      <c r="S21" s="1" t="str">
        <f aca="false">IF(A21=0,S20,A21)</f>
        <v>CAN</v>
      </c>
      <c r="T21" s="1" t="n">
        <f aca="false">IF(B21=0,T20,B21)</f>
        <v>2</v>
      </c>
      <c r="U21" s="1" t="str">
        <f aca="false">IF(B21=0,U20,IF(G21="","",G21))</f>
        <v/>
      </c>
      <c r="V21" s="1" t="str">
        <f aca="false">S21&amp;T21&amp;"_"&amp;C21</f>
        <v>CAN2_RX</v>
      </c>
    </row>
    <row r="22" customFormat="false" ht="13.5" hidden="false" customHeight="false" outlineLevel="0" collapsed="false">
      <c r="A22" s="63" t="s">
        <v>63</v>
      </c>
      <c r="B22" s="64" t="n">
        <v>1</v>
      </c>
      <c r="C22" s="47" t="s">
        <v>64</v>
      </c>
      <c r="D22" s="65" t="s">
        <v>33</v>
      </c>
      <c r="E22" s="66" t="s">
        <v>65</v>
      </c>
      <c r="F22" s="67"/>
      <c r="G22" s="62" t="s">
        <v>66</v>
      </c>
      <c r="H22" s="27" t="s">
        <v>33</v>
      </c>
      <c r="I22" s="27" t="n">
        <f aca="false">IF(O22="",P22,O22)</f>
        <v>92</v>
      </c>
      <c r="J22" s="46"/>
      <c r="K22" s="28" t="str">
        <f aca="false">IF(D22="","",IF(COUNTIF($H:$H,D22)=0,D22,""))</f>
        <v/>
      </c>
      <c r="L22" s="25" t="str">
        <f aca="false">IF(E22="","",IF(COUNTIF($H:$H,E22)=0,E22,""))</f>
        <v/>
      </c>
      <c r="M22" s="29" t="str">
        <f aca="false">IF(F22="","",IF(COUNTIF($H:$H,F22)=0,F22,""))</f>
        <v/>
      </c>
      <c r="O22" s="1" t="str">
        <f aca="false">IF(Q22,$Q$1,"")&amp;IF(R22=1,$R$1,"")</f>
        <v/>
      </c>
      <c r="P22" s="1" t="n">
        <f aca="false">IFERROR(INDEX(ピン配置!$C$3:$I$18,MATCH(VALUE(MID(H22,3,2)),ピン配置!$B$3:$B$18,0),MATCH(MID(H22,2,1),ピン配置!$C$2:$I$2,0)),"")</f>
        <v>92</v>
      </c>
      <c r="Q22" s="1" t="n">
        <f aca="false">IF(COUNTIF(H:H,H22)&gt;1,1,0)</f>
        <v>0</v>
      </c>
      <c r="R22" s="1" t="n">
        <f aca="false">IF(H22="",0,IF(COUNTIF(D22:F22,H22)=1,0,1))</f>
        <v>0</v>
      </c>
      <c r="S22" s="1" t="str">
        <f aca="false">IF(A22=0,S21,A22)</f>
        <v>I2C</v>
      </c>
      <c r="T22" s="1" t="n">
        <f aca="false">IF(B22=0,T21,B22)</f>
        <v>1</v>
      </c>
      <c r="U22" s="1" t="str">
        <f aca="false">IF(B22=0,U21,IF(G22="","",G22))</f>
        <v>AQM</v>
      </c>
      <c r="V22" s="1" t="str">
        <f aca="false">S22&amp;T22&amp;"_"&amp;C22</f>
        <v>I2C1_SCL</v>
      </c>
    </row>
    <row r="23" customFormat="false" ht="13.5" hidden="false" customHeight="false" outlineLevel="0" collapsed="false">
      <c r="A23" s="63"/>
      <c r="B23" s="64"/>
      <c r="C23" s="47" t="s">
        <v>67</v>
      </c>
      <c r="D23" s="24" t="s">
        <v>37</v>
      </c>
      <c r="E23" s="25" t="s">
        <v>68</v>
      </c>
      <c r="G23" s="62"/>
      <c r="H23" s="27" t="s">
        <v>37</v>
      </c>
      <c r="I23" s="27" t="n">
        <f aca="false">IF(O23="",P23,O23)</f>
        <v>93</v>
      </c>
      <c r="J23" s="46"/>
      <c r="K23" s="28" t="str">
        <f aca="false">IF(D23="","",IF(COUNTIF($H:$H,D23)=0,D23,""))</f>
        <v/>
      </c>
      <c r="L23" s="25" t="str">
        <f aca="false">IF(E23="","",IF(COUNTIF($H:$H,E23)=0,E23,""))</f>
        <v/>
      </c>
      <c r="M23" s="29" t="str">
        <f aca="false">IF(F23="","",IF(COUNTIF($H:$H,F23)=0,F23,""))</f>
        <v/>
      </c>
      <c r="O23" s="1" t="str">
        <f aca="false">IF(Q23,$Q$1,"")&amp;IF(R23=1,$R$1,"")</f>
        <v/>
      </c>
      <c r="P23" s="1" t="n">
        <f aca="false">IFERROR(INDEX(ピン配置!$C$3:$I$18,MATCH(VALUE(MID(H23,3,2)),ピン配置!$B$3:$B$18,0),MATCH(MID(H23,2,1),ピン配置!$C$2:$I$2,0)),"")</f>
        <v>93</v>
      </c>
      <c r="Q23" s="1" t="n">
        <f aca="false">IF(COUNTIF(H:H,H23)&gt;1,1,0)</f>
        <v>0</v>
      </c>
      <c r="R23" s="1" t="n">
        <f aca="false">IF(H23="",0,IF(COUNTIF(D23:F23,H23)=1,0,1))</f>
        <v>0</v>
      </c>
      <c r="S23" s="1" t="str">
        <f aca="false">IF(A23=0,S22,A23)</f>
        <v>I2C</v>
      </c>
      <c r="T23" s="1" t="n">
        <f aca="false">IF(B23=0,T22,B23)</f>
        <v>1</v>
      </c>
      <c r="U23" s="1" t="str">
        <f aca="false">IF(B23=0,U22,IF(G23="","",G23))</f>
        <v>AQM</v>
      </c>
      <c r="V23" s="1" t="str">
        <f aca="false">S23&amp;T23&amp;"_"&amp;C23</f>
        <v>I2C1_SDA</v>
      </c>
    </row>
    <row r="24" customFormat="false" ht="13.5" hidden="false" customHeight="false" outlineLevel="0" collapsed="false">
      <c r="A24" s="63"/>
      <c r="B24" s="48" t="n">
        <v>2</v>
      </c>
      <c r="C24" s="39" t="s">
        <v>64</v>
      </c>
      <c r="D24" s="51" t="s">
        <v>44</v>
      </c>
      <c r="E24" s="52"/>
      <c r="F24" s="53"/>
      <c r="G24" s="48"/>
      <c r="H24" s="49"/>
      <c r="I24" s="49" t="str">
        <f aca="false">IF(O24="",P24,O24)</f>
        <v/>
      </c>
      <c r="J24" s="18"/>
      <c r="K24" s="28" t="str">
        <f aca="false">IF(D24="","",IF(COUNTIF($H:$H,D24)=0,D24,""))</f>
        <v>PB10</v>
      </c>
      <c r="L24" s="25" t="str">
        <f aca="false">IF(E24="","",IF(COUNTIF($H:$H,E24)=0,E24,""))</f>
        <v/>
      </c>
      <c r="M24" s="29" t="str">
        <f aca="false">IF(F24="","",IF(COUNTIF($H:$H,F24)=0,F24,""))</f>
        <v/>
      </c>
      <c r="O24" s="1" t="str">
        <f aca="false">IF(Q24,$Q$1,"")&amp;IF(R24=1,$R$1,"")</f>
        <v/>
      </c>
      <c r="P24" s="1" t="str">
        <f aca="false">IFERROR(INDEX(ピン配置!$C$3:$I$18,MATCH(VALUE(MID(H24,3,2)),ピン配置!$B$3:$B$18,0),MATCH(MID(H24,2,1),ピン配置!$C$2:$I$2,0)),"")</f>
        <v/>
      </c>
      <c r="Q24" s="1" t="n">
        <f aca="false">IF(COUNTIF(H:H,H24)&gt;1,1,0)</f>
        <v>0</v>
      </c>
      <c r="R24" s="1" t="n">
        <f aca="false">IF(H24="",0,IF(COUNTIF(D24:F24,H24)=1,0,1))</f>
        <v>0</v>
      </c>
      <c r="S24" s="1" t="str">
        <f aca="false">IF(A24=0,S23,A24)</f>
        <v>I2C</v>
      </c>
      <c r="T24" s="1" t="n">
        <f aca="false">IF(B24=0,T23,B24)</f>
        <v>2</v>
      </c>
      <c r="U24" s="1" t="str">
        <f aca="false">IF(B24=0,U23,IF(G24="","",G24))</f>
        <v/>
      </c>
      <c r="V24" s="1" t="str">
        <f aca="false">S24&amp;T24&amp;"_"&amp;C24</f>
        <v>I2C2_SCL</v>
      </c>
    </row>
    <row r="25" customFormat="false" ht="13.5" hidden="false" customHeight="false" outlineLevel="0" collapsed="false">
      <c r="A25" s="63"/>
      <c r="B25" s="48"/>
      <c r="C25" s="47" t="s">
        <v>67</v>
      </c>
      <c r="D25" s="43" t="s">
        <v>47</v>
      </c>
      <c r="E25" s="44"/>
      <c r="F25" s="45"/>
      <c r="G25" s="48"/>
      <c r="H25" s="50"/>
      <c r="I25" s="50" t="str">
        <f aca="false">IF(O25="",P25,O25)</f>
        <v/>
      </c>
      <c r="J25" s="46"/>
      <c r="K25" s="28" t="str">
        <f aca="false">IF(D25="","",IF(COUNTIF($H:$H,D25)=0,D25,""))</f>
        <v>PB11</v>
      </c>
      <c r="L25" s="25" t="str">
        <f aca="false">IF(E25="","",IF(COUNTIF($H:$H,E25)=0,E25,""))</f>
        <v/>
      </c>
      <c r="M25" s="29" t="str">
        <f aca="false">IF(F25="","",IF(COUNTIF($H:$H,F25)=0,F25,""))</f>
        <v/>
      </c>
      <c r="O25" s="1" t="str">
        <f aca="false">IF(Q25,$Q$1,"")&amp;IF(R25=1,$R$1,"")</f>
        <v/>
      </c>
      <c r="P25" s="1" t="str">
        <f aca="false">IFERROR(INDEX(ピン配置!$C$3:$I$18,MATCH(VALUE(MID(H25,3,2)),ピン配置!$B$3:$B$18,0),MATCH(MID(H25,2,1),ピン配置!$C$2:$I$2,0)),"")</f>
        <v/>
      </c>
      <c r="Q25" s="1" t="n">
        <f aca="false">IF(COUNTIF(H:H,H25)&gt;1,1,0)</f>
        <v>0</v>
      </c>
      <c r="R25" s="1" t="n">
        <f aca="false">IF(H25="",0,IF(COUNTIF(D25:F25,H25)=1,0,1))</f>
        <v>0</v>
      </c>
      <c r="S25" s="1" t="str">
        <f aca="false">IF(A25=0,S24,A25)</f>
        <v>I2C</v>
      </c>
      <c r="T25" s="1" t="n">
        <f aca="false">IF(B25=0,T24,B25)</f>
        <v>2</v>
      </c>
      <c r="U25" s="1" t="str">
        <f aca="false">IF(B25=0,U24,IF(G25="","",G25))</f>
        <v/>
      </c>
      <c r="V25" s="1" t="str">
        <f aca="false">S25&amp;T25&amp;"_"&amp;C25</f>
        <v>I2C2_SDA</v>
      </c>
    </row>
    <row r="26" customFormat="false" ht="13.5" hidden="false" customHeight="false" outlineLevel="0" collapsed="false">
      <c r="A26" s="63"/>
      <c r="B26" s="38" t="n">
        <v>3</v>
      </c>
      <c r="C26" s="39" t="s">
        <v>64</v>
      </c>
      <c r="D26" s="51" t="s">
        <v>69</v>
      </c>
      <c r="E26" s="52"/>
      <c r="F26" s="53"/>
      <c r="G26" s="68"/>
      <c r="I26" s="27" t="str">
        <f aca="false">IF(O26="",P26,O26)</f>
        <v/>
      </c>
      <c r="J26" s="18"/>
      <c r="K26" s="28" t="str">
        <f aca="false">IF(D26="","",IF(COUNTIF($H:$H,D26)=0,D26,""))</f>
        <v>PA8</v>
      </c>
      <c r="L26" s="25" t="str">
        <f aca="false">IF(E26="","",IF(COUNTIF($H:$H,E26)=0,E26,""))</f>
        <v/>
      </c>
      <c r="M26" s="29" t="str">
        <f aca="false">IF(F26="","",IF(COUNTIF($H:$H,F26)=0,F26,""))</f>
        <v/>
      </c>
      <c r="O26" s="1" t="str">
        <f aca="false">IF(Q26,$Q$1,"")&amp;IF(R26=1,$R$1,"")</f>
        <v/>
      </c>
      <c r="P26" s="1" t="str">
        <f aca="false">IFERROR(INDEX(ピン配置!$C$3:$I$18,MATCH(VALUE(MID(H26,3,2)),ピン配置!$B$3:$B$18,0),MATCH(MID(H26,2,1),ピン配置!$C$2:$I$2,0)),"")</f>
        <v/>
      </c>
      <c r="Q26" s="1" t="n">
        <f aca="false">IF(COUNTIF(H:H,H26)&gt;1,1,0)</f>
        <v>0</v>
      </c>
      <c r="R26" s="1" t="n">
        <f aca="false">IF(H26="",0,IF(COUNTIF(D26:F26,H26)=1,0,1))</f>
        <v>0</v>
      </c>
      <c r="S26" s="1" t="str">
        <f aca="false">IF(A26=0,S25,A26)</f>
        <v>I2C</v>
      </c>
      <c r="T26" s="1" t="n">
        <f aca="false">IF(B26=0,T25,B26)</f>
        <v>3</v>
      </c>
      <c r="U26" s="1" t="str">
        <f aca="false">IF(B26=0,U25,IF(G26="","",G26))</f>
        <v/>
      </c>
      <c r="V26" s="1" t="str">
        <f aca="false">S26&amp;T26&amp;"_"&amp;C26</f>
        <v>I2C3_SCL</v>
      </c>
    </row>
    <row r="27" customFormat="false" ht="13.5" hidden="false" customHeight="false" outlineLevel="0" collapsed="false">
      <c r="A27" s="63"/>
      <c r="B27" s="38"/>
      <c r="C27" s="47" t="s">
        <v>67</v>
      </c>
      <c r="D27" s="43" t="s">
        <v>70</v>
      </c>
      <c r="E27" s="44" t="s">
        <v>70</v>
      </c>
      <c r="F27" s="45"/>
      <c r="G27" s="68"/>
      <c r="I27" s="27" t="str">
        <f aca="false">IF(O27="",P27,O27)</f>
        <v/>
      </c>
      <c r="J27" s="46"/>
      <c r="K27" s="28" t="str">
        <f aca="false">IF(D27="","",IF(COUNTIF($H:$H,D27)=0,D27,""))</f>
        <v/>
      </c>
      <c r="L27" s="25" t="str">
        <f aca="false">IF(E27="","",IF(COUNTIF($H:$H,E27)=0,E27,""))</f>
        <v/>
      </c>
      <c r="M27" s="29" t="str">
        <f aca="false">IF(F27="","",IF(COUNTIF($H:$H,F27)=0,F27,""))</f>
        <v/>
      </c>
      <c r="O27" s="1" t="str">
        <f aca="false">IF(Q27,$Q$1,"")&amp;IF(R27=1,$R$1,"")</f>
        <v/>
      </c>
      <c r="P27" s="1" t="str">
        <f aca="false">IFERROR(INDEX(ピン配置!$C$3:$I$18,MATCH(VALUE(MID(H27,3,2)),ピン配置!$B$3:$B$18,0),MATCH(MID(H27,2,1),ピン配置!$C$2:$I$2,0)),"")</f>
        <v/>
      </c>
      <c r="Q27" s="1" t="n">
        <f aca="false">IF(COUNTIF(H:H,H27)&gt;1,1,0)</f>
        <v>0</v>
      </c>
      <c r="R27" s="1" t="n">
        <f aca="false">IF(H27="",0,IF(COUNTIF(D27:F27,H27)=1,0,1))</f>
        <v>0</v>
      </c>
      <c r="S27" s="1" t="str">
        <f aca="false">IF(A27=0,S26,A27)</f>
        <v>I2C</v>
      </c>
      <c r="T27" s="1" t="n">
        <f aca="false">IF(B27=0,T26,B27)</f>
        <v>3</v>
      </c>
      <c r="U27" s="1" t="str">
        <f aca="false">IF(B27=0,U26,IF(G27="","",G27))</f>
        <v/>
      </c>
      <c r="V27" s="1" t="str">
        <f aca="false">S27&amp;T27&amp;"_"&amp;C27</f>
        <v>I2C3_SDA</v>
      </c>
    </row>
    <row r="28" customFormat="false" ht="13.5" hidden="false" customHeight="false" outlineLevel="0" collapsed="false">
      <c r="A28" s="63"/>
      <c r="B28" s="55" t="n">
        <v>4</v>
      </c>
      <c r="C28" s="47" t="s">
        <v>64</v>
      </c>
      <c r="G28" s="55"/>
      <c r="H28" s="49"/>
      <c r="I28" s="49" t="str">
        <f aca="false">IF(O28="",P28,O28)</f>
        <v/>
      </c>
      <c r="J28" s="18"/>
      <c r="K28" s="28" t="str">
        <f aca="false">IF(D28="","",IF(COUNTIF($H:$H,D28)=0,D28,""))</f>
        <v/>
      </c>
      <c r="L28" s="25" t="str">
        <f aca="false">IF(E28="","",IF(COUNTIF($H:$H,E28)=0,E28,""))</f>
        <v/>
      </c>
      <c r="M28" s="29" t="str">
        <f aca="false">IF(F28="","",IF(COUNTIF($H:$H,F28)=0,F28,""))</f>
        <v/>
      </c>
      <c r="O28" s="1" t="str">
        <f aca="false">IF(Q28,$Q$1,"")&amp;IF(R28=1,$R$1,"")</f>
        <v/>
      </c>
      <c r="P28" s="1" t="str">
        <f aca="false">IFERROR(INDEX(ピン配置!$C$3:$I$18,MATCH(VALUE(MID(H28,3,2)),ピン配置!$B$3:$B$18,0),MATCH(MID(H28,2,1),ピン配置!$C$2:$I$2,0)),"")</f>
        <v/>
      </c>
      <c r="Q28" s="1" t="n">
        <f aca="false">IF(COUNTIF(H:H,H28)&gt;1,1,0)</f>
        <v>0</v>
      </c>
      <c r="R28" s="1" t="n">
        <f aca="false">IF(H28="",0,IF(COUNTIF(D28:F28,H28)=1,0,1))</f>
        <v>0</v>
      </c>
      <c r="S28" s="1" t="str">
        <f aca="false">IF(A28=0,S27,A28)</f>
        <v>I2C</v>
      </c>
      <c r="T28" s="1" t="n">
        <f aca="false">IF(B28=0,T27,B28)</f>
        <v>4</v>
      </c>
      <c r="U28" s="1" t="str">
        <f aca="false">IF(B28=0,U27,IF(G28="","",G28))</f>
        <v/>
      </c>
      <c r="V28" s="1" t="str">
        <f aca="false">S28&amp;T28&amp;"_"&amp;C28</f>
        <v>I2C4_SCL</v>
      </c>
    </row>
    <row r="29" customFormat="false" ht="14.25" hidden="false" customHeight="false" outlineLevel="0" collapsed="false">
      <c r="A29" s="63"/>
      <c r="B29" s="55"/>
      <c r="C29" s="56" t="s">
        <v>67</v>
      </c>
      <c r="D29" s="57"/>
      <c r="E29" s="54"/>
      <c r="F29" s="58"/>
      <c r="G29" s="55"/>
      <c r="H29" s="59"/>
      <c r="I29" s="59" t="str">
        <f aca="false">IF(O29="",P29,O29)</f>
        <v/>
      </c>
      <c r="J29" s="60"/>
      <c r="K29" s="28" t="str">
        <f aca="false">IF(D29="","",IF(COUNTIF($H:$H,D29)=0,D29,""))</f>
        <v/>
      </c>
      <c r="L29" s="25" t="str">
        <f aca="false">IF(E29="","",IF(COUNTIF($H:$H,E29)=0,E29,""))</f>
        <v/>
      </c>
      <c r="M29" s="29" t="str">
        <f aca="false">IF(F29="","",IF(COUNTIF($H:$H,F29)=0,F29,""))</f>
        <v/>
      </c>
      <c r="O29" s="1" t="str">
        <f aca="false">IF(Q29,$Q$1,"")&amp;IF(R29=1,$R$1,"")</f>
        <v/>
      </c>
      <c r="P29" s="1" t="str">
        <f aca="false">IFERROR(INDEX(ピン配置!$C$3:$I$18,MATCH(VALUE(MID(H29,3,2)),ピン配置!$B$3:$B$18,0),MATCH(MID(H29,2,1),ピン配置!$C$2:$I$2,0)),"")</f>
        <v/>
      </c>
      <c r="Q29" s="1" t="n">
        <f aca="false">IF(COUNTIF(H:H,H29)&gt;1,1,0)</f>
        <v>0</v>
      </c>
      <c r="R29" s="1" t="n">
        <f aca="false">IF(H29="",0,IF(COUNTIF(D29:F29,H29)=1,0,1))</f>
        <v>0</v>
      </c>
      <c r="S29" s="1" t="str">
        <f aca="false">IF(A29=0,S28,A29)</f>
        <v>I2C</v>
      </c>
      <c r="T29" s="1" t="n">
        <f aca="false">IF(B29=0,T28,B29)</f>
        <v>4</v>
      </c>
      <c r="U29" s="1" t="str">
        <f aca="false">IF(B29=0,U28,IF(G29="","",G29))</f>
        <v/>
      </c>
      <c r="V29" s="1" t="str">
        <f aca="false">S29&amp;T29&amp;"_"&amp;C29</f>
        <v>I2C4_SDA</v>
      </c>
    </row>
    <row r="30" customFormat="false" ht="13.5" hidden="false" customHeight="false" outlineLevel="0" collapsed="false">
      <c r="A30" s="61" t="s">
        <v>71</v>
      </c>
      <c r="B30" s="69" t="s">
        <v>72</v>
      </c>
      <c r="C30" s="69" t="s">
        <v>72</v>
      </c>
      <c r="G30" s="70"/>
      <c r="I30" s="27" t="str">
        <f aca="false">IF(O30="",P30,O30)</f>
        <v/>
      </c>
      <c r="J30" s="46"/>
      <c r="K30" s="28" t="str">
        <f aca="false">IF(D30="","",IF(COUNTIF($H:$H,D30)=0,D30,""))</f>
        <v/>
      </c>
      <c r="L30" s="25" t="str">
        <f aca="false">IF(E30="","",IF(COUNTIF($H:$H,E30)=0,E30,""))</f>
        <v/>
      </c>
      <c r="M30" s="29" t="str">
        <f aca="false">IF(F30="","",IF(COUNTIF($H:$H,F30)=0,F30,""))</f>
        <v/>
      </c>
      <c r="O30" s="1" t="str">
        <f aca="false">IF(Q30,$Q$1,"")&amp;IF(R30=1,$R$1,"")</f>
        <v/>
      </c>
      <c r="P30" s="1" t="str">
        <f aca="false">IFERROR(INDEX(ピン配置!$C$3:$I$18,MATCH(VALUE(MID(H30,3,2)),ピン配置!$B$3:$B$18,0),MATCH(MID(H30,2,1),ピン配置!$C$2:$I$2,0)),"")</f>
        <v/>
      </c>
      <c r="Q30" s="1" t="n">
        <f aca="false">IF(COUNTIF(H:H,H30)&gt;1,1,0)</f>
        <v>0</v>
      </c>
      <c r="R30" s="1" t="n">
        <f aca="false">IF(H30="",0,IF(COUNTIF(D30:F30,H30)=1,0,1))</f>
        <v>0</v>
      </c>
      <c r="S30" s="1" t="str">
        <f aca="false">IF(A30=0,S29,A30)</f>
        <v>QSPI</v>
      </c>
      <c r="T30" s="1" t="str">
        <f aca="false">IF(B30=0,T29,B30)</f>
        <v>SCK</v>
      </c>
      <c r="U30" s="1" t="str">
        <f aca="false">IF(B30=0,U29,IF(G30="","",G30))</f>
        <v/>
      </c>
      <c r="V30" s="1" t="str">
        <f aca="false">S30&amp;T30&amp;"_"&amp;C30</f>
        <v>QSPISCK_SCK</v>
      </c>
    </row>
    <row r="31" customFormat="false" ht="13.5" hidden="false" customHeight="false" outlineLevel="0" collapsed="false">
      <c r="A31" s="61"/>
      <c r="B31" s="48" t="s">
        <v>73</v>
      </c>
      <c r="C31" s="47" t="s">
        <v>74</v>
      </c>
      <c r="D31" s="51"/>
      <c r="E31" s="52"/>
      <c r="F31" s="53"/>
      <c r="G31" s="68"/>
      <c r="H31" s="49"/>
      <c r="I31" s="49" t="str">
        <f aca="false">IF(O31="",P31,O31)</f>
        <v/>
      </c>
      <c r="J31" s="18"/>
      <c r="K31" s="28" t="str">
        <f aca="false">IF(D31="","",IF(COUNTIF($H:$H,D31)=0,D31,""))</f>
        <v/>
      </c>
      <c r="L31" s="25" t="str">
        <f aca="false">IF(E31="","",IF(COUNTIF($H:$H,E31)=0,E31,""))</f>
        <v/>
      </c>
      <c r="M31" s="29" t="str">
        <f aca="false">IF(F31="","",IF(COUNTIF($H:$H,F31)=0,F31,""))</f>
        <v/>
      </c>
      <c r="O31" s="1" t="str">
        <f aca="false">IF(Q31,$Q$1,"")&amp;IF(R31=1,$R$1,"")</f>
        <v/>
      </c>
      <c r="P31" s="1" t="str">
        <f aca="false">IFERROR(INDEX(ピン配置!$C$3:$I$18,MATCH(VALUE(MID(H31,3,2)),ピン配置!$B$3:$B$18,0),MATCH(MID(H31,2,1),ピン配置!$C$2:$I$2,0)),"")</f>
        <v/>
      </c>
      <c r="Q31" s="1" t="n">
        <f aca="false">IF(COUNTIF(H:H,H31)&gt;1,1,0)</f>
        <v>0</v>
      </c>
      <c r="R31" s="1" t="n">
        <f aca="false">IF(H31="",0,IF(COUNTIF(D31:F31,H31)=1,0,1))</f>
        <v>0</v>
      </c>
      <c r="S31" s="1" t="str">
        <f aca="false">IF(A31=0,S30,A31)</f>
        <v>QSPI</v>
      </c>
      <c r="T31" s="1" t="str">
        <f aca="false">IF(B31=0,T30,B31)</f>
        <v>B1</v>
      </c>
      <c r="U31" s="1" t="str">
        <f aca="false">IF(B31=0,U30,IF(G31="","",G31))</f>
        <v/>
      </c>
      <c r="V31" s="1" t="str">
        <f aca="false">S31&amp;T31&amp;"_"&amp;C31</f>
        <v>QSPIB1_IO0</v>
      </c>
    </row>
    <row r="32" customFormat="false" ht="13.5" hidden="false" customHeight="false" outlineLevel="0" collapsed="false">
      <c r="A32" s="61"/>
      <c r="B32" s="48"/>
      <c r="C32" s="47" t="s">
        <v>75</v>
      </c>
      <c r="G32" s="68"/>
      <c r="I32" s="27" t="str">
        <f aca="false">IF(O32="",P32,O32)</f>
        <v/>
      </c>
      <c r="J32" s="46"/>
      <c r="K32" s="28" t="str">
        <f aca="false">IF(D32="","",IF(COUNTIF($H:$H,D32)=0,D32,""))</f>
        <v/>
      </c>
      <c r="L32" s="25" t="str">
        <f aca="false">IF(E32="","",IF(COUNTIF($H:$H,E32)=0,E32,""))</f>
        <v/>
      </c>
      <c r="M32" s="29" t="str">
        <f aca="false">IF(F32="","",IF(COUNTIF($H:$H,F32)=0,F32,""))</f>
        <v/>
      </c>
      <c r="O32" s="1" t="str">
        <f aca="false">IF(Q32,$Q$1,"")&amp;IF(R32=1,$R$1,"")</f>
        <v/>
      </c>
      <c r="P32" s="1" t="str">
        <f aca="false">IFERROR(INDEX(ピン配置!$C$3:$I$18,MATCH(VALUE(MID(H32,3,2)),ピン配置!$B$3:$B$18,0),MATCH(MID(H32,2,1),ピン配置!$C$2:$I$2,0)),"")</f>
        <v/>
      </c>
      <c r="Q32" s="1" t="n">
        <f aca="false">IF(COUNTIF(H:H,H32)&gt;1,1,0)</f>
        <v>0</v>
      </c>
      <c r="R32" s="1" t="n">
        <f aca="false">IF(H32="",0,IF(COUNTIF(D32:F32,H32)=1,0,1))</f>
        <v>0</v>
      </c>
      <c r="S32" s="1" t="str">
        <f aca="false">IF(A32=0,S31,A32)</f>
        <v>QSPI</v>
      </c>
      <c r="T32" s="1" t="str">
        <f aca="false">IF(B32=0,T31,B32)</f>
        <v>B1</v>
      </c>
      <c r="U32" s="1" t="str">
        <f aca="false">IF(B32=0,U31,IF(G32="","",G32))</f>
        <v/>
      </c>
      <c r="V32" s="1" t="str">
        <f aca="false">S32&amp;T32&amp;"_"&amp;C32</f>
        <v>QSPIB1_IO1</v>
      </c>
    </row>
    <row r="33" customFormat="false" ht="13.5" hidden="false" customHeight="false" outlineLevel="0" collapsed="false">
      <c r="A33" s="61"/>
      <c r="B33" s="48"/>
      <c r="C33" s="47" t="s">
        <v>76</v>
      </c>
      <c r="G33" s="68"/>
      <c r="I33" s="27" t="str">
        <f aca="false">IF(O33="",P33,O33)</f>
        <v/>
      </c>
      <c r="J33" s="46"/>
      <c r="K33" s="28" t="str">
        <f aca="false">IF(D33="","",IF(COUNTIF($H:$H,D33)=0,D33,""))</f>
        <v/>
      </c>
      <c r="L33" s="25" t="str">
        <f aca="false">IF(E33="","",IF(COUNTIF($H:$H,E33)=0,E33,""))</f>
        <v/>
      </c>
      <c r="M33" s="29" t="str">
        <f aca="false">IF(F33="","",IF(COUNTIF($H:$H,F33)=0,F33,""))</f>
        <v/>
      </c>
      <c r="O33" s="1" t="str">
        <f aca="false">IF(Q33,$Q$1,"")&amp;IF(R33=1,$R$1,"")</f>
        <v/>
      </c>
      <c r="P33" s="1" t="str">
        <f aca="false">IFERROR(INDEX(ピン配置!$C$3:$I$18,MATCH(VALUE(MID(H33,3,2)),ピン配置!$B$3:$B$18,0),MATCH(MID(H33,2,1),ピン配置!$C$2:$I$2,0)),"")</f>
        <v/>
      </c>
      <c r="Q33" s="1" t="n">
        <f aca="false">IF(COUNTIF(H:H,H33)&gt;1,1,0)</f>
        <v>0</v>
      </c>
      <c r="R33" s="1" t="n">
        <f aca="false">IF(H33="",0,IF(COUNTIF(D33:F33,H33)=1,0,1))</f>
        <v>0</v>
      </c>
      <c r="S33" s="1" t="str">
        <f aca="false">IF(A33=0,S32,A33)</f>
        <v>QSPI</v>
      </c>
      <c r="T33" s="1" t="str">
        <f aca="false">IF(B33=0,T32,B33)</f>
        <v>B1</v>
      </c>
      <c r="U33" s="1" t="str">
        <f aca="false">IF(B33=0,U32,IF(G33="","",G33))</f>
        <v/>
      </c>
      <c r="V33" s="1" t="str">
        <f aca="false">S33&amp;T33&amp;"_"&amp;C33</f>
        <v>QSPIB1_IO2</v>
      </c>
    </row>
    <row r="34" customFormat="false" ht="13.5" hidden="false" customHeight="false" outlineLevel="0" collapsed="false">
      <c r="A34" s="61"/>
      <c r="B34" s="48"/>
      <c r="C34" s="47" t="s">
        <v>77</v>
      </c>
      <c r="G34" s="68"/>
      <c r="I34" s="27" t="str">
        <f aca="false">IF(O34="",P34,O34)</f>
        <v/>
      </c>
      <c r="J34" s="46"/>
      <c r="K34" s="28" t="str">
        <f aca="false">IF(D34="","",IF(COUNTIF($H:$H,D34)=0,D34,""))</f>
        <v/>
      </c>
      <c r="L34" s="25" t="str">
        <f aca="false">IF(E34="","",IF(COUNTIF($H:$H,E34)=0,E34,""))</f>
        <v/>
      </c>
      <c r="M34" s="29" t="str">
        <f aca="false">IF(F34="","",IF(COUNTIF($H:$H,F34)=0,F34,""))</f>
        <v/>
      </c>
      <c r="O34" s="1" t="str">
        <f aca="false">IF(Q34,$Q$1,"")&amp;IF(R34=1,$R$1,"")</f>
        <v/>
      </c>
      <c r="P34" s="1" t="str">
        <f aca="false">IFERROR(INDEX(ピン配置!$C$3:$I$18,MATCH(VALUE(MID(H34,3,2)),ピン配置!$B$3:$B$18,0),MATCH(MID(H34,2,1),ピン配置!$C$2:$I$2,0)),"")</f>
        <v/>
      </c>
      <c r="Q34" s="1" t="n">
        <f aca="false">IF(COUNTIF(H:H,H34)&gt;1,1,0)</f>
        <v>0</v>
      </c>
      <c r="R34" s="1" t="n">
        <f aca="false">IF(H34="",0,IF(COUNTIF(D34:F34,H34)=1,0,1))</f>
        <v>0</v>
      </c>
      <c r="S34" s="1" t="str">
        <f aca="false">IF(A34=0,S33,A34)</f>
        <v>QSPI</v>
      </c>
      <c r="T34" s="1" t="str">
        <f aca="false">IF(B34=0,T33,B34)</f>
        <v>B1</v>
      </c>
      <c r="U34" s="1" t="str">
        <f aca="false">IF(B34=0,U33,IF(G34="","",G34))</f>
        <v/>
      </c>
      <c r="V34" s="1" t="str">
        <f aca="false">S34&amp;T34&amp;"_"&amp;C34</f>
        <v>QSPIB1_IO3</v>
      </c>
    </row>
    <row r="35" customFormat="false" ht="13.5" hidden="false" customHeight="false" outlineLevel="0" collapsed="false">
      <c r="A35" s="61"/>
      <c r="B35" s="48"/>
      <c r="C35" s="47" t="s">
        <v>78</v>
      </c>
      <c r="D35" s="43"/>
      <c r="E35" s="44"/>
      <c r="F35" s="45"/>
      <c r="G35" s="68"/>
      <c r="H35" s="50"/>
      <c r="I35" s="50" t="str">
        <f aca="false">IF(O35="",P35,O35)</f>
        <v/>
      </c>
      <c r="J35" s="71"/>
      <c r="K35" s="28" t="str">
        <f aca="false">IF(D35="","",IF(COUNTIF($H:$H,D35)=0,D35,""))</f>
        <v/>
      </c>
      <c r="L35" s="25" t="str">
        <f aca="false">IF(E35="","",IF(COUNTIF($H:$H,E35)=0,E35,""))</f>
        <v/>
      </c>
      <c r="M35" s="29" t="str">
        <f aca="false">IF(F35="","",IF(COUNTIF($H:$H,F35)=0,F35,""))</f>
        <v/>
      </c>
      <c r="O35" s="1" t="str">
        <f aca="false">IF(Q35,$Q$1,"")&amp;IF(R35=1,$R$1,"")</f>
        <v/>
      </c>
      <c r="P35" s="1" t="str">
        <f aca="false">IFERROR(INDEX(ピン配置!$C$3:$I$18,MATCH(VALUE(MID(H35,3,2)),ピン配置!$B$3:$B$18,0),MATCH(MID(H35,2,1),ピン配置!$C$2:$I$2,0)),"")</f>
        <v/>
      </c>
      <c r="Q35" s="1" t="n">
        <f aca="false">IF(COUNTIF(H:H,H35)&gt;1,1,0)</f>
        <v>0</v>
      </c>
      <c r="R35" s="1" t="n">
        <f aca="false">IF(H35="",0,IF(COUNTIF(D35:F35,H35)=1,0,1))</f>
        <v>0</v>
      </c>
      <c r="S35" s="1" t="str">
        <f aca="false">IF(A35=0,S34,A35)</f>
        <v>QSPI</v>
      </c>
      <c r="T35" s="1" t="str">
        <f aca="false">IF(B35=0,T34,B35)</f>
        <v>B1</v>
      </c>
      <c r="U35" s="1" t="str">
        <f aca="false">IF(B35=0,U34,IF(G35="","",G35))</f>
        <v/>
      </c>
      <c r="V35" s="1" t="str">
        <f aca="false">S35&amp;T35&amp;"_"&amp;C35</f>
        <v>QSPIB1_NCS</v>
      </c>
    </row>
    <row r="36" customFormat="false" ht="13.5" hidden="false" customHeight="false" outlineLevel="0" collapsed="false">
      <c r="A36" s="61"/>
      <c r="B36" s="40" t="s">
        <v>79</v>
      </c>
      <c r="C36" s="39" t="s">
        <v>74</v>
      </c>
      <c r="G36" s="72"/>
      <c r="I36" s="27" t="str">
        <f aca="false">IF(O36="",P36,O36)</f>
        <v/>
      </c>
      <c r="J36" s="46"/>
      <c r="K36" s="28" t="str">
        <f aca="false">IF(D36="","",IF(COUNTIF($H:$H,D36)=0,D36,""))</f>
        <v/>
      </c>
      <c r="L36" s="25" t="str">
        <f aca="false">IF(E36="","",IF(COUNTIF($H:$H,E36)=0,E36,""))</f>
        <v/>
      </c>
      <c r="M36" s="29" t="str">
        <f aca="false">IF(F36="","",IF(COUNTIF($H:$H,F36)=0,F36,""))</f>
        <v/>
      </c>
      <c r="O36" s="1" t="str">
        <f aca="false">IF(Q36,$Q$1,"")&amp;IF(R36=1,$R$1,"")</f>
        <v/>
      </c>
      <c r="P36" s="1" t="str">
        <f aca="false">IFERROR(INDEX(ピン配置!$C$3:$I$18,MATCH(VALUE(MID(H36,3,2)),ピン配置!$B$3:$B$18,0),MATCH(MID(H36,2,1),ピン配置!$C$2:$I$2,0)),"")</f>
        <v/>
      </c>
      <c r="Q36" s="1" t="n">
        <f aca="false">IF(COUNTIF(H:H,H36)&gt;1,1,0)</f>
        <v>0</v>
      </c>
      <c r="R36" s="1" t="n">
        <f aca="false">IF(H36="",0,IF(COUNTIF(D36:F36,H36)=1,0,1))</f>
        <v>0</v>
      </c>
      <c r="S36" s="1" t="str">
        <f aca="false">IF(A36=0,S35,A36)</f>
        <v>QSPI</v>
      </c>
      <c r="T36" s="1" t="str">
        <f aca="false">IF(B36=0,T35,B36)</f>
        <v>B2</v>
      </c>
      <c r="U36" s="1" t="str">
        <f aca="false">IF(B36=0,U35,IF(G36="","",G36))</f>
        <v/>
      </c>
      <c r="V36" s="1" t="str">
        <f aca="false">S36&amp;T36&amp;"_"&amp;C36</f>
        <v>QSPIB2_IO0</v>
      </c>
    </row>
    <row r="37" customFormat="false" ht="13.5" hidden="false" customHeight="false" outlineLevel="0" collapsed="false">
      <c r="A37" s="61"/>
      <c r="B37" s="40"/>
      <c r="C37" s="47" t="s">
        <v>75</v>
      </c>
      <c r="G37" s="72"/>
      <c r="I37" s="27" t="str">
        <f aca="false">IF(O37="",P37,O37)</f>
        <v/>
      </c>
      <c r="J37" s="46"/>
      <c r="K37" s="28" t="str">
        <f aca="false">IF(D37="","",IF(COUNTIF($H:$H,D37)=0,D37,""))</f>
        <v/>
      </c>
      <c r="L37" s="25" t="str">
        <f aca="false">IF(E37="","",IF(COUNTIF($H:$H,E37)=0,E37,""))</f>
        <v/>
      </c>
      <c r="M37" s="29" t="str">
        <f aca="false">IF(F37="","",IF(COUNTIF($H:$H,F37)=0,F37,""))</f>
        <v/>
      </c>
      <c r="O37" s="1" t="str">
        <f aca="false">IF(Q37,$Q$1,"")&amp;IF(R37=1,$R$1,"")</f>
        <v/>
      </c>
      <c r="P37" s="1" t="str">
        <f aca="false">IFERROR(INDEX(ピン配置!$C$3:$I$18,MATCH(VALUE(MID(H37,3,2)),ピン配置!$B$3:$B$18,0),MATCH(MID(H37,2,1),ピン配置!$C$2:$I$2,0)),"")</f>
        <v/>
      </c>
      <c r="Q37" s="1" t="n">
        <f aca="false">IF(COUNTIF(H:H,H37)&gt;1,1,0)</f>
        <v>0</v>
      </c>
      <c r="R37" s="1" t="n">
        <f aca="false">IF(H37="",0,IF(COUNTIF(D37:F37,H37)=1,0,1))</f>
        <v>0</v>
      </c>
      <c r="S37" s="1" t="str">
        <f aca="false">IF(A37=0,S36,A37)</f>
        <v>QSPI</v>
      </c>
      <c r="T37" s="1" t="str">
        <f aca="false">IF(B37=0,T36,B37)</f>
        <v>B2</v>
      </c>
      <c r="U37" s="1" t="str">
        <f aca="false">IF(B37=0,U36,IF(G37="","",G37))</f>
        <v/>
      </c>
      <c r="V37" s="1" t="str">
        <f aca="false">S37&amp;T37&amp;"_"&amp;C37</f>
        <v>QSPIB2_IO1</v>
      </c>
    </row>
    <row r="38" customFormat="false" ht="13.5" hidden="false" customHeight="false" outlineLevel="0" collapsed="false">
      <c r="A38" s="61"/>
      <c r="B38" s="40"/>
      <c r="C38" s="47" t="s">
        <v>76</v>
      </c>
      <c r="G38" s="72"/>
      <c r="I38" s="27" t="str">
        <f aca="false">IF(O38="",P38,O38)</f>
        <v/>
      </c>
      <c r="J38" s="46"/>
      <c r="K38" s="28" t="str">
        <f aca="false">IF(D38="","",IF(COUNTIF($H:$H,D38)=0,D38,""))</f>
        <v/>
      </c>
      <c r="L38" s="25" t="str">
        <f aca="false">IF(E38="","",IF(COUNTIF($H:$H,E38)=0,E38,""))</f>
        <v/>
      </c>
      <c r="M38" s="29" t="str">
        <f aca="false">IF(F38="","",IF(COUNTIF($H:$H,F38)=0,F38,""))</f>
        <v/>
      </c>
      <c r="O38" s="1" t="str">
        <f aca="false">IF(Q38,$Q$1,"")&amp;IF(R38=1,$R$1,"")</f>
        <v/>
      </c>
      <c r="P38" s="1" t="str">
        <f aca="false">IFERROR(INDEX(ピン配置!$C$3:$I$18,MATCH(VALUE(MID(H38,3,2)),ピン配置!$B$3:$B$18,0),MATCH(MID(H38,2,1),ピン配置!$C$2:$I$2,0)),"")</f>
        <v/>
      </c>
      <c r="Q38" s="1" t="n">
        <f aca="false">IF(COUNTIF(H:H,H38)&gt;1,1,0)</f>
        <v>0</v>
      </c>
      <c r="R38" s="1" t="n">
        <f aca="false">IF(H38="",0,IF(COUNTIF(D38:F38,H38)=1,0,1))</f>
        <v>0</v>
      </c>
      <c r="S38" s="1" t="str">
        <f aca="false">IF(A38=0,S37,A38)</f>
        <v>QSPI</v>
      </c>
      <c r="T38" s="1" t="str">
        <f aca="false">IF(B38=0,T37,B38)</f>
        <v>B2</v>
      </c>
      <c r="U38" s="1" t="str">
        <f aca="false">IF(B38=0,U37,IF(G38="","",G38))</f>
        <v/>
      </c>
      <c r="V38" s="1" t="str">
        <f aca="false">S38&amp;T38&amp;"_"&amp;C38</f>
        <v>QSPIB2_IO2</v>
      </c>
    </row>
    <row r="39" customFormat="false" ht="13.5" hidden="false" customHeight="false" outlineLevel="0" collapsed="false">
      <c r="A39" s="61"/>
      <c r="B39" s="40"/>
      <c r="C39" s="47" t="s">
        <v>77</v>
      </c>
      <c r="G39" s="72"/>
      <c r="I39" s="27" t="str">
        <f aca="false">IF(O39="",P39,O39)</f>
        <v/>
      </c>
      <c r="J39" s="46"/>
      <c r="K39" s="28" t="str">
        <f aca="false">IF(D39="","",IF(COUNTIF($H:$H,D39)=0,D39,""))</f>
        <v/>
      </c>
      <c r="L39" s="25" t="str">
        <f aca="false">IF(E39="","",IF(COUNTIF($H:$H,E39)=0,E39,""))</f>
        <v/>
      </c>
      <c r="M39" s="29" t="str">
        <f aca="false">IF(F39="","",IF(COUNTIF($H:$H,F39)=0,F39,""))</f>
        <v/>
      </c>
      <c r="O39" s="1" t="str">
        <f aca="false">IF(Q39,$Q$1,"")&amp;IF(R39=1,$R$1,"")</f>
        <v/>
      </c>
      <c r="P39" s="1" t="str">
        <f aca="false">IFERROR(INDEX(ピン配置!$C$3:$I$18,MATCH(VALUE(MID(H39,3,2)),ピン配置!$B$3:$B$18,0),MATCH(MID(H39,2,1),ピン配置!$C$2:$I$2,0)),"")</f>
        <v/>
      </c>
      <c r="Q39" s="1" t="n">
        <f aca="false">IF(COUNTIF(H:H,H39)&gt;1,1,0)</f>
        <v>0</v>
      </c>
      <c r="R39" s="1" t="n">
        <f aca="false">IF(H39="",0,IF(COUNTIF(D39:F39,H39)=1,0,1))</f>
        <v>0</v>
      </c>
      <c r="S39" s="1" t="str">
        <f aca="false">IF(A39=0,S38,A39)</f>
        <v>QSPI</v>
      </c>
      <c r="T39" s="1" t="str">
        <f aca="false">IF(B39=0,T38,B39)</f>
        <v>B2</v>
      </c>
      <c r="U39" s="1" t="str">
        <f aca="false">IF(B39=0,U38,IF(G39="","",G39))</f>
        <v/>
      </c>
      <c r="V39" s="1" t="str">
        <f aca="false">S39&amp;T39&amp;"_"&amp;C39</f>
        <v>QSPIB2_IO3</v>
      </c>
    </row>
    <row r="40" customFormat="false" ht="14.25" hidden="false" customHeight="false" outlineLevel="0" collapsed="false">
      <c r="A40" s="61"/>
      <c r="B40" s="40"/>
      <c r="C40" s="42" t="s">
        <v>78</v>
      </c>
      <c r="G40" s="72"/>
      <c r="I40" s="27" t="str">
        <f aca="false">IF(O40="",P40,O40)</f>
        <v/>
      </c>
      <c r="J40" s="46"/>
      <c r="K40" s="28" t="str">
        <f aca="false">IF(D40="","",IF(COUNTIF($H:$H,D40)=0,D40,""))</f>
        <v/>
      </c>
      <c r="L40" s="25" t="str">
        <f aca="false">IF(E40="","",IF(COUNTIF($H:$H,E40)=0,E40,""))</f>
        <v/>
      </c>
      <c r="M40" s="29" t="str">
        <f aca="false">IF(F40="","",IF(COUNTIF($H:$H,F40)=0,F40,""))</f>
        <v/>
      </c>
      <c r="O40" s="1" t="str">
        <f aca="false">IF(Q40,$Q$1,"")&amp;IF(R40=1,$R$1,"")</f>
        <v/>
      </c>
      <c r="P40" s="1" t="str">
        <f aca="false">IFERROR(INDEX(ピン配置!$C$3:$I$18,MATCH(VALUE(MID(H40,3,2)),ピン配置!$B$3:$B$18,0),MATCH(MID(H40,2,1),ピン配置!$C$2:$I$2,0)),"")</f>
        <v/>
      </c>
      <c r="Q40" s="1" t="n">
        <f aca="false">IF(COUNTIF(H:H,H40)&gt;1,1,0)</f>
        <v>0</v>
      </c>
      <c r="R40" s="1" t="n">
        <f aca="false">IF(H40="",0,IF(COUNTIF(D40:F40,H40)=1,0,1))</f>
        <v>0</v>
      </c>
      <c r="S40" s="1" t="str">
        <f aca="false">IF(A40=0,S39,A40)</f>
        <v>QSPI</v>
      </c>
      <c r="T40" s="1" t="str">
        <f aca="false">IF(B40=0,T39,B40)</f>
        <v>B2</v>
      </c>
      <c r="U40" s="1" t="str">
        <f aca="false">IF(B40=0,U39,IF(G40="","",G40))</f>
        <v/>
      </c>
      <c r="V40" s="1" t="str">
        <f aca="false">S40&amp;T40&amp;"_"&amp;C40</f>
        <v>QSPIB2_NCS</v>
      </c>
    </row>
    <row r="41" customFormat="false" ht="13.5" hidden="false" customHeight="false" outlineLevel="0" collapsed="false">
      <c r="A41" s="73" t="s">
        <v>80</v>
      </c>
      <c r="B41" s="74" t="n">
        <v>1</v>
      </c>
      <c r="C41" s="75" t="s">
        <v>81</v>
      </c>
      <c r="D41" s="65" t="s">
        <v>69</v>
      </c>
      <c r="E41" s="66"/>
      <c r="F41" s="67" t="s">
        <v>82</v>
      </c>
      <c r="G41" s="62" t="s">
        <v>83</v>
      </c>
      <c r="H41" s="76" t="s">
        <v>82</v>
      </c>
      <c r="I41" s="76" t="n">
        <f aca="false">IF(O41="",P41,O41)</f>
        <v>40</v>
      </c>
      <c r="J41" s="77"/>
      <c r="K41" s="28" t="str">
        <f aca="false">IF(D41="","",IF(COUNTIF($H:$H,D41)=0,D41,""))</f>
        <v>PA8</v>
      </c>
      <c r="L41" s="25" t="str">
        <f aca="false">IF(E41="","",IF(COUNTIF($H:$H,E41)=0,E41,""))</f>
        <v/>
      </c>
      <c r="M41" s="29" t="str">
        <f aca="false">IF(F41="","",IF(COUNTIF($H:$H,F41)=0,F41,""))</f>
        <v/>
      </c>
      <c r="O41" s="1" t="str">
        <f aca="false">IF(Q41,$Q$1,"")&amp;IF(R41=1,$R$1,"")</f>
        <v/>
      </c>
      <c r="P41" s="1" t="n">
        <f aca="false">IFERROR(INDEX(ピン配置!$C$3:$I$18,MATCH(VALUE(MID(H41,3,2)),ピン配置!$B$3:$B$18,0),MATCH(MID(H41,2,1),ピン配置!$C$2:$I$2,0)),"")</f>
        <v>40</v>
      </c>
      <c r="Q41" s="1" t="n">
        <f aca="false">IF(COUNTIF(H:H,H41)&gt;1,1,0)</f>
        <v>0</v>
      </c>
      <c r="R41" s="1" t="n">
        <f aca="false">IF(H41="",0,IF(COUNTIF(D41:F41,H41)=1,0,1))</f>
        <v>0</v>
      </c>
      <c r="S41" s="1" t="str">
        <f aca="false">IF(A41=0,S40,A41)</f>
        <v>TIM</v>
      </c>
      <c r="T41" s="1" t="n">
        <f aca="false">IF(B41=0,T40,B41)</f>
        <v>1</v>
      </c>
      <c r="U41" s="1" t="str">
        <f aca="false">IF(B41=0,U40,IF(G41="","",G41))</f>
        <v>motor</v>
      </c>
      <c r="V41" s="1" t="str">
        <f aca="false">S41&amp;T41&amp;"_"&amp;C41</f>
        <v>TIM1_CN1</v>
      </c>
    </row>
    <row r="42" customFormat="false" ht="13.5" hidden="false" customHeight="false" outlineLevel="0" collapsed="false">
      <c r="A42" s="73"/>
      <c r="B42" s="74"/>
      <c r="C42" s="39" t="s">
        <v>84</v>
      </c>
      <c r="D42" s="24" t="s">
        <v>85</v>
      </c>
      <c r="E42" s="25" t="s">
        <v>60</v>
      </c>
      <c r="F42" s="26" t="s">
        <v>86</v>
      </c>
      <c r="G42" s="62"/>
      <c r="I42" s="27" t="str">
        <f aca="false">IF(O42="",P42,O42)</f>
        <v/>
      </c>
      <c r="J42" s="46"/>
      <c r="K42" s="28" t="str">
        <f aca="false">IF(D42="","",IF(COUNTIF($H:$H,D42)=0,D42,""))</f>
        <v>PA7</v>
      </c>
      <c r="L42" s="25" t="str">
        <f aca="false">IF(E42="","",IF(COUNTIF($H:$H,E42)=0,E42,""))</f>
        <v>PB13</v>
      </c>
      <c r="M42" s="29" t="str">
        <f aca="false">IF(F42="","",IF(COUNTIF($H:$H,F42)=0,F42,""))</f>
        <v>PE8</v>
      </c>
      <c r="O42" s="1" t="str">
        <f aca="false">IF(Q42,$Q$1,"")&amp;IF(R42=1,$R$1,"")</f>
        <v/>
      </c>
      <c r="P42" s="1" t="str">
        <f aca="false">IFERROR(INDEX(ピン配置!$C$3:$I$18,MATCH(VALUE(MID(H42,3,2)),ピン配置!$B$3:$B$18,0),MATCH(MID(H42,2,1),ピン配置!$C$2:$I$2,0)),"")</f>
        <v/>
      </c>
      <c r="Q42" s="1" t="n">
        <f aca="false">IF(COUNTIF(H:H,H42)&gt;1,1,0)</f>
        <v>0</v>
      </c>
      <c r="R42" s="1" t="n">
        <f aca="false">IF(H42="",0,IF(COUNTIF(D42:F42,H42)=1,0,1))</f>
        <v>0</v>
      </c>
      <c r="S42" s="1" t="str">
        <f aca="false">IF(A42=0,S41,A42)</f>
        <v>TIM</v>
      </c>
      <c r="T42" s="1" t="n">
        <f aca="false">IF(B42=0,T41,B42)</f>
        <v>1</v>
      </c>
      <c r="U42" s="1" t="str">
        <f aca="false">IF(B42=0,U41,IF(G42="","",G42))</f>
        <v>motor</v>
      </c>
      <c r="V42" s="1" t="str">
        <f aca="false">S42&amp;T42&amp;"_"&amp;C42</f>
        <v>TIM1_CN1N</v>
      </c>
    </row>
    <row r="43" customFormat="false" ht="13.5" hidden="false" customHeight="false" outlineLevel="0" collapsed="false">
      <c r="A43" s="73"/>
      <c r="B43" s="74"/>
      <c r="C43" s="47" t="s">
        <v>87</v>
      </c>
      <c r="D43" s="24" t="s">
        <v>32</v>
      </c>
      <c r="F43" s="26" t="s">
        <v>88</v>
      </c>
      <c r="G43" s="62"/>
      <c r="H43" s="27" t="s">
        <v>88</v>
      </c>
      <c r="I43" s="27" t="n">
        <f aca="false">IF(O43="",P43,O43)</f>
        <v>42</v>
      </c>
      <c r="J43" s="46"/>
      <c r="K43" s="28" t="str">
        <f aca="false">IF(D43="","",IF(COUNTIF($H:$H,D43)=0,D43,""))</f>
        <v/>
      </c>
      <c r="L43" s="25" t="str">
        <f aca="false">IF(E43="","",IF(COUNTIF($H:$H,E43)=0,E43,""))</f>
        <v/>
      </c>
      <c r="M43" s="29" t="str">
        <f aca="false">IF(F43="","",IF(COUNTIF($H:$H,F43)=0,F43,""))</f>
        <v/>
      </c>
      <c r="O43" s="1" t="str">
        <f aca="false">IF(Q43,$Q$1,"")&amp;IF(R43=1,$R$1,"")</f>
        <v/>
      </c>
      <c r="P43" s="1" t="n">
        <f aca="false">IFERROR(INDEX(ピン配置!$C$3:$I$18,MATCH(VALUE(MID(H43,3,2)),ピン配置!$B$3:$B$18,0),MATCH(MID(H43,2,1),ピン配置!$C$2:$I$2,0)),"")</f>
        <v>42</v>
      </c>
      <c r="Q43" s="1" t="n">
        <f aca="false">IF(COUNTIF(H:H,H43)&gt;1,1,0)</f>
        <v>0</v>
      </c>
      <c r="R43" s="1" t="n">
        <f aca="false">IF(H43="",0,IF(COUNTIF(D43:F43,H43)=1,0,1))</f>
        <v>0</v>
      </c>
      <c r="S43" s="1" t="str">
        <f aca="false">IF(A43=0,S42,A43)</f>
        <v>TIM</v>
      </c>
      <c r="T43" s="1" t="n">
        <f aca="false">IF(B43=0,T42,B43)</f>
        <v>1</v>
      </c>
      <c r="U43" s="1" t="str">
        <f aca="false">IF(B43=0,U42,IF(G43="","",G43))</f>
        <v>motor</v>
      </c>
      <c r="V43" s="1" t="str">
        <f aca="false">S43&amp;T43&amp;"_"&amp;C43</f>
        <v>TIM1_CN2</v>
      </c>
    </row>
    <row r="44" customFormat="false" ht="13.5" hidden="false" customHeight="false" outlineLevel="0" collapsed="false">
      <c r="A44" s="73"/>
      <c r="B44" s="74"/>
      <c r="C44" s="47" t="s">
        <v>89</v>
      </c>
      <c r="D44" s="24" t="s">
        <v>90</v>
      </c>
      <c r="E44" s="25" t="s">
        <v>91</v>
      </c>
      <c r="F44" s="26" t="s">
        <v>92</v>
      </c>
      <c r="G44" s="62"/>
      <c r="I44" s="27" t="str">
        <f aca="false">IF(O44="",P44,O44)</f>
        <v/>
      </c>
      <c r="J44" s="46"/>
      <c r="K44" s="28" t="str">
        <f aca="false">IF(D44="","",IF(COUNTIF($H:$H,D44)=0,D44,""))</f>
        <v/>
      </c>
      <c r="L44" s="25" t="str">
        <f aca="false">IF(E44="","",IF(COUNTIF($H:$H,E44)=0,E44,""))</f>
        <v/>
      </c>
      <c r="M44" s="29" t="str">
        <f aca="false">IF(F44="","",IF(COUNTIF($H:$H,F44)=0,F44,""))</f>
        <v>PE10</v>
      </c>
      <c r="O44" s="1" t="str">
        <f aca="false">IF(Q44,$Q$1,"")&amp;IF(R44=1,$R$1,"")</f>
        <v/>
      </c>
      <c r="P44" s="1" t="str">
        <f aca="false">IFERROR(INDEX(ピン配置!$C$3:$I$18,MATCH(VALUE(MID(H44,3,2)),ピン配置!$B$3:$B$18,0),MATCH(MID(H44,2,1),ピン配置!$C$2:$I$2,0)),"")</f>
        <v/>
      </c>
      <c r="Q44" s="1" t="n">
        <f aca="false">IF(COUNTIF(H:H,H44)&gt;1,1,0)</f>
        <v>0</v>
      </c>
      <c r="R44" s="1" t="n">
        <f aca="false">IF(H44="",0,IF(COUNTIF(D44:F44,H44)=1,0,1))</f>
        <v>0</v>
      </c>
      <c r="S44" s="1" t="str">
        <f aca="false">IF(A44=0,S43,A44)</f>
        <v>TIM</v>
      </c>
      <c r="T44" s="1" t="n">
        <f aca="false">IF(B44=0,T43,B44)</f>
        <v>1</v>
      </c>
      <c r="U44" s="1" t="str">
        <f aca="false">IF(B44=0,U43,IF(G44="","",G44))</f>
        <v>motor</v>
      </c>
      <c r="V44" s="1" t="str">
        <f aca="false">S44&amp;T44&amp;"_"&amp;C44</f>
        <v>TIM1_CN2N</v>
      </c>
    </row>
    <row r="45" customFormat="false" ht="13.5" hidden="false" customHeight="false" outlineLevel="0" collapsed="false">
      <c r="A45" s="73"/>
      <c r="B45" s="74"/>
      <c r="C45" s="47" t="s">
        <v>93</v>
      </c>
      <c r="D45" s="24" t="s">
        <v>36</v>
      </c>
      <c r="F45" s="26" t="s">
        <v>94</v>
      </c>
      <c r="G45" s="62"/>
      <c r="H45" s="27" t="s">
        <v>94</v>
      </c>
      <c r="I45" s="27" t="n">
        <f aca="false">IF(O45="",P45,O45)</f>
        <v>44</v>
      </c>
      <c r="J45" s="46"/>
      <c r="K45" s="28" t="str">
        <f aca="false">IF(D45="","",IF(COUNTIF($H:$H,D45)=0,D45,""))</f>
        <v/>
      </c>
      <c r="L45" s="25" t="str">
        <f aca="false">IF(E45="","",IF(COUNTIF($H:$H,E45)=0,E45,""))</f>
        <v/>
      </c>
      <c r="M45" s="29" t="str">
        <f aca="false">IF(F45="","",IF(COUNTIF($H:$H,F45)=0,F45,""))</f>
        <v/>
      </c>
      <c r="O45" s="1" t="str">
        <f aca="false">IF(Q45,$Q$1,"")&amp;IF(R45=1,$R$1,"")</f>
        <v/>
      </c>
      <c r="P45" s="1" t="n">
        <f aca="false">IFERROR(INDEX(ピン配置!$C$3:$I$18,MATCH(VALUE(MID(H45,3,2)),ピン配置!$B$3:$B$18,0),MATCH(MID(H45,2,1),ピン配置!$C$2:$I$2,0)),"")</f>
        <v>44</v>
      </c>
      <c r="Q45" s="1" t="n">
        <f aca="false">IF(COUNTIF(H:H,H45)&gt;1,1,0)</f>
        <v>0</v>
      </c>
      <c r="R45" s="1" t="n">
        <f aca="false">IF(H45="",0,IF(COUNTIF(D45:F45,H45)=1,0,1))</f>
        <v>0</v>
      </c>
      <c r="S45" s="1" t="str">
        <f aca="false">IF(A45=0,S44,A45)</f>
        <v>TIM</v>
      </c>
      <c r="T45" s="1" t="n">
        <f aca="false">IF(B45=0,T44,B45)</f>
        <v>1</v>
      </c>
      <c r="U45" s="1" t="str">
        <f aca="false">IF(B45=0,U44,IF(G45="","",G45))</f>
        <v>motor</v>
      </c>
      <c r="V45" s="1" t="str">
        <f aca="false">S45&amp;T45&amp;"_"&amp;C45</f>
        <v>TIM1_CN3</v>
      </c>
    </row>
    <row r="46" customFormat="false" ht="13.5" hidden="false" customHeight="false" outlineLevel="0" collapsed="false">
      <c r="A46" s="73"/>
      <c r="B46" s="74"/>
      <c r="C46" s="47" t="s">
        <v>95</v>
      </c>
      <c r="D46" s="24" t="s">
        <v>96</v>
      </c>
      <c r="E46" s="25" t="s">
        <v>97</v>
      </c>
      <c r="F46" s="26" t="s">
        <v>98</v>
      </c>
      <c r="G46" s="62"/>
      <c r="I46" s="27" t="str">
        <f aca="false">IF(O46="",P46,O46)</f>
        <v/>
      </c>
      <c r="J46" s="46"/>
      <c r="K46" s="28" t="str">
        <f aca="false">IF(D46="","",IF(COUNTIF($H:$H,D46)=0,D46,""))</f>
        <v/>
      </c>
      <c r="L46" s="25" t="str">
        <f aca="false">IF(E46="","",IF(COUNTIF($H:$H,E46)=0,E46,""))</f>
        <v/>
      </c>
      <c r="M46" s="29" t="str">
        <f aca="false">IF(F46="","",IF(COUNTIF($H:$H,F46)=0,F46,""))</f>
        <v>PE12</v>
      </c>
      <c r="O46" s="1" t="str">
        <f aca="false">IF(Q46,$Q$1,"")&amp;IF(R46=1,$R$1,"")</f>
        <v/>
      </c>
      <c r="P46" s="1" t="str">
        <f aca="false">IFERROR(INDEX(ピン配置!$C$3:$I$18,MATCH(VALUE(MID(H46,3,2)),ピン配置!$B$3:$B$18,0),MATCH(MID(H46,2,1),ピン配置!$C$2:$I$2,0)),"")</f>
        <v/>
      </c>
      <c r="Q46" s="1" t="n">
        <f aca="false">IF(COUNTIF(H:H,H46)&gt;1,1,0)</f>
        <v>0</v>
      </c>
      <c r="R46" s="1" t="n">
        <f aca="false">IF(H46="",0,IF(COUNTIF(D46:F46,H46)=1,0,1))</f>
        <v>0</v>
      </c>
      <c r="S46" s="1" t="str">
        <f aca="false">IF(A46=0,S45,A46)</f>
        <v>TIM</v>
      </c>
      <c r="T46" s="1" t="n">
        <f aca="false">IF(B46=0,T45,B46)</f>
        <v>1</v>
      </c>
      <c r="U46" s="1" t="str">
        <f aca="false">IF(B46=0,U45,IF(G46="","",G46))</f>
        <v>motor</v>
      </c>
      <c r="V46" s="1" t="str">
        <f aca="false">S46&amp;T46&amp;"_"&amp;C46</f>
        <v>TIM1_CN3N</v>
      </c>
    </row>
    <row r="47" customFormat="false" ht="13.5" hidden="false" customHeight="false" outlineLevel="0" collapsed="false">
      <c r="A47" s="73"/>
      <c r="B47" s="74"/>
      <c r="C47" s="47" t="s">
        <v>99</v>
      </c>
      <c r="D47" s="43" t="s">
        <v>59</v>
      </c>
      <c r="E47" s="44"/>
      <c r="F47" s="45" t="s">
        <v>100</v>
      </c>
      <c r="G47" s="62"/>
      <c r="H47" s="50" t="s">
        <v>100</v>
      </c>
      <c r="I47" s="50" t="n">
        <f aca="false">IF(O47="",P47,O47)</f>
        <v>45</v>
      </c>
      <c r="J47" s="71"/>
      <c r="K47" s="28" t="str">
        <f aca="false">IF(D47="","",IF(COUNTIF($H:$H,D47)=0,D47,""))</f>
        <v>PA11</v>
      </c>
      <c r="L47" s="25" t="str">
        <f aca="false">IF(E47="","",IF(COUNTIF($H:$H,E47)=0,E47,""))</f>
        <v/>
      </c>
      <c r="M47" s="29" t="str">
        <f aca="false">IF(F47="","",IF(COUNTIF($H:$H,F47)=0,F47,""))</f>
        <v/>
      </c>
      <c r="O47" s="1" t="str">
        <f aca="false">IF(Q47,$Q$1,"")&amp;IF(R47=1,$R$1,"")</f>
        <v/>
      </c>
      <c r="P47" s="1" t="n">
        <f aca="false">IFERROR(INDEX(ピン配置!$C$3:$I$18,MATCH(VALUE(MID(H47,3,2)),ピン配置!$B$3:$B$18,0),MATCH(MID(H47,2,1),ピン配置!$C$2:$I$2,0)),"")</f>
        <v>45</v>
      </c>
      <c r="Q47" s="1" t="n">
        <f aca="false">IF(COUNTIF(H:H,H47)&gt;1,1,0)</f>
        <v>0</v>
      </c>
      <c r="R47" s="1" t="n">
        <f aca="false">IF(H47="",0,IF(COUNTIF(D47:F47,H47)=1,0,1))</f>
        <v>0</v>
      </c>
      <c r="S47" s="1" t="str">
        <f aca="false">IF(A47=0,S46,A47)</f>
        <v>TIM</v>
      </c>
      <c r="T47" s="1" t="n">
        <f aca="false">IF(B47=0,T46,B47)</f>
        <v>1</v>
      </c>
      <c r="U47" s="1" t="str">
        <f aca="false">IF(B47=0,U46,IF(G47="","",G47))</f>
        <v>motor</v>
      </c>
      <c r="V47" s="1" t="str">
        <f aca="false">S47&amp;T47&amp;"_"&amp;C47</f>
        <v>TIM1_CN4</v>
      </c>
    </row>
    <row r="48" customFormat="false" ht="13.5" hidden="false" customHeight="false" outlineLevel="0" collapsed="false">
      <c r="A48" s="73"/>
      <c r="B48" s="25" t="n">
        <v>2</v>
      </c>
      <c r="C48" s="39" t="s">
        <v>81</v>
      </c>
      <c r="D48" s="24" t="s">
        <v>48</v>
      </c>
      <c r="E48" s="25" t="s">
        <v>101</v>
      </c>
      <c r="F48" s="26" t="s">
        <v>102</v>
      </c>
      <c r="G48" s="78" t="s">
        <v>103</v>
      </c>
      <c r="H48" s="27" t="s">
        <v>102</v>
      </c>
      <c r="I48" s="27" t="n">
        <f aca="false">IF(O48="",P48,O48)</f>
        <v>77</v>
      </c>
      <c r="J48" s="46"/>
      <c r="K48" s="28" t="str">
        <f aca="false">IF(D48="","",IF(COUNTIF($H:$H,D48)=0,D48,""))</f>
        <v/>
      </c>
      <c r="L48" s="25" t="str">
        <f aca="false">IF(E48="","",IF(COUNTIF($H:$H,E48)=0,E48,""))</f>
        <v>PA5</v>
      </c>
      <c r="M48" s="29" t="str">
        <f aca="false">IF(F48="","",IF(COUNTIF($H:$H,F48)=0,F48,""))</f>
        <v/>
      </c>
      <c r="O48" s="1" t="str">
        <f aca="false">IF(Q48,$Q$1,"")&amp;IF(R48=1,$R$1,"")</f>
        <v/>
      </c>
      <c r="P48" s="1" t="n">
        <f aca="false">IFERROR(INDEX(ピン配置!$C$3:$I$18,MATCH(VALUE(MID(H48,3,2)),ピン配置!$B$3:$B$18,0),MATCH(MID(H48,2,1),ピン配置!$C$2:$I$2,0)),"")</f>
        <v>77</v>
      </c>
      <c r="Q48" s="1" t="n">
        <f aca="false">IF(COUNTIF(H:H,H48)&gt;1,1,0)</f>
        <v>0</v>
      </c>
      <c r="R48" s="1" t="n">
        <f aca="false">IF(H48="",0,IF(COUNTIF(D48:F48,H48)=1,0,1))</f>
        <v>0</v>
      </c>
      <c r="S48" s="1" t="str">
        <f aca="false">IF(A48=0,S47,A48)</f>
        <v>TIM</v>
      </c>
      <c r="T48" s="1" t="n">
        <f aca="false">IF(B48=0,T47,B48)</f>
        <v>2</v>
      </c>
      <c r="U48" s="1" t="str">
        <f aca="false">IF(B48=0,U47,IF(G48="","",G48))</f>
        <v>ENC</v>
      </c>
      <c r="V48" s="1" t="str">
        <f aca="false">S48&amp;T48&amp;"_"&amp;C48</f>
        <v>TIM2_CN1</v>
      </c>
    </row>
    <row r="49" customFormat="false" ht="13.5" hidden="false" customHeight="false" outlineLevel="0" collapsed="false">
      <c r="A49" s="73"/>
      <c r="B49" s="25"/>
      <c r="C49" s="47" t="s">
        <v>87</v>
      </c>
      <c r="D49" s="24" t="s">
        <v>49</v>
      </c>
      <c r="E49" s="25" t="s">
        <v>104</v>
      </c>
      <c r="G49" s="78"/>
      <c r="H49" s="27" t="s">
        <v>104</v>
      </c>
      <c r="I49" s="27" t="n">
        <f aca="false">IF(O49="",P49,O49)</f>
        <v>89</v>
      </c>
      <c r="J49" s="46"/>
      <c r="K49" s="28" t="str">
        <f aca="false">IF(D49="","",IF(COUNTIF($H:$H,D49)=0,D49,""))</f>
        <v/>
      </c>
      <c r="L49" s="25" t="str">
        <f aca="false">IF(E49="","",IF(COUNTIF($H:$H,E49)=0,E49,""))</f>
        <v/>
      </c>
      <c r="M49" s="29" t="str">
        <f aca="false">IF(F49="","",IF(COUNTIF($H:$H,F49)=0,F49,""))</f>
        <v/>
      </c>
      <c r="O49" s="1" t="str">
        <f aca="false">IF(Q49,$Q$1,"")&amp;IF(R49=1,$R$1,"")</f>
        <v/>
      </c>
      <c r="P49" s="1" t="n">
        <f aca="false">IFERROR(INDEX(ピン配置!$C$3:$I$18,MATCH(VALUE(MID(H49,3,2)),ピン配置!$B$3:$B$18,0),MATCH(MID(H49,2,1),ピン配置!$C$2:$I$2,0)),"")</f>
        <v>89</v>
      </c>
      <c r="Q49" s="1" t="n">
        <f aca="false">IF(COUNTIF(H:H,H49)&gt;1,1,0)</f>
        <v>0</v>
      </c>
      <c r="R49" s="1" t="n">
        <f aca="false">IF(H49="",0,IF(COUNTIF(D49:F49,H49)=1,0,1))</f>
        <v>0</v>
      </c>
      <c r="S49" s="1" t="str">
        <f aca="false">IF(A49=0,S48,A49)</f>
        <v>TIM</v>
      </c>
      <c r="T49" s="1" t="n">
        <f aca="false">IF(B49=0,T48,B49)</f>
        <v>2</v>
      </c>
      <c r="U49" s="1" t="str">
        <f aca="false">IF(B49=0,U48,IF(G49="","",G49))</f>
        <v>ENC</v>
      </c>
      <c r="V49" s="1" t="str">
        <f aca="false">S49&amp;T49&amp;"_"&amp;C49</f>
        <v>TIM2_CN2</v>
      </c>
    </row>
    <row r="50" customFormat="false" ht="13.5" hidden="false" customHeight="false" outlineLevel="0" collapsed="false">
      <c r="A50" s="73"/>
      <c r="B50" s="25"/>
      <c r="C50" s="47" t="s">
        <v>93</v>
      </c>
      <c r="D50" s="24" t="s">
        <v>39</v>
      </c>
      <c r="E50" s="25" t="s">
        <v>44</v>
      </c>
      <c r="G50" s="78"/>
      <c r="I50" s="27" t="str">
        <f aca="false">IF(O50="",P50,O50)</f>
        <v/>
      </c>
      <c r="J50" s="46"/>
      <c r="K50" s="28" t="str">
        <f aca="false">IF(D50="","",IF(COUNTIF($H:$H,D50)=0,D50,""))</f>
        <v>PA2</v>
      </c>
      <c r="L50" s="25" t="str">
        <f aca="false">IF(E50="","",IF(COUNTIF($H:$H,E50)=0,E50,""))</f>
        <v>PB10</v>
      </c>
      <c r="M50" s="29" t="str">
        <f aca="false">IF(F50="","",IF(COUNTIF($H:$H,F50)=0,F50,""))</f>
        <v/>
      </c>
      <c r="O50" s="1" t="str">
        <f aca="false">IF(Q50,$Q$1,"")&amp;IF(R50=1,$R$1,"")</f>
        <v/>
      </c>
      <c r="P50" s="1" t="str">
        <f aca="false">IFERROR(INDEX(ピン配置!$C$3:$I$18,MATCH(VALUE(MID(H50,3,2)),ピン配置!$B$3:$B$18,0),MATCH(MID(H50,2,1),ピン配置!$C$2:$I$2,0)),"")</f>
        <v/>
      </c>
      <c r="Q50" s="1" t="n">
        <f aca="false">IF(COUNTIF(H:H,H50)&gt;1,1,0)</f>
        <v>0</v>
      </c>
      <c r="R50" s="1" t="n">
        <f aca="false">IF(H50="",0,IF(COUNTIF(D50:F50,H50)=1,0,1))</f>
        <v>0</v>
      </c>
      <c r="S50" s="1" t="str">
        <f aca="false">IF(A50=0,S49,A50)</f>
        <v>TIM</v>
      </c>
      <c r="T50" s="1" t="n">
        <f aca="false">IF(B50=0,T49,B50)</f>
        <v>2</v>
      </c>
      <c r="U50" s="1" t="str">
        <f aca="false">IF(B50=0,U49,IF(G50="","",G50))</f>
        <v>ENC</v>
      </c>
      <c r="V50" s="1" t="str">
        <f aca="false">S50&amp;T50&amp;"_"&amp;C50</f>
        <v>TIM2_CN3</v>
      </c>
    </row>
    <row r="51" customFormat="false" ht="13.5" hidden="false" customHeight="false" outlineLevel="0" collapsed="false">
      <c r="A51" s="73"/>
      <c r="B51" s="25"/>
      <c r="C51" s="42" t="s">
        <v>99</v>
      </c>
      <c r="D51" s="24" t="s">
        <v>41</v>
      </c>
      <c r="E51" s="25" t="s">
        <v>47</v>
      </c>
      <c r="G51" s="78"/>
      <c r="H51" s="50"/>
      <c r="I51" s="50" t="str">
        <f aca="false">IF(O51="",P51,O51)</f>
        <v/>
      </c>
      <c r="J51" s="71"/>
      <c r="K51" s="28" t="str">
        <f aca="false">IF(D51="","",IF(COUNTIF($H:$H,D51)=0,D51,""))</f>
        <v>PA3</v>
      </c>
      <c r="L51" s="25" t="str">
        <f aca="false">IF(E51="","",IF(COUNTIF($H:$H,E51)=0,E51,""))</f>
        <v>PB11</v>
      </c>
      <c r="M51" s="29" t="str">
        <f aca="false">IF(F51="","",IF(COUNTIF($H:$H,F51)=0,F51,""))</f>
        <v/>
      </c>
      <c r="O51" s="1" t="str">
        <f aca="false">IF(Q51,$Q$1,"")&amp;IF(R51=1,$R$1,"")</f>
        <v/>
      </c>
      <c r="P51" s="1" t="str">
        <f aca="false">IFERROR(INDEX(ピン配置!$C$3:$I$18,MATCH(VALUE(MID(H51,3,2)),ピン配置!$B$3:$B$18,0),MATCH(MID(H51,2,1),ピン配置!$C$2:$I$2,0)),"")</f>
        <v/>
      </c>
      <c r="Q51" s="1" t="n">
        <f aca="false">IF(COUNTIF(H:H,H51)&gt;1,1,0)</f>
        <v>0</v>
      </c>
      <c r="R51" s="1" t="n">
        <f aca="false">IF(H51="",0,IF(COUNTIF(D51:F51,H51)=1,0,1))</f>
        <v>0</v>
      </c>
      <c r="S51" s="1" t="str">
        <f aca="false">IF(A51=0,S50,A51)</f>
        <v>TIM</v>
      </c>
      <c r="T51" s="1" t="n">
        <f aca="false">IF(B51=0,T50,B51)</f>
        <v>2</v>
      </c>
      <c r="U51" s="1" t="str">
        <f aca="false">IF(B51=0,U50,IF(G51="","",G51))</f>
        <v>ENC</v>
      </c>
      <c r="V51" s="1" t="str">
        <f aca="false">S51&amp;T51&amp;"_"&amp;C51</f>
        <v>TIM2_CN4</v>
      </c>
    </row>
    <row r="52" customFormat="false" ht="13.5" hidden="false" customHeight="false" outlineLevel="0" collapsed="false">
      <c r="A52" s="73"/>
      <c r="B52" s="79" t="n">
        <v>3</v>
      </c>
      <c r="C52" s="47" t="s">
        <v>81</v>
      </c>
      <c r="D52" s="51" t="s">
        <v>105</v>
      </c>
      <c r="E52" s="52" t="s">
        <v>106</v>
      </c>
      <c r="F52" s="53" t="s">
        <v>52</v>
      </c>
      <c r="G52" s="78" t="s">
        <v>103</v>
      </c>
      <c r="H52" s="27" t="s">
        <v>106</v>
      </c>
      <c r="I52" s="27" t="n">
        <f aca="false">IF(O52="",P52,O52)</f>
        <v>90</v>
      </c>
      <c r="J52" s="46"/>
      <c r="K52" s="28" t="str">
        <f aca="false">IF(D52="","",IF(COUNTIF($H:$H,D52)=0,D52,""))</f>
        <v>PA6</v>
      </c>
      <c r="L52" s="25" t="str">
        <f aca="false">IF(E52="","",IF(COUNTIF($H:$H,E52)=0,E52,""))</f>
        <v/>
      </c>
      <c r="M52" s="29" t="str">
        <f aca="false">IF(F52="","",IF(COUNTIF($H:$H,F52)=0,F52,""))</f>
        <v/>
      </c>
      <c r="O52" s="1" t="str">
        <f aca="false">IF(Q52,$Q$1,"")&amp;IF(R52=1,$R$1,"")</f>
        <v/>
      </c>
      <c r="P52" s="1" t="n">
        <f aca="false">IFERROR(INDEX(ピン配置!$C$3:$I$18,MATCH(VALUE(MID(H52,3,2)),ピン配置!$B$3:$B$18,0),MATCH(MID(H52,2,1),ピン配置!$C$2:$I$2,0)),"")</f>
        <v>90</v>
      </c>
      <c r="Q52" s="1" t="n">
        <f aca="false">IF(COUNTIF(H:H,H52)&gt;1,1,0)</f>
        <v>0</v>
      </c>
      <c r="R52" s="1" t="n">
        <f aca="false">IF(H52="",0,IF(COUNTIF(D52:F52,H52)=1,0,1))</f>
        <v>0</v>
      </c>
      <c r="S52" s="1" t="str">
        <f aca="false">IF(A52=0,S51,A52)</f>
        <v>TIM</v>
      </c>
      <c r="T52" s="1" t="n">
        <f aca="false">IF(B52=0,T51,B52)</f>
        <v>3</v>
      </c>
      <c r="U52" s="1" t="str">
        <f aca="false">IF(B52=0,U51,IF(G52="","",G52))</f>
        <v>ENC</v>
      </c>
      <c r="V52" s="1" t="str">
        <f aca="false">S52&amp;T52&amp;"_"&amp;C52</f>
        <v>TIM3_CN1</v>
      </c>
    </row>
    <row r="53" customFormat="false" ht="13.5" hidden="false" customHeight="false" outlineLevel="0" collapsed="false">
      <c r="A53" s="73"/>
      <c r="B53" s="79"/>
      <c r="C53" s="47" t="s">
        <v>87</v>
      </c>
      <c r="D53" s="24" t="s">
        <v>85</v>
      </c>
      <c r="E53" s="25" t="s">
        <v>61</v>
      </c>
      <c r="F53" s="26" t="s">
        <v>53</v>
      </c>
      <c r="G53" s="78"/>
      <c r="H53" s="27" t="s">
        <v>61</v>
      </c>
      <c r="I53" s="27" t="n">
        <f aca="false">IF(O53="",P53,O53)</f>
        <v>91</v>
      </c>
      <c r="J53" s="46"/>
      <c r="K53" s="28" t="str">
        <f aca="false">IF(D53="","",IF(COUNTIF($H:$H,D53)=0,D53,""))</f>
        <v>PA7</v>
      </c>
      <c r="L53" s="25" t="str">
        <f aca="false">IF(E53="","",IF(COUNTIF($H:$H,E53)=0,E53,""))</f>
        <v/>
      </c>
      <c r="M53" s="29" t="str">
        <f aca="false">IF(F53="","",IF(COUNTIF($H:$H,F53)=0,F53,""))</f>
        <v/>
      </c>
      <c r="O53" s="1" t="str">
        <f aca="false">IF(Q53,$Q$1,"")&amp;IF(R53=1,$R$1,"")</f>
        <v/>
      </c>
      <c r="P53" s="1" t="n">
        <f aca="false">IFERROR(INDEX(ピン配置!$C$3:$I$18,MATCH(VALUE(MID(H53,3,2)),ピン配置!$B$3:$B$18,0),MATCH(MID(H53,2,1),ピン配置!$C$2:$I$2,0)),"")</f>
        <v>91</v>
      </c>
      <c r="Q53" s="1" t="n">
        <f aca="false">IF(COUNTIF(H:H,H53)&gt;1,1,0)</f>
        <v>0</v>
      </c>
      <c r="R53" s="1" t="n">
        <f aca="false">IF(H53="",0,IF(COUNTIF(D53:F53,H53)=1,0,1))</f>
        <v>0</v>
      </c>
      <c r="S53" s="1" t="str">
        <f aca="false">IF(A53=0,S52,A53)</f>
        <v>TIM</v>
      </c>
      <c r="T53" s="1" t="n">
        <f aca="false">IF(B53=0,T52,B53)</f>
        <v>3</v>
      </c>
      <c r="U53" s="1" t="str">
        <f aca="false">IF(B53=0,U52,IF(G53="","",G53))</f>
        <v>ENC</v>
      </c>
      <c r="V53" s="1" t="str">
        <f aca="false">S53&amp;T53&amp;"_"&amp;C53</f>
        <v>TIM3_CN2</v>
      </c>
    </row>
    <row r="54" customFormat="false" ht="13.5" hidden="false" customHeight="false" outlineLevel="0" collapsed="false">
      <c r="A54" s="73"/>
      <c r="B54" s="79"/>
      <c r="C54" s="47" t="s">
        <v>93</v>
      </c>
      <c r="D54" s="24" t="s">
        <v>90</v>
      </c>
      <c r="F54" s="26" t="s">
        <v>107</v>
      </c>
      <c r="G54" s="78"/>
      <c r="I54" s="27" t="str">
        <f aca="false">IF(O54="",P54,O54)</f>
        <v/>
      </c>
      <c r="J54" s="46"/>
      <c r="K54" s="28" t="str">
        <f aca="false">IF(D54="","",IF(COUNTIF($H:$H,D54)=0,D54,""))</f>
        <v/>
      </c>
      <c r="L54" s="25" t="str">
        <f aca="false">IF(E54="","",IF(COUNTIF($H:$H,E54)=0,E54,""))</f>
        <v/>
      </c>
      <c r="M54" s="29" t="str">
        <f aca="false">IF(F54="","",IF(COUNTIF($H:$H,F54)=0,F54,""))</f>
        <v/>
      </c>
      <c r="O54" s="1" t="str">
        <f aca="false">IF(Q54,$Q$1,"")&amp;IF(R54=1,$R$1,"")</f>
        <v/>
      </c>
      <c r="P54" s="1" t="str">
        <f aca="false">IFERROR(INDEX(ピン配置!$C$3:$I$18,MATCH(VALUE(MID(H54,3,2)),ピン配置!$B$3:$B$18,0),MATCH(MID(H54,2,1),ピン配置!$C$2:$I$2,0)),"")</f>
        <v/>
      </c>
      <c r="Q54" s="1" t="n">
        <f aca="false">IF(COUNTIF(H:H,H54)&gt;1,1,0)</f>
        <v>0</v>
      </c>
      <c r="R54" s="1" t="n">
        <f aca="false">IF(H54="",0,IF(COUNTIF(D54:F54,H54)=1,0,1))</f>
        <v>0</v>
      </c>
      <c r="S54" s="1" t="str">
        <f aca="false">IF(A54=0,S53,A54)</f>
        <v>TIM</v>
      </c>
      <c r="T54" s="1" t="n">
        <f aca="false">IF(B54=0,T53,B54)</f>
        <v>3</v>
      </c>
      <c r="U54" s="1" t="str">
        <f aca="false">IF(B54=0,U53,IF(G54="","",G54))</f>
        <v>ENC</v>
      </c>
      <c r="V54" s="1" t="str">
        <f aca="false">S54&amp;T54&amp;"_"&amp;C54</f>
        <v>TIM3_CN3</v>
      </c>
    </row>
    <row r="55" customFormat="false" ht="13.5" hidden="false" customHeight="false" outlineLevel="0" collapsed="false">
      <c r="A55" s="73"/>
      <c r="B55" s="79"/>
      <c r="C55" s="47" t="s">
        <v>99</v>
      </c>
      <c r="D55" s="43" t="s">
        <v>96</v>
      </c>
      <c r="E55" s="44"/>
      <c r="F55" s="45" t="s">
        <v>70</v>
      </c>
      <c r="G55" s="78"/>
      <c r="H55" s="50"/>
      <c r="I55" s="50" t="str">
        <f aca="false">IF(O55="",P55,O55)</f>
        <v/>
      </c>
      <c r="J55" s="71"/>
      <c r="K55" s="28" t="str">
        <f aca="false">IF(D55="","",IF(COUNTIF($H:$H,D55)=0,D55,""))</f>
        <v/>
      </c>
      <c r="L55" s="25" t="str">
        <f aca="false">IF(E55="","",IF(COUNTIF($H:$H,E55)=0,E55,""))</f>
        <v/>
      </c>
      <c r="M55" s="29" t="str">
        <f aca="false">IF(F55="","",IF(COUNTIF($H:$H,F55)=0,F55,""))</f>
        <v/>
      </c>
      <c r="O55" s="1" t="str">
        <f aca="false">IF(Q55,$Q$1,"")&amp;IF(R55=1,$R$1,"")</f>
        <v/>
      </c>
      <c r="P55" s="1" t="str">
        <f aca="false">IFERROR(INDEX(ピン配置!$C$3:$I$18,MATCH(VALUE(MID(H55,3,2)),ピン配置!$B$3:$B$18,0),MATCH(MID(H55,2,1),ピン配置!$C$2:$I$2,0)),"")</f>
        <v/>
      </c>
      <c r="Q55" s="1" t="n">
        <f aca="false">IF(COUNTIF(H:H,H55)&gt;1,1,0)</f>
        <v>0</v>
      </c>
      <c r="R55" s="1" t="n">
        <f aca="false">IF(H55="",0,IF(COUNTIF(D55:F55,H55)=1,0,1))</f>
        <v>0</v>
      </c>
      <c r="S55" s="1" t="str">
        <f aca="false">IF(A55=0,S54,A55)</f>
        <v>TIM</v>
      </c>
      <c r="T55" s="1" t="n">
        <f aca="false">IF(B55=0,T54,B55)</f>
        <v>3</v>
      </c>
      <c r="U55" s="1" t="str">
        <f aca="false">IF(B55=0,U54,IF(G55="","",G55))</f>
        <v>ENC</v>
      </c>
      <c r="V55" s="1" t="str">
        <f aca="false">S55&amp;T55&amp;"_"&amp;C55</f>
        <v>TIM3_CN4</v>
      </c>
    </row>
    <row r="56" customFormat="false" ht="13.5" hidden="false" customHeight="false" outlineLevel="0" collapsed="false">
      <c r="A56" s="73"/>
      <c r="B56" s="25" t="n">
        <v>4</v>
      </c>
      <c r="C56" s="39" t="s">
        <v>81</v>
      </c>
      <c r="D56" s="24" t="s">
        <v>33</v>
      </c>
      <c r="E56" s="25" t="s">
        <v>108</v>
      </c>
      <c r="G56" s="78" t="s">
        <v>103</v>
      </c>
      <c r="H56" s="27" t="s">
        <v>108</v>
      </c>
      <c r="I56" s="27" t="n">
        <f aca="false">IF(O56="",P56,O56)</f>
        <v>59</v>
      </c>
      <c r="J56" s="46"/>
      <c r="K56" s="28" t="str">
        <f aca="false">IF(D56="","",IF(COUNTIF($H:$H,D56)=0,D56,""))</f>
        <v/>
      </c>
      <c r="L56" s="25" t="str">
        <f aca="false">IF(E56="","",IF(COUNTIF($H:$H,E56)=0,E56,""))</f>
        <v/>
      </c>
      <c r="M56" s="29" t="str">
        <f aca="false">IF(F56="","",IF(COUNTIF($H:$H,F56)=0,F56,""))</f>
        <v/>
      </c>
      <c r="O56" s="1" t="str">
        <f aca="false">IF(Q56,$Q$1,"")&amp;IF(R56=1,$R$1,"")</f>
        <v/>
      </c>
      <c r="P56" s="1" t="n">
        <f aca="false">IFERROR(INDEX(ピン配置!$C$3:$I$18,MATCH(VALUE(MID(H56,3,2)),ピン配置!$B$3:$B$18,0),MATCH(MID(H56,2,1),ピン配置!$C$2:$I$2,0)),"")</f>
        <v>59</v>
      </c>
      <c r="Q56" s="1" t="n">
        <f aca="false">IF(COUNTIF(H:H,H56)&gt;1,1,0)</f>
        <v>0</v>
      </c>
      <c r="R56" s="1" t="n">
        <f aca="false">IF(H56="",0,IF(COUNTIF(D56:F56,H56)=1,0,1))</f>
        <v>0</v>
      </c>
      <c r="S56" s="1" t="str">
        <f aca="false">IF(A56=0,S55,A56)</f>
        <v>TIM</v>
      </c>
      <c r="T56" s="1" t="n">
        <f aca="false">IF(B56=0,T55,B56)</f>
        <v>4</v>
      </c>
      <c r="U56" s="1" t="str">
        <f aca="false">IF(B56=0,U55,IF(G56="","",G56))</f>
        <v>ENC</v>
      </c>
      <c r="V56" s="1" t="str">
        <f aca="false">S56&amp;T56&amp;"_"&amp;C56</f>
        <v>TIM4_CN1</v>
      </c>
    </row>
    <row r="57" customFormat="false" ht="13.5" hidden="false" customHeight="false" outlineLevel="0" collapsed="false">
      <c r="A57" s="73"/>
      <c r="B57" s="25"/>
      <c r="C57" s="47" t="s">
        <v>87</v>
      </c>
      <c r="D57" s="24" t="s">
        <v>37</v>
      </c>
      <c r="E57" s="25" t="s">
        <v>109</v>
      </c>
      <c r="G57" s="78"/>
      <c r="H57" s="27" t="s">
        <v>109</v>
      </c>
      <c r="I57" s="27" t="n">
        <f aca="false">IF(O57="",P57,O57)</f>
        <v>60</v>
      </c>
      <c r="J57" s="46"/>
      <c r="K57" s="28" t="str">
        <f aca="false">IF(D57="","",IF(COUNTIF($H:$H,D57)=0,D57,""))</f>
        <v/>
      </c>
      <c r="L57" s="25" t="str">
        <f aca="false">IF(E57="","",IF(COUNTIF($H:$H,E57)=0,E57,""))</f>
        <v/>
      </c>
      <c r="M57" s="29" t="str">
        <f aca="false">IF(F57="","",IF(COUNTIF($H:$H,F57)=0,F57,""))</f>
        <v/>
      </c>
      <c r="O57" s="1" t="str">
        <f aca="false">IF(Q57,$Q$1,"")&amp;IF(R57=1,$R$1,"")</f>
        <v/>
      </c>
      <c r="P57" s="1" t="n">
        <f aca="false">IFERROR(INDEX(ピン配置!$C$3:$I$18,MATCH(VALUE(MID(H57,3,2)),ピン配置!$B$3:$B$18,0),MATCH(MID(H57,2,1),ピン配置!$C$2:$I$2,0)),"")</f>
        <v>60</v>
      </c>
      <c r="Q57" s="1" t="n">
        <f aca="false">IF(COUNTIF(H:H,H57)&gt;1,1,0)</f>
        <v>0</v>
      </c>
      <c r="R57" s="1" t="n">
        <f aca="false">IF(H57="",0,IF(COUNTIF(D57:F57,H57)=1,0,1))</f>
        <v>0</v>
      </c>
      <c r="S57" s="1" t="str">
        <f aca="false">IF(A57=0,S56,A57)</f>
        <v>TIM</v>
      </c>
      <c r="T57" s="1" t="n">
        <f aca="false">IF(B57=0,T56,B57)</f>
        <v>4</v>
      </c>
      <c r="U57" s="1" t="str">
        <f aca="false">IF(B57=0,U56,IF(G57="","",G57))</f>
        <v>ENC</v>
      </c>
      <c r="V57" s="1" t="str">
        <f aca="false">S57&amp;T57&amp;"_"&amp;C57</f>
        <v>TIM4_CN2</v>
      </c>
    </row>
    <row r="58" customFormat="false" ht="13.5" hidden="false" customHeight="false" outlineLevel="0" collapsed="false">
      <c r="A58" s="73"/>
      <c r="B58" s="25"/>
      <c r="C58" s="47" t="s">
        <v>93</v>
      </c>
      <c r="D58" s="24" t="s">
        <v>65</v>
      </c>
      <c r="E58" s="25" t="s">
        <v>110</v>
      </c>
      <c r="G58" s="78"/>
      <c r="I58" s="27" t="str">
        <f aca="false">IF(O58="",P58,O58)</f>
        <v/>
      </c>
      <c r="J58" s="46"/>
      <c r="K58" s="28" t="str">
        <f aca="false">IF(D58="","",IF(COUNTIF($H:$H,D58)=0,D58,""))</f>
        <v/>
      </c>
      <c r="L58" s="25" t="str">
        <f aca="false">IF(E58="","",IF(COUNTIF($H:$H,E58)=0,E58,""))</f>
        <v>PD14</v>
      </c>
      <c r="M58" s="29" t="str">
        <f aca="false">IF(F58="","",IF(COUNTIF($H:$H,F58)=0,F58,""))</f>
        <v/>
      </c>
      <c r="O58" s="1" t="str">
        <f aca="false">IF(Q58,$Q$1,"")&amp;IF(R58=1,$R$1,"")</f>
        <v/>
      </c>
      <c r="P58" s="1" t="str">
        <f aca="false">IFERROR(INDEX(ピン配置!$C$3:$I$18,MATCH(VALUE(MID(H58,3,2)),ピン配置!$B$3:$B$18,0),MATCH(MID(H58,2,1),ピン配置!$C$2:$I$2,0)),"")</f>
        <v/>
      </c>
      <c r="Q58" s="1" t="n">
        <f aca="false">IF(COUNTIF(H:H,H58)&gt;1,1,0)</f>
        <v>0</v>
      </c>
      <c r="R58" s="1" t="n">
        <f aca="false">IF(H58="",0,IF(COUNTIF(D58:F58,H58)=1,0,1))</f>
        <v>0</v>
      </c>
      <c r="S58" s="1" t="str">
        <f aca="false">IF(A58=0,S57,A58)</f>
        <v>TIM</v>
      </c>
      <c r="T58" s="1" t="n">
        <f aca="false">IF(B58=0,T57,B58)</f>
        <v>4</v>
      </c>
      <c r="U58" s="1" t="str">
        <f aca="false">IF(B58=0,U57,IF(G58="","",G58))</f>
        <v>ENC</v>
      </c>
      <c r="V58" s="1" t="str">
        <f aca="false">S58&amp;T58&amp;"_"&amp;C58</f>
        <v>TIM4_CN3</v>
      </c>
    </row>
    <row r="59" customFormat="false" ht="13.8" hidden="false" customHeight="false" outlineLevel="0" collapsed="false">
      <c r="A59" s="73"/>
      <c r="B59" s="25"/>
      <c r="C59" s="42" t="s">
        <v>99</v>
      </c>
      <c r="D59" s="24" t="s">
        <v>68</v>
      </c>
      <c r="E59" s="25" t="s">
        <v>111</v>
      </c>
      <c r="G59" s="78"/>
      <c r="H59" s="50"/>
      <c r="I59" s="50" t="str">
        <f aca="false">IF(O59="",P59,O59)</f>
        <v/>
      </c>
      <c r="J59" s="71"/>
      <c r="K59" s="28" t="str">
        <f aca="false">IF(D59="","",IF(COUNTIF($H:$H,D59)=0,D59,""))</f>
        <v/>
      </c>
      <c r="L59" s="25" t="str">
        <f aca="false">IF(E59="","",IF(COUNTIF($H:$H,E59)=0,E59,""))</f>
        <v>PD15</v>
      </c>
      <c r="M59" s="29" t="str">
        <f aca="false">IF(F59="","",IF(COUNTIF($H:$H,F59)=0,F59,""))</f>
        <v/>
      </c>
      <c r="O59" s="1" t="str">
        <f aca="false">IF(Q59,$Q$1,"")&amp;IF(R59=1,$R$1,"")</f>
        <v/>
      </c>
      <c r="P59" s="1" t="str">
        <f aca="false">IFERROR(INDEX(ピン配置!$C$3:$I$18,MATCH(VALUE(MID(H59,3,2)),ピン配置!$B$3:$B$18,0),MATCH(MID(H59,2,1),ピン配置!$C$2:$I$2,0)),"")</f>
        <v/>
      </c>
      <c r="Q59" s="1" t="n">
        <f aca="false">IF(COUNTIF(H:H,H59)&gt;1,1,0)</f>
        <v>0</v>
      </c>
      <c r="R59" s="1" t="n">
        <f aca="false">IF(H59="",0,IF(COUNTIF(D59:F59,H59)=1,0,1))</f>
        <v>0</v>
      </c>
      <c r="S59" s="1" t="str">
        <f aca="false">IF(A59=0,S58,A59)</f>
        <v>TIM</v>
      </c>
      <c r="T59" s="1" t="n">
        <f aca="false">IF(B59=0,T58,B59)</f>
        <v>4</v>
      </c>
      <c r="U59" s="1" t="str">
        <f aca="false">IF(B59=0,U58,IF(G59="","",G59))</f>
        <v>ENC</v>
      </c>
      <c r="V59" s="1" t="str">
        <f aca="false">S59&amp;T59&amp;"_"&amp;C59</f>
        <v>TIM4_CN4</v>
      </c>
    </row>
    <row r="60" customFormat="false" ht="13.5" hidden="false" customHeight="false" outlineLevel="0" collapsed="false">
      <c r="A60" s="73"/>
      <c r="B60" s="79" t="n">
        <v>5</v>
      </c>
      <c r="C60" s="47" t="s">
        <v>81</v>
      </c>
      <c r="D60" s="51" t="s">
        <v>48</v>
      </c>
      <c r="E60" s="52"/>
      <c r="F60" s="53"/>
      <c r="G60" s="78" t="s">
        <v>103</v>
      </c>
      <c r="H60" s="27" t="s">
        <v>48</v>
      </c>
      <c r="I60" s="27" t="n">
        <f aca="false">IF(O60="",P60,O60)</f>
        <v>23</v>
      </c>
      <c r="J60" s="46"/>
      <c r="K60" s="28" t="str">
        <f aca="false">IF(D60="","",IF(COUNTIF($H:$H,D60)=0,D60,""))</f>
        <v/>
      </c>
      <c r="L60" s="25" t="str">
        <f aca="false">IF(E60="","",IF(COUNTIF($H:$H,E60)=0,E60,""))</f>
        <v/>
      </c>
      <c r="M60" s="29" t="str">
        <f aca="false">IF(F60="","",IF(COUNTIF($H:$H,F60)=0,F60,""))</f>
        <v/>
      </c>
      <c r="O60" s="1" t="str">
        <f aca="false">IF(Q60,$Q$1,"")&amp;IF(R60=1,$R$1,"")</f>
        <v/>
      </c>
      <c r="P60" s="1" t="n">
        <f aca="false">IFERROR(INDEX(ピン配置!$C$3:$I$18,MATCH(VALUE(MID(H60,3,2)),ピン配置!$B$3:$B$18,0),MATCH(MID(H60,2,1),ピン配置!$C$2:$I$2,0)),"")</f>
        <v>23</v>
      </c>
      <c r="Q60" s="1" t="n">
        <f aca="false">IF(COUNTIF(H:H,H60)&gt;1,1,0)</f>
        <v>0</v>
      </c>
      <c r="R60" s="1" t="n">
        <f aca="false">IF(H60="",0,IF(COUNTIF(D60:F60,H60)=1,0,1))</f>
        <v>0</v>
      </c>
      <c r="S60" s="1" t="str">
        <f aca="false">IF(A60=0,S59,A60)</f>
        <v>TIM</v>
      </c>
      <c r="T60" s="1" t="n">
        <f aca="false">IF(B60=0,T59,B60)</f>
        <v>5</v>
      </c>
      <c r="U60" s="1" t="str">
        <f aca="false">IF(B60=0,U59,IF(G60="","",G60))</f>
        <v>ENC</v>
      </c>
      <c r="V60" s="1" t="str">
        <f aca="false">S60&amp;T60&amp;"_"&amp;C60</f>
        <v>TIM5_CN1</v>
      </c>
    </row>
    <row r="61" customFormat="false" ht="13.5" hidden="false" customHeight="false" outlineLevel="0" collapsed="false">
      <c r="A61" s="73"/>
      <c r="B61" s="79"/>
      <c r="C61" s="47" t="s">
        <v>87</v>
      </c>
      <c r="D61" s="24" t="s">
        <v>49</v>
      </c>
      <c r="G61" s="78"/>
      <c r="H61" s="27" t="s">
        <v>49</v>
      </c>
      <c r="I61" s="27" t="n">
        <f aca="false">IF(O61="",P61,O61)</f>
        <v>24</v>
      </c>
      <c r="J61" s="46"/>
      <c r="K61" s="28" t="str">
        <f aca="false">IF(D61="","",IF(COUNTIF($H:$H,D61)=0,D61,""))</f>
        <v/>
      </c>
      <c r="L61" s="25" t="str">
        <f aca="false">IF(E61="","",IF(COUNTIF($H:$H,E61)=0,E61,""))</f>
        <v/>
      </c>
      <c r="M61" s="29" t="str">
        <f aca="false">IF(F61="","",IF(COUNTIF($H:$H,F61)=0,F61,""))</f>
        <v/>
      </c>
      <c r="O61" s="1" t="str">
        <f aca="false">IF(Q61,$Q$1,"")&amp;IF(R61=1,$R$1,"")</f>
        <v/>
      </c>
      <c r="P61" s="1" t="n">
        <f aca="false">IFERROR(INDEX(ピン配置!$C$3:$I$18,MATCH(VALUE(MID(H61,3,2)),ピン配置!$B$3:$B$18,0),MATCH(MID(H61,2,1),ピン配置!$C$2:$I$2,0)),"")</f>
        <v>24</v>
      </c>
      <c r="Q61" s="1" t="n">
        <f aca="false">IF(COUNTIF(H:H,H61)&gt;1,1,0)</f>
        <v>0</v>
      </c>
      <c r="R61" s="1" t="n">
        <f aca="false">IF(H61="",0,IF(COUNTIF(D61:F61,H61)=1,0,1))</f>
        <v>0</v>
      </c>
      <c r="S61" s="1" t="str">
        <f aca="false">IF(A61=0,S60,A61)</f>
        <v>TIM</v>
      </c>
      <c r="T61" s="1" t="n">
        <f aca="false">IF(B61=0,T60,B61)</f>
        <v>5</v>
      </c>
      <c r="U61" s="1" t="str">
        <f aca="false">IF(B61=0,U60,IF(G61="","",G61))</f>
        <v>ENC</v>
      </c>
      <c r="V61" s="1" t="str">
        <f aca="false">S61&amp;T61&amp;"_"&amp;C61</f>
        <v>TIM5_CN2</v>
      </c>
    </row>
    <row r="62" customFormat="false" ht="13.5" hidden="false" customHeight="false" outlineLevel="0" collapsed="false">
      <c r="A62" s="73"/>
      <c r="B62" s="79"/>
      <c r="C62" s="47" t="s">
        <v>93</v>
      </c>
      <c r="D62" s="24" t="s">
        <v>39</v>
      </c>
      <c r="G62" s="78"/>
      <c r="I62" s="27" t="str">
        <f aca="false">IF(O62="",P62,O62)</f>
        <v/>
      </c>
      <c r="J62" s="46"/>
      <c r="K62" s="28" t="str">
        <f aca="false">IF(D62="","",IF(COUNTIF($H:$H,D62)=0,D62,""))</f>
        <v>PA2</v>
      </c>
      <c r="L62" s="25" t="str">
        <f aca="false">IF(E62="","",IF(COUNTIF($H:$H,E62)=0,E62,""))</f>
        <v/>
      </c>
      <c r="M62" s="29" t="str">
        <f aca="false">IF(F62="","",IF(COUNTIF($H:$H,F62)=0,F62,""))</f>
        <v/>
      </c>
      <c r="O62" s="1" t="str">
        <f aca="false">IF(Q62,$Q$1,"")&amp;IF(R62=1,$R$1,"")</f>
        <v/>
      </c>
      <c r="P62" s="1" t="str">
        <f aca="false">IFERROR(INDEX(ピン配置!$C$3:$I$18,MATCH(VALUE(MID(H62,3,2)),ピン配置!$B$3:$B$18,0),MATCH(MID(H62,2,1),ピン配置!$C$2:$I$2,0)),"")</f>
        <v/>
      </c>
      <c r="Q62" s="1" t="n">
        <f aca="false">IF(COUNTIF(H:H,H62)&gt;1,1,0)</f>
        <v>0</v>
      </c>
      <c r="R62" s="1" t="n">
        <f aca="false">IF(H62="",0,IF(COUNTIF(D62:F62,H62)=1,0,1))</f>
        <v>0</v>
      </c>
      <c r="S62" s="1" t="str">
        <f aca="false">IF(A62=0,S61,A62)</f>
        <v>TIM</v>
      </c>
      <c r="T62" s="1" t="n">
        <f aca="false">IF(B62=0,T61,B62)</f>
        <v>5</v>
      </c>
      <c r="U62" s="1" t="str">
        <f aca="false">IF(B62=0,U61,IF(G62="","",G62))</f>
        <v>ENC</v>
      </c>
      <c r="V62" s="1" t="str">
        <f aca="false">S62&amp;T62&amp;"_"&amp;C62</f>
        <v>TIM5_CN3</v>
      </c>
    </row>
    <row r="63" customFormat="false" ht="13.5" hidden="false" customHeight="false" outlineLevel="0" collapsed="false">
      <c r="A63" s="73"/>
      <c r="B63" s="79"/>
      <c r="C63" s="47" t="s">
        <v>99</v>
      </c>
      <c r="D63" s="43" t="s">
        <v>41</v>
      </c>
      <c r="E63" s="44"/>
      <c r="F63" s="45"/>
      <c r="G63" s="78"/>
      <c r="H63" s="50"/>
      <c r="I63" s="50" t="str">
        <f aca="false">IF(O63="",P63,O63)</f>
        <v/>
      </c>
      <c r="J63" s="71"/>
      <c r="K63" s="28" t="str">
        <f aca="false">IF(D63="","",IF(COUNTIF($H:$H,D63)=0,D63,""))</f>
        <v>PA3</v>
      </c>
      <c r="L63" s="25" t="str">
        <f aca="false">IF(E63="","",IF(COUNTIF($H:$H,E63)=0,E63,""))</f>
        <v/>
      </c>
      <c r="M63" s="29" t="str">
        <f aca="false">IF(F63="","",IF(COUNTIF($H:$H,F63)=0,F63,""))</f>
        <v/>
      </c>
      <c r="O63" s="1" t="str">
        <f aca="false">IF(Q63,$Q$1,"")&amp;IF(R63=1,$R$1,"")</f>
        <v/>
      </c>
      <c r="P63" s="1" t="str">
        <f aca="false">IFERROR(INDEX(ピン配置!$C$3:$I$18,MATCH(VALUE(MID(H63,3,2)),ピン配置!$B$3:$B$18,0),MATCH(MID(H63,2,1),ピン配置!$C$2:$I$2,0)),"")</f>
        <v/>
      </c>
      <c r="Q63" s="1" t="n">
        <f aca="false">IF(COUNTIF(H:H,H63)&gt;1,1,0)</f>
        <v>0</v>
      </c>
      <c r="R63" s="1" t="n">
        <f aca="false">IF(H63="",0,IF(COUNTIF(D63:F63,H63)=1,0,1))</f>
        <v>0</v>
      </c>
      <c r="S63" s="1" t="str">
        <f aca="false">IF(A63=0,S62,A63)</f>
        <v>TIM</v>
      </c>
      <c r="T63" s="1" t="n">
        <f aca="false">IF(B63=0,T62,B63)</f>
        <v>5</v>
      </c>
      <c r="U63" s="1" t="str">
        <f aca="false">IF(B63=0,U62,IF(G63="","",G63))</f>
        <v>ENC</v>
      </c>
      <c r="V63" s="1" t="str">
        <f aca="false">S63&amp;T63&amp;"_"&amp;C63</f>
        <v>TIM5_CN4</v>
      </c>
    </row>
    <row r="64" customFormat="false" ht="13.5" hidden="false" customHeight="false" outlineLevel="0" collapsed="false">
      <c r="A64" s="73"/>
      <c r="B64" s="25" t="n">
        <v>6</v>
      </c>
      <c r="C64" s="39" t="s">
        <v>81</v>
      </c>
      <c r="G64" s="25"/>
      <c r="I64" s="27" t="str">
        <f aca="false">IF(O64="",P64,O64)</f>
        <v/>
      </c>
      <c r="J64" s="46"/>
      <c r="K64" s="28" t="str">
        <f aca="false">IF(D64="","",IF(COUNTIF($H:$H,D64)=0,D64,""))</f>
        <v/>
      </c>
      <c r="L64" s="25" t="str">
        <f aca="false">IF(E64="","",IF(COUNTIF($H:$H,E64)=0,E64,""))</f>
        <v/>
      </c>
      <c r="M64" s="29" t="str">
        <f aca="false">IF(F64="","",IF(COUNTIF($H:$H,F64)=0,F64,""))</f>
        <v/>
      </c>
      <c r="O64" s="1" t="str">
        <f aca="false">IF(Q64,$Q$1,"")&amp;IF(R64=1,$R$1,"")</f>
        <v/>
      </c>
      <c r="P64" s="1" t="str">
        <f aca="false">IFERROR(INDEX(ピン配置!$C$3:$I$18,MATCH(VALUE(MID(H64,3,2)),ピン配置!$B$3:$B$18,0),MATCH(MID(H64,2,1),ピン配置!$C$2:$I$2,0)),"")</f>
        <v/>
      </c>
      <c r="Q64" s="1" t="n">
        <f aca="false">IF(COUNTIF(H:H,H64)&gt;1,1,0)</f>
        <v>0</v>
      </c>
      <c r="R64" s="1" t="n">
        <f aca="false">IF(H64="",0,IF(COUNTIF(D64:F64,H64)=1,0,1))</f>
        <v>0</v>
      </c>
      <c r="S64" s="1" t="str">
        <f aca="false">IF(A64=0,S63,A64)</f>
        <v>TIM</v>
      </c>
      <c r="T64" s="1" t="n">
        <f aca="false">IF(B64=0,T63,B64)</f>
        <v>6</v>
      </c>
      <c r="U64" s="1" t="str">
        <f aca="false">IF(B64=0,U63,IF(G64="","",G64))</f>
        <v/>
      </c>
      <c r="V64" s="1" t="str">
        <f aca="false">S64&amp;T64&amp;"_"&amp;C64</f>
        <v>TIM6_CN1</v>
      </c>
    </row>
    <row r="65" customFormat="false" ht="13.5" hidden="false" customHeight="false" outlineLevel="0" collapsed="false">
      <c r="A65" s="73"/>
      <c r="B65" s="25"/>
      <c r="C65" s="47" t="s">
        <v>87</v>
      </c>
      <c r="G65" s="25"/>
      <c r="I65" s="27" t="str">
        <f aca="false">IF(O65="",P65,O65)</f>
        <v/>
      </c>
      <c r="J65" s="46"/>
      <c r="K65" s="28" t="str">
        <f aca="false">IF(D65="","",IF(COUNTIF($H:$H,D65)=0,D65,""))</f>
        <v/>
      </c>
      <c r="L65" s="25" t="str">
        <f aca="false">IF(E65="","",IF(COUNTIF($H:$H,E65)=0,E65,""))</f>
        <v/>
      </c>
      <c r="M65" s="29" t="str">
        <f aca="false">IF(F65="","",IF(COUNTIF($H:$H,F65)=0,F65,""))</f>
        <v/>
      </c>
      <c r="O65" s="1" t="str">
        <f aca="false">IF(Q65,$Q$1,"")&amp;IF(R65=1,$R$1,"")</f>
        <v/>
      </c>
      <c r="P65" s="1" t="str">
        <f aca="false">IFERROR(INDEX(ピン配置!$C$3:$I$18,MATCH(VALUE(MID(H65,3,2)),ピン配置!$B$3:$B$18,0),MATCH(MID(H65,2,1),ピン配置!$C$2:$I$2,0)),"")</f>
        <v/>
      </c>
      <c r="Q65" s="1" t="n">
        <f aca="false">IF(COUNTIF(H:H,H65)&gt;1,1,0)</f>
        <v>0</v>
      </c>
      <c r="R65" s="1" t="n">
        <f aca="false">IF(H65="",0,IF(COUNTIF(D65:F65,H65)=1,0,1))</f>
        <v>0</v>
      </c>
      <c r="S65" s="1" t="str">
        <f aca="false">IF(A65=0,S64,A65)</f>
        <v>TIM</v>
      </c>
      <c r="T65" s="1" t="n">
        <f aca="false">IF(B65=0,T64,B65)</f>
        <v>6</v>
      </c>
      <c r="U65" s="1" t="str">
        <f aca="false">IF(B65=0,U64,IF(G65="","",G65))</f>
        <v/>
      </c>
      <c r="V65" s="1" t="str">
        <f aca="false">S65&amp;T65&amp;"_"&amp;C65</f>
        <v>TIM6_CN2</v>
      </c>
    </row>
    <row r="66" customFormat="false" ht="13.5" hidden="false" customHeight="false" outlineLevel="0" collapsed="false">
      <c r="A66" s="73"/>
      <c r="B66" s="25"/>
      <c r="C66" s="47" t="s">
        <v>93</v>
      </c>
      <c r="G66" s="25"/>
      <c r="I66" s="27" t="str">
        <f aca="false">IF(O66="",P66,O66)</f>
        <v/>
      </c>
      <c r="J66" s="46"/>
      <c r="K66" s="28" t="str">
        <f aca="false">IF(D66="","",IF(COUNTIF($H:$H,D66)=0,D66,""))</f>
        <v/>
      </c>
      <c r="L66" s="25" t="str">
        <f aca="false">IF(E66="","",IF(COUNTIF($H:$H,E66)=0,E66,""))</f>
        <v/>
      </c>
      <c r="M66" s="29" t="str">
        <f aca="false">IF(F66="","",IF(COUNTIF($H:$H,F66)=0,F66,""))</f>
        <v/>
      </c>
      <c r="O66" s="1" t="str">
        <f aca="false">IF(Q66,$Q$1,"")&amp;IF(R66=1,$R$1,"")</f>
        <v/>
      </c>
      <c r="P66" s="1" t="str">
        <f aca="false">IFERROR(INDEX(ピン配置!$C$3:$I$18,MATCH(VALUE(MID(H66,3,2)),ピン配置!$B$3:$B$18,0),MATCH(MID(H66,2,1),ピン配置!$C$2:$I$2,0)),"")</f>
        <v/>
      </c>
      <c r="Q66" s="1" t="n">
        <f aca="false">IF(COUNTIF(H:H,H66)&gt;1,1,0)</f>
        <v>0</v>
      </c>
      <c r="R66" s="1" t="n">
        <f aca="false">IF(H66="",0,IF(COUNTIF(D66:F66,H66)=1,0,1))</f>
        <v>0</v>
      </c>
      <c r="S66" s="1" t="str">
        <f aca="false">IF(A66=0,S65,A66)</f>
        <v>TIM</v>
      </c>
      <c r="T66" s="1" t="n">
        <f aca="false">IF(B66=0,T65,B66)</f>
        <v>6</v>
      </c>
      <c r="U66" s="1" t="str">
        <f aca="false">IF(B66=0,U65,IF(G66="","",G66))</f>
        <v/>
      </c>
      <c r="V66" s="1" t="str">
        <f aca="false">S66&amp;T66&amp;"_"&amp;C66</f>
        <v>TIM6_CN3</v>
      </c>
    </row>
    <row r="67" customFormat="false" ht="13.5" hidden="false" customHeight="false" outlineLevel="0" collapsed="false">
      <c r="A67" s="73"/>
      <c r="B67" s="25"/>
      <c r="C67" s="42" t="s">
        <v>99</v>
      </c>
      <c r="G67" s="44"/>
      <c r="H67" s="50"/>
      <c r="I67" s="50" t="str">
        <f aca="false">IF(O67="",P67,O67)</f>
        <v/>
      </c>
      <c r="J67" s="71"/>
      <c r="K67" s="28" t="str">
        <f aca="false">IF(D67="","",IF(COUNTIF($H:$H,D67)=0,D67,""))</f>
        <v/>
      </c>
      <c r="L67" s="25" t="str">
        <f aca="false">IF(E67="","",IF(COUNTIF($H:$H,E67)=0,E67,""))</f>
        <v/>
      </c>
      <c r="M67" s="29" t="str">
        <f aca="false">IF(F67="","",IF(COUNTIF($H:$H,F67)=0,F67,""))</f>
        <v/>
      </c>
      <c r="O67" s="1" t="str">
        <f aca="false">IF(Q67,$Q$1,"")&amp;IF(R67=1,$R$1,"")</f>
        <v/>
      </c>
      <c r="P67" s="1" t="str">
        <f aca="false">IFERROR(INDEX(ピン配置!$C$3:$I$18,MATCH(VALUE(MID(H67,3,2)),ピン配置!$B$3:$B$18,0),MATCH(MID(H67,2,1),ピン配置!$C$2:$I$2,0)),"")</f>
        <v/>
      </c>
      <c r="Q67" s="1" t="n">
        <f aca="false">IF(COUNTIF(H:H,H67)&gt;1,1,0)</f>
        <v>0</v>
      </c>
      <c r="R67" s="1" t="n">
        <f aca="false">IF(H67="",0,IF(COUNTIF(D67:F67,H67)=1,0,1))</f>
        <v>0</v>
      </c>
      <c r="S67" s="1" t="str">
        <f aca="false">IF(A67=0,S66,A67)</f>
        <v>TIM</v>
      </c>
      <c r="T67" s="1" t="n">
        <f aca="false">IF(B67=0,T66,B67)</f>
        <v>6</v>
      </c>
      <c r="U67" s="1" t="str">
        <f aca="false">IF(B67=0,U66,IF(G67="","",G67))</f>
        <v/>
      </c>
      <c r="V67" s="1" t="str">
        <f aca="false">S67&amp;T67&amp;"_"&amp;C67</f>
        <v>TIM6_CN4</v>
      </c>
    </row>
    <row r="68" customFormat="false" ht="13.5" hidden="false" customHeight="false" outlineLevel="0" collapsed="false">
      <c r="A68" s="73"/>
      <c r="B68" s="79" t="n">
        <v>8</v>
      </c>
      <c r="C68" s="47" t="s">
        <v>81</v>
      </c>
      <c r="D68" s="51" t="s">
        <v>52</v>
      </c>
      <c r="E68" s="52"/>
      <c r="F68" s="53"/>
      <c r="G68" s="78" t="s">
        <v>83</v>
      </c>
      <c r="H68" s="27" t="s">
        <v>52</v>
      </c>
      <c r="I68" s="27" t="n">
        <f aca="false">IF(O68="",P68,O68)</f>
        <v>63</v>
      </c>
      <c r="J68" s="46"/>
      <c r="K68" s="28" t="str">
        <f aca="false">IF(D68="","",IF(COUNTIF($H:$H,D68)=0,D68,""))</f>
        <v/>
      </c>
      <c r="L68" s="25" t="str">
        <f aca="false">IF(E68="","",IF(COUNTIF($H:$H,E68)=0,E68,""))</f>
        <v/>
      </c>
      <c r="M68" s="29" t="str">
        <f aca="false">IF(F68="","",IF(COUNTIF($H:$H,F68)=0,F68,""))</f>
        <v/>
      </c>
      <c r="O68" s="1" t="str">
        <f aca="false">IF(Q68,$Q$1,"")&amp;IF(R68=1,$R$1,"")</f>
        <v/>
      </c>
      <c r="P68" s="1" t="n">
        <f aca="false">IFERROR(INDEX(ピン配置!$C$3:$I$18,MATCH(VALUE(MID(H68,3,2)),ピン配置!$B$3:$B$18,0),MATCH(MID(H68,2,1),ピン配置!$C$2:$I$2,0)),"")</f>
        <v>63</v>
      </c>
      <c r="Q68" s="1" t="n">
        <f aca="false">IF(COUNTIF(H:H,H68)&gt;1,1,0)</f>
        <v>0</v>
      </c>
      <c r="R68" s="1" t="n">
        <f aca="false">IF(H68="",0,IF(COUNTIF(D68:F68,H68)=1,0,1))</f>
        <v>0</v>
      </c>
      <c r="S68" s="1" t="str">
        <f aca="false">IF(A68=0,S67,A68)</f>
        <v>TIM</v>
      </c>
      <c r="T68" s="1" t="n">
        <f aca="false">IF(B68=0,T67,B68)</f>
        <v>8</v>
      </c>
      <c r="U68" s="1" t="str">
        <f aca="false">IF(B68=0,U67,IF(G68="","",G68))</f>
        <v>motor</v>
      </c>
      <c r="V68" s="1" t="str">
        <f aca="false">S68&amp;T68&amp;"_"&amp;C68</f>
        <v>TIM8_CN1</v>
      </c>
    </row>
    <row r="69" customFormat="false" ht="13.8" hidden="false" customHeight="false" outlineLevel="0" collapsed="false">
      <c r="A69" s="73"/>
      <c r="B69" s="79"/>
      <c r="C69" s="39" t="s">
        <v>84</v>
      </c>
      <c r="D69" s="24" t="s">
        <v>101</v>
      </c>
      <c r="E69" s="25" t="s">
        <v>85</v>
      </c>
      <c r="G69" s="78"/>
      <c r="I69" s="27" t="str">
        <f aca="false">IF(O69="",P69,O69)</f>
        <v/>
      </c>
      <c r="J69" s="46"/>
      <c r="K69" s="28" t="str">
        <f aca="false">IF(D69="","",IF(COUNTIF($H:$H,D69)=0,D69,""))</f>
        <v>PA5</v>
      </c>
      <c r="L69" s="25" t="str">
        <f aca="false">IF(E69="","",IF(COUNTIF($H:$H,E69)=0,E69,""))</f>
        <v>PA7</v>
      </c>
      <c r="M69" s="29" t="str">
        <f aca="false">IF(F69="","",IF(COUNTIF($H:$H,F69)=0,F69,""))</f>
        <v/>
      </c>
      <c r="O69" s="1" t="str">
        <f aca="false">IF(Q69,$Q$1,"")&amp;IF(R69=1,$R$1,"")</f>
        <v/>
      </c>
      <c r="P69" s="1" t="str">
        <f aca="false">IFERROR(INDEX(ピン配置!$C$3:$I$18,MATCH(VALUE(MID(H69,3,2)),ピン配置!$B$3:$B$18,0),MATCH(MID(H69,2,1),ピン配置!$C$2:$I$2,0)),"")</f>
        <v/>
      </c>
      <c r="Q69" s="1" t="n">
        <f aca="false">IF(COUNTIF(H:H,H69)&gt;1,1,0)</f>
        <v>0</v>
      </c>
      <c r="R69" s="1" t="n">
        <f aca="false">IF(H69="",0,IF(COUNTIF(D69:F69,H69)=1,0,1))</f>
        <v>0</v>
      </c>
      <c r="S69" s="1" t="str">
        <f aca="false">IF(A69=0,S68,A69)</f>
        <v>TIM</v>
      </c>
      <c r="T69" s="1" t="n">
        <f aca="false">IF(B69=0,T68,B69)</f>
        <v>8</v>
      </c>
      <c r="U69" s="1" t="str">
        <f aca="false">IF(B69=0,U68,IF(G69="","",G69))</f>
        <v>motor</v>
      </c>
      <c r="V69" s="1" t="str">
        <f aca="false">S69&amp;T69&amp;"_"&amp;C69</f>
        <v>TIM8_CN1N</v>
      </c>
    </row>
    <row r="70" customFormat="false" ht="13.5" hidden="false" customHeight="false" outlineLevel="0" collapsed="false">
      <c r="A70" s="73"/>
      <c r="B70" s="79"/>
      <c r="C70" s="47" t="s">
        <v>87</v>
      </c>
      <c r="D70" s="24" t="s">
        <v>53</v>
      </c>
      <c r="G70" s="78"/>
      <c r="H70" s="27" t="s">
        <v>53</v>
      </c>
      <c r="I70" s="27" t="n">
        <f aca="false">IF(O70="",P70,O70)</f>
        <v>64</v>
      </c>
      <c r="J70" s="46"/>
      <c r="K70" s="28" t="str">
        <f aca="false">IF(D70="","",IF(COUNTIF($H:$H,D70)=0,D70,""))</f>
        <v/>
      </c>
      <c r="L70" s="25" t="str">
        <f aca="false">IF(E70="","",IF(COUNTIF($H:$H,E70)=0,E70,""))</f>
        <v/>
      </c>
      <c r="M70" s="29" t="str">
        <f aca="false">IF(F70="","",IF(COUNTIF($H:$H,F70)=0,F70,""))</f>
        <v/>
      </c>
      <c r="O70" s="1" t="str">
        <f aca="false">IF(Q70,$Q$1,"")&amp;IF(R70=1,$R$1,"")</f>
        <v/>
      </c>
      <c r="P70" s="1" t="n">
        <f aca="false">IFERROR(INDEX(ピン配置!$C$3:$I$18,MATCH(VALUE(MID(H70,3,2)),ピン配置!$B$3:$B$18,0),MATCH(MID(H70,2,1),ピン配置!$C$2:$I$2,0)),"")</f>
        <v>64</v>
      </c>
      <c r="Q70" s="1" t="n">
        <f aca="false">IF(COUNTIF(H:H,H70)&gt;1,1,0)</f>
        <v>0</v>
      </c>
      <c r="R70" s="1" t="n">
        <f aca="false">IF(H70="",0,IF(COUNTIF(D70:F70,H70)=1,0,1))</f>
        <v>0</v>
      </c>
      <c r="S70" s="1" t="str">
        <f aca="false">IF(A70=0,S69,A70)</f>
        <v>TIM</v>
      </c>
      <c r="T70" s="1" t="n">
        <f aca="false">IF(B70=0,T69,B70)</f>
        <v>8</v>
      </c>
      <c r="U70" s="1" t="str">
        <f aca="false">IF(B70=0,U69,IF(G70="","",G70))</f>
        <v>motor</v>
      </c>
      <c r="V70" s="1" t="str">
        <f aca="false">S70&amp;T70&amp;"_"&amp;C70</f>
        <v>TIM8_CN2</v>
      </c>
    </row>
    <row r="71" customFormat="false" ht="13.8" hidden="false" customHeight="false" outlineLevel="0" collapsed="false">
      <c r="A71" s="73"/>
      <c r="B71" s="79"/>
      <c r="C71" s="47" t="s">
        <v>89</v>
      </c>
      <c r="D71" s="24" t="s">
        <v>90</v>
      </c>
      <c r="E71" s="25" t="s">
        <v>91</v>
      </c>
      <c r="G71" s="78"/>
      <c r="I71" s="27" t="str">
        <f aca="false">IF(O71="",P71,O71)</f>
        <v/>
      </c>
      <c r="J71" s="46"/>
      <c r="K71" s="28" t="str">
        <f aca="false">IF(D71="","",IF(COUNTIF($H:$H,D71)=0,D71,""))</f>
        <v/>
      </c>
      <c r="L71" s="25" t="str">
        <f aca="false">IF(E71="","",IF(COUNTIF($H:$H,E71)=0,E71,""))</f>
        <v/>
      </c>
      <c r="M71" s="29" t="str">
        <f aca="false">IF(F71="","",IF(COUNTIF($H:$H,F71)=0,F71,""))</f>
        <v/>
      </c>
      <c r="O71" s="1" t="str">
        <f aca="false">IF(Q71,$Q$1,"")&amp;IF(R71=1,$R$1,"")</f>
        <v/>
      </c>
      <c r="P71" s="1" t="str">
        <f aca="false">IFERROR(INDEX(ピン配置!$C$3:$I$18,MATCH(VALUE(MID(H71,3,2)),ピン配置!$B$3:$B$18,0),MATCH(MID(H71,2,1),ピン配置!$C$2:$I$2,0)),"")</f>
        <v/>
      </c>
      <c r="Q71" s="1" t="n">
        <f aca="false">IF(COUNTIF(H:H,H71)&gt;1,1,0)</f>
        <v>0</v>
      </c>
      <c r="R71" s="1" t="n">
        <f aca="false">IF(H71="",0,IF(COUNTIF(D71:F71,H71)=1,0,1))</f>
        <v>0</v>
      </c>
      <c r="S71" s="1" t="str">
        <f aca="false">IF(A71=0,S70,A71)</f>
        <v>TIM</v>
      </c>
      <c r="T71" s="1" t="n">
        <f aca="false">IF(B71=0,T70,B71)</f>
        <v>8</v>
      </c>
      <c r="U71" s="1" t="str">
        <f aca="false">IF(B71=0,U70,IF(G71="","",G71))</f>
        <v>motor</v>
      </c>
      <c r="V71" s="1" t="str">
        <f aca="false">S71&amp;T71&amp;"_"&amp;C71</f>
        <v>TIM8_CN2N</v>
      </c>
    </row>
    <row r="72" customFormat="false" ht="13.5" hidden="false" customHeight="false" outlineLevel="0" collapsed="false">
      <c r="A72" s="73"/>
      <c r="B72" s="79"/>
      <c r="C72" s="47" t="s">
        <v>93</v>
      </c>
      <c r="D72" s="24" t="s">
        <v>107</v>
      </c>
      <c r="G72" s="78"/>
      <c r="H72" s="27" t="s">
        <v>107</v>
      </c>
      <c r="I72" s="27" t="n">
        <f aca="false">IF(O72="",P72,O72)</f>
        <v>65</v>
      </c>
      <c r="J72" s="46"/>
      <c r="K72" s="28" t="str">
        <f aca="false">IF(D72="","",IF(COUNTIF($H:$H,D72)=0,D72,""))</f>
        <v/>
      </c>
      <c r="L72" s="25" t="str">
        <f aca="false">IF(E72="","",IF(COUNTIF($H:$H,E72)=0,E72,""))</f>
        <v/>
      </c>
      <c r="M72" s="29" t="str">
        <f aca="false">IF(F72="","",IF(COUNTIF($H:$H,F72)=0,F72,""))</f>
        <v/>
      </c>
      <c r="O72" s="1" t="str">
        <f aca="false">IF(Q72,$Q$1,"")&amp;IF(R72=1,$R$1,"")</f>
        <v/>
      </c>
      <c r="P72" s="1" t="n">
        <f aca="false">IFERROR(INDEX(ピン配置!$C$3:$I$18,MATCH(VALUE(MID(H72,3,2)),ピン配置!$B$3:$B$18,0),MATCH(MID(H72,2,1),ピン配置!$C$2:$I$2,0)),"")</f>
        <v>65</v>
      </c>
      <c r="Q72" s="1" t="n">
        <f aca="false">IF(COUNTIF(H:H,H72)&gt;1,1,0)</f>
        <v>0</v>
      </c>
      <c r="R72" s="1" t="n">
        <f aca="false">IF(H72="",0,IF(COUNTIF(D72:F72,H72)=1,0,1))</f>
        <v>0</v>
      </c>
      <c r="S72" s="1" t="str">
        <f aca="false">IF(A72=0,S71,A72)</f>
        <v>TIM</v>
      </c>
      <c r="T72" s="1" t="n">
        <f aca="false">IF(B72=0,T71,B72)</f>
        <v>8</v>
      </c>
      <c r="U72" s="1" t="str">
        <f aca="false">IF(B72=0,U71,IF(G72="","",G72))</f>
        <v>motor</v>
      </c>
      <c r="V72" s="1" t="str">
        <f aca="false">S72&amp;T72&amp;"_"&amp;C72</f>
        <v>TIM8_CN3</v>
      </c>
    </row>
    <row r="73" customFormat="false" ht="13.5" hidden="false" customHeight="false" outlineLevel="0" collapsed="false">
      <c r="A73" s="73"/>
      <c r="B73" s="79"/>
      <c r="C73" s="47" t="s">
        <v>95</v>
      </c>
      <c r="D73" s="24" t="s">
        <v>96</v>
      </c>
      <c r="E73" s="25" t="s">
        <v>97</v>
      </c>
      <c r="G73" s="78"/>
      <c r="I73" s="27" t="str">
        <f aca="false">IF(O73="",P73,O73)</f>
        <v/>
      </c>
      <c r="J73" s="46"/>
      <c r="K73" s="28" t="str">
        <f aca="false">IF(D73="","",IF(COUNTIF($H:$H,D73)=0,D73,""))</f>
        <v/>
      </c>
      <c r="L73" s="25" t="str">
        <f aca="false">IF(E73="","",IF(COUNTIF($H:$H,E73)=0,E73,""))</f>
        <v/>
      </c>
      <c r="M73" s="29" t="str">
        <f aca="false">IF(F73="","",IF(COUNTIF($H:$H,F73)=0,F73,""))</f>
        <v/>
      </c>
      <c r="O73" s="1" t="str">
        <f aca="false">IF(Q73,$Q$1,"")&amp;IF(R73=1,$R$1,"")</f>
        <v/>
      </c>
      <c r="P73" s="1" t="str">
        <f aca="false">IFERROR(INDEX(ピン配置!$C$3:$I$18,MATCH(VALUE(MID(H73,3,2)),ピン配置!$B$3:$B$18,0),MATCH(MID(H73,2,1),ピン配置!$C$2:$I$2,0)),"")</f>
        <v/>
      </c>
      <c r="Q73" s="1" t="n">
        <f aca="false">IF(COUNTIF(H:H,H73)&gt;1,1,0)</f>
        <v>0</v>
      </c>
      <c r="R73" s="1" t="n">
        <f aca="false">IF(H73="",0,IF(COUNTIF(D73:F73,H73)=1,0,1))</f>
        <v>0</v>
      </c>
      <c r="S73" s="1" t="str">
        <f aca="false">IF(A73=0,S72,A73)</f>
        <v>TIM</v>
      </c>
      <c r="T73" s="1" t="n">
        <f aca="false">IF(B73=0,T72,B73)</f>
        <v>8</v>
      </c>
      <c r="U73" s="1" t="str">
        <f aca="false">IF(B73=0,U72,IF(G73="","",G73))</f>
        <v>motor</v>
      </c>
      <c r="V73" s="1" t="str">
        <f aca="false">S73&amp;T73&amp;"_"&amp;C73</f>
        <v>TIM8_CN3N</v>
      </c>
    </row>
    <row r="74" customFormat="false" ht="13.5" hidden="false" customHeight="false" outlineLevel="0" collapsed="false">
      <c r="A74" s="73"/>
      <c r="B74" s="79"/>
      <c r="C74" s="47" t="s">
        <v>99</v>
      </c>
      <c r="D74" s="43" t="s">
        <v>70</v>
      </c>
      <c r="E74" s="44"/>
      <c r="F74" s="45"/>
      <c r="G74" s="78"/>
      <c r="H74" s="50" t="s">
        <v>70</v>
      </c>
      <c r="I74" s="50" t="n">
        <f aca="false">IF(O74="",P74,O74)</f>
        <v>66</v>
      </c>
      <c r="J74" s="71"/>
      <c r="K74" s="28" t="str">
        <f aca="false">IF(D74="","",IF(COUNTIF($H:$H,D74)=0,D74,""))</f>
        <v/>
      </c>
      <c r="L74" s="25" t="str">
        <f aca="false">IF(E74="","",IF(COUNTIF($H:$H,E74)=0,E74,""))</f>
        <v/>
      </c>
      <c r="M74" s="29" t="str">
        <f aca="false">IF(F74="","",IF(COUNTIF($H:$H,F74)=0,F74,""))</f>
        <v/>
      </c>
      <c r="O74" s="1" t="str">
        <f aca="false">IF(Q74,$Q$1,"")&amp;IF(R74=1,$R$1,"")</f>
        <v/>
      </c>
      <c r="P74" s="1" t="n">
        <f aca="false">IFERROR(INDEX(ピン配置!$C$3:$I$18,MATCH(VALUE(MID(H74,3,2)),ピン配置!$B$3:$B$18,0),MATCH(MID(H74,2,1),ピン配置!$C$2:$I$2,0)),"")</f>
        <v>66</v>
      </c>
      <c r="Q74" s="1" t="n">
        <f aca="false">IF(COUNTIF(H:H,H74)&gt;1,1,0)</f>
        <v>0</v>
      </c>
      <c r="R74" s="1" t="n">
        <f aca="false">IF(H74="",0,IF(COUNTIF(D74:F74,H74)=1,0,1))</f>
        <v>0</v>
      </c>
      <c r="S74" s="1" t="str">
        <f aca="false">IF(A74=0,S73,A74)</f>
        <v>TIM</v>
      </c>
      <c r="T74" s="1" t="n">
        <f aca="false">IF(B74=0,T73,B74)</f>
        <v>8</v>
      </c>
      <c r="U74" s="1" t="str">
        <f aca="false">IF(B74=0,U73,IF(G74="","",G74))</f>
        <v>motor</v>
      </c>
      <c r="V74" s="1" t="str">
        <f aca="false">S74&amp;T74&amp;"_"&amp;C74</f>
        <v>TIM8_CN4</v>
      </c>
    </row>
    <row r="75" customFormat="false" ht="13.5" hidden="false" customHeight="false" outlineLevel="0" collapsed="false">
      <c r="A75" s="73"/>
      <c r="B75" s="48" t="n">
        <v>9</v>
      </c>
      <c r="C75" s="47" t="s">
        <v>81</v>
      </c>
      <c r="D75" s="51" t="s">
        <v>39</v>
      </c>
      <c r="E75" s="52" t="s">
        <v>112</v>
      </c>
      <c r="F75" s="53"/>
      <c r="G75" s="68" t="s">
        <v>83</v>
      </c>
      <c r="H75" s="27" t="s">
        <v>112</v>
      </c>
      <c r="I75" s="27" t="n">
        <f aca="false">IF(O75="",P75,O75)</f>
        <v>4</v>
      </c>
      <c r="J75" s="46"/>
      <c r="K75" s="28" t="str">
        <f aca="false">IF(D75="","",IF(COUNTIF($H:$H,D75)=0,D75,""))</f>
        <v>PA2</v>
      </c>
      <c r="L75" s="25" t="str">
        <f aca="false">IF(E75="","",IF(COUNTIF($H:$H,E75)=0,E75,""))</f>
        <v/>
      </c>
      <c r="M75" s="29" t="str">
        <f aca="false">IF(F75="","",IF(COUNTIF($H:$H,F75)=0,F75,""))</f>
        <v/>
      </c>
      <c r="O75" s="1" t="str">
        <f aca="false">IF(Q75,$Q$1,"")&amp;IF(R75=1,$R$1,"")</f>
        <v/>
      </c>
      <c r="P75" s="1" t="n">
        <f aca="false">IFERROR(INDEX(ピン配置!$C$3:$I$18,MATCH(VALUE(MID(H75,3,2)),ピン配置!$B$3:$B$18,0),MATCH(MID(H75,2,1),ピン配置!$C$2:$I$2,0)),"")</f>
        <v>4</v>
      </c>
      <c r="Q75" s="1" t="n">
        <f aca="false">IF(COUNTIF(H:H,H75)&gt;1,1,0)</f>
        <v>0</v>
      </c>
      <c r="R75" s="1" t="n">
        <f aca="false">IF(H75="",0,IF(COUNTIF(D75:F75,H75)=1,0,1))</f>
        <v>0</v>
      </c>
      <c r="S75" s="1" t="str">
        <f aca="false">IF(A75=0,S74,A75)</f>
        <v>TIM</v>
      </c>
      <c r="T75" s="1" t="n">
        <f aca="false">IF(B75=0,T74,B75)</f>
        <v>9</v>
      </c>
      <c r="U75" s="1" t="str">
        <f aca="false">IF(B75=0,U74,IF(G75="","",G75))</f>
        <v>motor</v>
      </c>
      <c r="V75" s="1" t="str">
        <f aca="false">S75&amp;T75&amp;"_"&amp;C75</f>
        <v>TIM9_CN1</v>
      </c>
    </row>
    <row r="76" customFormat="false" ht="13.5" hidden="false" customHeight="false" outlineLevel="0" collapsed="false">
      <c r="A76" s="73"/>
      <c r="B76" s="48"/>
      <c r="C76" s="47" t="s">
        <v>87</v>
      </c>
      <c r="D76" s="43" t="s">
        <v>41</v>
      </c>
      <c r="E76" s="44" t="s">
        <v>113</v>
      </c>
      <c r="F76" s="45"/>
      <c r="G76" s="68"/>
      <c r="H76" s="50" t="s">
        <v>113</v>
      </c>
      <c r="I76" s="50" t="n">
        <f aca="false">IF(O76="",P76,O76)</f>
        <v>5</v>
      </c>
      <c r="J76" s="71"/>
      <c r="K76" s="28" t="str">
        <f aca="false">IF(D76="","",IF(COUNTIF($H:$H,D76)=0,D76,""))</f>
        <v>PA3</v>
      </c>
      <c r="L76" s="25" t="str">
        <f aca="false">IF(E76="","",IF(COUNTIF($H:$H,E76)=0,E76,""))</f>
        <v/>
      </c>
      <c r="M76" s="29" t="str">
        <f aca="false">IF(F76="","",IF(COUNTIF($H:$H,F76)=0,F76,""))</f>
        <v/>
      </c>
      <c r="O76" s="1" t="str">
        <f aca="false">IF(Q76,$Q$1,"")&amp;IF(R76=1,$R$1,"")</f>
        <v/>
      </c>
      <c r="P76" s="1" t="n">
        <f aca="false">IFERROR(INDEX(ピン配置!$C$3:$I$18,MATCH(VALUE(MID(H76,3,2)),ピン配置!$B$3:$B$18,0),MATCH(MID(H76,2,1),ピン配置!$C$2:$I$2,0)),"")</f>
        <v>5</v>
      </c>
      <c r="Q76" s="1" t="n">
        <f aca="false">IF(COUNTIF(H:H,H76)&gt;1,1,0)</f>
        <v>0</v>
      </c>
      <c r="R76" s="1" t="n">
        <f aca="false">IF(H76="",0,IF(COUNTIF(D76:F76,H76)=1,0,1))</f>
        <v>0</v>
      </c>
      <c r="S76" s="1" t="str">
        <f aca="false">IF(A76=0,S75,A76)</f>
        <v>TIM</v>
      </c>
      <c r="T76" s="1" t="n">
        <f aca="false">IF(B76=0,T75,B76)</f>
        <v>9</v>
      </c>
      <c r="U76" s="1" t="str">
        <f aca="false">IF(B76=0,U75,IF(G76="","",G76))</f>
        <v>motor</v>
      </c>
      <c r="V76" s="1" t="str">
        <f aca="false">S76&amp;T76&amp;"_"&amp;C76</f>
        <v>TIM9_CN2</v>
      </c>
    </row>
    <row r="77" customFormat="false" ht="13.5" hidden="false" customHeight="false" outlineLevel="0" collapsed="false">
      <c r="A77" s="73"/>
      <c r="B77" s="79" t="n">
        <v>10</v>
      </c>
      <c r="C77" s="47" t="s">
        <v>81</v>
      </c>
      <c r="D77" s="43" t="s">
        <v>65</v>
      </c>
      <c r="E77" s="44"/>
      <c r="F77" s="45"/>
      <c r="G77" s="44" t="s">
        <v>114</v>
      </c>
      <c r="H77" s="50" t="s">
        <v>65</v>
      </c>
      <c r="I77" s="50" t="n">
        <f aca="false">IF(O77="",P77,O77)</f>
        <v>95</v>
      </c>
      <c r="J77" s="71"/>
      <c r="K77" s="28" t="str">
        <f aca="false">IF(D77="","",IF(COUNTIF($H:$H,D77)=0,D77,""))</f>
        <v/>
      </c>
      <c r="L77" s="25" t="str">
        <f aca="false">IF(E77="","",IF(COUNTIF($H:$H,E77)=0,E77,""))</f>
        <v/>
      </c>
      <c r="M77" s="29" t="str">
        <f aca="false">IF(F77="","",IF(COUNTIF($H:$H,F77)=0,F77,""))</f>
        <v/>
      </c>
      <c r="O77" s="1" t="str">
        <f aca="false">IF(Q77,$Q$1,"")&amp;IF(R77=1,$R$1,"")</f>
        <v/>
      </c>
      <c r="P77" s="1" t="n">
        <f aca="false">IFERROR(INDEX(ピン配置!$C$3:$I$18,MATCH(VALUE(MID(H77,3,2)),ピン配置!$B$3:$B$18,0),MATCH(MID(H77,2,1),ピン配置!$C$2:$I$2,0)),"")</f>
        <v>95</v>
      </c>
      <c r="Q77" s="1" t="n">
        <f aca="false">IF(COUNTIF(H:H,H77)&gt;1,1,0)</f>
        <v>0</v>
      </c>
      <c r="R77" s="1" t="n">
        <f aca="false">IF(H77="",0,IF(COUNTIF(D77:F77,H77)=1,0,1))</f>
        <v>0</v>
      </c>
      <c r="S77" s="1" t="str">
        <f aca="false">IF(A77=0,S76,A77)</f>
        <v>TIM</v>
      </c>
      <c r="T77" s="1" t="n">
        <f aca="false">IF(B77=0,T76,B77)</f>
        <v>10</v>
      </c>
      <c r="U77" s="1" t="str">
        <f aca="false">IF(B77=0,U76,IF(G77="","",G77))</f>
        <v>BUZZER</v>
      </c>
      <c r="V77" s="1" t="str">
        <f aca="false">S77&amp;T77&amp;"_"&amp;C77</f>
        <v>TIM10_CN1</v>
      </c>
    </row>
    <row r="78" customFormat="false" ht="13.8" hidden="false" customHeight="false" outlineLevel="0" collapsed="false">
      <c r="A78" s="73"/>
      <c r="B78" s="52" t="n">
        <v>11</v>
      </c>
      <c r="C78" s="42" t="s">
        <v>81</v>
      </c>
      <c r="D78" s="43" t="s">
        <v>68</v>
      </c>
      <c r="E78" s="44"/>
      <c r="G78" s="25" t="s">
        <v>115</v>
      </c>
      <c r="H78" s="27" t="s">
        <v>68</v>
      </c>
      <c r="I78" s="27" t="n">
        <f aca="false">IF(O78="",P78,O78)</f>
        <v>96</v>
      </c>
      <c r="J78" s="46"/>
      <c r="K78" s="28" t="str">
        <f aca="false">IF(D78="","",IF(COUNTIF($H:$H,D78)=0,D78,""))</f>
        <v/>
      </c>
      <c r="L78" s="25" t="str">
        <f aca="false">IF(E78="","",IF(COUNTIF($H:$H,E78)=0,E78,""))</f>
        <v/>
      </c>
      <c r="M78" s="29" t="str">
        <f aca="false">IF(F78="","",IF(COUNTIF($H:$H,F78)=0,F78,""))</f>
        <v/>
      </c>
      <c r="O78" s="1" t="str">
        <f aca="false">IF(Q78,$Q$1,"")&amp;IF(R78=1,$R$1,"")</f>
        <v/>
      </c>
      <c r="P78" s="1" t="n">
        <f aca="false">IFERROR(INDEX(ピン配置!$C$3:$I$18,MATCH(VALUE(MID(H78,3,2)),ピン配置!$B$3:$B$18,0),MATCH(MID(H78,2,1),ピン配置!$C$2:$I$2,0)),"")</f>
        <v>96</v>
      </c>
      <c r="Q78" s="1" t="n">
        <f aca="false">IF(COUNTIF(H:H,H78)&gt;1,1,0)</f>
        <v>0</v>
      </c>
      <c r="R78" s="1" t="n">
        <f aca="false">IF(H78="",0,IF(COUNTIF(D78:F78,H78)=1,0,1))</f>
        <v>0</v>
      </c>
      <c r="S78" s="1" t="str">
        <f aca="false">IF(A78=0,S77,A78)</f>
        <v>TIM</v>
      </c>
      <c r="T78" s="1" t="n">
        <f aca="false">IF(B78=0,T77,B78)</f>
        <v>11</v>
      </c>
      <c r="U78" s="1" t="str">
        <f aca="false">IF(B78=0,U77,IF(G78="","",G78))</f>
        <v>LCD BackLight</v>
      </c>
      <c r="V78" s="1" t="str">
        <f aca="false">S78&amp;T78&amp;"_"&amp;C78</f>
        <v>TIM11_CN1</v>
      </c>
    </row>
    <row r="79" customFormat="false" ht="13.5" hidden="false" customHeight="false" outlineLevel="0" collapsed="false">
      <c r="A79" s="73"/>
      <c r="B79" s="80" t="n">
        <v>12</v>
      </c>
      <c r="C79" s="42" t="s">
        <v>81</v>
      </c>
      <c r="D79" s="24" t="s">
        <v>91</v>
      </c>
      <c r="F79" s="53"/>
      <c r="G79" s="68" t="s">
        <v>83</v>
      </c>
      <c r="H79" s="49" t="s">
        <v>91</v>
      </c>
      <c r="I79" s="49" t="n">
        <f aca="false">IF(O79="",P79,O79)</f>
        <v>53</v>
      </c>
      <c r="J79" s="81"/>
      <c r="K79" s="28" t="str">
        <f aca="false">IF(D79="","",IF(COUNTIF($H:$H,D79)=0,D79,""))</f>
        <v/>
      </c>
      <c r="L79" s="25" t="str">
        <f aca="false">IF(E79="","",IF(COUNTIF($H:$H,E79)=0,E79,""))</f>
        <v/>
      </c>
      <c r="M79" s="29" t="str">
        <f aca="false">IF(F79="","",IF(COUNTIF($H:$H,F79)=0,F79,""))</f>
        <v/>
      </c>
      <c r="O79" s="1" t="str">
        <f aca="false">IF(Q79,$Q$1,"")&amp;IF(R79=1,$R$1,"")</f>
        <v/>
      </c>
      <c r="P79" s="1" t="n">
        <f aca="false">IFERROR(INDEX(ピン配置!$C$3:$I$18,MATCH(VALUE(MID(H79,3,2)),ピン配置!$B$3:$B$18,0),MATCH(MID(H79,2,1),ピン配置!$C$2:$I$2,0)),"")</f>
        <v>53</v>
      </c>
      <c r="Q79" s="1" t="n">
        <f aca="false">IF(COUNTIF(H:H,H79)&gt;1,1,0)</f>
        <v>0</v>
      </c>
      <c r="R79" s="1" t="n">
        <f aca="false">IF(H79="",0,IF(COUNTIF(D79:F79,H79)=1,0,1))</f>
        <v>0</v>
      </c>
      <c r="S79" s="1" t="str">
        <f aca="false">IF(A79=0,S78,A79)</f>
        <v>TIM</v>
      </c>
      <c r="T79" s="1" t="n">
        <f aca="false">IF(B79=0,T78,B79)</f>
        <v>12</v>
      </c>
      <c r="U79" s="1" t="str">
        <f aca="false">IF(B79=0,U78,IF(G79="","",G79))</f>
        <v>motor</v>
      </c>
      <c r="V79" s="1" t="str">
        <f aca="false">S79&amp;T79&amp;"_"&amp;C79</f>
        <v>TIM12_CN1</v>
      </c>
    </row>
    <row r="80" customFormat="false" ht="13.5" hidden="false" customHeight="false" outlineLevel="0" collapsed="false">
      <c r="A80" s="73"/>
      <c r="B80" s="80"/>
      <c r="C80" s="42" t="s">
        <v>87</v>
      </c>
      <c r="D80" s="43" t="s">
        <v>97</v>
      </c>
      <c r="E80" s="44"/>
      <c r="F80" s="45"/>
      <c r="G80" s="68"/>
      <c r="H80" s="50" t="s">
        <v>97</v>
      </c>
      <c r="I80" s="50" t="n">
        <f aca="false">IF(O80="",P80,O80)</f>
        <v>54</v>
      </c>
      <c r="J80" s="82"/>
      <c r="K80" s="28" t="str">
        <f aca="false">IF(D80="","",IF(COUNTIF($H:$H,D80)=0,D80,""))</f>
        <v/>
      </c>
      <c r="L80" s="25" t="str">
        <f aca="false">IF(E80="","",IF(COUNTIF($H:$H,E80)=0,E80,""))</f>
        <v/>
      </c>
      <c r="M80" s="29" t="str">
        <f aca="false">IF(F80="","",IF(COUNTIF($H:$H,F80)=0,F80,""))</f>
        <v/>
      </c>
      <c r="O80" s="1" t="str">
        <f aca="false">IF(Q80,$Q$1,"")&amp;IF(R80=1,$R$1,"")</f>
        <v/>
      </c>
      <c r="P80" s="1" t="n">
        <f aca="false">IFERROR(INDEX(ピン配置!$C$3:$I$18,MATCH(VALUE(MID(H80,3,2)),ピン配置!$B$3:$B$18,0),MATCH(MID(H80,2,1),ピン配置!$C$2:$I$2,0)),"")</f>
        <v>54</v>
      </c>
      <c r="Q80" s="1" t="n">
        <f aca="false">IF(COUNTIF(H:H,H80)&gt;1,1,0)</f>
        <v>0</v>
      </c>
      <c r="R80" s="1" t="n">
        <f aca="false">IF(H80="",0,IF(COUNTIF(D80:F80,H80)=1,0,1))</f>
        <v>0</v>
      </c>
      <c r="S80" s="1" t="str">
        <f aca="false">IF(A80=0,S79,A80)</f>
        <v>TIM</v>
      </c>
      <c r="T80" s="1" t="n">
        <f aca="false">IF(B80=0,T79,B80)</f>
        <v>12</v>
      </c>
      <c r="U80" s="1" t="str">
        <f aca="false">IF(B80=0,U79,IF(G80="","",G80))</f>
        <v>motor</v>
      </c>
      <c r="V80" s="1" t="str">
        <f aca="false">S80&amp;T80&amp;"_"&amp;C80</f>
        <v>TIM12_CN2</v>
      </c>
    </row>
    <row r="81" customFormat="false" ht="13.5" hidden="false" customHeight="false" outlineLevel="0" collapsed="false">
      <c r="A81" s="73"/>
      <c r="B81" s="52" t="n">
        <v>13</v>
      </c>
      <c r="C81" s="42" t="s">
        <v>81</v>
      </c>
      <c r="D81" s="24" t="s">
        <v>105</v>
      </c>
      <c r="G81" s="83"/>
      <c r="H81" s="80"/>
      <c r="I81" s="80" t="str">
        <f aca="false">IF(O81="",P81,O81)</f>
        <v/>
      </c>
      <c r="J81" s="84"/>
      <c r="K81" s="28" t="str">
        <f aca="false">IF(D81="","",IF(COUNTIF($H:$H,D81)=0,D81,""))</f>
        <v>PA6</v>
      </c>
      <c r="L81" s="25" t="str">
        <f aca="false">IF(E81="","",IF(COUNTIF($H:$H,E81)=0,E81,""))</f>
        <v/>
      </c>
      <c r="M81" s="29" t="str">
        <f aca="false">IF(F81="","",IF(COUNTIF($H:$H,F81)=0,F81,""))</f>
        <v/>
      </c>
      <c r="O81" s="1" t="str">
        <f aca="false">IF(Q81,$Q$1,"")&amp;IF(R81=1,$R$1,"")</f>
        <v/>
      </c>
      <c r="P81" s="1" t="str">
        <f aca="false">IFERROR(INDEX(ピン配置!$C$3:$I$18,MATCH(VALUE(MID(H81,3,2)),ピン配置!$B$3:$B$18,0),MATCH(MID(H81,2,1),ピン配置!$C$2:$I$2,0)),"")</f>
        <v/>
      </c>
      <c r="Q81" s="1" t="n">
        <f aca="false">IF(COUNTIF(H:H,H81)&gt;1,1,0)</f>
        <v>0</v>
      </c>
      <c r="R81" s="1" t="n">
        <f aca="false">IF(H81="",0,IF(COUNTIF(D81:F81,H81)=1,0,1))</f>
        <v>0</v>
      </c>
      <c r="S81" s="1" t="str">
        <f aca="false">IF(A81=0,S80,A81)</f>
        <v>TIM</v>
      </c>
      <c r="T81" s="1" t="n">
        <f aca="false">IF(B81=0,T80,B81)</f>
        <v>13</v>
      </c>
      <c r="U81" s="1" t="str">
        <f aca="false">IF(B81=0,U80,IF(G81="","",G81))</f>
        <v/>
      </c>
      <c r="V81" s="1" t="str">
        <f aca="false">S81&amp;T81&amp;"_"&amp;C81</f>
        <v>TIM13_CN1</v>
      </c>
    </row>
    <row r="82" customFormat="false" ht="14.25" hidden="false" customHeight="false" outlineLevel="0" collapsed="false">
      <c r="A82" s="73"/>
      <c r="B82" s="52" t="n">
        <v>14</v>
      </c>
      <c r="C82" s="42" t="s">
        <v>81</v>
      </c>
      <c r="D82" s="51" t="s">
        <v>85</v>
      </c>
      <c r="E82" s="52"/>
      <c r="F82" s="53"/>
      <c r="G82" s="25"/>
      <c r="I82" s="27" t="str">
        <f aca="false">IF(O82="",P82,O82)</f>
        <v/>
      </c>
      <c r="J82" s="46"/>
      <c r="K82" s="28" t="str">
        <f aca="false">IF(D82="","",IF(COUNTIF($H:$H,D82)=0,D82,""))</f>
        <v>PA7</v>
      </c>
      <c r="L82" s="25" t="str">
        <f aca="false">IF(E82="","",IF(COUNTIF($H:$H,E82)=0,E82,""))</f>
        <v/>
      </c>
      <c r="M82" s="29" t="str">
        <f aca="false">IF(F82="","",IF(COUNTIF($H:$H,F82)=0,F82,""))</f>
        <v/>
      </c>
      <c r="O82" s="1" t="str">
        <f aca="false">IF(Q82,$Q$1,"")&amp;IF(R82=1,$R$1,"")</f>
        <v/>
      </c>
      <c r="P82" s="1" t="str">
        <f aca="false">IFERROR(INDEX(ピン配置!$C$3:$I$18,MATCH(VALUE(MID(H82,3,2)),ピン配置!$B$3:$B$18,0),MATCH(MID(H82,2,1),ピン配置!$C$2:$I$2,0)),"")</f>
        <v/>
      </c>
      <c r="Q82" s="1" t="n">
        <f aca="false">IF(COUNTIF(H:H,H82)&gt;1,1,0)</f>
        <v>0</v>
      </c>
      <c r="R82" s="1" t="n">
        <f aca="false">IF(H82="",0,IF(COUNTIF(D82:F82,H82)=1,0,1))</f>
        <v>0</v>
      </c>
      <c r="S82" s="1" t="str">
        <f aca="false">IF(A82=0,S81,A82)</f>
        <v>TIM</v>
      </c>
      <c r="T82" s="1" t="n">
        <f aca="false">IF(B82=0,T81,B82)</f>
        <v>14</v>
      </c>
      <c r="U82" s="1" t="str">
        <f aca="false">IF(B82=0,U81,IF(G82="","",G82))</f>
        <v/>
      </c>
      <c r="V82" s="1" t="str">
        <f aca="false">S82&amp;T82&amp;"_"&amp;C82</f>
        <v>TIM14_CN1</v>
      </c>
    </row>
    <row r="83" customFormat="false" ht="13.5" hidden="false" customHeight="false" outlineLevel="0" collapsed="false">
      <c r="A83" s="73" t="s">
        <v>116</v>
      </c>
      <c r="B83" s="64" t="n">
        <v>1</v>
      </c>
      <c r="C83" s="75" t="s">
        <v>117</v>
      </c>
      <c r="D83" s="65" t="s">
        <v>118</v>
      </c>
      <c r="E83" s="66"/>
      <c r="F83" s="67"/>
      <c r="G83" s="66"/>
      <c r="H83" s="76"/>
      <c r="I83" s="76" t="str">
        <f aca="false">IF(O83="",P83,O83)</f>
        <v/>
      </c>
      <c r="J83" s="77"/>
      <c r="K83" s="28" t="str">
        <f aca="false">IF(D83="","",IF(COUNTIF($H:$H,D83)=0,D83,""))</f>
        <v>RA0</v>
      </c>
      <c r="L83" s="25" t="str">
        <f aca="false">IF(E83="","",IF(COUNTIF($H:$H,E83)=0,E83,""))</f>
        <v/>
      </c>
      <c r="M83" s="29" t="str">
        <f aca="false">IF(F83="","",IF(COUNTIF($H:$H,F83)=0,F83,""))</f>
        <v/>
      </c>
      <c r="O83" s="1" t="str">
        <f aca="false">IF(Q83,$Q$1,"")&amp;IF(R83=1,$R$1,"")</f>
        <v/>
      </c>
      <c r="P83" s="1" t="str">
        <f aca="false">IFERROR(INDEX(ピン配置!$C$3:$I$18,MATCH(VALUE(MID(H83,3,2)),ピン配置!$B$3:$B$18,0),MATCH(MID(H83,2,1),ピン配置!$C$2:$I$2,0)),"")</f>
        <v/>
      </c>
      <c r="Q83" s="1" t="n">
        <f aca="false">IF(COUNTIF(H:H,H83)&gt;1,1,0)</f>
        <v>0</v>
      </c>
      <c r="R83" s="1" t="n">
        <f aca="false">IF(H83="",0,IF(COUNTIF(D83:F83,H83)=1,0,1))</f>
        <v>0</v>
      </c>
      <c r="S83" s="1" t="str">
        <f aca="false">IF(A83=0,S82,A83)</f>
        <v>AD</v>
      </c>
      <c r="T83" s="1" t="n">
        <f aca="false">IF(B83=0,T82,B83)</f>
        <v>1</v>
      </c>
      <c r="U83" s="1" t="str">
        <f aca="false">IF(B83=0,U82,IF(G83="","",G83))</f>
        <v/>
      </c>
      <c r="V83" s="1" t="str">
        <f aca="false">S83&amp;T83&amp;"_"&amp;C83</f>
        <v>AD1_IN0</v>
      </c>
    </row>
    <row r="84" customFormat="false" ht="13.5" hidden="false" customHeight="false" outlineLevel="0" collapsed="false">
      <c r="A84" s="73"/>
      <c r="B84" s="64"/>
      <c r="C84" s="47" t="s">
        <v>119</v>
      </c>
      <c r="D84" s="24" t="s">
        <v>120</v>
      </c>
      <c r="G84" s="25"/>
      <c r="I84" s="27" t="str">
        <f aca="false">IF(O84="",P84,O84)</f>
        <v/>
      </c>
      <c r="J84" s="46"/>
      <c r="K84" s="28" t="str">
        <f aca="false">IF(D84="","",IF(COUNTIF($H:$H,D84)=0,D84,""))</f>
        <v>RA1</v>
      </c>
      <c r="L84" s="25" t="str">
        <f aca="false">IF(E84="","",IF(COUNTIF($H:$H,E84)=0,E84,""))</f>
        <v/>
      </c>
      <c r="M84" s="29" t="str">
        <f aca="false">IF(F84="","",IF(COUNTIF($H:$H,F84)=0,F84,""))</f>
        <v/>
      </c>
      <c r="O84" s="1" t="str">
        <f aca="false">IF(Q84,$Q$1,"")&amp;IF(R84=1,$R$1,"")</f>
        <v/>
      </c>
      <c r="P84" s="1" t="str">
        <f aca="false">IFERROR(INDEX(ピン配置!$C$3:$I$18,MATCH(VALUE(MID(H84,3,2)),ピン配置!$B$3:$B$18,0),MATCH(MID(H84,2,1),ピン配置!$C$2:$I$2,0)),"")</f>
        <v/>
      </c>
      <c r="Q84" s="1" t="n">
        <f aca="false">IF(COUNTIF(H:H,H84)&gt;1,1,0)</f>
        <v>0</v>
      </c>
      <c r="R84" s="1" t="n">
        <f aca="false">IF(H84="",0,IF(COUNTIF(D84:F84,H84)=1,0,1))</f>
        <v>0</v>
      </c>
      <c r="S84" s="1" t="str">
        <f aca="false">IF(A84=0,S83,A84)</f>
        <v>AD</v>
      </c>
      <c r="T84" s="1" t="n">
        <f aca="false">IF(B84=0,T83,B84)</f>
        <v>1</v>
      </c>
      <c r="U84" s="1" t="str">
        <f aca="false">IF(B84=0,U83,IF(G84="","",G84))</f>
        <v/>
      </c>
      <c r="V84" s="1" t="str">
        <f aca="false">S84&amp;T84&amp;"_"&amp;C84</f>
        <v>AD1_IN1</v>
      </c>
    </row>
    <row r="85" customFormat="false" ht="13.5" hidden="false" customHeight="false" outlineLevel="0" collapsed="false">
      <c r="A85" s="73"/>
      <c r="B85" s="64"/>
      <c r="C85" s="47" t="s">
        <v>121</v>
      </c>
      <c r="D85" s="24" t="s">
        <v>122</v>
      </c>
      <c r="G85" s="25"/>
      <c r="H85" s="27" t="s">
        <v>122</v>
      </c>
      <c r="I85" s="27" t="n">
        <f aca="false">IF(O85="",P85,O85)</f>
        <v>25</v>
      </c>
      <c r="J85" s="46"/>
      <c r="K85" s="28" t="str">
        <f aca="false">IF(D85="","",IF(COUNTIF($H:$H,D85)=0,D85,""))</f>
        <v/>
      </c>
      <c r="L85" s="25" t="str">
        <f aca="false">IF(E85="","",IF(COUNTIF($H:$H,E85)=0,E85,""))</f>
        <v/>
      </c>
      <c r="M85" s="29" t="str">
        <f aca="false">IF(F85="","",IF(COUNTIF($H:$H,F85)=0,F85,""))</f>
        <v/>
      </c>
      <c r="O85" s="1" t="str">
        <f aca="false">IF(Q85,$Q$1,"")&amp;IF(R85=1,$R$1,"")</f>
        <v/>
      </c>
      <c r="P85" s="1" t="n">
        <f aca="false">IFERROR(INDEX(ピン配置!$C$3:$I$18,MATCH(VALUE(MID(H85,3,2)),ピン配置!$B$3:$B$18,0),MATCH(MID(H85,2,1),ピン配置!$C$2:$I$2,0)),"")</f>
        <v>25</v>
      </c>
      <c r="Q85" s="1" t="n">
        <f aca="false">IF(COUNTIF(H:H,H85)&gt;1,1,0)</f>
        <v>0</v>
      </c>
      <c r="R85" s="1" t="n">
        <f aca="false">IF(H85="",0,IF(COUNTIF(D85:F85,H85)=1,0,1))</f>
        <v>0</v>
      </c>
      <c r="S85" s="1" t="str">
        <f aca="false">IF(A85=0,S84,A85)</f>
        <v>AD</v>
      </c>
      <c r="T85" s="1" t="n">
        <f aca="false">IF(B85=0,T84,B85)</f>
        <v>1</v>
      </c>
      <c r="U85" s="1" t="str">
        <f aca="false">IF(B85=0,U84,IF(G85="","",G85))</f>
        <v/>
      </c>
      <c r="V85" s="1" t="str">
        <f aca="false">S85&amp;T85&amp;"_"&amp;C85</f>
        <v>AD1_IN2</v>
      </c>
    </row>
    <row r="86" customFormat="false" ht="13.5" hidden="false" customHeight="false" outlineLevel="0" collapsed="false">
      <c r="A86" s="73"/>
      <c r="B86" s="64"/>
      <c r="C86" s="47" t="s">
        <v>123</v>
      </c>
      <c r="D86" s="24" t="s">
        <v>124</v>
      </c>
      <c r="G86" s="25"/>
      <c r="H86" s="27" t="s">
        <v>124</v>
      </c>
      <c r="I86" s="27" t="n">
        <f aca="false">IF(O86="",P86,O86)</f>
        <v>26</v>
      </c>
      <c r="J86" s="46"/>
      <c r="K86" s="28" t="str">
        <f aca="false">IF(D86="","",IF(COUNTIF($H:$H,D86)=0,D86,""))</f>
        <v/>
      </c>
      <c r="L86" s="25" t="str">
        <f aca="false">IF(E86="","",IF(COUNTIF($H:$H,E86)=0,E86,""))</f>
        <v/>
      </c>
      <c r="M86" s="29" t="str">
        <f aca="false">IF(F86="","",IF(COUNTIF($H:$H,F86)=0,F86,""))</f>
        <v/>
      </c>
      <c r="O86" s="1" t="str">
        <f aca="false">IF(Q86,$Q$1,"")&amp;IF(R86=1,$R$1,"")</f>
        <v/>
      </c>
      <c r="P86" s="1" t="n">
        <f aca="false">IFERROR(INDEX(ピン配置!$C$3:$I$18,MATCH(VALUE(MID(H86,3,2)),ピン配置!$B$3:$B$18,0),MATCH(MID(H86,2,1),ピン配置!$C$2:$I$2,0)),"")</f>
        <v>26</v>
      </c>
      <c r="Q86" s="1" t="n">
        <f aca="false">IF(COUNTIF(H:H,H86)&gt;1,1,0)</f>
        <v>0</v>
      </c>
      <c r="R86" s="1" t="n">
        <f aca="false">IF(H86="",0,IF(COUNTIF(D86:F86,H86)=1,0,1))</f>
        <v>0</v>
      </c>
      <c r="S86" s="1" t="str">
        <f aca="false">IF(A86=0,S85,A86)</f>
        <v>AD</v>
      </c>
      <c r="T86" s="1" t="n">
        <f aca="false">IF(B86=0,T85,B86)</f>
        <v>1</v>
      </c>
      <c r="U86" s="1" t="str">
        <f aca="false">IF(B86=0,U85,IF(G86="","",G86))</f>
        <v/>
      </c>
      <c r="V86" s="1" t="str">
        <f aca="false">S86&amp;T86&amp;"_"&amp;C86</f>
        <v>AD1_IN3</v>
      </c>
    </row>
    <row r="87" customFormat="false" ht="13.5" hidden="false" customHeight="false" outlineLevel="0" collapsed="false">
      <c r="A87" s="73"/>
      <c r="B87" s="64"/>
      <c r="C87" s="47" t="s">
        <v>125</v>
      </c>
      <c r="D87" s="24" t="s">
        <v>126</v>
      </c>
      <c r="G87" s="25"/>
      <c r="H87" s="27" t="s">
        <v>126</v>
      </c>
      <c r="I87" s="27" t="n">
        <f aca="false">IF(O87="",P87,O87)</f>
        <v>29</v>
      </c>
      <c r="J87" s="46"/>
      <c r="K87" s="28" t="str">
        <f aca="false">IF(D87="","",IF(COUNTIF($H:$H,D87)=0,D87,""))</f>
        <v/>
      </c>
      <c r="L87" s="25" t="str">
        <f aca="false">IF(E87="","",IF(COUNTIF($H:$H,E87)=0,E87,""))</f>
        <v/>
      </c>
      <c r="M87" s="29" t="str">
        <f aca="false">IF(F87="","",IF(COUNTIF($H:$H,F87)=0,F87,""))</f>
        <v/>
      </c>
      <c r="O87" s="1" t="str">
        <f aca="false">IF(Q87,$Q$1,"")&amp;IF(R87=1,$R$1,"")</f>
        <v/>
      </c>
      <c r="P87" s="1" t="n">
        <f aca="false">IFERROR(INDEX(ピン配置!$C$3:$I$18,MATCH(VALUE(MID(H87,3,2)),ピン配置!$B$3:$B$18,0),MATCH(MID(H87,2,1),ピン配置!$C$2:$I$2,0)),"")</f>
        <v>29</v>
      </c>
      <c r="Q87" s="1" t="n">
        <f aca="false">IF(COUNTIF(H:H,H87)&gt;1,1,0)</f>
        <v>0</v>
      </c>
      <c r="R87" s="1" t="n">
        <f aca="false">IF(H87="",0,IF(COUNTIF(D87:F87,H87)=1,0,1))</f>
        <v>0</v>
      </c>
      <c r="S87" s="1" t="str">
        <f aca="false">IF(A87=0,S86,A87)</f>
        <v>AD</v>
      </c>
      <c r="T87" s="1" t="n">
        <f aca="false">IF(B87=0,T86,B87)</f>
        <v>1</v>
      </c>
      <c r="U87" s="1" t="str">
        <f aca="false">IF(B87=0,U86,IF(G87="","",G87))</f>
        <v/>
      </c>
      <c r="V87" s="1" t="str">
        <f aca="false">S87&amp;T87&amp;"_"&amp;C87</f>
        <v>AD1_IN4</v>
      </c>
    </row>
    <row r="88" customFormat="false" ht="13.8" hidden="false" customHeight="false" outlineLevel="0" collapsed="false">
      <c r="A88" s="73"/>
      <c r="B88" s="64"/>
      <c r="C88" s="47" t="s">
        <v>127</v>
      </c>
      <c r="D88" s="24" t="s">
        <v>128</v>
      </c>
      <c r="G88" s="25" t="s">
        <v>129</v>
      </c>
      <c r="I88" s="27" t="str">
        <f aca="false">IF(O88="",P88,O88)</f>
        <v/>
      </c>
      <c r="J88" s="46"/>
      <c r="K88" s="28" t="str">
        <f aca="false">IF(D88="","",IF(COUNTIF($H:$H,D88)=0,D88,""))</f>
        <v>RA5</v>
      </c>
      <c r="L88" s="25" t="str">
        <f aca="false">IF(E88="","",IF(COUNTIF($H:$H,E88)=0,E88,""))</f>
        <v/>
      </c>
      <c r="M88" s="29" t="str">
        <f aca="false">IF(F88="","",IF(COUNTIF($H:$H,F88)=0,F88,""))</f>
        <v/>
      </c>
      <c r="O88" s="1" t="str">
        <f aca="false">IF(Q88,$Q$1,"")&amp;IF(R88=1,$R$1,"")</f>
        <v/>
      </c>
      <c r="P88" s="1" t="str">
        <f aca="false">IFERROR(INDEX(ピン配置!$C$3:$I$18,MATCH(VALUE(MID(H88,3,2)),ピン配置!$B$3:$B$18,0),MATCH(MID(H88,2,1),ピン配置!$C$2:$I$2,0)),"")</f>
        <v/>
      </c>
      <c r="Q88" s="1" t="n">
        <f aca="false">IF(COUNTIF(H:H,H88)&gt;1,1,0)</f>
        <v>0</v>
      </c>
      <c r="R88" s="1" t="n">
        <f aca="false">IF(H88="",0,IF(COUNTIF(D88:F88,H88)=1,0,1))</f>
        <v>0</v>
      </c>
      <c r="S88" s="1" t="str">
        <f aca="false">IF(A88=0,S87,A88)</f>
        <v>AD</v>
      </c>
      <c r="T88" s="1" t="n">
        <f aca="false">IF(B88=0,T87,B88)</f>
        <v>1</v>
      </c>
      <c r="U88" s="1" t="str">
        <f aca="false">IF(B88=0,U87,IF(G88="","",G88))</f>
        <v/>
      </c>
      <c r="V88" s="1" t="str">
        <f aca="false">S88&amp;T88&amp;"_"&amp;C88</f>
        <v>AD1_IN5</v>
      </c>
    </row>
    <row r="89" customFormat="false" ht="13.8" hidden="false" customHeight="false" outlineLevel="0" collapsed="false">
      <c r="A89" s="73"/>
      <c r="B89" s="64"/>
      <c r="C89" s="47" t="s">
        <v>130</v>
      </c>
      <c r="D89" s="24" t="s">
        <v>131</v>
      </c>
      <c r="G89" s="25" t="s">
        <v>132</v>
      </c>
      <c r="I89" s="27" t="str">
        <f aca="false">IF(O89="",P89,O89)</f>
        <v/>
      </c>
      <c r="J89" s="46"/>
      <c r="K89" s="28" t="str">
        <f aca="false">IF(D89="","",IF(COUNTIF($H:$H,D89)=0,D89,""))</f>
        <v>RA6</v>
      </c>
      <c r="L89" s="25" t="str">
        <f aca="false">IF(E89="","",IF(COUNTIF($H:$H,E89)=0,E89,""))</f>
        <v/>
      </c>
      <c r="M89" s="29" t="str">
        <f aca="false">IF(F89="","",IF(COUNTIF($H:$H,F89)=0,F89,""))</f>
        <v/>
      </c>
      <c r="O89" s="1" t="str">
        <f aca="false">IF(Q89,$Q$1,"")&amp;IF(R89=1,$R$1,"")</f>
        <v/>
      </c>
      <c r="P89" s="1" t="str">
        <f aca="false">IFERROR(INDEX(ピン配置!$C$3:$I$18,MATCH(VALUE(MID(H89,3,2)),ピン配置!$B$3:$B$18,0),MATCH(MID(H89,2,1),ピン配置!$C$2:$I$2,0)),"")</f>
        <v/>
      </c>
      <c r="Q89" s="1" t="n">
        <f aca="false">IF(COUNTIF(H:H,H89)&gt;1,1,0)</f>
        <v>0</v>
      </c>
      <c r="R89" s="1" t="n">
        <f aca="false">IF(H89="",0,IF(COUNTIF(D89:F89,H89)=1,0,1))</f>
        <v>0</v>
      </c>
      <c r="S89" s="1" t="str">
        <f aca="false">IF(A89=0,S88,A89)</f>
        <v>AD</v>
      </c>
      <c r="T89" s="1" t="n">
        <f aca="false">IF(B89=0,T88,B89)</f>
        <v>1</v>
      </c>
      <c r="U89" s="1" t="str">
        <f aca="false">IF(B89=0,U88,IF(G89="","",G89))</f>
        <v/>
      </c>
      <c r="V89" s="1" t="str">
        <f aca="false">S89&amp;T89&amp;"_"&amp;C89</f>
        <v>AD1_IN6</v>
      </c>
    </row>
    <row r="90" customFormat="false" ht="13.5" hidden="false" customHeight="false" outlineLevel="0" collapsed="false">
      <c r="A90" s="73"/>
      <c r="B90" s="64"/>
      <c r="C90" s="47" t="s">
        <v>133</v>
      </c>
      <c r="D90" s="24" t="s">
        <v>134</v>
      </c>
      <c r="G90" s="25" t="s">
        <v>135</v>
      </c>
      <c r="I90" s="27" t="str">
        <f aca="false">IF(O90="",P90,O90)</f>
        <v/>
      </c>
      <c r="J90" s="46"/>
      <c r="K90" s="28" t="str">
        <f aca="false">IF(D90="","",IF(COUNTIF($H:$H,D90)=0,D90,""))</f>
        <v>RA7</v>
      </c>
      <c r="L90" s="25" t="str">
        <f aca="false">IF(E90="","",IF(COUNTIF($H:$H,E90)=0,E90,""))</f>
        <v/>
      </c>
      <c r="M90" s="29" t="str">
        <f aca="false">IF(F90="","",IF(COUNTIF($H:$H,F90)=0,F90,""))</f>
        <v/>
      </c>
      <c r="O90" s="1" t="str">
        <f aca="false">IF(Q90,$Q$1,"")&amp;IF(R90=1,$R$1,"")</f>
        <v/>
      </c>
      <c r="P90" s="1" t="str">
        <f aca="false">IFERROR(INDEX(ピン配置!$C$3:$I$18,MATCH(VALUE(MID(H90,3,2)),ピン配置!$B$3:$B$18,0),MATCH(MID(H90,2,1),ピン配置!$C$2:$I$2,0)),"")</f>
        <v/>
      </c>
      <c r="Q90" s="1" t="n">
        <f aca="false">IF(COUNTIF(H:H,H90)&gt;1,1,0)</f>
        <v>0</v>
      </c>
      <c r="R90" s="1" t="n">
        <f aca="false">IF(H90="",0,IF(COUNTIF(D90:F90,H90)=1,0,1))</f>
        <v>0</v>
      </c>
      <c r="S90" s="1" t="str">
        <f aca="false">IF(A90=0,S89,A90)</f>
        <v>AD</v>
      </c>
      <c r="T90" s="1" t="n">
        <f aca="false">IF(B90=0,T89,B90)</f>
        <v>1</v>
      </c>
      <c r="U90" s="1" t="str">
        <f aca="false">IF(B90=0,U89,IF(G90="","",G90))</f>
        <v/>
      </c>
      <c r="V90" s="1" t="str">
        <f aca="false">S90&amp;T90&amp;"_"&amp;C90</f>
        <v>AD1_IN7</v>
      </c>
    </row>
    <row r="91" customFormat="false" ht="13.5" hidden="false" customHeight="false" outlineLevel="0" collapsed="false">
      <c r="A91" s="73"/>
      <c r="B91" s="64"/>
      <c r="C91" s="47" t="s">
        <v>136</v>
      </c>
      <c r="D91" s="24" t="s">
        <v>90</v>
      </c>
      <c r="G91" s="25"/>
      <c r="H91" s="27" t="s">
        <v>90</v>
      </c>
      <c r="I91" s="27" t="n">
        <f aca="false">IF(O91="",P91,O91)</f>
        <v>35</v>
      </c>
      <c r="J91" s="46"/>
      <c r="K91" s="28" t="str">
        <f aca="false">IF(D91="","",IF(COUNTIF($H:$H,D91)=0,D91,""))</f>
        <v/>
      </c>
      <c r="L91" s="25" t="str">
        <f aca="false">IF(E91="","",IF(COUNTIF($H:$H,E91)=0,E91,""))</f>
        <v/>
      </c>
      <c r="M91" s="29" t="str">
        <f aca="false">IF(F91="","",IF(COUNTIF($H:$H,F91)=0,F91,""))</f>
        <v/>
      </c>
      <c r="O91" s="1" t="str">
        <f aca="false">IF(Q91,$Q$1,"")&amp;IF(R91=1,$R$1,"")</f>
        <v/>
      </c>
      <c r="P91" s="1" t="n">
        <f aca="false">IFERROR(INDEX(ピン配置!$C$3:$I$18,MATCH(VALUE(MID(H91,3,2)),ピン配置!$B$3:$B$18,0),MATCH(MID(H91,2,1),ピン配置!$C$2:$I$2,0)),"")</f>
        <v>35</v>
      </c>
      <c r="Q91" s="1" t="n">
        <f aca="false">IF(COUNTIF(H:H,H91)&gt;1,1,0)</f>
        <v>0</v>
      </c>
      <c r="R91" s="1" t="n">
        <f aca="false">IF(H91="",0,IF(COUNTIF(D91:F91,H91)=1,0,1))</f>
        <v>0</v>
      </c>
      <c r="S91" s="1" t="str">
        <f aca="false">IF(A91=0,S90,A91)</f>
        <v>AD</v>
      </c>
      <c r="T91" s="1" t="n">
        <f aca="false">IF(B91=0,T90,B91)</f>
        <v>1</v>
      </c>
      <c r="U91" s="1" t="str">
        <f aca="false">IF(B91=0,U90,IF(G91="","",G91))</f>
        <v/>
      </c>
      <c r="V91" s="1" t="str">
        <f aca="false">S91&amp;T91&amp;"_"&amp;C91</f>
        <v>AD1_IN8</v>
      </c>
    </row>
    <row r="92" customFormat="false" ht="13.5" hidden="false" customHeight="false" outlineLevel="0" collapsed="false">
      <c r="A92" s="73"/>
      <c r="B92" s="64"/>
      <c r="C92" s="47" t="s">
        <v>137</v>
      </c>
      <c r="D92" s="24" t="s">
        <v>96</v>
      </c>
      <c r="G92" s="25"/>
      <c r="H92" s="27" t="s">
        <v>96</v>
      </c>
      <c r="I92" s="27" t="n">
        <f aca="false">IF(O92="",P92,O92)</f>
        <v>36</v>
      </c>
      <c r="J92" s="46"/>
      <c r="K92" s="28" t="str">
        <f aca="false">IF(D92="","",IF(COUNTIF($H:$H,D92)=0,D92,""))</f>
        <v/>
      </c>
      <c r="L92" s="25" t="str">
        <f aca="false">IF(E92="","",IF(COUNTIF($H:$H,E92)=0,E92,""))</f>
        <v/>
      </c>
      <c r="M92" s="29" t="str">
        <f aca="false">IF(F92="","",IF(COUNTIF($H:$H,F92)=0,F92,""))</f>
        <v/>
      </c>
      <c r="O92" s="1" t="str">
        <f aca="false">IF(Q92,$Q$1,"")&amp;IF(R92=1,$R$1,"")</f>
        <v/>
      </c>
      <c r="P92" s="1" t="n">
        <f aca="false">IFERROR(INDEX(ピン配置!$C$3:$I$18,MATCH(VALUE(MID(H92,3,2)),ピン配置!$B$3:$B$18,0),MATCH(MID(H92,2,1),ピン配置!$C$2:$I$2,0)),"")</f>
        <v>36</v>
      </c>
      <c r="Q92" s="1" t="n">
        <f aca="false">IF(COUNTIF(H:H,H92)&gt;1,1,0)</f>
        <v>0</v>
      </c>
      <c r="R92" s="1" t="n">
        <f aca="false">IF(H92="",0,IF(COUNTIF(D92:F92,H92)=1,0,1))</f>
        <v>0</v>
      </c>
      <c r="S92" s="1" t="str">
        <f aca="false">IF(A92=0,S91,A92)</f>
        <v>AD</v>
      </c>
      <c r="T92" s="1" t="n">
        <f aca="false">IF(B92=0,T91,B92)</f>
        <v>1</v>
      </c>
      <c r="U92" s="1" t="str">
        <f aca="false">IF(B92=0,U91,IF(G92="","",G92))</f>
        <v/>
      </c>
      <c r="V92" s="1" t="str">
        <f aca="false">S92&amp;T92&amp;"_"&amp;C92</f>
        <v>AD1_IN9</v>
      </c>
    </row>
    <row r="93" customFormat="false" ht="13.5" hidden="false" customHeight="false" outlineLevel="0" collapsed="false">
      <c r="A93" s="73"/>
      <c r="B93" s="64"/>
      <c r="C93" s="47" t="s">
        <v>138</v>
      </c>
      <c r="D93" s="24" t="s">
        <v>139</v>
      </c>
      <c r="G93" s="85"/>
      <c r="H93" s="27" t="s">
        <v>139</v>
      </c>
      <c r="I93" s="27" t="n">
        <f aca="false">IF(O93="",P93,O93)</f>
        <v>15</v>
      </c>
      <c r="J93" s="46"/>
      <c r="K93" s="28" t="str">
        <f aca="false">IF(D93="","",IF(COUNTIF($H:$H,D93)=0,D93,""))</f>
        <v/>
      </c>
      <c r="L93" s="25" t="str">
        <f aca="false">IF(E93="","",IF(COUNTIF($H:$H,E93)=0,E93,""))</f>
        <v/>
      </c>
      <c r="M93" s="29" t="str">
        <f aca="false">IF(F93="","",IF(COUNTIF($H:$H,F93)=0,F93,""))</f>
        <v/>
      </c>
      <c r="O93" s="1" t="str">
        <f aca="false">IF(Q93,$Q$1,"")&amp;IF(R93=1,$R$1,"")</f>
        <v/>
      </c>
      <c r="P93" s="1" t="n">
        <f aca="false">IFERROR(INDEX(ピン配置!$C$3:$I$18,MATCH(VALUE(MID(H93,3,2)),ピン配置!$B$3:$B$18,0),MATCH(MID(H93,2,1),ピン配置!$C$2:$I$2,0)),"")</f>
        <v>15</v>
      </c>
      <c r="Q93" s="1" t="n">
        <f aca="false">IF(COUNTIF(H:H,H93)&gt;1,1,0)</f>
        <v>0</v>
      </c>
      <c r="R93" s="1" t="n">
        <f aca="false">IF(H93="",0,IF(COUNTIF(D93:F93,H93)=1,0,1))</f>
        <v>0</v>
      </c>
      <c r="S93" s="1" t="str">
        <f aca="false">IF(A93=0,S92,A93)</f>
        <v>AD</v>
      </c>
      <c r="T93" s="1" t="n">
        <f aca="false">IF(B93=0,T92,B93)</f>
        <v>1</v>
      </c>
      <c r="U93" s="1" t="str">
        <f aca="false">IF(B93=0,U92,IF(G93="","",G93))</f>
        <v/>
      </c>
      <c r="V93" s="1" t="str">
        <f aca="false">S93&amp;T93&amp;"_"&amp;C93</f>
        <v>AD1_IN10</v>
      </c>
    </row>
    <row r="94" customFormat="false" ht="13.5" hidden="false" customHeight="false" outlineLevel="0" collapsed="false">
      <c r="A94" s="73"/>
      <c r="B94" s="64"/>
      <c r="C94" s="47" t="s">
        <v>140</v>
      </c>
      <c r="D94" s="24" t="s">
        <v>141</v>
      </c>
      <c r="G94" s="85"/>
      <c r="H94" s="27" t="s">
        <v>141</v>
      </c>
      <c r="I94" s="27" t="n">
        <f aca="false">IF(O94="",P94,O94)</f>
        <v>16</v>
      </c>
      <c r="J94" s="46"/>
      <c r="K94" s="28" t="str">
        <f aca="false">IF(D94="","",IF(COUNTIF($H:$H,D94)=0,D94,""))</f>
        <v/>
      </c>
      <c r="L94" s="25" t="str">
        <f aca="false">IF(E94="","",IF(COUNTIF($H:$H,E94)=0,E94,""))</f>
        <v/>
      </c>
      <c r="M94" s="29" t="str">
        <f aca="false">IF(F94="","",IF(COUNTIF($H:$H,F94)=0,F94,""))</f>
        <v/>
      </c>
      <c r="O94" s="1" t="str">
        <f aca="false">IF(Q94,$Q$1,"")&amp;IF(R94=1,$R$1,"")</f>
        <v/>
      </c>
      <c r="P94" s="1" t="n">
        <f aca="false">IFERROR(INDEX(ピン配置!$C$3:$I$18,MATCH(VALUE(MID(H94,3,2)),ピン配置!$B$3:$B$18,0),MATCH(MID(H94,2,1),ピン配置!$C$2:$I$2,0)),"")</f>
        <v>16</v>
      </c>
      <c r="Q94" s="1" t="n">
        <f aca="false">IF(COUNTIF(H:H,H94)&gt;1,1,0)</f>
        <v>0</v>
      </c>
      <c r="R94" s="1" t="n">
        <f aca="false">IF(H94="",0,IF(COUNTIF(D94:F94,H94)=1,0,1))</f>
        <v>0</v>
      </c>
      <c r="S94" s="1" t="str">
        <f aca="false">IF(A94=0,S93,A94)</f>
        <v>AD</v>
      </c>
      <c r="T94" s="1" t="n">
        <f aca="false">IF(B94=0,T93,B94)</f>
        <v>1</v>
      </c>
      <c r="U94" s="1" t="str">
        <f aca="false">IF(B94=0,U93,IF(G94="","",G94))</f>
        <v/>
      </c>
      <c r="V94" s="1" t="str">
        <f aca="false">S94&amp;T94&amp;"_"&amp;C94</f>
        <v>AD1_IN11</v>
      </c>
    </row>
    <row r="95" customFormat="false" ht="13.8" hidden="false" customHeight="false" outlineLevel="0" collapsed="false">
      <c r="A95" s="73"/>
      <c r="B95" s="64"/>
      <c r="C95" s="47" t="s">
        <v>142</v>
      </c>
      <c r="D95" s="24" t="s">
        <v>143</v>
      </c>
      <c r="G95" s="85"/>
      <c r="H95" s="27" t="s">
        <v>143</v>
      </c>
      <c r="I95" s="27" t="n">
        <f aca="false">IF(O95="",P95,O95)</f>
        <v>17</v>
      </c>
      <c r="J95" s="46"/>
      <c r="K95" s="28" t="str">
        <f aca="false">IF(D95="","",IF(COUNTIF($H:$H,D95)=0,D95,""))</f>
        <v/>
      </c>
      <c r="L95" s="25" t="str">
        <f aca="false">IF(E95="","",IF(COUNTIF($H:$H,E95)=0,E95,""))</f>
        <v/>
      </c>
      <c r="M95" s="29" t="str">
        <f aca="false">IF(F95="","",IF(COUNTIF($H:$H,F95)=0,F95,""))</f>
        <v/>
      </c>
      <c r="O95" s="1" t="str">
        <f aca="false">IF(Q95,$Q$1,"")&amp;IF(R95=1,$R$1,"")</f>
        <v/>
      </c>
      <c r="P95" s="1" t="n">
        <f aca="false">IFERROR(INDEX(ピン配置!$C$3:$I$18,MATCH(VALUE(MID(H95,3,2)),ピン配置!$B$3:$B$18,0),MATCH(MID(H95,2,1),ピン配置!$C$2:$I$2,0)),"")</f>
        <v>17</v>
      </c>
      <c r="Q95" s="1" t="n">
        <f aca="false">IF(COUNTIF(H:H,H95)&gt;1,1,0)</f>
        <v>0</v>
      </c>
      <c r="R95" s="1" t="n">
        <f aca="false">IF(H95="",0,IF(COUNTIF(D95:F95,H95)=1,0,1))</f>
        <v>0</v>
      </c>
      <c r="S95" s="1" t="str">
        <f aca="false">IF(A95=0,S94,A95)</f>
        <v>AD</v>
      </c>
      <c r="T95" s="1" t="n">
        <f aca="false">IF(B95=0,T94,B95)</f>
        <v>1</v>
      </c>
      <c r="U95" s="1" t="str">
        <f aca="false">IF(B95=0,U94,IF(G95="","",G95))</f>
        <v/>
      </c>
      <c r="V95" s="1" t="str">
        <f aca="false">S95&amp;T95&amp;"_"&amp;C95</f>
        <v>AD1_IN12</v>
      </c>
    </row>
    <row r="96" customFormat="false" ht="13.8" hidden="false" customHeight="false" outlineLevel="0" collapsed="false">
      <c r="A96" s="73"/>
      <c r="B96" s="64"/>
      <c r="C96" s="47" t="s">
        <v>144</v>
      </c>
      <c r="D96" s="24" t="s">
        <v>145</v>
      </c>
      <c r="G96" s="85"/>
      <c r="H96" s="27" t="s">
        <v>145</v>
      </c>
      <c r="I96" s="27" t="n">
        <f aca="false">IF(O96="",P96,O96)</f>
        <v>18</v>
      </c>
      <c r="J96" s="46"/>
      <c r="K96" s="28" t="str">
        <f aca="false">IF(D96="","",IF(COUNTIF($H:$H,D96)=0,D96,""))</f>
        <v/>
      </c>
      <c r="L96" s="25" t="str">
        <f aca="false">IF(E96="","",IF(COUNTIF($H:$H,E96)=0,E96,""))</f>
        <v/>
      </c>
      <c r="M96" s="29" t="str">
        <f aca="false">IF(F96="","",IF(COUNTIF($H:$H,F96)=0,F96,""))</f>
        <v/>
      </c>
      <c r="O96" s="1" t="str">
        <f aca="false">IF(Q96,$Q$1,"")&amp;IF(R96=1,$R$1,"")</f>
        <v/>
      </c>
      <c r="P96" s="1" t="n">
        <f aca="false">IFERROR(INDEX(ピン配置!$C$3:$I$18,MATCH(VALUE(MID(H96,3,2)),ピン配置!$B$3:$B$18,0),MATCH(MID(H96,2,1),ピン配置!$C$2:$I$2,0)),"")</f>
        <v>18</v>
      </c>
      <c r="Q96" s="1" t="n">
        <f aca="false">IF(COUNTIF(H:H,H96)&gt;1,1,0)</f>
        <v>0</v>
      </c>
      <c r="R96" s="1" t="n">
        <f aca="false">IF(H96="",0,IF(COUNTIF(D96:F96,H96)=1,0,1))</f>
        <v>0</v>
      </c>
      <c r="S96" s="1" t="str">
        <f aca="false">IF(A96=0,S95,A96)</f>
        <v>AD</v>
      </c>
      <c r="T96" s="1" t="n">
        <f aca="false">IF(B96=0,T95,B96)</f>
        <v>1</v>
      </c>
      <c r="U96" s="1" t="str">
        <f aca="false">IF(B96=0,U95,IF(G96="","",G96))</f>
        <v/>
      </c>
      <c r="V96" s="1" t="str">
        <f aca="false">S96&amp;T96&amp;"_"&amp;C96</f>
        <v>AD1_IN13</v>
      </c>
    </row>
    <row r="97" customFormat="false" ht="13.5" hidden="false" customHeight="false" outlineLevel="0" collapsed="false">
      <c r="A97" s="73"/>
      <c r="B97" s="64"/>
      <c r="C97" s="47" t="s">
        <v>146</v>
      </c>
      <c r="D97" s="24" t="s">
        <v>147</v>
      </c>
      <c r="G97" s="85"/>
      <c r="H97" s="27" t="s">
        <v>147</v>
      </c>
      <c r="I97" s="27" t="n">
        <f aca="false">IF(O97="",P97,O97)</f>
        <v>33</v>
      </c>
      <c r="J97" s="46"/>
      <c r="K97" s="28" t="str">
        <f aca="false">IF(D97="","",IF(COUNTIF($H:$H,D97)=0,D97,""))</f>
        <v/>
      </c>
      <c r="L97" s="25" t="str">
        <f aca="false">IF(E97="","",IF(COUNTIF($H:$H,E97)=0,E97,""))</f>
        <v/>
      </c>
      <c r="M97" s="29" t="str">
        <f aca="false">IF(F97="","",IF(COUNTIF($H:$H,F97)=0,F97,""))</f>
        <v/>
      </c>
      <c r="O97" s="1" t="str">
        <f aca="false">IF(Q97,$Q$1,"")&amp;IF(R97=1,$R$1,"")</f>
        <v/>
      </c>
      <c r="P97" s="1" t="n">
        <f aca="false">IFERROR(INDEX(ピン配置!$C$3:$I$18,MATCH(VALUE(MID(H97,3,2)),ピン配置!$B$3:$B$18,0),MATCH(MID(H97,2,1),ピン配置!$C$2:$I$2,0)),"")</f>
        <v>33</v>
      </c>
      <c r="Q97" s="1" t="n">
        <f aca="false">IF(COUNTIF(H:H,H97)&gt;1,1,0)</f>
        <v>0</v>
      </c>
      <c r="R97" s="1" t="n">
        <f aca="false">IF(H97="",0,IF(COUNTIF(D97:F97,H97)=1,0,1))</f>
        <v>0</v>
      </c>
      <c r="S97" s="1" t="str">
        <f aca="false">IF(A97=0,S96,A97)</f>
        <v>AD</v>
      </c>
      <c r="T97" s="1" t="n">
        <f aca="false">IF(B97=0,T96,B97)</f>
        <v>1</v>
      </c>
      <c r="U97" s="1" t="str">
        <f aca="false">IF(B97=0,U96,IF(G97="","",G97))</f>
        <v/>
      </c>
      <c r="V97" s="1" t="str">
        <f aca="false">S97&amp;T97&amp;"_"&amp;C97</f>
        <v>AD1_IN14</v>
      </c>
    </row>
    <row r="98" customFormat="false" ht="13.8" hidden="false" customHeight="false" outlineLevel="0" collapsed="false">
      <c r="A98" s="73"/>
      <c r="B98" s="64"/>
      <c r="C98" s="47" t="s">
        <v>148</v>
      </c>
      <c r="D98" s="24" t="s">
        <v>149</v>
      </c>
      <c r="G98" s="86"/>
      <c r="H98" s="50" t="s">
        <v>149</v>
      </c>
      <c r="I98" s="50" t="n">
        <f aca="false">IF(O98="",P98,O98)</f>
        <v>34</v>
      </c>
      <c r="J98" s="71"/>
      <c r="K98" s="28" t="str">
        <f aca="false">IF(D98="","",IF(COUNTIF($H:$H,D98)=0,D98,""))</f>
        <v/>
      </c>
      <c r="L98" s="25" t="str">
        <f aca="false">IF(E98="","",IF(COUNTIF($H:$H,E98)=0,E98,""))</f>
        <v/>
      </c>
      <c r="M98" s="29" t="str">
        <f aca="false">IF(F98="","",IF(COUNTIF($H:$H,F98)=0,F98,""))</f>
        <v/>
      </c>
      <c r="O98" s="1" t="str">
        <f aca="false">IF(Q98,$Q$1,"")&amp;IF(R98=1,$R$1,"")</f>
        <v/>
      </c>
      <c r="P98" s="1" t="n">
        <f aca="false">IFERROR(INDEX(ピン配置!$C$3:$I$18,MATCH(VALUE(MID(H98,3,2)),ピン配置!$B$3:$B$18,0),MATCH(MID(H98,2,1),ピン配置!$C$2:$I$2,0)),"")</f>
        <v>34</v>
      </c>
      <c r="Q98" s="1" t="n">
        <f aca="false">IF(COUNTIF(H:H,H98)&gt;1,1,0)</f>
        <v>0</v>
      </c>
      <c r="R98" s="1" t="n">
        <f aca="false">IF(H98="",0,IF(COUNTIF(D98:F98,H98)=1,0,1))</f>
        <v>0</v>
      </c>
      <c r="S98" s="1" t="str">
        <f aca="false">IF(A98=0,S97,A98)</f>
        <v>AD</v>
      </c>
      <c r="T98" s="1" t="n">
        <f aca="false">IF(B98=0,T97,B98)</f>
        <v>1</v>
      </c>
      <c r="U98" s="1" t="str">
        <f aca="false">IF(B98=0,U97,IF(G98="","",G98))</f>
        <v/>
      </c>
      <c r="V98" s="1" t="str">
        <f aca="false">S98&amp;T98&amp;"_"&amp;C98</f>
        <v>AD1_IN15</v>
      </c>
    </row>
    <row r="99" customFormat="false" ht="13.5" hidden="false" customHeight="false" outlineLevel="0" collapsed="false">
      <c r="A99" s="73"/>
      <c r="B99" s="79" t="n">
        <v>2</v>
      </c>
      <c r="C99" s="47" t="s">
        <v>117</v>
      </c>
      <c r="D99" s="51" t="s">
        <v>118</v>
      </c>
      <c r="E99" s="52"/>
      <c r="F99" s="53"/>
      <c r="G99" s="25"/>
      <c r="I99" s="27" t="str">
        <f aca="false">IF(O99="",P99,O99)</f>
        <v/>
      </c>
      <c r="J99" s="46"/>
      <c r="K99" s="28" t="str">
        <f aca="false">IF(D99="","",IF(COUNTIF($H:$H,D99)=0,D99,""))</f>
        <v>RA0</v>
      </c>
      <c r="L99" s="25" t="str">
        <f aca="false">IF(E99="","",IF(COUNTIF($H:$H,E99)=0,E99,""))</f>
        <v/>
      </c>
      <c r="M99" s="29" t="str">
        <f aca="false">IF(F99="","",IF(COUNTIF($H:$H,F99)=0,F99,""))</f>
        <v/>
      </c>
      <c r="O99" s="1" t="str">
        <f aca="false">IF(Q99,$Q$1,"")&amp;IF(R99=1,$R$1,"")</f>
        <v/>
      </c>
      <c r="P99" s="1" t="str">
        <f aca="false">IFERROR(INDEX(ピン配置!$C$3:$I$18,MATCH(VALUE(MID(H99,3,2)),ピン配置!$B$3:$B$18,0),MATCH(MID(H99,2,1),ピン配置!$C$2:$I$2,0)),"")</f>
        <v/>
      </c>
      <c r="Q99" s="1" t="n">
        <f aca="false">IF(COUNTIF(H:H,H99)&gt;1,1,0)</f>
        <v>0</v>
      </c>
      <c r="R99" s="1" t="n">
        <f aca="false">IF(H99="",0,IF(COUNTIF(D99:F99,H99)=1,0,1))</f>
        <v>0</v>
      </c>
      <c r="S99" s="1" t="str">
        <f aca="false">IF(A99=0,S98,A99)</f>
        <v>AD</v>
      </c>
      <c r="T99" s="1" t="n">
        <f aca="false">IF(B99=0,T98,B99)</f>
        <v>2</v>
      </c>
      <c r="U99" s="1" t="str">
        <f aca="false">IF(B99=0,U98,IF(G99="","",G99))</f>
        <v/>
      </c>
      <c r="V99" s="1" t="str">
        <f aca="false">S99&amp;T99&amp;"_"&amp;C99</f>
        <v>AD2_IN0</v>
      </c>
    </row>
    <row r="100" customFormat="false" ht="13.5" hidden="false" customHeight="false" outlineLevel="0" collapsed="false">
      <c r="A100" s="73"/>
      <c r="B100" s="79"/>
      <c r="C100" s="47" t="s">
        <v>119</v>
      </c>
      <c r="D100" s="24" t="s">
        <v>120</v>
      </c>
      <c r="G100" s="25"/>
      <c r="I100" s="27" t="str">
        <f aca="false">IF(O100="",P100,O100)</f>
        <v/>
      </c>
      <c r="J100" s="46"/>
      <c r="K100" s="28" t="str">
        <f aca="false">IF(D100="","",IF(COUNTIF($H:$H,D100)=0,D100,""))</f>
        <v>RA1</v>
      </c>
      <c r="L100" s="25" t="str">
        <f aca="false">IF(E100="","",IF(COUNTIF($H:$H,E100)=0,E100,""))</f>
        <v/>
      </c>
      <c r="M100" s="29" t="str">
        <f aca="false">IF(F100="","",IF(COUNTIF($H:$H,F100)=0,F100,""))</f>
        <v/>
      </c>
      <c r="O100" s="1" t="str">
        <f aca="false">IF(Q100,$Q$1,"")&amp;IF(R100=1,$R$1,"")</f>
        <v/>
      </c>
      <c r="P100" s="1" t="str">
        <f aca="false">IFERROR(INDEX(ピン配置!$C$3:$I$18,MATCH(VALUE(MID(H100,3,2)),ピン配置!$B$3:$B$18,0),MATCH(MID(H100,2,1),ピン配置!$C$2:$I$2,0)),"")</f>
        <v/>
      </c>
      <c r="Q100" s="1" t="n">
        <f aca="false">IF(COUNTIF(H:H,H100)&gt;1,1,0)</f>
        <v>0</v>
      </c>
      <c r="R100" s="1" t="n">
        <f aca="false">IF(H100="",0,IF(COUNTIF(D100:F100,H100)=1,0,1))</f>
        <v>0</v>
      </c>
      <c r="S100" s="1" t="str">
        <f aca="false">IF(A100=0,S99,A100)</f>
        <v>AD</v>
      </c>
      <c r="T100" s="1" t="n">
        <f aca="false">IF(B100=0,T99,B100)</f>
        <v>2</v>
      </c>
      <c r="U100" s="1" t="str">
        <f aca="false">IF(B100=0,U99,IF(G100="","",G100))</f>
        <v/>
      </c>
      <c r="V100" s="1" t="str">
        <f aca="false">S100&amp;T100&amp;"_"&amp;C100</f>
        <v>AD2_IN1</v>
      </c>
    </row>
    <row r="101" customFormat="false" ht="13.5" hidden="false" customHeight="false" outlineLevel="0" collapsed="false">
      <c r="A101" s="73"/>
      <c r="B101" s="79"/>
      <c r="C101" s="47" t="s">
        <v>121</v>
      </c>
      <c r="D101" s="24" t="s">
        <v>122</v>
      </c>
      <c r="G101" s="25"/>
      <c r="I101" s="27" t="str">
        <f aca="false">IF(O101="",P101,O101)</f>
        <v/>
      </c>
      <c r="J101" s="46"/>
      <c r="K101" s="28" t="str">
        <f aca="false">IF(D101="","",IF(COUNTIF($H:$H,D101)=0,D101,""))</f>
        <v/>
      </c>
      <c r="L101" s="25" t="str">
        <f aca="false">IF(E101="","",IF(COUNTIF($H:$H,E101)=0,E101,""))</f>
        <v/>
      </c>
      <c r="M101" s="29" t="str">
        <f aca="false">IF(F101="","",IF(COUNTIF($H:$H,F101)=0,F101,""))</f>
        <v/>
      </c>
      <c r="O101" s="1" t="str">
        <f aca="false">IF(Q101,$Q$1,"")&amp;IF(R101=1,$R$1,"")</f>
        <v/>
      </c>
      <c r="P101" s="1" t="str">
        <f aca="false">IFERROR(INDEX(ピン配置!$C$3:$I$18,MATCH(VALUE(MID(H101,3,2)),ピン配置!$B$3:$B$18,0),MATCH(MID(H101,2,1),ピン配置!$C$2:$I$2,0)),"")</f>
        <v/>
      </c>
      <c r="Q101" s="1" t="n">
        <f aca="false">IF(COUNTIF(H:H,H101)&gt;1,1,0)</f>
        <v>0</v>
      </c>
      <c r="R101" s="1" t="n">
        <f aca="false">IF(H101="",0,IF(COUNTIF(D101:F101,H101)=1,0,1))</f>
        <v>0</v>
      </c>
      <c r="S101" s="1" t="str">
        <f aca="false">IF(A101=0,S100,A101)</f>
        <v>AD</v>
      </c>
      <c r="T101" s="1" t="n">
        <f aca="false">IF(B101=0,T100,B101)</f>
        <v>2</v>
      </c>
      <c r="U101" s="1" t="str">
        <f aca="false">IF(B101=0,U100,IF(G101="","",G101))</f>
        <v/>
      </c>
      <c r="V101" s="1" t="str">
        <f aca="false">S101&amp;T101&amp;"_"&amp;C101</f>
        <v>AD2_IN2</v>
      </c>
    </row>
    <row r="102" customFormat="false" ht="13.5" hidden="false" customHeight="false" outlineLevel="0" collapsed="false">
      <c r="A102" s="73"/>
      <c r="B102" s="79"/>
      <c r="C102" s="47" t="s">
        <v>123</v>
      </c>
      <c r="D102" s="24" t="s">
        <v>124</v>
      </c>
      <c r="G102" s="25"/>
      <c r="I102" s="27" t="str">
        <f aca="false">IF(O102="",P102,O102)</f>
        <v/>
      </c>
      <c r="J102" s="46"/>
      <c r="K102" s="28" t="str">
        <f aca="false">IF(D102="","",IF(COUNTIF($H:$H,D102)=0,D102,""))</f>
        <v/>
      </c>
      <c r="L102" s="25" t="str">
        <f aca="false">IF(E102="","",IF(COUNTIF($H:$H,E102)=0,E102,""))</f>
        <v/>
      </c>
      <c r="M102" s="29" t="str">
        <f aca="false">IF(F102="","",IF(COUNTIF($H:$H,F102)=0,F102,""))</f>
        <v/>
      </c>
      <c r="O102" s="1" t="str">
        <f aca="false">IF(Q102,$Q$1,"")&amp;IF(R102=1,$R$1,"")</f>
        <v/>
      </c>
      <c r="P102" s="1" t="str">
        <f aca="false">IFERROR(INDEX(ピン配置!$C$3:$I$18,MATCH(VALUE(MID(H102,3,2)),ピン配置!$B$3:$B$18,0),MATCH(MID(H102,2,1),ピン配置!$C$2:$I$2,0)),"")</f>
        <v/>
      </c>
      <c r="Q102" s="1" t="n">
        <f aca="false">IF(COUNTIF(H:H,H102)&gt;1,1,0)</f>
        <v>0</v>
      </c>
      <c r="R102" s="1" t="n">
        <f aca="false">IF(H102="",0,IF(COUNTIF(D102:F102,H102)=1,0,1))</f>
        <v>0</v>
      </c>
      <c r="S102" s="1" t="str">
        <f aca="false">IF(A102=0,S101,A102)</f>
        <v>AD</v>
      </c>
      <c r="T102" s="1" t="n">
        <f aca="false">IF(B102=0,T101,B102)</f>
        <v>2</v>
      </c>
      <c r="U102" s="1" t="str">
        <f aca="false">IF(B102=0,U101,IF(G102="","",G102))</f>
        <v/>
      </c>
      <c r="V102" s="1" t="str">
        <f aca="false">S102&amp;T102&amp;"_"&amp;C102</f>
        <v>AD2_IN3</v>
      </c>
    </row>
    <row r="103" customFormat="false" ht="13.5" hidden="false" customHeight="false" outlineLevel="0" collapsed="false">
      <c r="A103" s="73"/>
      <c r="B103" s="79"/>
      <c r="C103" s="47" t="s">
        <v>125</v>
      </c>
      <c r="D103" s="24" t="s">
        <v>126</v>
      </c>
      <c r="G103" s="25"/>
      <c r="I103" s="27" t="str">
        <f aca="false">IF(O103="",P103,O103)</f>
        <v/>
      </c>
      <c r="J103" s="46"/>
      <c r="K103" s="28" t="str">
        <f aca="false">IF(D103="","",IF(COUNTIF($H:$H,D103)=0,D103,""))</f>
        <v/>
      </c>
      <c r="L103" s="25" t="str">
        <f aca="false">IF(E103="","",IF(COUNTIF($H:$H,E103)=0,E103,""))</f>
        <v/>
      </c>
      <c r="M103" s="29" t="str">
        <f aca="false">IF(F103="","",IF(COUNTIF($H:$H,F103)=0,F103,""))</f>
        <v/>
      </c>
      <c r="O103" s="1" t="str">
        <f aca="false">IF(Q103,$Q$1,"")&amp;IF(R103=1,$R$1,"")</f>
        <v/>
      </c>
      <c r="P103" s="1" t="str">
        <f aca="false">IFERROR(INDEX(ピン配置!$C$3:$I$18,MATCH(VALUE(MID(H103,3,2)),ピン配置!$B$3:$B$18,0),MATCH(MID(H103,2,1),ピン配置!$C$2:$I$2,0)),"")</f>
        <v/>
      </c>
      <c r="Q103" s="1" t="n">
        <f aca="false">IF(COUNTIF(H:H,H103)&gt;1,1,0)</f>
        <v>0</v>
      </c>
      <c r="R103" s="1" t="n">
        <f aca="false">IF(H103="",0,IF(COUNTIF(D103:F103,H103)=1,0,1))</f>
        <v>0</v>
      </c>
      <c r="S103" s="1" t="str">
        <f aca="false">IF(A103=0,S102,A103)</f>
        <v>AD</v>
      </c>
      <c r="T103" s="1" t="n">
        <f aca="false">IF(B103=0,T102,B103)</f>
        <v>2</v>
      </c>
      <c r="U103" s="1" t="str">
        <f aca="false">IF(B103=0,U102,IF(G103="","",G103))</f>
        <v/>
      </c>
      <c r="V103" s="1" t="str">
        <f aca="false">S103&amp;T103&amp;"_"&amp;C103</f>
        <v>AD2_IN4</v>
      </c>
    </row>
    <row r="104" customFormat="false" ht="13.5" hidden="false" customHeight="false" outlineLevel="0" collapsed="false">
      <c r="A104" s="73"/>
      <c r="B104" s="79"/>
      <c r="C104" s="47" t="s">
        <v>127</v>
      </c>
      <c r="D104" s="24" t="s">
        <v>128</v>
      </c>
      <c r="G104" s="25"/>
      <c r="I104" s="27" t="str">
        <f aca="false">IF(O104="",P104,O104)</f>
        <v/>
      </c>
      <c r="J104" s="46"/>
      <c r="K104" s="28" t="str">
        <f aca="false">IF(D104="","",IF(COUNTIF($H:$H,D104)=0,D104,""))</f>
        <v>RA5</v>
      </c>
      <c r="L104" s="25" t="str">
        <f aca="false">IF(E104="","",IF(COUNTIF($H:$H,E104)=0,E104,""))</f>
        <v/>
      </c>
      <c r="M104" s="29" t="str">
        <f aca="false">IF(F104="","",IF(COUNTIF($H:$H,F104)=0,F104,""))</f>
        <v/>
      </c>
      <c r="O104" s="1" t="str">
        <f aca="false">IF(Q104,$Q$1,"")&amp;IF(R104=1,$R$1,"")</f>
        <v/>
      </c>
      <c r="P104" s="1" t="str">
        <f aca="false">IFERROR(INDEX(ピン配置!$C$3:$I$18,MATCH(VALUE(MID(H104,3,2)),ピン配置!$B$3:$B$18,0),MATCH(MID(H104,2,1),ピン配置!$C$2:$I$2,0)),"")</f>
        <v/>
      </c>
      <c r="Q104" s="1" t="n">
        <f aca="false">IF(COUNTIF(H:H,H104)&gt;1,1,0)</f>
        <v>0</v>
      </c>
      <c r="R104" s="1" t="n">
        <f aca="false">IF(H104="",0,IF(COUNTIF(D104:F104,H104)=1,0,1))</f>
        <v>0</v>
      </c>
      <c r="S104" s="1" t="str">
        <f aca="false">IF(A104=0,S103,A104)</f>
        <v>AD</v>
      </c>
      <c r="T104" s="1" t="n">
        <f aca="false">IF(B104=0,T103,B104)</f>
        <v>2</v>
      </c>
      <c r="U104" s="1" t="str">
        <f aca="false">IF(B104=0,U103,IF(G104="","",G104))</f>
        <v/>
      </c>
      <c r="V104" s="1" t="str">
        <f aca="false">S104&amp;T104&amp;"_"&amp;C104</f>
        <v>AD2_IN5</v>
      </c>
    </row>
    <row r="105" customFormat="false" ht="13.5" hidden="false" customHeight="false" outlineLevel="0" collapsed="false">
      <c r="A105" s="73"/>
      <c r="B105" s="79"/>
      <c r="C105" s="47" t="s">
        <v>130</v>
      </c>
      <c r="D105" s="24" t="s">
        <v>131</v>
      </c>
      <c r="G105" s="25"/>
      <c r="I105" s="27" t="str">
        <f aca="false">IF(O105="",P105,O105)</f>
        <v/>
      </c>
      <c r="J105" s="46"/>
      <c r="K105" s="28" t="str">
        <f aca="false">IF(D105="","",IF(COUNTIF($H:$H,D105)=0,D105,""))</f>
        <v>RA6</v>
      </c>
      <c r="L105" s="25" t="str">
        <f aca="false">IF(E105="","",IF(COUNTIF($H:$H,E105)=0,E105,""))</f>
        <v/>
      </c>
      <c r="M105" s="29" t="str">
        <f aca="false">IF(F105="","",IF(COUNTIF($H:$H,F105)=0,F105,""))</f>
        <v/>
      </c>
      <c r="O105" s="1" t="str">
        <f aca="false">IF(Q105,$Q$1,"")&amp;IF(R105=1,$R$1,"")</f>
        <v/>
      </c>
      <c r="P105" s="1" t="str">
        <f aca="false">IFERROR(INDEX(ピン配置!$C$3:$I$18,MATCH(VALUE(MID(H105,3,2)),ピン配置!$B$3:$B$18,0),MATCH(MID(H105,2,1),ピン配置!$C$2:$I$2,0)),"")</f>
        <v/>
      </c>
      <c r="Q105" s="1" t="n">
        <f aca="false">IF(COUNTIF(H:H,H105)&gt;1,1,0)</f>
        <v>0</v>
      </c>
      <c r="R105" s="1" t="n">
        <f aca="false">IF(H105="",0,IF(COUNTIF(D105:F105,H105)=1,0,1))</f>
        <v>0</v>
      </c>
      <c r="S105" s="1" t="str">
        <f aca="false">IF(A105=0,S104,A105)</f>
        <v>AD</v>
      </c>
      <c r="T105" s="1" t="n">
        <f aca="false">IF(B105=0,T104,B105)</f>
        <v>2</v>
      </c>
      <c r="U105" s="1" t="str">
        <f aca="false">IF(B105=0,U104,IF(G105="","",G105))</f>
        <v/>
      </c>
      <c r="V105" s="1" t="str">
        <f aca="false">S105&amp;T105&amp;"_"&amp;C105</f>
        <v>AD2_IN6</v>
      </c>
    </row>
    <row r="106" customFormat="false" ht="13.5" hidden="false" customHeight="false" outlineLevel="0" collapsed="false">
      <c r="A106" s="73"/>
      <c r="B106" s="79"/>
      <c r="C106" s="47" t="s">
        <v>133</v>
      </c>
      <c r="D106" s="24" t="s">
        <v>134</v>
      </c>
      <c r="G106" s="25"/>
      <c r="I106" s="27" t="str">
        <f aca="false">IF(O106="",P106,O106)</f>
        <v/>
      </c>
      <c r="J106" s="46"/>
      <c r="K106" s="28" t="str">
        <f aca="false">IF(D106="","",IF(COUNTIF($H:$H,D106)=0,D106,""))</f>
        <v>RA7</v>
      </c>
      <c r="L106" s="25" t="str">
        <f aca="false">IF(E106="","",IF(COUNTIF($H:$H,E106)=0,E106,""))</f>
        <v/>
      </c>
      <c r="M106" s="29" t="str">
        <f aca="false">IF(F106="","",IF(COUNTIF($H:$H,F106)=0,F106,""))</f>
        <v/>
      </c>
      <c r="O106" s="1" t="str">
        <f aca="false">IF(Q106,$Q$1,"")&amp;IF(R106=1,$R$1,"")</f>
        <v/>
      </c>
      <c r="P106" s="1" t="str">
        <f aca="false">IFERROR(INDEX(ピン配置!$C$3:$I$18,MATCH(VALUE(MID(H106,3,2)),ピン配置!$B$3:$B$18,0),MATCH(MID(H106,2,1),ピン配置!$C$2:$I$2,0)),"")</f>
        <v/>
      </c>
      <c r="Q106" s="1" t="n">
        <f aca="false">IF(COUNTIF(H:H,H106)&gt;1,1,0)</f>
        <v>0</v>
      </c>
      <c r="R106" s="1" t="n">
        <f aca="false">IF(H106="",0,IF(COUNTIF(D106:F106,H106)=1,0,1))</f>
        <v>0</v>
      </c>
      <c r="S106" s="1" t="str">
        <f aca="false">IF(A106=0,S105,A106)</f>
        <v>AD</v>
      </c>
      <c r="T106" s="1" t="n">
        <f aca="false">IF(B106=0,T105,B106)</f>
        <v>2</v>
      </c>
      <c r="U106" s="1" t="str">
        <f aca="false">IF(B106=0,U105,IF(G106="","",G106))</f>
        <v/>
      </c>
      <c r="V106" s="1" t="str">
        <f aca="false">S106&amp;T106&amp;"_"&amp;C106</f>
        <v>AD2_IN7</v>
      </c>
    </row>
    <row r="107" customFormat="false" ht="13.5" hidden="false" customHeight="false" outlineLevel="0" collapsed="false">
      <c r="A107" s="73"/>
      <c r="B107" s="79"/>
      <c r="C107" s="47" t="s">
        <v>136</v>
      </c>
      <c r="D107" s="24" t="s">
        <v>90</v>
      </c>
      <c r="G107" s="25"/>
      <c r="I107" s="27" t="str">
        <f aca="false">IF(O107="",P107,O107)</f>
        <v/>
      </c>
      <c r="J107" s="46"/>
      <c r="K107" s="28" t="str">
        <f aca="false">IF(D107="","",IF(COUNTIF($H:$H,D107)=0,D107,""))</f>
        <v/>
      </c>
      <c r="L107" s="25" t="str">
        <f aca="false">IF(E107="","",IF(COUNTIF($H:$H,E107)=0,E107,""))</f>
        <v/>
      </c>
      <c r="M107" s="29" t="str">
        <f aca="false">IF(F107="","",IF(COUNTIF($H:$H,F107)=0,F107,""))</f>
        <v/>
      </c>
      <c r="O107" s="1" t="str">
        <f aca="false">IF(Q107,$Q$1,"")&amp;IF(R107=1,$R$1,"")</f>
        <v/>
      </c>
      <c r="P107" s="1" t="str">
        <f aca="false">IFERROR(INDEX(ピン配置!$C$3:$I$18,MATCH(VALUE(MID(H107,3,2)),ピン配置!$B$3:$B$18,0),MATCH(MID(H107,2,1),ピン配置!$C$2:$I$2,0)),"")</f>
        <v/>
      </c>
      <c r="Q107" s="1" t="n">
        <f aca="false">IF(COUNTIF(H:H,H107)&gt;1,1,0)</f>
        <v>0</v>
      </c>
      <c r="R107" s="1" t="n">
        <f aca="false">IF(H107="",0,IF(COUNTIF(D107:F107,H107)=1,0,1))</f>
        <v>0</v>
      </c>
      <c r="S107" s="1" t="str">
        <f aca="false">IF(A107=0,S106,A107)</f>
        <v>AD</v>
      </c>
      <c r="T107" s="1" t="n">
        <f aca="false">IF(B107=0,T106,B107)</f>
        <v>2</v>
      </c>
      <c r="U107" s="1" t="str">
        <f aca="false">IF(B107=0,U106,IF(G107="","",G107))</f>
        <v/>
      </c>
      <c r="V107" s="1" t="str">
        <f aca="false">S107&amp;T107&amp;"_"&amp;C107</f>
        <v>AD2_IN8</v>
      </c>
    </row>
    <row r="108" customFormat="false" ht="13.5" hidden="false" customHeight="false" outlineLevel="0" collapsed="false">
      <c r="A108" s="73"/>
      <c r="B108" s="79"/>
      <c r="C108" s="47" t="s">
        <v>137</v>
      </c>
      <c r="D108" s="24" t="s">
        <v>96</v>
      </c>
      <c r="G108" s="25"/>
      <c r="I108" s="27" t="str">
        <f aca="false">IF(O108="",P108,O108)</f>
        <v/>
      </c>
      <c r="J108" s="46"/>
      <c r="K108" s="28" t="str">
        <f aca="false">IF(D108="","",IF(COUNTIF($H:$H,D108)=0,D108,""))</f>
        <v/>
      </c>
      <c r="L108" s="25" t="str">
        <f aca="false">IF(E108="","",IF(COUNTIF($H:$H,E108)=0,E108,""))</f>
        <v/>
      </c>
      <c r="M108" s="29" t="str">
        <f aca="false">IF(F108="","",IF(COUNTIF($H:$H,F108)=0,F108,""))</f>
        <v/>
      </c>
      <c r="O108" s="1" t="str">
        <f aca="false">IF(Q108,$Q$1,"")&amp;IF(R108=1,$R$1,"")</f>
        <v/>
      </c>
      <c r="P108" s="1" t="str">
        <f aca="false">IFERROR(INDEX(ピン配置!$C$3:$I$18,MATCH(VALUE(MID(H108,3,2)),ピン配置!$B$3:$B$18,0),MATCH(MID(H108,2,1),ピン配置!$C$2:$I$2,0)),"")</f>
        <v/>
      </c>
      <c r="Q108" s="1" t="n">
        <f aca="false">IF(COUNTIF(H:H,H108)&gt;1,1,0)</f>
        <v>0</v>
      </c>
      <c r="R108" s="1" t="n">
        <f aca="false">IF(H108="",0,IF(COUNTIF(D108:F108,H108)=1,0,1))</f>
        <v>0</v>
      </c>
      <c r="S108" s="1" t="str">
        <f aca="false">IF(A108=0,S107,A108)</f>
        <v>AD</v>
      </c>
      <c r="T108" s="1" t="n">
        <f aca="false">IF(B108=0,T107,B108)</f>
        <v>2</v>
      </c>
      <c r="U108" s="1" t="str">
        <f aca="false">IF(B108=0,U107,IF(G108="","",G108))</f>
        <v/>
      </c>
      <c r="V108" s="1" t="str">
        <f aca="false">S108&amp;T108&amp;"_"&amp;C108</f>
        <v>AD2_IN9</v>
      </c>
    </row>
    <row r="109" customFormat="false" ht="13.5" hidden="false" customHeight="false" outlineLevel="0" collapsed="false">
      <c r="A109" s="73"/>
      <c r="B109" s="79"/>
      <c r="C109" s="47" t="s">
        <v>138</v>
      </c>
      <c r="D109" s="24" t="s">
        <v>139</v>
      </c>
      <c r="G109" s="25"/>
      <c r="I109" s="27" t="str">
        <f aca="false">IF(O109="",P109,O109)</f>
        <v/>
      </c>
      <c r="J109" s="46"/>
      <c r="K109" s="28" t="str">
        <f aca="false">IF(D109="","",IF(COUNTIF($H:$H,D109)=0,D109,""))</f>
        <v/>
      </c>
      <c r="L109" s="25" t="str">
        <f aca="false">IF(E109="","",IF(COUNTIF($H:$H,E109)=0,E109,""))</f>
        <v/>
      </c>
      <c r="M109" s="29" t="str">
        <f aca="false">IF(F109="","",IF(COUNTIF($H:$H,F109)=0,F109,""))</f>
        <v/>
      </c>
      <c r="O109" s="1" t="str">
        <f aca="false">IF(Q109,$Q$1,"")&amp;IF(R109=1,$R$1,"")</f>
        <v/>
      </c>
      <c r="P109" s="1" t="str">
        <f aca="false">IFERROR(INDEX(ピン配置!$C$3:$I$18,MATCH(VALUE(MID(H109,3,2)),ピン配置!$B$3:$B$18,0),MATCH(MID(H109,2,1),ピン配置!$C$2:$I$2,0)),"")</f>
        <v/>
      </c>
      <c r="Q109" s="1" t="n">
        <f aca="false">IF(COUNTIF(H:H,H109)&gt;1,1,0)</f>
        <v>0</v>
      </c>
      <c r="R109" s="1" t="n">
        <f aca="false">IF(H109="",0,IF(COUNTIF(D109:F109,H109)=1,0,1))</f>
        <v>0</v>
      </c>
      <c r="S109" s="1" t="str">
        <f aca="false">IF(A109=0,S108,A109)</f>
        <v>AD</v>
      </c>
      <c r="T109" s="1" t="n">
        <f aca="false">IF(B109=0,T108,B109)</f>
        <v>2</v>
      </c>
      <c r="U109" s="1" t="str">
        <f aca="false">IF(B109=0,U108,IF(G109="","",G109))</f>
        <v/>
      </c>
      <c r="V109" s="1" t="str">
        <f aca="false">S109&amp;T109&amp;"_"&amp;C109</f>
        <v>AD2_IN10</v>
      </c>
    </row>
    <row r="110" customFormat="false" ht="13.5" hidden="false" customHeight="false" outlineLevel="0" collapsed="false">
      <c r="A110" s="73"/>
      <c r="B110" s="79"/>
      <c r="C110" s="47" t="s">
        <v>140</v>
      </c>
      <c r="D110" s="24" t="s">
        <v>141</v>
      </c>
      <c r="G110" s="25"/>
      <c r="I110" s="27" t="str">
        <f aca="false">IF(O110="",P110,O110)</f>
        <v/>
      </c>
      <c r="J110" s="46"/>
      <c r="K110" s="28" t="str">
        <f aca="false">IF(D110="","",IF(COUNTIF($H:$H,D110)=0,D110,""))</f>
        <v/>
      </c>
      <c r="L110" s="25" t="str">
        <f aca="false">IF(E110="","",IF(COUNTIF($H:$H,E110)=0,E110,""))</f>
        <v/>
      </c>
      <c r="M110" s="29" t="str">
        <f aca="false">IF(F110="","",IF(COUNTIF($H:$H,F110)=0,F110,""))</f>
        <v/>
      </c>
      <c r="O110" s="1" t="str">
        <f aca="false">IF(Q110,$Q$1,"")&amp;IF(R110=1,$R$1,"")</f>
        <v/>
      </c>
      <c r="P110" s="1" t="str">
        <f aca="false">IFERROR(INDEX(ピン配置!$C$3:$I$18,MATCH(VALUE(MID(H110,3,2)),ピン配置!$B$3:$B$18,0),MATCH(MID(H110,2,1),ピン配置!$C$2:$I$2,0)),"")</f>
        <v/>
      </c>
      <c r="Q110" s="1" t="n">
        <f aca="false">IF(COUNTIF(H:H,H110)&gt;1,1,0)</f>
        <v>0</v>
      </c>
      <c r="R110" s="1" t="n">
        <f aca="false">IF(H110="",0,IF(COUNTIF(D110:F110,H110)=1,0,1))</f>
        <v>0</v>
      </c>
      <c r="S110" s="1" t="str">
        <f aca="false">IF(A110=0,S109,A110)</f>
        <v>AD</v>
      </c>
      <c r="T110" s="1" t="n">
        <f aca="false">IF(B110=0,T109,B110)</f>
        <v>2</v>
      </c>
      <c r="U110" s="1" t="str">
        <f aca="false">IF(B110=0,U109,IF(G110="","",G110))</f>
        <v/>
      </c>
      <c r="V110" s="1" t="str">
        <f aca="false">S110&amp;T110&amp;"_"&amp;C110</f>
        <v>AD2_IN11</v>
      </c>
    </row>
    <row r="111" customFormat="false" ht="13.5" hidden="false" customHeight="false" outlineLevel="0" collapsed="false">
      <c r="A111" s="73"/>
      <c r="B111" s="79"/>
      <c r="C111" s="47" t="s">
        <v>142</v>
      </c>
      <c r="D111" s="24" t="s">
        <v>143</v>
      </c>
      <c r="G111" s="25"/>
      <c r="I111" s="27" t="str">
        <f aca="false">IF(O111="",P111,O111)</f>
        <v/>
      </c>
      <c r="J111" s="46"/>
      <c r="K111" s="28" t="str">
        <f aca="false">IF(D111="","",IF(COUNTIF($H:$H,D111)=0,D111,""))</f>
        <v/>
      </c>
      <c r="L111" s="25" t="str">
        <f aca="false">IF(E111="","",IF(COUNTIF($H:$H,E111)=0,E111,""))</f>
        <v/>
      </c>
      <c r="M111" s="29" t="str">
        <f aca="false">IF(F111="","",IF(COUNTIF($H:$H,F111)=0,F111,""))</f>
        <v/>
      </c>
      <c r="O111" s="1" t="str">
        <f aca="false">IF(Q111,$Q$1,"")&amp;IF(R111=1,$R$1,"")</f>
        <v/>
      </c>
      <c r="P111" s="1" t="str">
        <f aca="false">IFERROR(INDEX(ピン配置!$C$3:$I$18,MATCH(VALUE(MID(H111,3,2)),ピン配置!$B$3:$B$18,0),MATCH(MID(H111,2,1),ピン配置!$C$2:$I$2,0)),"")</f>
        <v/>
      </c>
      <c r="Q111" s="1" t="n">
        <f aca="false">IF(COUNTIF(H:H,H111)&gt;1,1,0)</f>
        <v>0</v>
      </c>
      <c r="R111" s="1" t="n">
        <f aca="false">IF(H111="",0,IF(COUNTIF(D111:F111,H111)=1,0,1))</f>
        <v>0</v>
      </c>
      <c r="S111" s="1" t="str">
        <f aca="false">IF(A111=0,S110,A111)</f>
        <v>AD</v>
      </c>
      <c r="T111" s="1" t="n">
        <f aca="false">IF(B111=0,T110,B111)</f>
        <v>2</v>
      </c>
      <c r="U111" s="1" t="str">
        <f aca="false">IF(B111=0,U110,IF(G111="","",G111))</f>
        <v/>
      </c>
      <c r="V111" s="1" t="str">
        <f aca="false">S111&amp;T111&amp;"_"&amp;C111</f>
        <v>AD2_IN12</v>
      </c>
    </row>
    <row r="112" customFormat="false" ht="13.5" hidden="false" customHeight="false" outlineLevel="0" collapsed="false">
      <c r="A112" s="73"/>
      <c r="B112" s="79"/>
      <c r="C112" s="47" t="s">
        <v>144</v>
      </c>
      <c r="D112" s="24" t="s">
        <v>145</v>
      </c>
      <c r="G112" s="25"/>
      <c r="I112" s="27" t="str">
        <f aca="false">IF(O112="",P112,O112)</f>
        <v/>
      </c>
      <c r="J112" s="46"/>
      <c r="K112" s="28" t="str">
        <f aca="false">IF(D112="","",IF(COUNTIF($H:$H,D112)=0,D112,""))</f>
        <v/>
      </c>
      <c r="L112" s="25" t="str">
        <f aca="false">IF(E112="","",IF(COUNTIF($H:$H,E112)=0,E112,""))</f>
        <v/>
      </c>
      <c r="M112" s="29" t="str">
        <f aca="false">IF(F112="","",IF(COUNTIF($H:$H,F112)=0,F112,""))</f>
        <v/>
      </c>
      <c r="O112" s="1" t="str">
        <f aca="false">IF(Q112,$Q$1,"")&amp;IF(R112=1,$R$1,"")</f>
        <v/>
      </c>
      <c r="P112" s="1" t="str">
        <f aca="false">IFERROR(INDEX(ピン配置!$C$3:$I$18,MATCH(VALUE(MID(H112,3,2)),ピン配置!$B$3:$B$18,0),MATCH(MID(H112,2,1),ピン配置!$C$2:$I$2,0)),"")</f>
        <v/>
      </c>
      <c r="Q112" s="1" t="n">
        <f aca="false">IF(COUNTIF(H:H,H112)&gt;1,1,0)</f>
        <v>0</v>
      </c>
      <c r="R112" s="1" t="n">
        <f aca="false">IF(H112="",0,IF(COUNTIF(D112:F112,H112)=1,0,1))</f>
        <v>0</v>
      </c>
      <c r="S112" s="1" t="str">
        <f aca="false">IF(A112=0,S111,A112)</f>
        <v>AD</v>
      </c>
      <c r="T112" s="1" t="n">
        <f aca="false">IF(B112=0,T111,B112)</f>
        <v>2</v>
      </c>
      <c r="U112" s="1" t="str">
        <f aca="false">IF(B112=0,U111,IF(G112="","",G112))</f>
        <v/>
      </c>
      <c r="V112" s="1" t="str">
        <f aca="false">S112&amp;T112&amp;"_"&amp;C112</f>
        <v>AD2_IN13</v>
      </c>
    </row>
    <row r="113" customFormat="false" ht="13.5" hidden="false" customHeight="false" outlineLevel="0" collapsed="false">
      <c r="A113" s="73"/>
      <c r="B113" s="79"/>
      <c r="C113" s="47" t="s">
        <v>146</v>
      </c>
      <c r="D113" s="24" t="s">
        <v>147</v>
      </c>
      <c r="G113" s="25"/>
      <c r="I113" s="27" t="str">
        <f aca="false">IF(O113="",P113,O113)</f>
        <v/>
      </c>
      <c r="J113" s="46"/>
      <c r="K113" s="28" t="str">
        <f aca="false">IF(D113="","",IF(COUNTIF($H:$H,D113)=0,D113,""))</f>
        <v/>
      </c>
      <c r="L113" s="25" t="str">
        <f aca="false">IF(E113="","",IF(COUNTIF($H:$H,E113)=0,E113,""))</f>
        <v/>
      </c>
      <c r="M113" s="29" t="str">
        <f aca="false">IF(F113="","",IF(COUNTIF($H:$H,F113)=0,F113,""))</f>
        <v/>
      </c>
      <c r="O113" s="1" t="str">
        <f aca="false">IF(Q113,$Q$1,"")&amp;IF(R113=1,$R$1,"")</f>
        <v/>
      </c>
      <c r="P113" s="1" t="str">
        <f aca="false">IFERROR(INDEX(ピン配置!$C$3:$I$18,MATCH(VALUE(MID(H113,3,2)),ピン配置!$B$3:$B$18,0),MATCH(MID(H113,2,1),ピン配置!$C$2:$I$2,0)),"")</f>
        <v/>
      </c>
      <c r="Q113" s="1" t="n">
        <f aca="false">IF(COUNTIF(H:H,H113)&gt;1,1,0)</f>
        <v>0</v>
      </c>
      <c r="R113" s="1" t="n">
        <f aca="false">IF(H113="",0,IF(COUNTIF(D113:F113,H113)=1,0,1))</f>
        <v>0</v>
      </c>
      <c r="S113" s="1" t="str">
        <f aca="false">IF(A113=0,S112,A113)</f>
        <v>AD</v>
      </c>
      <c r="T113" s="1" t="n">
        <f aca="false">IF(B113=0,T112,B113)</f>
        <v>2</v>
      </c>
      <c r="U113" s="1" t="str">
        <f aca="false">IF(B113=0,U112,IF(G113="","",G113))</f>
        <v/>
      </c>
      <c r="V113" s="1" t="str">
        <f aca="false">S113&amp;T113&amp;"_"&amp;C113</f>
        <v>AD2_IN14</v>
      </c>
    </row>
    <row r="114" customFormat="false" ht="13.5" hidden="false" customHeight="false" outlineLevel="0" collapsed="false">
      <c r="A114" s="73"/>
      <c r="B114" s="79"/>
      <c r="C114" s="47" t="s">
        <v>148</v>
      </c>
      <c r="D114" s="43" t="s">
        <v>149</v>
      </c>
      <c r="E114" s="44"/>
      <c r="F114" s="45"/>
      <c r="G114" s="44"/>
      <c r="H114" s="50"/>
      <c r="I114" s="50" t="str">
        <f aca="false">IF(O114="",P114,O114)</f>
        <v/>
      </c>
      <c r="J114" s="71"/>
      <c r="K114" s="28" t="str">
        <f aca="false">IF(D114="","",IF(COUNTIF($H:$H,D114)=0,D114,""))</f>
        <v/>
      </c>
      <c r="L114" s="25" t="str">
        <f aca="false">IF(E114="","",IF(COUNTIF($H:$H,E114)=0,E114,""))</f>
        <v/>
      </c>
      <c r="M114" s="29" t="str">
        <f aca="false">IF(F114="","",IF(COUNTIF($H:$H,F114)=0,F114,""))</f>
        <v/>
      </c>
      <c r="O114" s="1" t="str">
        <f aca="false">IF(Q114,$Q$1,"")&amp;IF(R114=1,$R$1,"")</f>
        <v/>
      </c>
      <c r="P114" s="1" t="str">
        <f aca="false">IFERROR(INDEX(ピン配置!$C$3:$I$18,MATCH(VALUE(MID(H114,3,2)),ピン配置!$B$3:$B$18,0),MATCH(MID(H114,2,1),ピン配置!$C$2:$I$2,0)),"")</f>
        <v/>
      </c>
      <c r="Q114" s="1" t="n">
        <f aca="false">IF(COUNTIF(H:H,H114)&gt;1,1,0)</f>
        <v>0</v>
      </c>
      <c r="R114" s="1" t="n">
        <f aca="false">IF(H114="",0,IF(COUNTIF(D114:F114,H114)=1,0,1))</f>
        <v>0</v>
      </c>
      <c r="S114" s="1" t="str">
        <f aca="false">IF(A114=0,S113,A114)</f>
        <v>AD</v>
      </c>
      <c r="T114" s="1" t="n">
        <f aca="false">IF(B114=0,T113,B114)</f>
        <v>2</v>
      </c>
      <c r="U114" s="1" t="str">
        <f aca="false">IF(B114=0,U113,IF(G114="","",G114))</f>
        <v/>
      </c>
      <c r="V114" s="1" t="str">
        <f aca="false">S114&amp;T114&amp;"_"&amp;C114</f>
        <v>AD2_IN15</v>
      </c>
    </row>
    <row r="115" customFormat="false" ht="13.5" hidden="false" customHeight="false" outlineLevel="0" collapsed="false">
      <c r="A115" s="73"/>
      <c r="B115" s="25" t="n">
        <v>3</v>
      </c>
      <c r="C115" s="39" t="s">
        <v>117</v>
      </c>
      <c r="D115" s="24" t="s">
        <v>118</v>
      </c>
      <c r="G115" s="25"/>
      <c r="I115" s="27" t="str">
        <f aca="false">IF(O115="",P115,O115)</f>
        <v/>
      </c>
      <c r="J115" s="46"/>
      <c r="K115" s="28" t="str">
        <f aca="false">IF(D115="","",IF(COUNTIF($H:$H,D115)=0,D115,""))</f>
        <v>RA0</v>
      </c>
      <c r="L115" s="25" t="str">
        <f aca="false">IF(E115="","",IF(COUNTIF($H:$H,E115)=0,E115,""))</f>
        <v/>
      </c>
      <c r="M115" s="29" t="str">
        <f aca="false">IF(F115="","",IF(COUNTIF($H:$H,F115)=0,F115,""))</f>
        <v/>
      </c>
      <c r="O115" s="1" t="str">
        <f aca="false">IF(Q115,$Q$1,"")&amp;IF(R115=1,$R$1,"")</f>
        <v/>
      </c>
      <c r="P115" s="1" t="str">
        <f aca="false">IFERROR(INDEX(ピン配置!$C$3:$I$18,MATCH(VALUE(MID(H115,3,2)),ピン配置!$B$3:$B$18,0),MATCH(MID(H115,2,1),ピン配置!$C$2:$I$2,0)),"")</f>
        <v/>
      </c>
      <c r="Q115" s="1" t="n">
        <f aca="false">IF(COUNTIF(H:H,H115)&gt;1,1,0)</f>
        <v>0</v>
      </c>
      <c r="R115" s="1" t="n">
        <f aca="false">IF(H115="",0,IF(COUNTIF(D115:F115,H115)=1,0,1))</f>
        <v>0</v>
      </c>
      <c r="S115" s="1" t="str">
        <f aca="false">IF(A115=0,S114,A115)</f>
        <v>AD</v>
      </c>
      <c r="T115" s="1" t="n">
        <f aca="false">IF(B115=0,T114,B115)</f>
        <v>3</v>
      </c>
      <c r="U115" s="1" t="str">
        <f aca="false">IF(B115=0,U114,IF(G115="","",G115))</f>
        <v/>
      </c>
      <c r="V115" s="1" t="str">
        <f aca="false">S115&amp;T115&amp;"_"&amp;C115</f>
        <v>AD3_IN0</v>
      </c>
    </row>
    <row r="116" customFormat="false" ht="13.5" hidden="false" customHeight="false" outlineLevel="0" collapsed="false">
      <c r="A116" s="73"/>
      <c r="B116" s="25"/>
      <c r="C116" s="39" t="s">
        <v>119</v>
      </c>
      <c r="D116" s="24" t="s">
        <v>120</v>
      </c>
      <c r="G116" s="25"/>
      <c r="I116" s="27" t="str">
        <f aca="false">IF(O116="",P116,O116)</f>
        <v/>
      </c>
      <c r="J116" s="46"/>
      <c r="K116" s="28" t="str">
        <f aca="false">IF(D116="","",IF(COUNTIF($H:$H,D116)=0,D116,""))</f>
        <v>RA1</v>
      </c>
      <c r="L116" s="25" t="str">
        <f aca="false">IF(E116="","",IF(COUNTIF($H:$H,E116)=0,E116,""))</f>
        <v/>
      </c>
      <c r="M116" s="29" t="str">
        <f aca="false">IF(F116="","",IF(COUNTIF($H:$H,F116)=0,F116,""))</f>
        <v/>
      </c>
      <c r="O116" s="1" t="str">
        <f aca="false">IF(Q116,$Q$1,"")&amp;IF(R116=1,$R$1,"")</f>
        <v/>
      </c>
      <c r="P116" s="1" t="str">
        <f aca="false">IFERROR(INDEX(ピン配置!$C$3:$I$18,MATCH(VALUE(MID(H116,3,2)),ピン配置!$B$3:$B$18,0),MATCH(MID(H116,2,1),ピン配置!$C$2:$I$2,0)),"")</f>
        <v/>
      </c>
      <c r="Q116" s="1" t="n">
        <f aca="false">IF(COUNTIF(H:H,H116)&gt;1,1,0)</f>
        <v>0</v>
      </c>
      <c r="R116" s="1" t="n">
        <f aca="false">IF(H116="",0,IF(COUNTIF(D116:F116,H116)=1,0,1))</f>
        <v>0</v>
      </c>
      <c r="S116" s="1" t="str">
        <f aca="false">IF(A116=0,S115,A116)</f>
        <v>AD</v>
      </c>
      <c r="T116" s="1" t="n">
        <f aca="false">IF(B116=0,T115,B116)</f>
        <v>3</v>
      </c>
      <c r="U116" s="1" t="str">
        <f aca="false">IF(B116=0,U115,IF(G116="","",G116))</f>
        <v/>
      </c>
      <c r="V116" s="1" t="str">
        <f aca="false">S116&amp;T116&amp;"_"&amp;C116</f>
        <v>AD3_IN1</v>
      </c>
    </row>
    <row r="117" customFormat="false" ht="13.5" hidden="false" customHeight="false" outlineLevel="0" collapsed="false">
      <c r="A117" s="73"/>
      <c r="B117" s="25"/>
      <c r="C117" s="39" t="s">
        <v>121</v>
      </c>
      <c r="D117" s="24" t="s">
        <v>122</v>
      </c>
      <c r="G117" s="25"/>
      <c r="I117" s="27" t="str">
        <f aca="false">IF(O117="",P117,O117)</f>
        <v/>
      </c>
      <c r="J117" s="46"/>
      <c r="K117" s="28" t="str">
        <f aca="false">IF(D117="","",IF(COUNTIF($H:$H,D117)=0,D117,""))</f>
        <v/>
      </c>
      <c r="L117" s="25" t="str">
        <f aca="false">IF(E117="","",IF(COUNTIF($H:$H,E117)=0,E117,""))</f>
        <v/>
      </c>
      <c r="M117" s="29" t="str">
        <f aca="false">IF(F117="","",IF(COUNTIF($H:$H,F117)=0,F117,""))</f>
        <v/>
      </c>
      <c r="O117" s="1" t="str">
        <f aca="false">IF(Q117,$Q$1,"")&amp;IF(R117=1,$R$1,"")</f>
        <v/>
      </c>
      <c r="P117" s="1" t="str">
        <f aca="false">IFERROR(INDEX(ピン配置!$C$3:$I$18,MATCH(VALUE(MID(H117,3,2)),ピン配置!$B$3:$B$18,0),MATCH(MID(H117,2,1),ピン配置!$C$2:$I$2,0)),"")</f>
        <v/>
      </c>
      <c r="Q117" s="1" t="n">
        <f aca="false">IF(COUNTIF(H:H,H117)&gt;1,1,0)</f>
        <v>0</v>
      </c>
      <c r="R117" s="1" t="n">
        <f aca="false">IF(H117="",0,IF(COUNTIF(D117:F117,H117)=1,0,1))</f>
        <v>0</v>
      </c>
      <c r="S117" s="1" t="str">
        <f aca="false">IF(A117=0,S116,A117)</f>
        <v>AD</v>
      </c>
      <c r="T117" s="1" t="n">
        <f aca="false">IF(B117=0,T116,B117)</f>
        <v>3</v>
      </c>
      <c r="U117" s="1" t="str">
        <f aca="false">IF(B117=0,U116,IF(G117="","",G117))</f>
        <v/>
      </c>
      <c r="V117" s="1" t="str">
        <f aca="false">S117&amp;T117&amp;"_"&amp;C117</f>
        <v>AD3_IN2</v>
      </c>
    </row>
    <row r="118" customFormat="false" ht="13.5" hidden="false" customHeight="false" outlineLevel="0" collapsed="false">
      <c r="A118" s="73"/>
      <c r="B118" s="25"/>
      <c r="C118" s="39" t="s">
        <v>123</v>
      </c>
      <c r="D118" s="24" t="s">
        <v>124</v>
      </c>
      <c r="G118" s="25"/>
      <c r="I118" s="27" t="str">
        <f aca="false">IF(O118="",P118,O118)</f>
        <v/>
      </c>
      <c r="J118" s="46"/>
      <c r="K118" s="28" t="str">
        <f aca="false">IF(D118="","",IF(COUNTIF($H:$H,D118)=0,D118,""))</f>
        <v/>
      </c>
      <c r="L118" s="25" t="str">
        <f aca="false">IF(E118="","",IF(COUNTIF($H:$H,E118)=0,E118,""))</f>
        <v/>
      </c>
      <c r="M118" s="29" t="str">
        <f aca="false">IF(F118="","",IF(COUNTIF($H:$H,F118)=0,F118,""))</f>
        <v/>
      </c>
      <c r="O118" s="1" t="str">
        <f aca="false">IF(Q118,$Q$1,"")&amp;IF(R118=1,$R$1,"")</f>
        <v/>
      </c>
      <c r="P118" s="1" t="str">
        <f aca="false">IFERROR(INDEX(ピン配置!$C$3:$I$18,MATCH(VALUE(MID(H118,3,2)),ピン配置!$B$3:$B$18,0),MATCH(MID(H118,2,1),ピン配置!$C$2:$I$2,0)),"")</f>
        <v/>
      </c>
      <c r="Q118" s="1" t="n">
        <f aca="false">IF(COUNTIF(H:H,H118)&gt;1,1,0)</f>
        <v>0</v>
      </c>
      <c r="R118" s="1" t="n">
        <f aca="false">IF(H118="",0,IF(COUNTIF(D118:F118,H118)=1,0,1))</f>
        <v>0</v>
      </c>
      <c r="S118" s="1" t="str">
        <f aca="false">IF(A118=0,S117,A118)</f>
        <v>AD</v>
      </c>
      <c r="T118" s="1" t="n">
        <f aca="false">IF(B118=0,T117,B118)</f>
        <v>3</v>
      </c>
      <c r="U118" s="1" t="str">
        <f aca="false">IF(B118=0,U117,IF(G118="","",G118))</f>
        <v/>
      </c>
      <c r="V118" s="1" t="str">
        <f aca="false">S118&amp;T118&amp;"_"&amp;C118</f>
        <v>AD3_IN3</v>
      </c>
    </row>
    <row r="119" customFormat="false" ht="13.5" hidden="false" customHeight="false" outlineLevel="0" collapsed="false">
      <c r="A119" s="73"/>
      <c r="B119" s="25"/>
      <c r="C119" s="39" t="s">
        <v>125</v>
      </c>
      <c r="G119" s="25"/>
      <c r="I119" s="27" t="str">
        <f aca="false">IF(O119="",P119,O119)</f>
        <v/>
      </c>
      <c r="J119" s="46"/>
      <c r="K119" s="28" t="str">
        <f aca="false">IF(D119="","",IF(COUNTIF($H:$H,D119)=0,D119,""))</f>
        <v/>
      </c>
      <c r="L119" s="25" t="str">
        <f aca="false">IF(E119="","",IF(COUNTIF($H:$H,E119)=0,E119,""))</f>
        <v/>
      </c>
      <c r="M119" s="29" t="str">
        <f aca="false">IF(F119="","",IF(COUNTIF($H:$H,F119)=0,F119,""))</f>
        <v/>
      </c>
      <c r="O119" s="1" t="str">
        <f aca="false">IF(Q119,$Q$1,"")&amp;IF(R119=1,$R$1,"")</f>
        <v/>
      </c>
      <c r="P119" s="1" t="str">
        <f aca="false">IFERROR(INDEX(ピン配置!$C$3:$I$18,MATCH(VALUE(MID(H119,3,2)),ピン配置!$B$3:$B$18,0),MATCH(MID(H119,2,1),ピン配置!$C$2:$I$2,0)),"")</f>
        <v/>
      </c>
      <c r="Q119" s="1" t="n">
        <f aca="false">IF(COUNTIF(H:H,H119)&gt;1,1,0)</f>
        <v>0</v>
      </c>
      <c r="R119" s="1" t="n">
        <f aca="false">IF(H119="",0,IF(COUNTIF(D119:F119,H119)=1,0,1))</f>
        <v>0</v>
      </c>
      <c r="S119" s="1" t="str">
        <f aca="false">IF(A119=0,S118,A119)</f>
        <v>AD</v>
      </c>
      <c r="T119" s="1" t="n">
        <f aca="false">IF(B119=0,T118,B119)</f>
        <v>3</v>
      </c>
      <c r="U119" s="1" t="str">
        <f aca="false">IF(B119=0,U118,IF(G119="","",G119))</f>
        <v/>
      </c>
      <c r="V119" s="1" t="str">
        <f aca="false">S119&amp;T119&amp;"_"&amp;C119</f>
        <v>AD3_IN4</v>
      </c>
    </row>
    <row r="120" customFormat="false" ht="13.5" hidden="false" customHeight="false" outlineLevel="0" collapsed="false">
      <c r="A120" s="73"/>
      <c r="B120" s="25"/>
      <c r="C120" s="39" t="s">
        <v>127</v>
      </c>
      <c r="G120" s="25"/>
      <c r="I120" s="27" t="str">
        <f aca="false">IF(O120="",P120,O120)</f>
        <v/>
      </c>
      <c r="J120" s="46"/>
      <c r="K120" s="28" t="str">
        <f aca="false">IF(D120="","",IF(COUNTIF($H:$H,D120)=0,D120,""))</f>
        <v/>
      </c>
      <c r="L120" s="25" t="str">
        <f aca="false">IF(E120="","",IF(COUNTIF($H:$H,E120)=0,E120,""))</f>
        <v/>
      </c>
      <c r="M120" s="29" t="str">
        <f aca="false">IF(F120="","",IF(COUNTIF($H:$H,F120)=0,F120,""))</f>
        <v/>
      </c>
      <c r="O120" s="1" t="str">
        <f aca="false">IF(Q120,$Q$1,"")&amp;IF(R120=1,$R$1,"")</f>
        <v/>
      </c>
      <c r="P120" s="1" t="str">
        <f aca="false">IFERROR(INDEX(ピン配置!$C$3:$I$18,MATCH(VALUE(MID(H120,3,2)),ピン配置!$B$3:$B$18,0),MATCH(MID(H120,2,1),ピン配置!$C$2:$I$2,0)),"")</f>
        <v/>
      </c>
      <c r="Q120" s="1" t="n">
        <f aca="false">IF(COUNTIF(H:H,H120)&gt;1,1,0)</f>
        <v>0</v>
      </c>
      <c r="R120" s="1" t="n">
        <f aca="false">IF(H120="",0,IF(COUNTIF(D120:F120,H120)=1,0,1))</f>
        <v>0</v>
      </c>
      <c r="S120" s="1" t="str">
        <f aca="false">IF(A120=0,S119,A120)</f>
        <v>AD</v>
      </c>
      <c r="T120" s="1" t="n">
        <f aca="false">IF(B120=0,T119,B120)</f>
        <v>3</v>
      </c>
      <c r="U120" s="1" t="str">
        <f aca="false">IF(B120=0,U119,IF(G120="","",G120))</f>
        <v/>
      </c>
      <c r="V120" s="1" t="str">
        <f aca="false">S120&amp;T120&amp;"_"&amp;C120</f>
        <v>AD3_IN5</v>
      </c>
    </row>
    <row r="121" customFormat="false" ht="13.5" hidden="false" customHeight="false" outlineLevel="0" collapsed="false">
      <c r="A121" s="73"/>
      <c r="B121" s="25"/>
      <c r="C121" s="39" t="s">
        <v>130</v>
      </c>
      <c r="G121" s="25"/>
      <c r="I121" s="27" t="str">
        <f aca="false">IF(O121="",P121,O121)</f>
        <v/>
      </c>
      <c r="J121" s="46"/>
      <c r="K121" s="28" t="str">
        <f aca="false">IF(D121="","",IF(COUNTIF($H:$H,D121)=0,D121,""))</f>
        <v/>
      </c>
      <c r="L121" s="25" t="str">
        <f aca="false">IF(E121="","",IF(COUNTIF($H:$H,E121)=0,E121,""))</f>
        <v/>
      </c>
      <c r="M121" s="29" t="str">
        <f aca="false">IF(F121="","",IF(COUNTIF($H:$H,F121)=0,F121,""))</f>
        <v/>
      </c>
      <c r="O121" s="1" t="str">
        <f aca="false">IF(Q121,$Q$1,"")&amp;IF(R121=1,$R$1,"")</f>
        <v/>
      </c>
      <c r="P121" s="1" t="str">
        <f aca="false">IFERROR(INDEX(ピン配置!$C$3:$I$18,MATCH(VALUE(MID(H121,3,2)),ピン配置!$B$3:$B$18,0),MATCH(MID(H121,2,1),ピン配置!$C$2:$I$2,0)),"")</f>
        <v/>
      </c>
      <c r="Q121" s="1" t="n">
        <f aca="false">IF(COUNTIF(H:H,H121)&gt;1,1,0)</f>
        <v>0</v>
      </c>
      <c r="R121" s="1" t="n">
        <f aca="false">IF(H121="",0,IF(COUNTIF(D121:F121,H121)=1,0,1))</f>
        <v>0</v>
      </c>
      <c r="S121" s="1" t="str">
        <f aca="false">IF(A121=0,S120,A121)</f>
        <v>AD</v>
      </c>
      <c r="T121" s="1" t="n">
        <f aca="false">IF(B121=0,T120,B121)</f>
        <v>3</v>
      </c>
      <c r="U121" s="1" t="str">
        <f aca="false">IF(B121=0,U120,IF(G121="","",G121))</f>
        <v/>
      </c>
      <c r="V121" s="1" t="str">
        <f aca="false">S121&amp;T121&amp;"_"&amp;C121</f>
        <v>AD3_IN6</v>
      </c>
    </row>
    <row r="122" customFormat="false" ht="13.5" hidden="false" customHeight="false" outlineLevel="0" collapsed="false">
      <c r="A122" s="73"/>
      <c r="B122" s="25"/>
      <c r="C122" s="39" t="s">
        <v>133</v>
      </c>
      <c r="G122" s="25"/>
      <c r="I122" s="27" t="str">
        <f aca="false">IF(O122="",P122,O122)</f>
        <v/>
      </c>
      <c r="J122" s="46"/>
      <c r="K122" s="28" t="str">
        <f aca="false">IF(D122="","",IF(COUNTIF($H:$H,D122)=0,D122,""))</f>
        <v/>
      </c>
      <c r="L122" s="25" t="str">
        <f aca="false">IF(E122="","",IF(COUNTIF($H:$H,E122)=0,E122,""))</f>
        <v/>
      </c>
      <c r="M122" s="29" t="str">
        <f aca="false">IF(F122="","",IF(COUNTIF($H:$H,F122)=0,F122,""))</f>
        <v/>
      </c>
      <c r="O122" s="1" t="str">
        <f aca="false">IF(Q122,$Q$1,"")&amp;IF(R122=1,$R$1,"")</f>
        <v/>
      </c>
      <c r="P122" s="1" t="str">
        <f aca="false">IFERROR(INDEX(ピン配置!$C$3:$I$18,MATCH(VALUE(MID(H122,3,2)),ピン配置!$B$3:$B$18,0),MATCH(MID(H122,2,1),ピン配置!$C$2:$I$2,0)),"")</f>
        <v/>
      </c>
      <c r="Q122" s="1" t="n">
        <f aca="false">IF(COUNTIF(H:H,H122)&gt;1,1,0)</f>
        <v>0</v>
      </c>
      <c r="R122" s="1" t="n">
        <f aca="false">IF(H122="",0,IF(COUNTIF(D122:F122,H122)=1,0,1))</f>
        <v>0</v>
      </c>
      <c r="S122" s="1" t="str">
        <f aca="false">IF(A122=0,S121,A122)</f>
        <v>AD</v>
      </c>
      <c r="T122" s="1" t="n">
        <f aca="false">IF(B122=0,T121,B122)</f>
        <v>3</v>
      </c>
      <c r="U122" s="1" t="str">
        <f aca="false">IF(B122=0,U121,IF(G122="","",G122))</f>
        <v/>
      </c>
      <c r="V122" s="1" t="str">
        <f aca="false">S122&amp;T122&amp;"_"&amp;C122</f>
        <v>AD3_IN7</v>
      </c>
    </row>
    <row r="123" customFormat="false" ht="13.5" hidden="false" customHeight="false" outlineLevel="0" collapsed="false">
      <c r="A123" s="73"/>
      <c r="B123" s="25"/>
      <c r="C123" s="39" t="s">
        <v>136</v>
      </c>
      <c r="G123" s="25"/>
      <c r="I123" s="27" t="str">
        <f aca="false">IF(O123="",P123,O123)</f>
        <v/>
      </c>
      <c r="J123" s="46"/>
      <c r="K123" s="28" t="str">
        <f aca="false">IF(D123="","",IF(COUNTIF($H:$H,D123)=0,D123,""))</f>
        <v/>
      </c>
      <c r="L123" s="25" t="str">
        <f aca="false">IF(E123="","",IF(COUNTIF($H:$H,E123)=0,E123,""))</f>
        <v/>
      </c>
      <c r="M123" s="29" t="str">
        <f aca="false">IF(F123="","",IF(COUNTIF($H:$H,F123)=0,F123,""))</f>
        <v/>
      </c>
      <c r="O123" s="1" t="str">
        <f aca="false">IF(Q123,$Q$1,"")&amp;IF(R123=1,$R$1,"")</f>
        <v/>
      </c>
      <c r="P123" s="1" t="str">
        <f aca="false">IFERROR(INDEX(ピン配置!$C$3:$I$18,MATCH(VALUE(MID(H123,3,2)),ピン配置!$B$3:$B$18,0),MATCH(MID(H123,2,1),ピン配置!$C$2:$I$2,0)),"")</f>
        <v/>
      </c>
      <c r="Q123" s="1" t="n">
        <f aca="false">IF(COUNTIF(H:H,H123)&gt;1,1,0)</f>
        <v>0</v>
      </c>
      <c r="R123" s="1" t="n">
        <f aca="false">IF(H123="",0,IF(COUNTIF(D123:F123,H123)=1,0,1))</f>
        <v>0</v>
      </c>
      <c r="S123" s="1" t="str">
        <f aca="false">IF(A123=0,S122,A123)</f>
        <v>AD</v>
      </c>
      <c r="T123" s="1" t="n">
        <f aca="false">IF(B123=0,T122,B123)</f>
        <v>3</v>
      </c>
      <c r="U123" s="1" t="str">
        <f aca="false">IF(B123=0,U122,IF(G123="","",G123))</f>
        <v/>
      </c>
      <c r="V123" s="1" t="str">
        <f aca="false">S123&amp;T123&amp;"_"&amp;C123</f>
        <v>AD3_IN8</v>
      </c>
    </row>
    <row r="124" customFormat="false" ht="13.5" hidden="false" customHeight="false" outlineLevel="0" collapsed="false">
      <c r="A124" s="73"/>
      <c r="B124" s="25"/>
      <c r="C124" s="39" t="s">
        <v>137</v>
      </c>
      <c r="G124" s="25"/>
      <c r="I124" s="27" t="str">
        <f aca="false">IF(O124="",P124,O124)</f>
        <v/>
      </c>
      <c r="J124" s="46"/>
      <c r="K124" s="28" t="str">
        <f aca="false">IF(D124="","",IF(COUNTIF($H:$H,D124)=0,D124,""))</f>
        <v/>
      </c>
      <c r="L124" s="25" t="str">
        <f aca="false">IF(E124="","",IF(COUNTIF($H:$H,E124)=0,E124,""))</f>
        <v/>
      </c>
      <c r="M124" s="29" t="str">
        <f aca="false">IF(F124="","",IF(COUNTIF($H:$H,F124)=0,F124,""))</f>
        <v/>
      </c>
      <c r="O124" s="1" t="str">
        <f aca="false">IF(Q124,$Q$1,"")&amp;IF(R124=1,$R$1,"")</f>
        <v/>
      </c>
      <c r="P124" s="1" t="str">
        <f aca="false">IFERROR(INDEX(ピン配置!$C$3:$I$18,MATCH(VALUE(MID(H124,3,2)),ピン配置!$B$3:$B$18,0),MATCH(MID(H124,2,1),ピン配置!$C$2:$I$2,0)),"")</f>
        <v/>
      </c>
      <c r="Q124" s="1" t="n">
        <f aca="false">IF(COUNTIF(H:H,H124)&gt;1,1,0)</f>
        <v>0</v>
      </c>
      <c r="R124" s="1" t="n">
        <f aca="false">IF(H124="",0,IF(COUNTIF(D124:F124,H124)=1,0,1))</f>
        <v>0</v>
      </c>
      <c r="S124" s="1" t="str">
        <f aca="false">IF(A124=0,S123,A124)</f>
        <v>AD</v>
      </c>
      <c r="T124" s="1" t="n">
        <f aca="false">IF(B124=0,T123,B124)</f>
        <v>3</v>
      </c>
      <c r="U124" s="1" t="str">
        <f aca="false">IF(B124=0,U123,IF(G124="","",G124))</f>
        <v/>
      </c>
      <c r="V124" s="1" t="str">
        <f aca="false">S124&amp;T124&amp;"_"&amp;C124</f>
        <v>AD3_IN9</v>
      </c>
    </row>
    <row r="125" customFormat="false" ht="13.5" hidden="false" customHeight="false" outlineLevel="0" collapsed="false">
      <c r="A125" s="73"/>
      <c r="B125" s="25"/>
      <c r="C125" s="39" t="s">
        <v>138</v>
      </c>
      <c r="D125" s="24" t="s">
        <v>139</v>
      </c>
      <c r="G125" s="25"/>
      <c r="I125" s="27" t="str">
        <f aca="false">IF(O125="",P125,O125)</f>
        <v/>
      </c>
      <c r="J125" s="46"/>
      <c r="K125" s="28" t="str">
        <f aca="false">IF(D125="","",IF(COUNTIF($H:$H,D125)=0,D125,""))</f>
        <v/>
      </c>
      <c r="L125" s="25" t="str">
        <f aca="false">IF(E125="","",IF(COUNTIF($H:$H,E125)=0,E125,""))</f>
        <v/>
      </c>
      <c r="M125" s="29" t="str">
        <f aca="false">IF(F125="","",IF(COUNTIF($H:$H,F125)=0,F125,""))</f>
        <v/>
      </c>
      <c r="O125" s="1" t="str">
        <f aca="false">IF(Q125,$Q$1,"")&amp;IF(R125=1,$R$1,"")</f>
        <v/>
      </c>
      <c r="P125" s="1" t="str">
        <f aca="false">IFERROR(INDEX(ピン配置!$C$3:$I$18,MATCH(VALUE(MID(H125,3,2)),ピン配置!$B$3:$B$18,0),MATCH(MID(H125,2,1),ピン配置!$C$2:$I$2,0)),"")</f>
        <v/>
      </c>
      <c r="Q125" s="1" t="n">
        <f aca="false">IF(COUNTIF(H:H,H125)&gt;1,1,0)</f>
        <v>0</v>
      </c>
      <c r="R125" s="1" t="n">
        <f aca="false">IF(H125="",0,IF(COUNTIF(D125:F125,H125)=1,0,1))</f>
        <v>0</v>
      </c>
      <c r="S125" s="1" t="str">
        <f aca="false">IF(A125=0,S124,A125)</f>
        <v>AD</v>
      </c>
      <c r="T125" s="1" t="n">
        <f aca="false">IF(B125=0,T124,B125)</f>
        <v>3</v>
      </c>
      <c r="U125" s="1" t="str">
        <f aca="false">IF(B125=0,U124,IF(G125="","",G125))</f>
        <v/>
      </c>
      <c r="V125" s="1" t="str">
        <f aca="false">S125&amp;T125&amp;"_"&amp;C125</f>
        <v>AD3_IN10</v>
      </c>
    </row>
    <row r="126" customFormat="false" ht="13.5" hidden="false" customHeight="false" outlineLevel="0" collapsed="false">
      <c r="A126" s="73"/>
      <c r="B126" s="25"/>
      <c r="C126" s="39" t="s">
        <v>140</v>
      </c>
      <c r="D126" s="24" t="s">
        <v>141</v>
      </c>
      <c r="G126" s="25"/>
      <c r="I126" s="27" t="str">
        <f aca="false">IF(O126="",P126,O126)</f>
        <v/>
      </c>
      <c r="J126" s="46"/>
      <c r="K126" s="28" t="str">
        <f aca="false">IF(D126="","",IF(COUNTIF($H:$H,D126)=0,D126,""))</f>
        <v/>
      </c>
      <c r="L126" s="25" t="str">
        <f aca="false">IF(E126="","",IF(COUNTIF($H:$H,E126)=0,E126,""))</f>
        <v/>
      </c>
      <c r="M126" s="29" t="str">
        <f aca="false">IF(F126="","",IF(COUNTIF($H:$H,F126)=0,F126,""))</f>
        <v/>
      </c>
      <c r="O126" s="1" t="str">
        <f aca="false">IF(Q126,$Q$1,"")&amp;IF(R126=1,$R$1,"")</f>
        <v/>
      </c>
      <c r="P126" s="1" t="str">
        <f aca="false">IFERROR(INDEX(ピン配置!$C$3:$I$18,MATCH(VALUE(MID(H126,3,2)),ピン配置!$B$3:$B$18,0),MATCH(MID(H126,2,1),ピン配置!$C$2:$I$2,0)),"")</f>
        <v/>
      </c>
      <c r="Q126" s="1" t="n">
        <f aca="false">IF(COUNTIF(H:H,H126)&gt;1,1,0)</f>
        <v>0</v>
      </c>
      <c r="R126" s="1" t="n">
        <f aca="false">IF(H126="",0,IF(COUNTIF(D126:F126,H126)=1,0,1))</f>
        <v>0</v>
      </c>
      <c r="S126" s="1" t="str">
        <f aca="false">IF(A126=0,S125,A126)</f>
        <v>AD</v>
      </c>
      <c r="T126" s="1" t="n">
        <f aca="false">IF(B126=0,T125,B126)</f>
        <v>3</v>
      </c>
      <c r="U126" s="1" t="str">
        <f aca="false">IF(B126=0,U125,IF(G126="","",G126))</f>
        <v/>
      </c>
      <c r="V126" s="1" t="str">
        <f aca="false">S126&amp;T126&amp;"_"&amp;C126</f>
        <v>AD3_IN11</v>
      </c>
    </row>
    <row r="127" customFormat="false" ht="13.5" hidden="false" customHeight="false" outlineLevel="0" collapsed="false">
      <c r="A127" s="73"/>
      <c r="B127" s="25"/>
      <c r="C127" s="39" t="s">
        <v>142</v>
      </c>
      <c r="D127" s="24" t="s">
        <v>143</v>
      </c>
      <c r="G127" s="25"/>
      <c r="I127" s="27" t="str">
        <f aca="false">IF(O127="",P127,O127)</f>
        <v/>
      </c>
      <c r="J127" s="46"/>
      <c r="K127" s="28" t="str">
        <f aca="false">IF(D127="","",IF(COUNTIF($H:$H,D127)=0,D127,""))</f>
        <v/>
      </c>
      <c r="L127" s="25" t="str">
        <f aca="false">IF(E127="","",IF(COUNTIF($H:$H,E127)=0,E127,""))</f>
        <v/>
      </c>
      <c r="M127" s="29" t="str">
        <f aca="false">IF(F127="","",IF(COUNTIF($H:$H,F127)=0,F127,""))</f>
        <v/>
      </c>
      <c r="O127" s="1" t="str">
        <f aca="false">IF(Q127,$Q$1,"")&amp;IF(R127=1,$R$1,"")</f>
        <v/>
      </c>
      <c r="P127" s="1" t="str">
        <f aca="false">IFERROR(INDEX(ピン配置!$C$3:$I$18,MATCH(VALUE(MID(H127,3,2)),ピン配置!$B$3:$B$18,0),MATCH(MID(H127,2,1),ピン配置!$C$2:$I$2,0)),"")</f>
        <v/>
      </c>
      <c r="Q127" s="1" t="n">
        <f aca="false">IF(COUNTIF(H:H,H127)&gt;1,1,0)</f>
        <v>0</v>
      </c>
      <c r="R127" s="1" t="n">
        <f aca="false">IF(H127="",0,IF(COUNTIF(D127:F127,H127)=1,0,1))</f>
        <v>0</v>
      </c>
      <c r="S127" s="1" t="str">
        <f aca="false">IF(A127=0,S126,A127)</f>
        <v>AD</v>
      </c>
      <c r="T127" s="1" t="n">
        <f aca="false">IF(B127=0,T126,B127)</f>
        <v>3</v>
      </c>
      <c r="U127" s="1" t="str">
        <f aca="false">IF(B127=0,U126,IF(G127="","",G127))</f>
        <v/>
      </c>
      <c r="V127" s="1" t="str">
        <f aca="false">S127&amp;T127&amp;"_"&amp;C127</f>
        <v>AD3_IN12</v>
      </c>
    </row>
    <row r="128" customFormat="false" ht="13.5" hidden="false" customHeight="false" outlineLevel="0" collapsed="false">
      <c r="A128" s="73"/>
      <c r="B128" s="25"/>
      <c r="C128" s="39" t="s">
        <v>144</v>
      </c>
      <c r="D128" s="24" t="s">
        <v>145</v>
      </c>
      <c r="G128" s="25"/>
      <c r="I128" s="27" t="str">
        <f aca="false">IF(O128="",P128,O128)</f>
        <v/>
      </c>
      <c r="J128" s="46"/>
      <c r="K128" s="28" t="str">
        <f aca="false">IF(D128="","",IF(COUNTIF($H:$H,D128)=0,D128,""))</f>
        <v/>
      </c>
      <c r="L128" s="25" t="str">
        <f aca="false">IF(E128="","",IF(COUNTIF($H:$H,E128)=0,E128,""))</f>
        <v/>
      </c>
      <c r="M128" s="29" t="str">
        <f aca="false">IF(F128="","",IF(COUNTIF($H:$H,F128)=0,F128,""))</f>
        <v/>
      </c>
      <c r="O128" s="1" t="str">
        <f aca="false">IF(Q128,$Q$1,"")&amp;IF(R128=1,$R$1,"")</f>
        <v/>
      </c>
      <c r="P128" s="1" t="str">
        <f aca="false">IFERROR(INDEX(ピン配置!$C$3:$I$18,MATCH(VALUE(MID(H128,3,2)),ピン配置!$B$3:$B$18,0),MATCH(MID(H128,2,1),ピン配置!$C$2:$I$2,0)),"")</f>
        <v/>
      </c>
      <c r="Q128" s="1" t="n">
        <f aca="false">IF(COUNTIF(H:H,H128)&gt;1,1,0)</f>
        <v>0</v>
      </c>
      <c r="R128" s="1" t="n">
        <f aca="false">IF(H128="",0,IF(COUNTIF(D128:F128,H128)=1,0,1))</f>
        <v>0</v>
      </c>
      <c r="S128" s="1" t="str">
        <f aca="false">IF(A128=0,S127,A128)</f>
        <v>AD</v>
      </c>
      <c r="T128" s="1" t="n">
        <f aca="false">IF(B128=0,T127,B128)</f>
        <v>3</v>
      </c>
      <c r="U128" s="1" t="str">
        <f aca="false">IF(B128=0,U127,IF(G128="","",G128))</f>
        <v/>
      </c>
      <c r="V128" s="1" t="str">
        <f aca="false">S128&amp;T128&amp;"_"&amp;C128</f>
        <v>AD3_IN13</v>
      </c>
    </row>
    <row r="129" customFormat="false" ht="13.5" hidden="false" customHeight="false" outlineLevel="0" collapsed="false">
      <c r="A129" s="73"/>
      <c r="B129" s="25"/>
      <c r="C129" s="39" t="s">
        <v>146</v>
      </c>
      <c r="G129" s="25"/>
      <c r="I129" s="27" t="str">
        <f aca="false">IF(O129="",P129,O129)</f>
        <v/>
      </c>
      <c r="J129" s="46"/>
      <c r="K129" s="28" t="str">
        <f aca="false">IF(D129="","",IF(COUNTIF($H:$H,D129)=0,D129,""))</f>
        <v/>
      </c>
      <c r="L129" s="25" t="str">
        <f aca="false">IF(E129="","",IF(COUNTIF($H:$H,E129)=0,E129,""))</f>
        <v/>
      </c>
      <c r="M129" s="29" t="str">
        <f aca="false">IF(F129="","",IF(COUNTIF($H:$H,F129)=0,F129,""))</f>
        <v/>
      </c>
      <c r="O129" s="1" t="str">
        <f aca="false">IF(Q129,$Q$1,"")&amp;IF(R129=1,$R$1,"")</f>
        <v/>
      </c>
      <c r="P129" s="1" t="str">
        <f aca="false">IFERROR(INDEX(ピン配置!$C$3:$I$18,MATCH(VALUE(MID(H129,3,2)),ピン配置!$B$3:$B$18,0),MATCH(MID(H129,2,1),ピン配置!$C$2:$I$2,0)),"")</f>
        <v/>
      </c>
      <c r="Q129" s="1" t="n">
        <f aca="false">IF(COUNTIF(H:H,H129)&gt;1,1,0)</f>
        <v>0</v>
      </c>
      <c r="R129" s="1" t="n">
        <f aca="false">IF(H129="",0,IF(COUNTIF(D129:F129,H129)=1,0,1))</f>
        <v>0</v>
      </c>
      <c r="S129" s="1" t="str">
        <f aca="false">IF(A129=0,S128,A129)</f>
        <v>AD</v>
      </c>
      <c r="T129" s="1" t="n">
        <f aca="false">IF(B129=0,T128,B129)</f>
        <v>3</v>
      </c>
      <c r="U129" s="1" t="str">
        <f aca="false">IF(B129=0,U128,IF(G129="","",G129))</f>
        <v/>
      </c>
      <c r="V129" s="1" t="str">
        <f aca="false">S129&amp;T129&amp;"_"&amp;C129</f>
        <v>AD3_IN14</v>
      </c>
    </row>
    <row r="130" customFormat="false" ht="14.25" hidden="false" customHeight="false" outlineLevel="0" collapsed="false">
      <c r="A130" s="73"/>
      <c r="B130" s="25"/>
      <c r="C130" s="23" t="s">
        <v>148</v>
      </c>
      <c r="G130" s="25"/>
      <c r="I130" s="27" t="str">
        <f aca="false">IF(O130="",P130,O130)</f>
        <v/>
      </c>
      <c r="J130" s="46"/>
      <c r="K130" s="28" t="str">
        <f aca="false">IF(D130="","",IF(COUNTIF($H:$H,D130)=0,D130,""))</f>
        <v/>
      </c>
      <c r="L130" s="25" t="str">
        <f aca="false">IF(E130="","",IF(COUNTIF($H:$H,E130)=0,E130,""))</f>
        <v/>
      </c>
      <c r="M130" s="29" t="str">
        <f aca="false">IF(F130="","",IF(COUNTIF($H:$H,F130)=0,F130,""))</f>
        <v/>
      </c>
      <c r="O130" s="1" t="str">
        <f aca="false">IF(Q130,$Q$1,"")&amp;IF(R130=1,$R$1,"")</f>
        <v/>
      </c>
      <c r="P130" s="1" t="str">
        <f aca="false">IFERROR(INDEX(ピン配置!$C$3:$I$18,MATCH(VALUE(MID(H130,3,2)),ピン配置!$B$3:$B$18,0),MATCH(MID(H130,2,1),ピン配置!$C$2:$I$2,0)),"")</f>
        <v/>
      </c>
      <c r="Q130" s="1" t="n">
        <f aca="false">IF(COUNTIF(H:H,H130)&gt;1,1,0)</f>
        <v>0</v>
      </c>
      <c r="R130" s="1" t="n">
        <f aca="false">IF(H130="",0,IF(COUNTIF(D130:F130,H130)=1,0,1))</f>
        <v>0</v>
      </c>
      <c r="S130" s="1" t="str">
        <f aca="false">IF(A130=0,S129,A130)</f>
        <v>AD</v>
      </c>
      <c r="T130" s="1" t="n">
        <f aca="false">IF(B130=0,T129,B130)</f>
        <v>3</v>
      </c>
      <c r="U130" s="1" t="str">
        <f aca="false">IF(B130=0,U129,IF(G130="","",G130))</f>
        <v/>
      </c>
      <c r="V130" s="1" t="str">
        <f aca="false">S130&amp;T130&amp;"_"&amp;C130</f>
        <v>AD3_IN15</v>
      </c>
    </row>
    <row r="131" customFormat="false" ht="13.8" hidden="false" customHeight="false" outlineLevel="0" collapsed="false">
      <c r="A131" s="73" t="s">
        <v>150</v>
      </c>
      <c r="B131" s="64" t="n">
        <v>1</v>
      </c>
      <c r="C131" s="75" t="s">
        <v>151</v>
      </c>
      <c r="D131" s="65" t="s">
        <v>152</v>
      </c>
      <c r="E131" s="66"/>
      <c r="F131" s="67"/>
      <c r="G131" s="87" t="s">
        <v>153</v>
      </c>
      <c r="H131" s="76"/>
      <c r="I131" s="76" t="str">
        <f aca="false">IF(O131="",P131,O131)</f>
        <v/>
      </c>
      <c r="J131" s="77"/>
      <c r="K131" s="28" t="str">
        <f aca="false">IF(D131="","",IF(COUNTIF($H:$H,D131)=0,D131,""))</f>
        <v>PV8</v>
      </c>
      <c r="L131" s="25" t="str">
        <f aca="false">IF(E131="","",IF(COUNTIF($H:$H,E131)=0,E131,""))</f>
        <v/>
      </c>
      <c r="M131" s="29" t="str">
        <f aca="false">IF(F131="","",IF(COUNTIF($H:$H,F131)=0,F131,""))</f>
        <v/>
      </c>
      <c r="O131" s="1" t="str">
        <f aca="false">IF(Q131,$Q$1,"")&amp;IF(R131=1,$R$1,"")</f>
        <v/>
      </c>
      <c r="P131" s="1" t="str">
        <f aca="false">IFERROR(INDEX(ピン配置!$C$3:$I$18,MATCH(VALUE(MID(H131,3,2)),ピン配置!$B$3:$B$18,0),MATCH(MID(H131,2,1),ピン配置!$C$2:$I$2,0)),"")</f>
        <v/>
      </c>
      <c r="Q131" s="1" t="n">
        <f aca="false">IF(COUNTIF(H:H,H131)&gt;1,1,0)</f>
        <v>0</v>
      </c>
      <c r="R131" s="1" t="n">
        <f aca="false">IF(H131="",0,IF(COUNTIF(D131:F131,H131)=1,0,1))</f>
        <v>0</v>
      </c>
      <c r="S131" s="1" t="str">
        <f aca="false">IF(A131=0,S130,A131)</f>
        <v>SD</v>
      </c>
      <c r="T131" s="1" t="n">
        <f aca="false">IF(B131=0,T130,B131)</f>
        <v>1</v>
      </c>
      <c r="U131" s="1" t="str">
        <f aca="false">IF(B131=0,U130,IF(G131="","",G131))</f>
        <v>SDカード</v>
      </c>
      <c r="V131" s="1" t="str">
        <f aca="false">S131&amp;T131&amp;"_"&amp;C131</f>
        <v>SD1_D0</v>
      </c>
    </row>
    <row r="132" customFormat="false" ht="13.8" hidden="false" customHeight="false" outlineLevel="0" collapsed="false">
      <c r="A132" s="73"/>
      <c r="B132" s="64"/>
      <c r="C132" s="47" t="s">
        <v>154</v>
      </c>
      <c r="D132" s="24" t="s">
        <v>70</v>
      </c>
      <c r="G132" s="87"/>
      <c r="I132" s="27" t="str">
        <f aca="false">IF(O132="",P132,O132)</f>
        <v/>
      </c>
      <c r="J132" s="46"/>
      <c r="K132" s="28" t="str">
        <f aca="false">IF(D132="","",IF(COUNTIF($H:$H,D132)=0,D132,""))</f>
        <v/>
      </c>
      <c r="L132" s="25" t="str">
        <f aca="false">IF(E132="","",IF(COUNTIF($H:$H,E132)=0,E132,""))</f>
        <v/>
      </c>
      <c r="M132" s="29" t="str">
        <f aca="false">IF(F132="","",IF(COUNTIF($H:$H,F132)=0,F132,""))</f>
        <v/>
      </c>
      <c r="O132" s="1" t="str">
        <f aca="false">IF(Q132,$Q$1,"")&amp;IF(R132=1,$R$1,"")</f>
        <v/>
      </c>
      <c r="P132" s="1" t="str">
        <f aca="false">IFERROR(INDEX(ピン配置!$C$3:$I$18,MATCH(VALUE(MID(H132,3,2)),ピン配置!$B$3:$B$18,0),MATCH(MID(H132,2,1),ピン配置!$C$2:$I$2,0)),"")</f>
        <v/>
      </c>
      <c r="Q132" s="1" t="n">
        <f aca="false">IF(COUNTIF(H:H,H132)&gt;1,1,0)</f>
        <v>0</v>
      </c>
      <c r="R132" s="1" t="n">
        <f aca="false">IF(H132="",0,IF(COUNTIF(D132:F132,H132)=1,0,1))</f>
        <v>0</v>
      </c>
      <c r="S132" s="1" t="str">
        <f aca="false">IF(A132=0,S131,A132)</f>
        <v>SD</v>
      </c>
      <c r="T132" s="1" t="n">
        <f aca="false">IF(B132=0,T131,B132)</f>
        <v>1</v>
      </c>
      <c r="U132" s="1" t="str">
        <f aca="false">IF(B132=0,U131,IF(G132="","",G132))</f>
        <v>SDカード</v>
      </c>
      <c r="V132" s="1" t="str">
        <f aca="false">S132&amp;T132&amp;"_"&amp;C132</f>
        <v>SD1_D1</v>
      </c>
    </row>
    <row r="133" customFormat="false" ht="13.5" hidden="false" customHeight="false" outlineLevel="0" collapsed="false">
      <c r="A133" s="73"/>
      <c r="B133" s="64"/>
      <c r="C133" s="47" t="s">
        <v>155</v>
      </c>
      <c r="D133" s="24" t="s">
        <v>43</v>
      </c>
      <c r="G133" s="87"/>
      <c r="I133" s="27" t="str">
        <f aca="false">IF(O133="",P133,O133)</f>
        <v/>
      </c>
      <c r="J133" s="46"/>
      <c r="K133" s="28" t="str">
        <f aca="false">IF(D133="","",IF(COUNTIF($H:$H,D133)=0,D133,""))</f>
        <v>PC10</v>
      </c>
      <c r="L133" s="25" t="str">
        <f aca="false">IF(E133="","",IF(COUNTIF($H:$H,E133)=0,E133,""))</f>
        <v/>
      </c>
      <c r="M133" s="29" t="str">
        <f aca="false">IF(F133="","",IF(COUNTIF($H:$H,F133)=0,F133,""))</f>
        <v/>
      </c>
      <c r="O133" s="1" t="str">
        <f aca="false">IF(Q133,$Q$1,"")&amp;IF(R133=1,$R$1,"")</f>
        <v/>
      </c>
      <c r="P133" s="1" t="str">
        <f aca="false">IFERROR(INDEX(ピン配置!$C$3:$I$18,MATCH(VALUE(MID(H133,3,2)),ピン配置!$B$3:$B$18,0),MATCH(MID(H133,2,1),ピン配置!$C$2:$I$2,0)),"")</f>
        <v/>
      </c>
      <c r="Q133" s="1" t="n">
        <f aca="false">IF(COUNTIF(H:H,H133)&gt;1,1,0)</f>
        <v>0</v>
      </c>
      <c r="R133" s="1" t="n">
        <f aca="false">IF(H133="",0,IF(COUNTIF(D133:F133,H133)=1,0,1))</f>
        <v>0</v>
      </c>
      <c r="S133" s="1" t="str">
        <f aca="false">IF(A133=0,S132,A133)</f>
        <v>SD</v>
      </c>
      <c r="T133" s="1" t="n">
        <f aca="false">IF(B133=0,T132,B133)</f>
        <v>1</v>
      </c>
      <c r="U133" s="1" t="str">
        <f aca="false">IF(B133=0,U132,IF(G133="","",G133))</f>
        <v>SDカード</v>
      </c>
      <c r="V133" s="1" t="str">
        <f aca="false">S133&amp;T133&amp;"_"&amp;C133</f>
        <v>SD1_D2</v>
      </c>
    </row>
    <row r="134" customFormat="false" ht="13.5" hidden="false" customHeight="false" outlineLevel="0" collapsed="false">
      <c r="A134" s="73"/>
      <c r="B134" s="64"/>
      <c r="C134" s="47" t="s">
        <v>156</v>
      </c>
      <c r="D134" s="24" t="s">
        <v>46</v>
      </c>
      <c r="G134" s="87"/>
      <c r="I134" s="27" t="str">
        <f aca="false">IF(O134="",P134,O134)</f>
        <v/>
      </c>
      <c r="J134" s="46"/>
      <c r="K134" s="28" t="str">
        <f aca="false">IF(D134="","",IF(COUNTIF($H:$H,D134)=0,D134,""))</f>
        <v>PC11</v>
      </c>
      <c r="L134" s="25" t="str">
        <f aca="false">IF(E134="","",IF(COUNTIF($H:$H,E134)=0,E134,""))</f>
        <v/>
      </c>
      <c r="M134" s="29" t="str">
        <f aca="false">IF(F134="","",IF(COUNTIF($H:$H,F134)=0,F134,""))</f>
        <v/>
      </c>
      <c r="O134" s="1" t="str">
        <f aca="false">IF(Q134,$Q$1,"")&amp;IF(R134=1,$R$1,"")</f>
        <v/>
      </c>
      <c r="P134" s="1" t="str">
        <f aca="false">IFERROR(INDEX(ピン配置!$C$3:$I$18,MATCH(VALUE(MID(H134,3,2)),ピン配置!$B$3:$B$18,0),MATCH(MID(H134,2,1),ピン配置!$C$2:$I$2,0)),"")</f>
        <v/>
      </c>
      <c r="Q134" s="1" t="n">
        <f aca="false">IF(COUNTIF(H:H,H134)&gt;1,1,0)</f>
        <v>0</v>
      </c>
      <c r="R134" s="1" t="n">
        <f aca="false">IF(H134="",0,IF(COUNTIF(D134:F134,H134)=1,0,1))</f>
        <v>0</v>
      </c>
      <c r="S134" s="1" t="str">
        <f aca="false">IF(A134=0,S133,A134)</f>
        <v>SD</v>
      </c>
      <c r="T134" s="1" t="n">
        <f aca="false">IF(B134=0,T133,B134)</f>
        <v>1</v>
      </c>
      <c r="U134" s="1" t="str">
        <f aca="false">IF(B134=0,U133,IF(G134="","",G134))</f>
        <v>SDカード</v>
      </c>
      <c r="V134" s="1" t="str">
        <f aca="false">S134&amp;T134&amp;"_"&amp;C134</f>
        <v>SD1_D3</v>
      </c>
    </row>
    <row r="135" customFormat="false" ht="13.5" hidden="false" customHeight="false" outlineLevel="0" collapsed="false">
      <c r="A135" s="73"/>
      <c r="B135" s="64"/>
      <c r="C135" s="47" t="s">
        <v>157</v>
      </c>
      <c r="D135" s="24" t="s">
        <v>65</v>
      </c>
      <c r="G135" s="87"/>
      <c r="I135" s="27" t="str">
        <f aca="false">IF(O135="",P135,O135)</f>
        <v/>
      </c>
      <c r="J135" s="46"/>
      <c r="K135" s="28" t="str">
        <f aca="false">IF(D135="","",IF(COUNTIF($H:$H,D135)=0,D135,""))</f>
        <v/>
      </c>
      <c r="L135" s="25" t="str">
        <f aca="false">IF(E135="","",IF(COUNTIF($H:$H,E135)=0,E135,""))</f>
        <v/>
      </c>
      <c r="M135" s="29" t="str">
        <f aca="false">IF(F135="","",IF(COUNTIF($H:$H,F135)=0,F135,""))</f>
        <v/>
      </c>
      <c r="O135" s="1" t="str">
        <f aca="false">IF(Q135,$Q$1,"")&amp;IF(R135=1,$R$1,"")</f>
        <v/>
      </c>
      <c r="P135" s="1" t="str">
        <f aca="false">IFERROR(INDEX(ピン配置!$C$3:$I$18,MATCH(VALUE(MID(H135,3,2)),ピン配置!$B$3:$B$18,0),MATCH(MID(H135,2,1),ピン配置!$C$2:$I$2,0)),"")</f>
        <v/>
      </c>
      <c r="Q135" s="1" t="n">
        <f aca="false">IF(COUNTIF(H:H,H135)&gt;1,1,0)</f>
        <v>0</v>
      </c>
      <c r="R135" s="1" t="n">
        <f aca="false">IF(H135="",0,IF(COUNTIF(D135:F135,H135)=1,0,1))</f>
        <v>0</v>
      </c>
      <c r="S135" s="1" t="str">
        <f aca="false">IF(A135=0,S134,A135)</f>
        <v>SD</v>
      </c>
      <c r="T135" s="1" t="n">
        <f aca="false">IF(B135=0,T134,B135)</f>
        <v>1</v>
      </c>
      <c r="U135" s="1" t="str">
        <f aca="false">IF(B135=0,U134,IF(G135="","",G135))</f>
        <v>SDカード</v>
      </c>
      <c r="V135" s="1" t="str">
        <f aca="false">S135&amp;T135&amp;"_"&amp;C135</f>
        <v>SD1_D4</v>
      </c>
    </row>
    <row r="136" customFormat="false" ht="13.5" hidden="false" customHeight="false" outlineLevel="0" collapsed="false">
      <c r="A136" s="73"/>
      <c r="B136" s="64"/>
      <c r="C136" s="47" t="s">
        <v>158</v>
      </c>
      <c r="D136" s="24" t="s">
        <v>68</v>
      </c>
      <c r="G136" s="87"/>
      <c r="I136" s="27" t="str">
        <f aca="false">IF(O136="",P136,O136)</f>
        <v/>
      </c>
      <c r="J136" s="46"/>
      <c r="K136" s="28" t="str">
        <f aca="false">IF(D136="","",IF(COUNTIF($H:$H,D136)=0,D136,""))</f>
        <v/>
      </c>
      <c r="L136" s="25" t="str">
        <f aca="false">IF(E136="","",IF(COUNTIF($H:$H,E136)=0,E136,""))</f>
        <v/>
      </c>
      <c r="M136" s="29" t="str">
        <f aca="false">IF(F136="","",IF(COUNTIF($H:$H,F136)=0,F136,""))</f>
        <v/>
      </c>
      <c r="O136" s="1" t="str">
        <f aca="false">IF(Q136,$Q$1,"")&amp;IF(R136=1,$R$1,"")</f>
        <v/>
      </c>
      <c r="P136" s="1" t="str">
        <f aca="false">IFERROR(INDEX(ピン配置!$C$3:$I$18,MATCH(VALUE(MID(H136,3,2)),ピン配置!$B$3:$B$18,0),MATCH(MID(H136,2,1),ピン配置!$C$2:$I$2,0)),"")</f>
        <v/>
      </c>
      <c r="Q136" s="1" t="n">
        <f aca="false">IF(COUNTIF(H:H,H136)&gt;1,1,0)</f>
        <v>0</v>
      </c>
      <c r="R136" s="1" t="n">
        <f aca="false">IF(H136="",0,IF(COUNTIF(D136:F136,H136)=1,0,1))</f>
        <v>0</v>
      </c>
      <c r="S136" s="1" t="str">
        <f aca="false">IF(A136=0,S135,A136)</f>
        <v>SD</v>
      </c>
      <c r="T136" s="1" t="n">
        <f aca="false">IF(B136=0,T135,B136)</f>
        <v>1</v>
      </c>
      <c r="U136" s="1" t="str">
        <f aca="false">IF(B136=0,U135,IF(G136="","",G136))</f>
        <v>SDカード</v>
      </c>
      <c r="V136" s="1" t="str">
        <f aca="false">S136&amp;T136&amp;"_"&amp;C136</f>
        <v>SD1_D5</v>
      </c>
    </row>
    <row r="137" customFormat="false" ht="13.8" hidden="false" customHeight="false" outlineLevel="0" collapsed="false">
      <c r="A137" s="73"/>
      <c r="B137" s="64"/>
      <c r="C137" s="47" t="s">
        <v>159</v>
      </c>
      <c r="D137" s="24" t="s">
        <v>52</v>
      </c>
      <c r="G137" s="87"/>
      <c r="I137" s="27" t="str">
        <f aca="false">IF(O137="",P137,O137)</f>
        <v/>
      </c>
      <c r="J137" s="46"/>
      <c r="K137" s="28" t="str">
        <f aca="false">IF(D137="","",IF(COUNTIF($H:$H,D137)=0,D137,""))</f>
        <v/>
      </c>
      <c r="L137" s="25" t="str">
        <f aca="false">IF(E137="","",IF(COUNTIF($H:$H,E137)=0,E137,""))</f>
        <v/>
      </c>
      <c r="M137" s="29" t="str">
        <f aca="false">IF(F137="","",IF(COUNTIF($H:$H,F137)=0,F137,""))</f>
        <v/>
      </c>
      <c r="O137" s="1" t="str">
        <f aca="false">IF(Q137,$Q$1,"")&amp;IF(R137=1,$R$1,"")</f>
        <v/>
      </c>
      <c r="P137" s="1" t="str">
        <f aca="false">IFERROR(INDEX(ピン配置!$C$3:$I$18,MATCH(VALUE(MID(H137,3,2)),ピン配置!$B$3:$B$18,0),MATCH(MID(H137,2,1),ピン配置!$C$2:$I$2,0)),"")</f>
        <v/>
      </c>
      <c r="Q137" s="1" t="n">
        <f aca="false">IF(COUNTIF(H:H,H137)&gt;1,1,0)</f>
        <v>0</v>
      </c>
      <c r="R137" s="1" t="n">
        <f aca="false">IF(H137="",0,IF(COUNTIF(D137:F137,H137)=1,0,1))</f>
        <v>0</v>
      </c>
      <c r="S137" s="1" t="str">
        <f aca="false">IF(A137=0,S136,A137)</f>
        <v>SD</v>
      </c>
      <c r="T137" s="1" t="n">
        <f aca="false">IF(B137=0,T136,B137)</f>
        <v>1</v>
      </c>
      <c r="U137" s="1" t="str">
        <f aca="false">IF(B137=0,U136,IF(G137="","",G137))</f>
        <v>SDカード</v>
      </c>
      <c r="V137" s="1" t="str">
        <f aca="false">S137&amp;T137&amp;"_"&amp;C137</f>
        <v>SD1_D6</v>
      </c>
    </row>
    <row r="138" customFormat="false" ht="13.8" hidden="false" customHeight="false" outlineLevel="0" collapsed="false">
      <c r="A138" s="73"/>
      <c r="B138" s="64"/>
      <c r="C138" s="47" t="s">
        <v>160</v>
      </c>
      <c r="D138" s="24" t="s">
        <v>53</v>
      </c>
      <c r="G138" s="87"/>
      <c r="I138" s="27" t="str">
        <f aca="false">IF(O138="",P138,O138)</f>
        <v/>
      </c>
      <c r="J138" s="46"/>
      <c r="K138" s="28" t="str">
        <f aca="false">IF(D138="","",IF(COUNTIF($H:$H,D138)=0,D138,""))</f>
        <v/>
      </c>
      <c r="L138" s="25" t="str">
        <f aca="false">IF(E138="","",IF(COUNTIF($H:$H,E138)=0,E138,""))</f>
        <v/>
      </c>
      <c r="M138" s="29" t="str">
        <f aca="false">IF(F138="","",IF(COUNTIF($H:$H,F138)=0,F138,""))</f>
        <v/>
      </c>
      <c r="O138" s="1" t="str">
        <f aca="false">IF(Q138,$Q$1,"")&amp;IF(R138=1,$R$1,"")</f>
        <v/>
      </c>
      <c r="P138" s="1" t="str">
        <f aca="false">IFERROR(INDEX(ピン配置!$C$3:$I$18,MATCH(VALUE(MID(H138,3,2)),ピン配置!$B$3:$B$18,0),MATCH(MID(H138,2,1),ピン配置!$C$2:$I$2,0)),"")</f>
        <v/>
      </c>
      <c r="Q138" s="1" t="n">
        <f aca="false">IF(COUNTIF(H:H,H138)&gt;1,1,0)</f>
        <v>0</v>
      </c>
      <c r="R138" s="1" t="n">
        <f aca="false">IF(H138="",0,IF(COUNTIF(D138:F138,H138)=1,0,1))</f>
        <v>0</v>
      </c>
      <c r="S138" s="1" t="str">
        <f aca="false">IF(A138=0,S137,A138)</f>
        <v>SD</v>
      </c>
      <c r="T138" s="1" t="n">
        <f aca="false">IF(B138=0,T137,B138)</f>
        <v>1</v>
      </c>
      <c r="U138" s="1" t="str">
        <f aca="false">IF(B138=0,U137,IF(G138="","",G138))</f>
        <v>SDカード</v>
      </c>
      <c r="V138" s="1" t="str">
        <f aca="false">S138&amp;T138&amp;"_"&amp;C138</f>
        <v>SD1_D7</v>
      </c>
    </row>
    <row r="139" customFormat="false" ht="13.8" hidden="false" customHeight="false" outlineLevel="0" collapsed="false">
      <c r="A139" s="73"/>
      <c r="B139" s="64"/>
      <c r="C139" s="47" t="s">
        <v>161</v>
      </c>
      <c r="D139" s="24" t="s">
        <v>50</v>
      </c>
      <c r="G139" s="87"/>
      <c r="I139" s="27" t="str">
        <f aca="false">IF(O139="",P139,O139)</f>
        <v/>
      </c>
      <c r="J139" s="46"/>
      <c r="K139" s="28" t="str">
        <f aca="false">IF(D139="","",IF(COUNTIF($H:$H,D139)=0,D139,""))</f>
        <v>PC12</v>
      </c>
      <c r="L139" s="25" t="str">
        <f aca="false">IF(E139="","",IF(COUNTIF($H:$H,E139)=0,E139,""))</f>
        <v/>
      </c>
      <c r="M139" s="29" t="str">
        <f aca="false">IF(F139="","",IF(COUNTIF($H:$H,F139)=0,F139,""))</f>
        <v/>
      </c>
      <c r="O139" s="1" t="str">
        <f aca="false">IF(Q139,$Q$1,"")&amp;IF(R139=1,$R$1,"")</f>
        <v/>
      </c>
      <c r="P139" s="1" t="str">
        <f aca="false">IFERROR(INDEX(ピン配置!$C$3:$I$18,MATCH(VALUE(MID(H139,3,2)),ピン配置!$B$3:$B$18,0),MATCH(MID(H139,2,1),ピン配置!$C$2:$I$2,0)),"")</f>
        <v/>
      </c>
      <c r="Q139" s="1" t="n">
        <f aca="false">IF(COUNTIF(H:H,H139)&gt;1,1,0)</f>
        <v>0</v>
      </c>
      <c r="R139" s="1" t="n">
        <f aca="false">IF(H139="",0,IF(COUNTIF(D139:F139,H139)=1,0,1))</f>
        <v>0</v>
      </c>
      <c r="S139" s="1" t="str">
        <f aca="false">IF(A139=0,S138,A139)</f>
        <v>SD</v>
      </c>
      <c r="T139" s="1" t="n">
        <f aca="false">IF(B139=0,T138,B139)</f>
        <v>1</v>
      </c>
      <c r="U139" s="1" t="str">
        <f aca="false">IF(B139=0,U138,IF(G139="","",G139))</f>
        <v>SDカード</v>
      </c>
      <c r="V139" s="1" t="str">
        <f aca="false">S139&amp;T139&amp;"_"&amp;C139</f>
        <v>SD1_CK</v>
      </c>
    </row>
    <row r="140" customFormat="false" ht="13.8" hidden="false" customHeight="false" outlineLevel="0" collapsed="false">
      <c r="A140" s="73"/>
      <c r="B140" s="64"/>
      <c r="C140" s="42" t="s">
        <v>162</v>
      </c>
      <c r="D140" s="24" t="s">
        <v>51</v>
      </c>
      <c r="G140" s="87"/>
      <c r="I140" s="27" t="str">
        <f aca="false">IF(O140="",P140,O140)</f>
        <v/>
      </c>
      <c r="J140" s="46"/>
      <c r="K140" s="28" t="str">
        <f aca="false">IF(D140="","",IF(COUNTIF($H:$H,D140)=0,D140,""))</f>
        <v>PD2</v>
      </c>
      <c r="L140" s="25" t="str">
        <f aca="false">IF(E140="","",IF(COUNTIF($H:$H,E140)=0,E140,""))</f>
        <v/>
      </c>
      <c r="M140" s="29" t="str">
        <f aca="false">IF(F140="","",IF(COUNTIF($H:$H,F140)=0,F140,""))</f>
        <v/>
      </c>
      <c r="O140" s="1" t="str">
        <f aca="false">IF(Q140,$Q$1,"")&amp;IF(R140=1,$R$1,"")</f>
        <v/>
      </c>
      <c r="P140" s="1" t="str">
        <f aca="false">IFERROR(INDEX(ピン配置!$C$3:$I$18,MATCH(VALUE(MID(H140,3,2)),ピン配置!$B$3:$B$18,0),MATCH(MID(H140,2,1),ピン配置!$C$2:$I$2,0)),"")</f>
        <v/>
      </c>
      <c r="Q140" s="1" t="n">
        <f aca="false">IF(COUNTIF(H:H,H140)&gt;1,1,0)</f>
        <v>0</v>
      </c>
      <c r="R140" s="1" t="n">
        <f aca="false">IF(H140="",0,IF(COUNTIF(D140:F140,H140)=1,0,1))</f>
        <v>0</v>
      </c>
      <c r="S140" s="1" t="str">
        <f aca="false">IF(A140=0,S139,A140)</f>
        <v>SD</v>
      </c>
      <c r="T140" s="1" t="n">
        <f aca="false">IF(B140=0,T139,B140)</f>
        <v>1</v>
      </c>
      <c r="U140" s="1" t="str">
        <f aca="false">IF(B140=0,U139,IF(G140="","",G140))</f>
        <v>SDカード</v>
      </c>
      <c r="V140" s="1" t="str">
        <f aca="false">S140&amp;T140&amp;"_"&amp;C140</f>
        <v>SD1_CMD</v>
      </c>
    </row>
    <row r="141" customFormat="false" ht="13.5" hidden="false" customHeight="false" outlineLevel="0" collapsed="false">
      <c r="A141" s="73" t="s">
        <v>163</v>
      </c>
      <c r="B141" s="88" t="s">
        <v>164</v>
      </c>
      <c r="C141" s="75" t="s">
        <v>165</v>
      </c>
      <c r="D141" s="65" t="s">
        <v>56</v>
      </c>
      <c r="E141" s="66"/>
      <c r="F141" s="67"/>
      <c r="G141" s="62" t="s">
        <v>166</v>
      </c>
      <c r="H141" s="76"/>
      <c r="I141" s="76" t="str">
        <f aca="false">IF(O141="",P141,O141)</f>
        <v/>
      </c>
      <c r="J141" s="77"/>
      <c r="K141" s="28" t="str">
        <f aca="false">IF(D141="","",IF(COUNTIF($H:$H,D141)=0,D141,""))</f>
        <v>PA12</v>
      </c>
      <c r="L141" s="25" t="str">
        <f aca="false">IF(E141="","",IF(COUNTIF($H:$H,E141)=0,E141,""))</f>
        <v/>
      </c>
      <c r="M141" s="29" t="str">
        <f aca="false">IF(F141="","",IF(COUNTIF($H:$H,F141)=0,F141,""))</f>
        <v/>
      </c>
      <c r="O141" s="1" t="str">
        <f aca="false">IF(Q141,$Q$1,"")&amp;IF(R141=1,$R$1,"")</f>
        <v/>
      </c>
      <c r="P141" s="1" t="str">
        <f aca="false">IFERROR(INDEX(ピン配置!$C$3:$I$18,MATCH(VALUE(MID(H141,3,2)),ピン配置!$B$3:$B$18,0),MATCH(MID(H141,2,1),ピン配置!$C$2:$I$2,0)),"")</f>
        <v/>
      </c>
      <c r="Q141" s="1" t="n">
        <f aca="false">IF(COUNTIF(H:H,H141)&gt;1,1,0)</f>
        <v>0</v>
      </c>
      <c r="R141" s="1" t="n">
        <f aca="false">IF(H141="",0,IF(COUNTIF(D141:F141,H141)=1,0,1))</f>
        <v>0</v>
      </c>
      <c r="S141" s="1" t="str">
        <f aca="false">IF(A141=0,S140,A141)</f>
        <v>USB</v>
      </c>
      <c r="T141" s="1" t="str">
        <f aca="false">IF(B141=0,T140,B141)</f>
        <v>FS</v>
      </c>
      <c r="U141" s="1" t="str">
        <f aca="false">IF(B141=0,U140,IF(G141="","",G141))</f>
        <v>USB1</v>
      </c>
      <c r="V141" s="1" t="str">
        <f aca="false">S141&amp;T141&amp;"_"&amp;C141</f>
        <v>USBFS_DP</v>
      </c>
    </row>
    <row r="142" customFormat="false" ht="13.5" hidden="false" customHeight="false" outlineLevel="0" collapsed="false">
      <c r="A142" s="73"/>
      <c r="B142" s="88"/>
      <c r="C142" s="47" t="s">
        <v>167</v>
      </c>
      <c r="D142" s="24" t="s">
        <v>59</v>
      </c>
      <c r="G142" s="62"/>
      <c r="I142" s="27" t="str">
        <f aca="false">IF(O142="",P142,O142)</f>
        <v/>
      </c>
      <c r="J142" s="46"/>
      <c r="K142" s="28" t="str">
        <f aca="false">IF(D142="","",IF(COUNTIF($H:$H,D142)=0,D142,""))</f>
        <v>PA11</v>
      </c>
      <c r="L142" s="25" t="str">
        <f aca="false">IF(E142="","",IF(COUNTIF($H:$H,E142)=0,E142,""))</f>
        <v/>
      </c>
      <c r="M142" s="29" t="str">
        <f aca="false">IF(F142="","",IF(COUNTIF($H:$H,F142)=0,F142,""))</f>
        <v/>
      </c>
      <c r="O142" s="1" t="str">
        <f aca="false">IF(Q142,$Q$1,"")&amp;IF(R142=1,$R$1,"")</f>
        <v/>
      </c>
      <c r="P142" s="1" t="str">
        <f aca="false">IFERROR(INDEX(ピン配置!$C$3:$I$18,MATCH(VALUE(MID(H142,3,2)),ピン配置!$B$3:$B$18,0),MATCH(MID(H142,2,1),ピン配置!$C$2:$I$2,0)),"")</f>
        <v/>
      </c>
      <c r="Q142" s="1" t="n">
        <f aca="false">IF(COUNTIF(H:H,H142)&gt;1,1,0)</f>
        <v>0</v>
      </c>
      <c r="R142" s="1" t="n">
        <f aca="false">IF(H142="",0,IF(COUNTIF(D142:F142,H142)=1,0,1))</f>
        <v>0</v>
      </c>
      <c r="S142" s="1" t="str">
        <f aca="false">IF(A142=0,S141,A142)</f>
        <v>USB</v>
      </c>
      <c r="T142" s="1" t="str">
        <f aca="false">IF(B142=0,T141,B142)</f>
        <v>FS</v>
      </c>
      <c r="U142" s="1" t="str">
        <f aca="false">IF(B142=0,U141,IF(G142="","",G142))</f>
        <v>USB1</v>
      </c>
      <c r="V142" s="1" t="str">
        <f aca="false">S142&amp;T142&amp;"_"&amp;C142</f>
        <v>USBFS_DM</v>
      </c>
    </row>
    <row r="143" customFormat="false" ht="13.5" hidden="false" customHeight="false" outlineLevel="0" collapsed="false">
      <c r="A143" s="73"/>
      <c r="B143" s="88"/>
      <c r="C143" s="47" t="s">
        <v>168</v>
      </c>
      <c r="D143" s="24" t="s">
        <v>36</v>
      </c>
      <c r="G143" s="62"/>
      <c r="I143" s="27" t="str">
        <f aca="false">IF(O143="",P143,O143)</f>
        <v/>
      </c>
      <c r="J143" s="46"/>
      <c r="K143" s="28" t="str">
        <f aca="false">IF(D143="","",IF(COUNTIF($H:$H,D143)=0,D143,""))</f>
        <v/>
      </c>
      <c r="L143" s="25" t="str">
        <f aca="false">IF(E143="","",IF(COUNTIF($H:$H,E143)=0,E143,""))</f>
        <v/>
      </c>
      <c r="M143" s="29" t="str">
        <f aca="false">IF(F143="","",IF(COUNTIF($H:$H,F143)=0,F143,""))</f>
        <v/>
      </c>
      <c r="O143" s="1" t="str">
        <f aca="false">IF(Q143,$Q$1,"")&amp;IF(R143=1,$R$1,"")</f>
        <v/>
      </c>
      <c r="P143" s="1" t="str">
        <f aca="false">IFERROR(INDEX(ピン配置!$C$3:$I$18,MATCH(VALUE(MID(H143,3,2)),ピン配置!$B$3:$B$18,0),MATCH(MID(H143,2,1),ピン配置!$C$2:$I$2,0)),"")</f>
        <v/>
      </c>
      <c r="Q143" s="1" t="n">
        <f aca="false">IF(COUNTIF(H:H,H143)&gt;1,1,0)</f>
        <v>0</v>
      </c>
      <c r="R143" s="1" t="n">
        <f aca="false">IF(H143="",0,IF(COUNTIF(D143:F143,H143)=1,0,1))</f>
        <v>0</v>
      </c>
      <c r="S143" s="1" t="str">
        <f aca="false">IF(A143=0,S142,A143)</f>
        <v>USB</v>
      </c>
      <c r="T143" s="1" t="str">
        <f aca="false">IF(B143=0,T142,B143)</f>
        <v>FS</v>
      </c>
      <c r="U143" s="1" t="str">
        <f aca="false">IF(B143=0,U142,IF(G143="","",G143))</f>
        <v>USB1</v>
      </c>
      <c r="V143" s="1" t="str">
        <f aca="false">S143&amp;T143&amp;"_"&amp;C143</f>
        <v>USBFS_ID</v>
      </c>
    </row>
    <row r="144" customFormat="false" ht="13.5" hidden="false" customHeight="false" outlineLevel="0" collapsed="false">
      <c r="A144" s="73"/>
      <c r="B144" s="88"/>
      <c r="C144" s="47" t="s">
        <v>169</v>
      </c>
      <c r="D144" s="43" t="s">
        <v>32</v>
      </c>
      <c r="E144" s="44"/>
      <c r="F144" s="45"/>
      <c r="G144" s="62"/>
      <c r="H144" s="50"/>
      <c r="I144" s="50" t="str">
        <f aca="false">IF(O144="",P144,O144)</f>
        <v/>
      </c>
      <c r="J144" s="71"/>
      <c r="K144" s="28" t="str">
        <f aca="false">IF(D144="","",IF(COUNTIF($H:$H,D144)=0,D144,""))</f>
        <v/>
      </c>
      <c r="L144" s="25" t="str">
        <f aca="false">IF(E144="","",IF(COUNTIF($H:$H,E144)=0,E144,""))</f>
        <v/>
      </c>
      <c r="M144" s="29" t="str">
        <f aca="false">IF(F144="","",IF(COUNTIF($H:$H,F144)=0,F144,""))</f>
        <v/>
      </c>
      <c r="O144" s="1" t="str">
        <f aca="false">IF(Q144,$Q$1,"")&amp;IF(R144=1,$R$1,"")</f>
        <v/>
      </c>
      <c r="P144" s="1" t="str">
        <f aca="false">IFERROR(INDEX(ピン配置!$C$3:$I$18,MATCH(VALUE(MID(H144,3,2)),ピン配置!$B$3:$B$18,0),MATCH(MID(H144,2,1),ピン配置!$C$2:$I$2,0)),"")</f>
        <v/>
      </c>
      <c r="Q144" s="1" t="n">
        <f aca="false">IF(COUNTIF(H:H,H144)&gt;1,1,0)</f>
        <v>0</v>
      </c>
      <c r="R144" s="1" t="n">
        <f aca="false">IF(H144="",0,IF(COUNTIF(D144:F144,H144)=1,0,1))</f>
        <v>0</v>
      </c>
      <c r="S144" s="1" t="str">
        <f aca="false">IF(A144=0,S143,A144)</f>
        <v>USB</v>
      </c>
      <c r="T144" s="1" t="str">
        <f aca="false">IF(B144=0,T143,B144)</f>
        <v>FS</v>
      </c>
      <c r="U144" s="1" t="str">
        <f aca="false">IF(B144=0,U143,IF(G144="","",G144))</f>
        <v>USB1</v>
      </c>
      <c r="V144" s="1" t="str">
        <f aca="false">S144&amp;T144&amp;"_"&amp;C144</f>
        <v>USBFS_VBUS</v>
      </c>
    </row>
    <row r="145" customFormat="false" ht="13.5" hidden="false" customHeight="false" outlineLevel="0" collapsed="false">
      <c r="A145" s="73"/>
      <c r="B145" s="25" t="s">
        <v>170</v>
      </c>
      <c r="C145" s="39" t="s">
        <v>165</v>
      </c>
      <c r="D145" s="24" t="s">
        <v>97</v>
      </c>
      <c r="G145" s="89" t="s">
        <v>171</v>
      </c>
      <c r="I145" s="27" t="str">
        <f aca="false">IF(O145="",P145,O145)</f>
        <v/>
      </c>
      <c r="J145" s="46"/>
      <c r="K145" s="28" t="str">
        <f aca="false">IF(D145="","",IF(COUNTIF($H:$H,D145)=0,D145,""))</f>
        <v/>
      </c>
      <c r="L145" s="25" t="str">
        <f aca="false">IF(E145="","",IF(COUNTIF($H:$H,E145)=0,E145,""))</f>
        <v/>
      </c>
      <c r="M145" s="29" t="str">
        <f aca="false">IF(F145="","",IF(COUNTIF($H:$H,F145)=0,F145,""))</f>
        <v/>
      </c>
      <c r="O145" s="1" t="str">
        <f aca="false">IF(Q145,$Q$1,"")&amp;IF(R145=1,$R$1,"")</f>
        <v/>
      </c>
      <c r="P145" s="1" t="str">
        <f aca="false">IFERROR(INDEX(ピン配置!$C$3:$I$18,MATCH(VALUE(MID(H145,3,2)),ピン配置!$B$3:$B$18,0),MATCH(MID(H145,2,1),ピン配置!$C$2:$I$2,0)),"")</f>
        <v/>
      </c>
      <c r="Q145" s="1" t="n">
        <f aca="false">IF(COUNTIF(H:H,H145)&gt;1,1,0)</f>
        <v>0</v>
      </c>
      <c r="R145" s="1" t="n">
        <f aca="false">IF(H145="",0,IF(COUNTIF(D145:F145,H145)=1,0,1))</f>
        <v>0</v>
      </c>
      <c r="S145" s="1" t="str">
        <f aca="false">IF(A145=0,S144,A145)</f>
        <v>USB</v>
      </c>
      <c r="T145" s="1" t="str">
        <f aca="false">IF(B145=0,T144,B145)</f>
        <v>HS</v>
      </c>
      <c r="U145" s="1" t="str">
        <f aca="false">IF(B145=0,U144,IF(G145="","",G145))</f>
        <v>USB2</v>
      </c>
      <c r="V145" s="1" t="str">
        <f aca="false">S145&amp;T145&amp;"_"&amp;C145</f>
        <v>USBHS_DP</v>
      </c>
    </row>
    <row r="146" customFormat="false" ht="13.5" hidden="false" customHeight="false" outlineLevel="0" collapsed="false">
      <c r="A146" s="73"/>
      <c r="B146" s="25"/>
      <c r="C146" s="47" t="s">
        <v>167</v>
      </c>
      <c r="D146" s="24" t="s">
        <v>91</v>
      </c>
      <c r="G146" s="89"/>
      <c r="I146" s="27" t="str">
        <f aca="false">IF(O146="",P146,O146)</f>
        <v/>
      </c>
      <c r="J146" s="46"/>
      <c r="K146" s="28" t="str">
        <f aca="false">IF(D146="","",IF(COUNTIF($H:$H,D146)=0,D146,""))</f>
        <v/>
      </c>
      <c r="L146" s="25" t="str">
        <f aca="false">IF(E146="","",IF(COUNTIF($H:$H,E146)=0,E146,""))</f>
        <v/>
      </c>
      <c r="M146" s="29" t="str">
        <f aca="false">IF(F146="","",IF(COUNTIF($H:$H,F146)=0,F146,""))</f>
        <v/>
      </c>
      <c r="O146" s="1" t="str">
        <f aca="false">IF(Q146,$Q$1,"")&amp;IF(R146=1,$R$1,"")</f>
        <v/>
      </c>
      <c r="P146" s="1" t="str">
        <f aca="false">IFERROR(INDEX(ピン配置!$C$3:$I$18,MATCH(VALUE(MID(H146,3,2)),ピン配置!$B$3:$B$18,0),MATCH(MID(H146,2,1),ピン配置!$C$2:$I$2,0)),"")</f>
        <v/>
      </c>
      <c r="Q146" s="1" t="n">
        <f aca="false">IF(COUNTIF(H:H,H146)&gt;1,1,0)</f>
        <v>0</v>
      </c>
      <c r="R146" s="1" t="n">
        <f aca="false">IF(H146="",0,IF(COUNTIF(D146:F146,H146)=1,0,1))</f>
        <v>0</v>
      </c>
      <c r="S146" s="1" t="str">
        <f aca="false">IF(A146=0,S145,A146)</f>
        <v>USB</v>
      </c>
      <c r="T146" s="1" t="str">
        <f aca="false">IF(B146=0,T145,B146)</f>
        <v>HS</v>
      </c>
      <c r="U146" s="1" t="str">
        <f aca="false">IF(B146=0,U145,IF(G146="","",G146))</f>
        <v>USB2</v>
      </c>
      <c r="V146" s="1" t="str">
        <f aca="false">S146&amp;T146&amp;"_"&amp;C146</f>
        <v>USBHS_DM</v>
      </c>
    </row>
    <row r="147" customFormat="false" ht="13.5" hidden="false" customHeight="false" outlineLevel="0" collapsed="false">
      <c r="A147" s="73"/>
      <c r="B147" s="25"/>
      <c r="C147" s="42" t="s">
        <v>168</v>
      </c>
      <c r="D147" s="24" t="s">
        <v>62</v>
      </c>
      <c r="G147" s="89"/>
      <c r="I147" s="27" t="str">
        <f aca="false">IF(O147="",P147,O147)</f>
        <v/>
      </c>
      <c r="J147" s="46"/>
      <c r="K147" s="28" t="str">
        <f aca="false">IF(D147="","",IF(COUNTIF($H:$H,D147)=0,D147,""))</f>
        <v>PB12</v>
      </c>
      <c r="L147" s="25" t="str">
        <f aca="false">IF(E147="","",IF(COUNTIF($H:$H,E147)=0,E147,""))</f>
        <v/>
      </c>
      <c r="M147" s="29" t="str">
        <f aca="false">IF(F147="","",IF(COUNTIF($H:$H,F147)=0,F147,""))</f>
        <v/>
      </c>
      <c r="O147" s="1" t="str">
        <f aca="false">IF(Q147,$Q$1,"")&amp;IF(R147=1,$R$1,"")</f>
        <v/>
      </c>
      <c r="P147" s="1" t="str">
        <f aca="false">IFERROR(INDEX(ピン配置!$C$3:$I$18,MATCH(VALUE(MID(H147,3,2)),ピン配置!$B$3:$B$18,0),MATCH(MID(H147,2,1),ピン配置!$C$2:$I$2,0)),"")</f>
        <v/>
      </c>
      <c r="Q147" s="1" t="n">
        <f aca="false">IF(COUNTIF(H:H,H147)&gt;1,1,0)</f>
        <v>0</v>
      </c>
      <c r="R147" s="1" t="n">
        <f aca="false">IF(H147="",0,IF(COUNTIF(D147:F147,H147)=1,0,1))</f>
        <v>0</v>
      </c>
      <c r="S147" s="1" t="str">
        <f aca="false">IF(A147=0,S146,A147)</f>
        <v>USB</v>
      </c>
      <c r="T147" s="1" t="str">
        <f aca="false">IF(B147=0,T146,B147)</f>
        <v>HS</v>
      </c>
      <c r="U147" s="1" t="str">
        <f aca="false">IF(B147=0,U146,IF(G147="","",G147))</f>
        <v>USB2</v>
      </c>
      <c r="V147" s="1" t="str">
        <f aca="false">S147&amp;T147&amp;"_"&amp;C147</f>
        <v>USBHS_ID</v>
      </c>
    </row>
    <row r="148" customFormat="false" ht="14.25" hidden="false" customHeight="false" outlineLevel="0" collapsed="false">
      <c r="A148" s="73"/>
      <c r="B148" s="25"/>
      <c r="C148" s="42" t="s">
        <v>169</v>
      </c>
      <c r="D148" s="24" t="s">
        <v>97</v>
      </c>
      <c r="G148" s="89"/>
      <c r="I148" s="27" t="str">
        <f aca="false">IF(O148="",P148,O148)</f>
        <v/>
      </c>
      <c r="J148" s="46"/>
      <c r="K148" s="28" t="str">
        <f aca="false">IF(D148="","",IF(COUNTIF($H:$H,D148)=0,D148,""))</f>
        <v/>
      </c>
      <c r="L148" s="25" t="str">
        <f aca="false">IF(E148="","",IF(COUNTIF($H:$H,E148)=0,E148,""))</f>
        <v/>
      </c>
      <c r="M148" s="29" t="str">
        <f aca="false">IF(F148="","",IF(COUNTIF($H:$H,F148)=0,F148,""))</f>
        <v/>
      </c>
      <c r="O148" s="1" t="str">
        <f aca="false">IF(Q148,$Q$1,"")&amp;IF(R148=1,$R$1,"")</f>
        <v/>
      </c>
      <c r="P148" s="1" t="str">
        <f aca="false">IFERROR(INDEX(ピン配置!$C$3:$I$18,MATCH(VALUE(MID(H148,3,2)),ピン配置!$B$3:$B$18,0),MATCH(MID(H148,2,1),ピン配置!$C$2:$I$2,0)),"")</f>
        <v/>
      </c>
      <c r="Q148" s="1" t="n">
        <f aca="false">IF(COUNTIF(H:H,H148)&gt;1,1,0)</f>
        <v>0</v>
      </c>
      <c r="R148" s="1" t="n">
        <f aca="false">IF(H148="",0,IF(COUNTIF(D148:F148,H148)=1,0,1))</f>
        <v>0</v>
      </c>
      <c r="S148" s="1" t="str">
        <f aca="false">IF(A148=0,S147,A148)</f>
        <v>USB</v>
      </c>
      <c r="T148" s="1" t="str">
        <f aca="false">IF(B148=0,T147,B148)</f>
        <v>HS</v>
      </c>
      <c r="U148" s="1" t="str">
        <f aca="false">IF(B148=0,U147,IF(G148="","",G148))</f>
        <v>USB2</v>
      </c>
      <c r="V148" s="1" t="str">
        <f aca="false">S148&amp;T148&amp;"_"&amp;C148</f>
        <v>USBHS_VBUS</v>
      </c>
    </row>
    <row r="149" customFormat="false" ht="13.5" hidden="false" customHeight="false" outlineLevel="0" collapsed="false">
      <c r="A149" s="90" t="s">
        <v>172</v>
      </c>
      <c r="B149" s="91" t="s">
        <v>173</v>
      </c>
      <c r="C149" s="92" t="s">
        <v>174</v>
      </c>
      <c r="D149" s="65" t="s">
        <v>104</v>
      </c>
      <c r="E149" s="66"/>
      <c r="F149" s="67"/>
      <c r="G149" s="93" t="s">
        <v>175</v>
      </c>
      <c r="H149" s="76"/>
      <c r="I149" s="76" t="str">
        <f aca="false">IF(O149="",P149,O149)</f>
        <v/>
      </c>
      <c r="J149" s="77"/>
      <c r="K149" s="28" t="str">
        <f aca="false">IF(D149="","",IF(COUNTIF($H:$H,D149)=0,D149,""))</f>
        <v/>
      </c>
      <c r="L149" s="25" t="str">
        <f aca="false">IF(E149="","",IF(COUNTIF($H:$H,E149)=0,E149,""))</f>
        <v/>
      </c>
      <c r="M149" s="29" t="str">
        <f aca="false">IF(F149="","",IF(COUNTIF($H:$H,F149)=0,F149,""))</f>
        <v/>
      </c>
      <c r="O149" s="1" t="str">
        <f aca="false">IF(Q149,$Q$1,"")&amp;IF(R149=1,$R$1,"")</f>
        <v/>
      </c>
      <c r="P149" s="1" t="str">
        <f aca="false">IFERROR(INDEX(ピン配置!$C$3:$I$18,MATCH(VALUE(MID(H149,3,2)),ピン配置!$B$3:$B$18,0),MATCH(MID(H149,2,1),ピン配置!$C$2:$I$2,0)),"")</f>
        <v/>
      </c>
      <c r="Q149" s="1" t="n">
        <f aca="false">IF(COUNTIF(H:H,H149)&gt;1,1,0)</f>
        <v>0</v>
      </c>
      <c r="R149" s="1" t="n">
        <f aca="false">IF(H149="",0,IF(COUNTIF(D149:F149,H149)=1,0,1))</f>
        <v>0</v>
      </c>
      <c r="S149" s="1" t="str">
        <f aca="false">IF(A149=0,S148,A149)</f>
        <v>WRITE</v>
      </c>
      <c r="T149" s="1" t="str">
        <f aca="false">IF(B149=0,T148,B149)</f>
        <v>-</v>
      </c>
      <c r="U149" s="1" t="str">
        <f aca="false">IF(B149=0,U148,IF(G149="","",G149))</f>
        <v>ST-Link</v>
      </c>
      <c r="V149" s="1" t="str">
        <f aca="false">S149&amp;T149&amp;"_"&amp;C149</f>
        <v>WRITE-_TDO</v>
      </c>
    </row>
    <row r="150" customFormat="false" ht="13.5" hidden="false" customHeight="false" outlineLevel="0" collapsed="false">
      <c r="A150" s="90"/>
      <c r="B150" s="91"/>
      <c r="C150" s="94" t="s">
        <v>176</v>
      </c>
      <c r="D150" s="24" t="s">
        <v>102</v>
      </c>
      <c r="G150" s="93"/>
      <c r="I150" s="27" t="str">
        <f aca="false">IF(O150="",P150,O150)</f>
        <v/>
      </c>
      <c r="J150" s="46"/>
      <c r="K150" s="28" t="str">
        <f aca="false">IF(D150="","",IF(COUNTIF($H:$H,D150)=0,D150,""))</f>
        <v/>
      </c>
      <c r="L150" s="25" t="str">
        <f aca="false">IF(E150="","",IF(COUNTIF($H:$H,E150)=0,E150,""))</f>
        <v/>
      </c>
      <c r="M150" s="29" t="str">
        <f aca="false">IF(F150="","",IF(COUNTIF($H:$H,F150)=0,F150,""))</f>
        <v/>
      </c>
      <c r="O150" s="1" t="str">
        <f aca="false">IF(Q150,$Q$1,"")&amp;IF(R150=1,$R$1,"")</f>
        <v/>
      </c>
      <c r="P150" s="1" t="str">
        <f aca="false">IFERROR(INDEX(ピン配置!$C$3:$I$18,MATCH(VALUE(MID(H150,3,2)),ピン配置!$B$3:$B$18,0),MATCH(MID(H150,2,1),ピン配置!$C$2:$I$2,0)),"")</f>
        <v/>
      </c>
      <c r="Q150" s="1" t="n">
        <f aca="false">IF(COUNTIF(H:H,H150)&gt;1,1,0)</f>
        <v>0</v>
      </c>
      <c r="R150" s="1" t="n">
        <f aca="false">IF(H150="",0,IF(COUNTIF(D150:F150,H150)=1,0,1))</f>
        <v>0</v>
      </c>
      <c r="S150" s="1" t="str">
        <f aca="false">IF(A150=0,S149,A150)</f>
        <v>WRITE</v>
      </c>
      <c r="T150" s="1" t="str">
        <f aca="false">IF(B150=0,T149,B150)</f>
        <v>-</v>
      </c>
      <c r="U150" s="1" t="str">
        <f aca="false">IF(B150=0,U149,IF(G150="","",G150))</f>
        <v>ST-Link</v>
      </c>
      <c r="V150" s="1" t="str">
        <f aca="false">S150&amp;T150&amp;"_"&amp;C150</f>
        <v>WRITE-_TDI</v>
      </c>
    </row>
    <row r="151" customFormat="false" ht="13.5" hidden="false" customHeight="false" outlineLevel="0" collapsed="false">
      <c r="A151" s="90"/>
      <c r="B151" s="91"/>
      <c r="C151" s="94" t="s">
        <v>177</v>
      </c>
      <c r="D151" s="24" t="s">
        <v>178</v>
      </c>
      <c r="G151" s="93"/>
      <c r="I151" s="27" t="str">
        <f aca="false">IF(O151="",P151,O151)</f>
        <v/>
      </c>
      <c r="J151" s="46"/>
      <c r="K151" s="28" t="str">
        <f aca="false">IF(D151="","",IF(COUNTIF($H:$H,D151)=0,D151,""))</f>
        <v>PA13</v>
      </c>
      <c r="L151" s="25" t="str">
        <f aca="false">IF(E151="","",IF(COUNTIF($H:$H,E151)=0,E151,""))</f>
        <v/>
      </c>
      <c r="M151" s="29" t="str">
        <f aca="false">IF(F151="","",IF(COUNTIF($H:$H,F151)=0,F151,""))</f>
        <v/>
      </c>
      <c r="O151" s="1" t="str">
        <f aca="false">IF(Q151,$Q$1,"")&amp;IF(R151=1,$R$1,"")</f>
        <v/>
      </c>
      <c r="P151" s="1" t="str">
        <f aca="false">IFERROR(INDEX(ピン配置!$C$3:$I$18,MATCH(VALUE(MID(H151,3,2)),ピン配置!$B$3:$B$18,0),MATCH(MID(H151,2,1),ピン配置!$C$2:$I$2,0)),"")</f>
        <v/>
      </c>
      <c r="Q151" s="1" t="n">
        <f aca="false">IF(COUNTIF(H:H,H151)&gt;1,1,0)</f>
        <v>0</v>
      </c>
      <c r="R151" s="1" t="n">
        <f aca="false">IF(H151="",0,IF(COUNTIF(D151:F151,H151)=1,0,1))</f>
        <v>0</v>
      </c>
      <c r="S151" s="1" t="str">
        <f aca="false">IF(A151=0,S150,A151)</f>
        <v>WRITE</v>
      </c>
      <c r="T151" s="1" t="str">
        <f aca="false">IF(B151=0,T150,B151)</f>
        <v>-</v>
      </c>
      <c r="U151" s="1" t="str">
        <f aca="false">IF(B151=0,U150,IF(G151="","",G151))</f>
        <v>ST-Link</v>
      </c>
      <c r="V151" s="1" t="str">
        <f aca="false">S151&amp;T151&amp;"_"&amp;C151</f>
        <v>WRITE-_SWIO</v>
      </c>
    </row>
    <row r="152" customFormat="false" ht="13.5" hidden="false" customHeight="false" outlineLevel="0" collapsed="false">
      <c r="A152" s="90"/>
      <c r="B152" s="91"/>
      <c r="C152" s="94" t="s">
        <v>179</v>
      </c>
      <c r="D152" s="24" t="s">
        <v>180</v>
      </c>
      <c r="G152" s="93"/>
      <c r="I152" s="27" t="str">
        <f aca="false">IF(O152="",P152,O152)</f>
        <v/>
      </c>
      <c r="J152" s="46"/>
      <c r="K152" s="28" t="str">
        <f aca="false">IF(D152="","",IF(COUNTIF($H:$H,D152)=0,D152,""))</f>
        <v>PA14</v>
      </c>
      <c r="L152" s="25" t="str">
        <f aca="false">IF(E152="","",IF(COUNTIF($H:$H,E152)=0,E152,""))</f>
        <v/>
      </c>
      <c r="M152" s="29" t="str">
        <f aca="false">IF(F152="","",IF(COUNTIF($H:$H,F152)=0,F152,""))</f>
        <v/>
      </c>
      <c r="O152" s="1" t="str">
        <f aca="false">IF(Q152,$Q$1,"")&amp;IF(R152=1,$R$1,"")</f>
        <v/>
      </c>
      <c r="P152" s="1" t="str">
        <f aca="false">IFERROR(INDEX(ピン配置!$C$3:$I$18,MATCH(VALUE(MID(H152,3,2)),ピン配置!$B$3:$B$18,0),MATCH(MID(H152,2,1),ピン配置!$C$2:$I$2,0)),"")</f>
        <v/>
      </c>
      <c r="Q152" s="1" t="n">
        <f aca="false">IF(COUNTIF(H:H,H152)&gt;1,1,0)</f>
        <v>0</v>
      </c>
      <c r="R152" s="1" t="n">
        <f aca="false">IF(H152="",0,IF(COUNTIF(D152:F152,H152)=1,0,1))</f>
        <v>0</v>
      </c>
      <c r="S152" s="1" t="str">
        <f aca="false">IF(A152=0,S151,A152)</f>
        <v>WRITE</v>
      </c>
      <c r="T152" s="1" t="str">
        <f aca="false">IF(B152=0,T151,B152)</f>
        <v>-</v>
      </c>
      <c r="U152" s="1" t="str">
        <f aca="false">IF(B152=0,U151,IF(G152="","",G152))</f>
        <v>ST-Link</v>
      </c>
      <c r="V152" s="1" t="str">
        <f aca="false">S152&amp;T152&amp;"_"&amp;C152</f>
        <v>WRITE-_SWCLK</v>
      </c>
    </row>
    <row r="153" customFormat="false" ht="14.25" hidden="false" customHeight="false" outlineLevel="0" collapsed="false">
      <c r="A153" s="90"/>
      <c r="B153" s="91"/>
      <c r="C153" s="95" t="s">
        <v>181</v>
      </c>
      <c r="D153" s="96" t="s">
        <v>106</v>
      </c>
      <c r="E153" s="97"/>
      <c r="F153" s="98"/>
      <c r="G153" s="93"/>
      <c r="H153" s="99"/>
      <c r="I153" s="99" t="str">
        <f aca="false">IF(O153="",P153,O153)</f>
        <v/>
      </c>
      <c r="J153" s="100"/>
      <c r="K153" s="28" t="str">
        <f aca="false">IF(D153="","",IF(COUNTIF($H:$H,D153)=0,D153,""))</f>
        <v/>
      </c>
      <c r="L153" s="25" t="str">
        <f aca="false">IF(E153="","",IF(COUNTIF($H:$H,E153)=0,E153,""))</f>
        <v/>
      </c>
      <c r="M153" s="29" t="str">
        <f aca="false">IF(F153="","",IF(COUNTIF($H:$H,F153)=0,F153,""))</f>
        <v/>
      </c>
      <c r="O153" s="1" t="str">
        <f aca="false">IF(Q153,$Q$1,"")&amp;IF(R153=1,$R$1,"")</f>
        <v/>
      </c>
      <c r="P153" s="1" t="str">
        <f aca="false">IFERROR(INDEX(ピン配置!$C$3:$I$18,MATCH(VALUE(MID(H153,3,2)),ピン配置!$B$3:$B$18,0),MATCH(MID(H153,2,1),ピン配置!$C$2:$I$2,0)),"")</f>
        <v/>
      </c>
      <c r="Q153" s="1" t="n">
        <f aca="false">IF(COUNTIF(H:H,H153)&gt;1,1,0)</f>
        <v>0</v>
      </c>
      <c r="R153" s="1" t="n">
        <f aca="false">IF(H153="",0,IF(COUNTIF(D153:F153,H153)=1,0,1))</f>
        <v>0</v>
      </c>
      <c r="S153" s="1" t="str">
        <f aca="false">IF(A153=0,S152,A153)</f>
        <v>WRITE</v>
      </c>
      <c r="T153" s="1" t="str">
        <f aca="false">IF(B153=0,T152,B153)</f>
        <v>-</v>
      </c>
      <c r="U153" s="1" t="str">
        <f aca="false">IF(B153=0,U152,IF(G153="","",G153))</f>
        <v>ST-Link</v>
      </c>
      <c r="V153" s="1" t="str">
        <f aca="false">S153&amp;T153&amp;"_"&amp;C153</f>
        <v>WRITE-_nRESET</v>
      </c>
    </row>
    <row r="154" customFormat="false" ht="14.25" hidden="false" customHeight="false" outlineLevel="0" collapsed="false"/>
  </sheetData>
  <mergeCells count="73">
    <mergeCell ref="A1:B1"/>
    <mergeCell ref="D1:F1"/>
    <mergeCell ref="K1:M1"/>
    <mergeCell ref="S1:T1"/>
    <mergeCell ref="A2:A17"/>
    <mergeCell ref="B2:B3"/>
    <mergeCell ref="G2:G3"/>
    <mergeCell ref="B4:B5"/>
    <mergeCell ref="G4:G5"/>
    <mergeCell ref="B6:B7"/>
    <mergeCell ref="G6:G7"/>
    <mergeCell ref="B8:B9"/>
    <mergeCell ref="G8:G9"/>
    <mergeCell ref="B10:B11"/>
    <mergeCell ref="G10:G11"/>
    <mergeCell ref="B12:B13"/>
    <mergeCell ref="G12:G13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A41:A82"/>
    <mergeCell ref="B41:B47"/>
    <mergeCell ref="G41:G47"/>
    <mergeCell ref="B48:B51"/>
    <mergeCell ref="G48:G51"/>
    <mergeCell ref="B52:B55"/>
    <mergeCell ref="G52:G55"/>
    <mergeCell ref="B56:B59"/>
    <mergeCell ref="G56:G59"/>
    <mergeCell ref="B60:B63"/>
    <mergeCell ref="G60:G63"/>
    <mergeCell ref="B64:B67"/>
    <mergeCell ref="B68:B74"/>
    <mergeCell ref="G68:G74"/>
    <mergeCell ref="B75:B76"/>
    <mergeCell ref="G75:G76"/>
    <mergeCell ref="B79:B80"/>
    <mergeCell ref="G79:G80"/>
    <mergeCell ref="A83:A130"/>
    <mergeCell ref="B83:B98"/>
    <mergeCell ref="B99:B114"/>
    <mergeCell ref="B115:B13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A149:A153"/>
    <mergeCell ref="B149:B153"/>
    <mergeCell ref="G149:G1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8359375" defaultRowHeight="13.5" zeroHeight="false" outlineLevelRow="0" outlineLevelCol="0"/>
  <cols>
    <col collapsed="false" customWidth="true" hidden="false" outlineLevel="0" max="9" min="3" style="1" width="15.62"/>
  </cols>
  <sheetData>
    <row r="1" customFormat="false" ht="14.25" hidden="false" customHeight="false" outlineLevel="0" collapsed="false"/>
    <row r="2" customFormat="false" ht="15" hidden="false" customHeight="false" outlineLevel="0" collapsed="false">
      <c r="B2" s="101"/>
      <c r="C2" s="102" t="s">
        <v>0</v>
      </c>
      <c r="D2" s="34" t="s">
        <v>1</v>
      </c>
      <c r="E2" s="34" t="s">
        <v>2</v>
      </c>
      <c r="F2" s="34" t="s">
        <v>3</v>
      </c>
      <c r="G2" s="34" t="s">
        <v>4</v>
      </c>
      <c r="H2" s="34" t="s">
        <v>5</v>
      </c>
      <c r="I2" s="103" t="s">
        <v>6</v>
      </c>
    </row>
    <row r="3" customFormat="false" ht="14.25" hidden="false" customHeight="false" outlineLevel="0" collapsed="false">
      <c r="B3" s="104" t="n">
        <v>0</v>
      </c>
      <c r="C3" s="105" t="str">
        <f aca="true">IFERROR(INDIRECT("使用ポート!V"&amp;MATCH("P"&amp;C$2&amp;$B3,使用ポート!$H:$H,0)),"")</f>
        <v>TIM5_CN1</v>
      </c>
      <c r="D3" s="50" t="str">
        <f aca="true">IFERROR(INDIRECT("使用ポート!V"&amp;MATCH("P"&amp;D$2&amp;$B3,使用ポート!$H:$H,0)),"")</f>
        <v>AD1_IN8</v>
      </c>
      <c r="E3" s="50" t="str">
        <f aca="true">IFERROR(INDIRECT("使用ポート!V"&amp;MATCH("P"&amp;E$2&amp;$B3,使用ポート!$H:$H,0)),"")</f>
        <v>AD1_IN10</v>
      </c>
      <c r="F3" s="50" t="str">
        <f aca="true">IFERROR(INDIRECT("使用ポート!V"&amp;MATCH("P"&amp;F$2&amp;$B3,使用ポート!$H:$H,0)),"")</f>
        <v>CAN1_RX</v>
      </c>
      <c r="G3" s="50" t="str">
        <f aca="true">IFERROR(INDIRECT("使用ポート!V"&amp;MATCH("P"&amp;G$2&amp;$B3,使用ポート!$H:$H,0)),"")</f>
        <v/>
      </c>
      <c r="H3" s="106"/>
      <c r="I3" s="106"/>
    </row>
    <row r="4" customFormat="false" ht="13.5" hidden="false" customHeight="false" outlineLevel="0" collapsed="false">
      <c r="B4" s="107" t="n">
        <v>1</v>
      </c>
      <c r="C4" s="19" t="str">
        <f aca="true">IFERROR(INDIRECT("使用ポート!V"&amp;MATCH("P"&amp;C$2&amp;$B4,使用ポート!$H:$H,0)),"")</f>
        <v>TIM5_CN2</v>
      </c>
      <c r="D4" s="80" t="str">
        <f aca="true">IFERROR(INDIRECT("使用ポート!V"&amp;MATCH("P"&amp;D$2&amp;$B4,使用ポート!$H:$H,0)),"")</f>
        <v>AD1_IN9</v>
      </c>
      <c r="E4" s="80" t="str">
        <f aca="true">IFERROR(INDIRECT("使用ポート!V"&amp;MATCH("P"&amp;E$2&amp;$B4,使用ポート!$H:$H,0)),"")</f>
        <v>AD1_IN11</v>
      </c>
      <c r="F4" s="80" t="str">
        <f aca="true">IFERROR(INDIRECT("使用ポート!V"&amp;MATCH("P"&amp;F$2&amp;$B4,使用ポート!$H:$H,0)),"")</f>
        <v>CAN1_TX</v>
      </c>
      <c r="G4" s="80" t="str">
        <f aca="true">IFERROR(INDIRECT("使用ポート!V"&amp;MATCH("P"&amp;G$2&amp;$B4,使用ポート!$H:$H,0)),"")</f>
        <v/>
      </c>
      <c r="H4" s="106"/>
      <c r="I4" s="106"/>
    </row>
    <row r="5" customFormat="false" ht="13.5" hidden="false" customHeight="false" outlineLevel="0" collapsed="false">
      <c r="B5" s="107" t="n">
        <v>2</v>
      </c>
      <c r="C5" s="19" t="str">
        <f aca="true">IFERROR(INDIRECT("使用ポート!V"&amp;MATCH("P"&amp;C$2&amp;$B5,使用ポート!$H:$H,0)),"")</f>
        <v/>
      </c>
      <c r="D5" s="80" t="str">
        <f aca="true">IFERROR(INDIRECT("使用ポート!V"&amp;MATCH("P"&amp;D$2&amp;$B5,使用ポート!$H:$H,0)),"")</f>
        <v/>
      </c>
      <c r="E5" s="80" t="str">
        <f aca="true">IFERROR(INDIRECT("使用ポート!V"&amp;MATCH("P"&amp;E$2&amp;$B5,使用ポート!$H:$H,0)),"")</f>
        <v>AD1_IN12</v>
      </c>
      <c r="F5" s="80" t="str">
        <f aca="true">IFERROR(INDIRECT("使用ポート!V"&amp;MATCH("P"&amp;F$2&amp;$B5,使用ポート!$H:$H,0)),"")</f>
        <v/>
      </c>
      <c r="G5" s="80" t="str">
        <f aca="true">IFERROR(INDIRECT("使用ポート!V"&amp;MATCH("P"&amp;G$2&amp;$B5,使用ポート!$H:$H,0)),"")</f>
        <v/>
      </c>
      <c r="H5" s="106"/>
      <c r="I5" s="106"/>
    </row>
    <row r="6" customFormat="false" ht="13.5" hidden="false" customHeight="false" outlineLevel="0" collapsed="false">
      <c r="B6" s="107" t="n">
        <v>3</v>
      </c>
      <c r="C6" s="19" t="str">
        <f aca="true">IFERROR(INDIRECT("使用ポート!V"&amp;MATCH("P"&amp;C$2&amp;$B6,使用ポート!$H:$H,0)),"")</f>
        <v/>
      </c>
      <c r="D6" s="80" t="str">
        <f aca="true">IFERROR(INDIRECT("使用ポート!V"&amp;MATCH("P"&amp;D$2&amp;$B6,使用ポート!$H:$H,0)),"")</f>
        <v>TIM2_CN2</v>
      </c>
      <c r="E6" s="80" t="str">
        <f aca="true">IFERROR(INDIRECT("使用ポート!V"&amp;MATCH("P"&amp;E$2&amp;$B6,使用ポート!$H:$H,0)),"")</f>
        <v>AD1_IN13</v>
      </c>
      <c r="F6" s="80" t="str">
        <f aca="true">IFERROR(INDIRECT("使用ポート!V"&amp;MATCH("P"&amp;F$2&amp;$B6,使用ポート!$H:$H,0)),"")</f>
        <v/>
      </c>
      <c r="G6" s="80" t="str">
        <f aca="true">IFERROR(INDIRECT("使用ポート!V"&amp;MATCH("P"&amp;G$2&amp;$B6,使用ポート!$H:$H,0)),"")</f>
        <v/>
      </c>
      <c r="H6" s="106"/>
      <c r="I6" s="106"/>
    </row>
    <row r="7" customFormat="false" ht="13.5" hidden="false" customHeight="false" outlineLevel="0" collapsed="false">
      <c r="B7" s="107" t="n">
        <v>4</v>
      </c>
      <c r="C7" s="19" t="str">
        <f aca="true">IFERROR(INDIRECT("使用ポート!V"&amp;MATCH("P"&amp;C$2&amp;$B7,使用ポート!$H:$H,0)),"")</f>
        <v/>
      </c>
      <c r="D7" s="80" t="str">
        <f aca="true">IFERROR(INDIRECT("使用ポート!V"&amp;MATCH("P"&amp;D$2&amp;$B7,使用ポート!$H:$H,0)),"")</f>
        <v>TIM3_CN1</v>
      </c>
      <c r="E7" s="80" t="str">
        <f aca="true">IFERROR(INDIRECT("使用ポート!V"&amp;MATCH("P"&amp;E$2&amp;$B7,使用ポート!$H:$H,0)),"")</f>
        <v>AD1_IN14</v>
      </c>
      <c r="F7" s="80" t="str">
        <f aca="true">IFERROR(INDIRECT("使用ポート!V"&amp;MATCH("P"&amp;F$2&amp;$B7,使用ポート!$H:$H,0)),"")</f>
        <v/>
      </c>
      <c r="G7" s="80" t="str">
        <f aca="true">IFERROR(INDIRECT("使用ポート!V"&amp;MATCH("P"&amp;G$2&amp;$B7,使用ポート!$H:$H,0)),"")</f>
        <v/>
      </c>
      <c r="H7" s="106"/>
      <c r="I7" s="106"/>
    </row>
    <row r="8" customFormat="false" ht="13.5" hidden="false" customHeight="false" outlineLevel="0" collapsed="false">
      <c r="B8" s="107" t="n">
        <v>5</v>
      </c>
      <c r="C8" s="19" t="str">
        <f aca="true">IFERROR(INDIRECT("使用ポート!V"&amp;MATCH("P"&amp;C$2&amp;$B8,使用ポート!$H:$H,0)),"")</f>
        <v/>
      </c>
      <c r="D8" s="80" t="str">
        <f aca="true">IFERROR(INDIRECT("使用ポート!V"&amp;MATCH("P"&amp;D$2&amp;$B8,使用ポート!$H:$H,0)),"")</f>
        <v>TIM3_CN2</v>
      </c>
      <c r="E8" s="80" t="str">
        <f aca="true">IFERROR(INDIRECT("使用ポート!V"&amp;MATCH("P"&amp;E$2&amp;$B8,使用ポート!$H:$H,0)),"")</f>
        <v>AD1_IN15</v>
      </c>
      <c r="F8" s="80" t="str">
        <f aca="true">IFERROR(INDIRECT("使用ポート!V"&amp;MATCH("P"&amp;F$2&amp;$B8,使用ポート!$H:$H,0)),"")</f>
        <v>UART2_TX</v>
      </c>
      <c r="G8" s="80" t="str">
        <f aca="true">IFERROR(INDIRECT("使用ポート!V"&amp;MATCH("P"&amp;G$2&amp;$B8,使用ポート!$H:$H,0)),"")</f>
        <v>TIM9_CN1</v>
      </c>
      <c r="H8" s="106"/>
      <c r="I8" s="106"/>
    </row>
    <row r="9" customFormat="false" ht="13.5" hidden="false" customHeight="false" outlineLevel="0" collapsed="false">
      <c r="B9" s="107" t="n">
        <v>6</v>
      </c>
      <c r="C9" s="19" t="str">
        <f aca="true">IFERROR(INDIRECT("使用ポート!V"&amp;MATCH("P"&amp;C$2&amp;$B9,使用ポート!$H:$H,0)),"")</f>
        <v/>
      </c>
      <c r="D9" s="80" t="str">
        <f aca="true">IFERROR(INDIRECT("使用ポート!V"&amp;MATCH("P"&amp;D$2&amp;$B9,使用ポート!$H:$H,0)),"")</f>
        <v>I2C1_SCL</v>
      </c>
      <c r="E9" s="80" t="str">
        <f aca="true">IFERROR(INDIRECT("使用ポート!V"&amp;MATCH("P"&amp;E$2&amp;$B9,使用ポート!$H:$H,0)),"")</f>
        <v>TIM8_CN1</v>
      </c>
      <c r="F9" s="80" t="str">
        <f aca="true">IFERROR(INDIRECT("使用ポート!V"&amp;MATCH("P"&amp;F$2&amp;$B9,使用ポート!$H:$H,0)),"")</f>
        <v>UART2_RX</v>
      </c>
      <c r="G9" s="80" t="str">
        <f aca="true">IFERROR(INDIRECT("使用ポート!V"&amp;MATCH("P"&amp;G$2&amp;$B9,使用ポート!$H:$H,0)),"")</f>
        <v>TIM9_CN2</v>
      </c>
      <c r="H9" s="106"/>
      <c r="I9" s="106"/>
    </row>
    <row r="10" customFormat="false" ht="13.5" hidden="false" customHeight="false" outlineLevel="0" collapsed="false">
      <c r="B10" s="107" t="n">
        <v>7</v>
      </c>
      <c r="C10" s="19" t="str">
        <f aca="true">IFERROR(INDIRECT("使用ポート!V"&amp;MATCH("P"&amp;C$2&amp;$B10,使用ポート!$H:$H,0)),"")</f>
        <v/>
      </c>
      <c r="D10" s="80" t="str">
        <f aca="true">IFERROR(INDIRECT("使用ポート!V"&amp;MATCH("P"&amp;D$2&amp;$B10,使用ポート!$H:$H,0)),"")</f>
        <v>I2C1_SDA</v>
      </c>
      <c r="E10" s="80" t="str">
        <f aca="true">IFERROR(INDIRECT("使用ポート!V"&amp;MATCH("P"&amp;E$2&amp;$B10,使用ポート!$H:$H,0)),"")</f>
        <v>TIM8_CN2</v>
      </c>
      <c r="F10" s="80" t="str">
        <f aca="true">IFERROR(INDIRECT("使用ポート!V"&amp;MATCH("P"&amp;F$2&amp;$B10,使用ポート!$H:$H,0)),"")</f>
        <v/>
      </c>
      <c r="G10" s="80" t="str">
        <f aca="true">IFERROR(INDIRECT("使用ポート!V"&amp;MATCH("P"&amp;G$2&amp;$B10,使用ポート!$H:$H,0)),"")</f>
        <v/>
      </c>
      <c r="H10" s="106"/>
      <c r="I10" s="106"/>
    </row>
    <row r="11" customFormat="false" ht="13.5" hidden="false" customHeight="false" outlineLevel="0" collapsed="false">
      <c r="B11" s="107" t="n">
        <v>8</v>
      </c>
      <c r="C11" s="19" t="str">
        <f aca="true">IFERROR(INDIRECT("使用ポート!V"&amp;MATCH("P"&amp;C$2&amp;$B11,使用ポート!$H:$H,0)),"")</f>
        <v/>
      </c>
      <c r="D11" s="80" t="str">
        <f aca="true">IFERROR(INDIRECT("使用ポート!V"&amp;MATCH("P"&amp;D$2&amp;$B11,使用ポート!$H:$H,0)),"")</f>
        <v>TIM10_CN1</v>
      </c>
      <c r="E11" s="80" t="str">
        <f aca="true">IFERROR(INDIRECT("使用ポート!V"&amp;MATCH("P"&amp;E$2&amp;$B11,使用ポート!$H:$H,0)),"")</f>
        <v>TIM8_CN3</v>
      </c>
      <c r="F11" s="80" t="str">
        <f aca="true">IFERROR(INDIRECT("使用ポート!V"&amp;MATCH("P"&amp;F$2&amp;$B11,使用ポート!$H:$H,0)),"")</f>
        <v>UART3_TX</v>
      </c>
      <c r="G11" s="80" t="str">
        <f aca="true">IFERROR(INDIRECT("使用ポート!V"&amp;MATCH("P"&amp;G$2&amp;$B11,使用ポート!$H:$H,0)),"")</f>
        <v/>
      </c>
      <c r="H11" s="106"/>
      <c r="I11" s="106"/>
    </row>
    <row r="12" customFormat="false" ht="13.5" hidden="false" customHeight="false" outlineLevel="0" collapsed="false">
      <c r="B12" s="107" t="n">
        <v>9</v>
      </c>
      <c r="C12" s="19" t="str">
        <f aca="true">IFERROR(INDIRECT("使用ポート!V"&amp;MATCH("P"&amp;C$2&amp;$B12,使用ポート!$H:$H,0)),"")</f>
        <v>UART1_TX</v>
      </c>
      <c r="D12" s="80" t="str">
        <f aca="true">IFERROR(INDIRECT("使用ポート!V"&amp;MATCH("P"&amp;D$2&amp;$B12,使用ポート!$H:$H,0)),"")</f>
        <v>TIM11_CN1</v>
      </c>
      <c r="E12" s="80" t="str">
        <f aca="true">IFERROR(INDIRECT("使用ポート!V"&amp;MATCH("P"&amp;E$2&amp;$B12,使用ポート!$H:$H,0)),"")</f>
        <v>TIM8_CN4</v>
      </c>
      <c r="F12" s="80" t="str">
        <f aca="true">IFERROR(INDIRECT("使用ポート!V"&amp;MATCH("P"&amp;F$2&amp;$B12,使用ポート!$H:$H,0)),"")</f>
        <v>UART3_RX</v>
      </c>
      <c r="G12" s="80" t="str">
        <f aca="true">IFERROR(INDIRECT("使用ポート!V"&amp;MATCH("P"&amp;G$2&amp;$B12,使用ポート!$H:$H,0)),"")</f>
        <v>TIM1_CN1</v>
      </c>
      <c r="H12" s="106"/>
      <c r="I12" s="106"/>
    </row>
    <row r="13" customFormat="false" ht="13.5" hidden="false" customHeight="false" outlineLevel="0" collapsed="false">
      <c r="B13" s="107" t="n">
        <v>10</v>
      </c>
      <c r="C13" s="19" t="str">
        <f aca="true">IFERROR(INDIRECT("使用ポート!V"&amp;MATCH("P"&amp;C$2&amp;$B13,使用ポート!$H:$H,0)),"")</f>
        <v>UART1_RX</v>
      </c>
      <c r="D13" s="80" t="str">
        <f aca="true">IFERROR(INDIRECT("使用ポート!V"&amp;MATCH("P"&amp;D$2&amp;$B13,使用ポート!$H:$H,0)),"")</f>
        <v/>
      </c>
      <c r="E13" s="80" t="str">
        <f aca="true">IFERROR(INDIRECT("使用ポート!V"&amp;MATCH("P"&amp;E$2&amp;$B13,使用ポート!$H:$H,0)),"")</f>
        <v/>
      </c>
      <c r="F13" s="80" t="str">
        <f aca="true">IFERROR(INDIRECT("使用ポート!V"&amp;MATCH("P"&amp;F$2&amp;$B13,使用ポート!$H:$H,0)),"")</f>
        <v/>
      </c>
      <c r="G13" s="80" t="str">
        <f aca="true">IFERROR(INDIRECT("使用ポート!V"&amp;MATCH("P"&amp;G$2&amp;$B13,使用ポート!$H:$H,0)),"")</f>
        <v/>
      </c>
      <c r="H13" s="106"/>
      <c r="I13" s="106"/>
    </row>
    <row r="14" customFormat="false" ht="13.5" hidden="false" customHeight="false" outlineLevel="0" collapsed="false">
      <c r="B14" s="107" t="n">
        <v>11</v>
      </c>
      <c r="C14" s="19" t="str">
        <f aca="true">IFERROR(INDIRECT("使用ポート!V"&amp;MATCH("P"&amp;C$2&amp;$B14,使用ポート!$H:$H,0)),"")</f>
        <v/>
      </c>
      <c r="D14" s="80" t="str">
        <f aca="true">IFERROR(INDIRECT("使用ポート!V"&amp;MATCH("P"&amp;D$2&amp;$B14,使用ポート!$H:$H,0)),"")</f>
        <v/>
      </c>
      <c r="E14" s="80" t="str">
        <f aca="true">IFERROR(INDIRECT("使用ポート!V"&amp;MATCH("P"&amp;E$2&amp;$B14,使用ポート!$H:$H,0)),"")</f>
        <v/>
      </c>
      <c r="F14" s="80" t="str">
        <f aca="true">IFERROR(INDIRECT("使用ポート!V"&amp;MATCH("P"&amp;F$2&amp;$B14,使用ポート!$H:$H,0)),"")</f>
        <v/>
      </c>
      <c r="G14" s="80" t="str">
        <f aca="true">IFERROR(INDIRECT("使用ポート!V"&amp;MATCH("P"&amp;G$2&amp;$B14,使用ポート!$H:$H,0)),"")</f>
        <v>TIM1_CN2</v>
      </c>
      <c r="H14" s="106"/>
      <c r="I14" s="106"/>
    </row>
    <row r="15" customFormat="false" ht="13.5" hidden="false" customHeight="false" outlineLevel="0" collapsed="false">
      <c r="B15" s="107" t="n">
        <v>12</v>
      </c>
      <c r="C15" s="19" t="str">
        <f aca="true">IFERROR(INDIRECT("使用ポート!V"&amp;MATCH("P"&amp;C$2&amp;$B15,使用ポート!$H:$H,0)),"")</f>
        <v/>
      </c>
      <c r="D15" s="80" t="str">
        <f aca="true">IFERROR(INDIRECT("使用ポート!V"&amp;MATCH("P"&amp;D$2&amp;$B15,使用ポート!$H:$H,0)),"")</f>
        <v/>
      </c>
      <c r="E15" s="80" t="str">
        <f aca="true">IFERROR(INDIRECT("使用ポート!V"&amp;MATCH("P"&amp;E$2&amp;$B15,使用ポート!$H:$H,0)),"")</f>
        <v/>
      </c>
      <c r="F15" s="80" t="str">
        <f aca="true">IFERROR(INDIRECT("使用ポート!V"&amp;MATCH("P"&amp;F$2&amp;$B15,使用ポート!$H:$H,0)),"")</f>
        <v>TIM4_CN1</v>
      </c>
      <c r="G15" s="80" t="str">
        <f aca="true">IFERROR(INDIRECT("使用ポート!V"&amp;MATCH("P"&amp;G$2&amp;$B15,使用ポート!$H:$H,0)),"")</f>
        <v/>
      </c>
      <c r="H15" s="106"/>
      <c r="I15" s="106"/>
    </row>
    <row r="16" customFormat="false" ht="13.5" hidden="false" customHeight="false" outlineLevel="0" collapsed="false">
      <c r="B16" s="107" t="n">
        <v>13</v>
      </c>
      <c r="C16" s="19" t="str">
        <f aca="true">IFERROR(INDIRECT("使用ポート!V"&amp;MATCH("P"&amp;C$2&amp;$B16,使用ポート!$H:$H,0)),"")</f>
        <v/>
      </c>
      <c r="D16" s="80" t="str">
        <f aca="true">IFERROR(INDIRECT("使用ポート!V"&amp;MATCH("P"&amp;D$2&amp;$B16,使用ポート!$H:$H,0)),"")</f>
        <v/>
      </c>
      <c r="E16" s="80" t="str">
        <f aca="true">IFERROR(INDIRECT("使用ポート!V"&amp;MATCH("P"&amp;E$2&amp;$B16,使用ポート!$H:$H,0)),"")</f>
        <v/>
      </c>
      <c r="F16" s="80" t="str">
        <f aca="true">IFERROR(INDIRECT("使用ポート!V"&amp;MATCH("P"&amp;F$2&amp;$B16,使用ポート!$H:$H,0)),"")</f>
        <v>TIM4_CN2</v>
      </c>
      <c r="G16" s="80" t="str">
        <f aca="true">IFERROR(INDIRECT("使用ポート!V"&amp;MATCH("P"&amp;G$2&amp;$B16,使用ポート!$H:$H,0)),"")</f>
        <v>TIM1_CN3</v>
      </c>
      <c r="H16" s="106"/>
      <c r="I16" s="106"/>
    </row>
    <row r="17" customFormat="false" ht="13.5" hidden="false" customHeight="false" outlineLevel="0" collapsed="false">
      <c r="B17" s="107" t="n">
        <v>14</v>
      </c>
      <c r="C17" s="19" t="str">
        <f aca="true">IFERROR(INDIRECT("使用ポート!V"&amp;MATCH("P"&amp;C$2&amp;$B17,使用ポート!$H:$H,0)),"")</f>
        <v/>
      </c>
      <c r="D17" s="80" t="str">
        <f aca="true">IFERROR(INDIRECT("使用ポート!V"&amp;MATCH("P"&amp;D$2&amp;$B17,使用ポート!$H:$H,0)),"")</f>
        <v>TIM12_CN1</v>
      </c>
      <c r="E17" s="80" t="str">
        <f aca="true">IFERROR(INDIRECT("使用ポート!V"&amp;MATCH("P"&amp;E$2&amp;$B17,使用ポート!$H:$H,0)),"")</f>
        <v/>
      </c>
      <c r="F17" s="80" t="str">
        <f aca="true">IFERROR(INDIRECT("使用ポート!V"&amp;MATCH("P"&amp;F$2&amp;$B17,使用ポート!$H:$H,0)),"")</f>
        <v/>
      </c>
      <c r="G17" s="80" t="str">
        <f aca="true">IFERROR(INDIRECT("使用ポート!V"&amp;MATCH("P"&amp;G$2&amp;$B17,使用ポート!$H:$H,0)),"")</f>
        <v>TIM1_CN4</v>
      </c>
      <c r="H17" s="106"/>
      <c r="I17" s="106"/>
    </row>
    <row r="18" customFormat="false" ht="14.25" hidden="false" customHeight="false" outlineLevel="0" collapsed="false">
      <c r="B18" s="108" t="n">
        <v>15</v>
      </c>
      <c r="C18" s="109" t="str">
        <f aca="true">IFERROR(INDIRECT("使用ポート!V"&amp;MATCH("P"&amp;C$2&amp;$B18,使用ポート!$H:$H,0)),"")</f>
        <v>TIM2_CN1</v>
      </c>
      <c r="D18" s="110" t="str">
        <f aca="true">IFERROR(INDIRECT("使用ポート!V"&amp;MATCH("P"&amp;D$2&amp;$B18,使用ポート!$H:$H,0)),"")</f>
        <v>TIM12_CN2</v>
      </c>
      <c r="E18" s="110" t="str">
        <f aca="true">IFERROR(INDIRECT("使用ポート!V"&amp;MATCH("P"&amp;E$2&amp;$B18,使用ポート!$H:$H,0)),"")</f>
        <v/>
      </c>
      <c r="F18" s="110" t="str">
        <f aca="true">IFERROR(INDIRECT("使用ポート!V"&amp;MATCH("P"&amp;F$2&amp;$B18,使用ポート!$H:$H,0)),"")</f>
        <v/>
      </c>
      <c r="G18" s="110" t="str">
        <f aca="true">IFERROR(INDIRECT("使用ポート!V"&amp;MATCH("P"&amp;G$2&amp;$B18,使用ポート!$H:$H,0)),"")</f>
        <v/>
      </c>
      <c r="H18" s="106"/>
      <c r="I18" s="106"/>
    </row>
    <row r="19" customFormat="false" ht="14.25" hidden="false" customHeight="false" outlineLevel="0" collapsed="false"/>
  </sheetData>
  <mergeCells count="1">
    <mergeCell ref="H3:I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2016-02-24T07:33:16Z</dcterms:created>
  <dc:creator>桐生敬也</dc:creator>
  <dc:description/>
  <dc:language>ja-JP</dc:language>
  <cp:lastModifiedBy/>
  <dcterms:modified xsi:type="dcterms:W3CDTF">2019-11-15T19:44:15Z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