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6601FEC-2F1E-43CC-807A-266A95F9029A}" xr6:coauthVersionLast="47" xr6:coauthVersionMax="47" xr10:uidLastSave="{00000000-0000-0000-0000-000000000000}"/>
  <bookViews>
    <workbookView xWindow="-120" yWindow="-120" windowWidth="24240" windowHeight="13020" xr2:uid="{B23CBBB5-01C6-42C7-BF78-9436EFAC44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G107" i="1"/>
  <c r="E108" i="1"/>
  <c r="E107" i="1"/>
  <c r="C108" i="1"/>
  <c r="C107" i="1"/>
  <c r="G87" i="1"/>
  <c r="E88" i="1"/>
  <c r="E87" i="1"/>
  <c r="C88" i="1"/>
  <c r="C87" i="1"/>
  <c r="G67" i="1"/>
  <c r="E68" i="1"/>
  <c r="E67" i="1"/>
  <c r="C68" i="1"/>
  <c r="E58" i="1"/>
  <c r="N4" i="1"/>
  <c r="E54" i="1"/>
  <c r="E53" i="1"/>
  <c r="E57" i="1" s="1"/>
  <c r="C56" i="1"/>
  <c r="C55" i="1"/>
  <c r="C54" i="1"/>
  <c r="C53" i="1"/>
  <c r="G48" i="1"/>
  <c r="E49" i="1"/>
  <c r="E48" i="1"/>
  <c r="C49" i="1"/>
  <c r="C34" i="1"/>
  <c r="P6" i="1"/>
  <c r="C28" i="1"/>
  <c r="E29" i="1" s="1"/>
  <c r="C57" i="1" l="1"/>
  <c r="G28" i="1"/>
  <c r="C35" i="1"/>
  <c r="C36" i="1"/>
  <c r="E33" i="1"/>
  <c r="C33" i="1"/>
  <c r="E34" i="1"/>
  <c r="E28" i="1"/>
  <c r="C29" i="1"/>
  <c r="G4" i="1"/>
  <c r="O4" i="1" s="1"/>
  <c r="L9" i="1"/>
  <c r="L10" i="1"/>
  <c r="L11" i="1"/>
  <c r="L12" i="1"/>
  <c r="L13" i="1"/>
  <c r="L14" i="1"/>
  <c r="L15" i="1"/>
  <c r="L16" i="1"/>
  <c r="L17" i="1"/>
  <c r="L18" i="1"/>
  <c r="L8" i="1"/>
  <c r="L5" i="1"/>
  <c r="L6" i="1"/>
  <c r="L7" i="1"/>
  <c r="L4" i="1"/>
  <c r="G5" i="1"/>
  <c r="M5" i="1" s="1"/>
  <c r="G6" i="1"/>
  <c r="O6" i="1" s="1"/>
  <c r="G7" i="1"/>
  <c r="O7" i="1" s="1"/>
  <c r="G8" i="1"/>
  <c r="N8" i="1" s="1"/>
  <c r="G9" i="1"/>
  <c r="G10" i="1"/>
  <c r="O10" i="1" s="1"/>
  <c r="G11" i="1"/>
  <c r="O11" i="1" s="1"/>
  <c r="G12" i="1"/>
  <c r="N12" i="1" s="1"/>
  <c r="G13" i="1"/>
  <c r="G14" i="1"/>
  <c r="O14" i="1" s="1"/>
  <c r="G15" i="1"/>
  <c r="O15" i="1" s="1"/>
  <c r="G16" i="1"/>
  <c r="N16" i="1" s="1"/>
  <c r="G17" i="1"/>
  <c r="G18" i="1"/>
  <c r="O18" i="1" s="1"/>
  <c r="C37" i="1" l="1"/>
  <c r="E37" i="1"/>
  <c r="M13" i="1"/>
  <c r="M9" i="1"/>
  <c r="M16" i="1"/>
  <c r="M12" i="1"/>
  <c r="M7" i="1"/>
  <c r="P7" i="1" s="1"/>
  <c r="M17" i="1"/>
  <c r="M15" i="1"/>
  <c r="N7" i="1"/>
  <c r="M4" i="1"/>
  <c r="P4" i="1" s="1"/>
  <c r="M11" i="1"/>
  <c r="N15" i="1"/>
  <c r="M8" i="1"/>
  <c r="N11" i="1"/>
  <c r="N18" i="1"/>
  <c r="N14" i="1"/>
  <c r="N10" i="1"/>
  <c r="N6" i="1"/>
  <c r="O17" i="1"/>
  <c r="O13" i="1"/>
  <c r="O9" i="1"/>
  <c r="O5" i="1"/>
  <c r="M18" i="1"/>
  <c r="P18" i="1" s="1"/>
  <c r="M14" i="1"/>
  <c r="P14" i="1" s="1"/>
  <c r="M10" i="1"/>
  <c r="P10" i="1" s="1"/>
  <c r="M6" i="1"/>
  <c r="N17" i="1"/>
  <c r="N13" i="1"/>
  <c r="N9" i="1"/>
  <c r="N5" i="1"/>
  <c r="P5" i="1" s="1"/>
  <c r="O16" i="1"/>
  <c r="P16" i="1" s="1"/>
  <c r="O12" i="1"/>
  <c r="P12" i="1" s="1"/>
  <c r="O8" i="1"/>
  <c r="E38" i="1" l="1"/>
  <c r="P15" i="1"/>
  <c r="P9" i="1"/>
  <c r="P13" i="1"/>
  <c r="P8" i="1"/>
  <c r="P17" i="1"/>
  <c r="P11" i="1"/>
</calcChain>
</file>

<file path=xl/sharedStrings.xml><?xml version="1.0" encoding="utf-8"?>
<sst xmlns="http://schemas.openxmlformats.org/spreadsheetml/2006/main" count="167" uniqueCount="77">
  <si>
    <t>EMP NAME</t>
  </si>
  <si>
    <t>DESIGNATION</t>
  </si>
  <si>
    <t>PHONE NO</t>
  </si>
  <si>
    <t>BASIC SALARY</t>
  </si>
  <si>
    <t>ATTENDNCE</t>
  </si>
  <si>
    <t>SALARY</t>
  </si>
  <si>
    <t>HRA</t>
  </si>
  <si>
    <t>D.A</t>
  </si>
  <si>
    <t>CONVENCE</t>
  </si>
  <si>
    <t>OVERTIME IN HRS.</t>
  </si>
  <si>
    <t xml:space="preserve">OVERTIME </t>
  </si>
  <si>
    <t>GROSS SALARY</t>
  </si>
  <si>
    <t>PF</t>
  </si>
  <si>
    <t>ESI</t>
  </si>
  <si>
    <t>INHAND SALARY</t>
  </si>
  <si>
    <t>KHUSHI</t>
  </si>
  <si>
    <t xml:space="preserve">UJJWAL </t>
  </si>
  <si>
    <t xml:space="preserve">KOMAL </t>
  </si>
  <si>
    <t>VIKKI</t>
  </si>
  <si>
    <t xml:space="preserve">NIKKI </t>
  </si>
  <si>
    <t>NITU</t>
  </si>
  <si>
    <t>NILU</t>
  </si>
  <si>
    <t>RAJA</t>
  </si>
  <si>
    <t>DIPATI</t>
  </si>
  <si>
    <t>DIPA</t>
  </si>
  <si>
    <t xml:space="preserve">GEETA </t>
  </si>
  <si>
    <t>REETA</t>
  </si>
  <si>
    <t xml:space="preserve">ROSHAN </t>
  </si>
  <si>
    <t>PRITI</t>
  </si>
  <si>
    <t>PRYA</t>
  </si>
  <si>
    <t xml:space="preserve">MANAGER </t>
  </si>
  <si>
    <t>ASST.MANAGER</t>
  </si>
  <si>
    <t>SUPERVISOR</t>
  </si>
  <si>
    <t>STAFF</t>
  </si>
  <si>
    <t>XXXXXXX</t>
  </si>
  <si>
    <t>SALARY SHEET</t>
  </si>
  <si>
    <t>Janata Industries pvt. Ltd.</t>
  </si>
  <si>
    <t>Monthly Salay Slip</t>
  </si>
  <si>
    <t>Employee Id</t>
  </si>
  <si>
    <t>Employee name</t>
  </si>
  <si>
    <t>Designation</t>
  </si>
  <si>
    <t>Basic</t>
  </si>
  <si>
    <t>Overtime</t>
  </si>
  <si>
    <t>Coveryance</t>
  </si>
  <si>
    <t>Total Addition</t>
  </si>
  <si>
    <t>Deduction</t>
  </si>
  <si>
    <t>P.F</t>
  </si>
  <si>
    <t>E.S.I</t>
  </si>
  <si>
    <t xml:space="preserve">Loan </t>
  </si>
  <si>
    <t xml:space="preserve">Tax </t>
  </si>
  <si>
    <t>Nete Salary</t>
  </si>
  <si>
    <t>BANKS  NAME</t>
  </si>
  <si>
    <t>RBI</t>
  </si>
  <si>
    <t>SBI</t>
  </si>
  <si>
    <t>UBI</t>
  </si>
  <si>
    <t>SVB</t>
  </si>
  <si>
    <t>HDFC</t>
  </si>
  <si>
    <t xml:space="preserve">PNB </t>
  </si>
  <si>
    <t>ICICI</t>
  </si>
  <si>
    <t>CBI</t>
  </si>
  <si>
    <t>PSB</t>
  </si>
  <si>
    <t>ACCOUNT NO.</t>
  </si>
  <si>
    <t>Bank name</t>
  </si>
  <si>
    <t>Account no.</t>
  </si>
  <si>
    <t>EMP ID</t>
  </si>
  <si>
    <t>Income</t>
  </si>
  <si>
    <t>Hra</t>
  </si>
  <si>
    <t xml:space="preserve">Total </t>
  </si>
  <si>
    <t>JANATA  INDUSTRIES  PVT.LTD.</t>
  </si>
  <si>
    <t xml:space="preserve">Earnings </t>
  </si>
  <si>
    <t>Deductions</t>
  </si>
  <si>
    <t>Basic Salary</t>
  </si>
  <si>
    <t>H.R.A</t>
  </si>
  <si>
    <t xml:space="preserve">Coveryance  </t>
  </si>
  <si>
    <t>Total   Add</t>
  </si>
  <si>
    <t>Total</t>
  </si>
  <si>
    <t>Nete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</si>
</sst>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hrs&quot;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7" tint="0.39997558519241921"/>
      <name val="Algerian"/>
      <family val="5"/>
    </font>
    <font>
      <sz val="12"/>
      <color theme="7" tint="0.39997558519241921"/>
      <name val="Calibri"/>
      <family val="2"/>
      <scheme val="minor"/>
    </font>
    <font>
      <sz val="36"/>
      <color theme="7" tint="0.39997558519241921"/>
      <name val="Algerian"/>
      <family val="5"/>
    </font>
    <font>
      <sz val="11"/>
      <color theme="5" tint="-0.249977111117893"/>
      <name val="Calibri"/>
      <family val="2"/>
      <scheme val="minor"/>
    </font>
    <font>
      <sz val="11"/>
      <color theme="1"/>
      <name val="Aptos"/>
      <family val="2"/>
    </font>
    <font>
      <sz val="12"/>
      <color theme="5" tint="-0.249977111117893"/>
      <name val="Calibri"/>
      <family val="2"/>
      <scheme val="minor"/>
    </font>
    <font>
      <sz val="14"/>
      <color theme="1"/>
      <name val="Aptos"/>
      <family val="2"/>
    </font>
    <font>
      <sz val="18"/>
      <color theme="1"/>
      <name val="Aptos"/>
      <family val="2"/>
    </font>
    <font>
      <sz val="22"/>
      <color theme="1"/>
      <name val="Aptos"/>
      <family val="2"/>
    </font>
    <font>
      <b/>
      <sz val="14"/>
      <color theme="1"/>
      <name val="Aptos"/>
      <family val="2"/>
    </font>
    <font>
      <sz val="36"/>
      <color theme="1"/>
      <name val="Algerian"/>
      <family val="5"/>
    </font>
    <font>
      <sz val="11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ptos"/>
      <family val="2"/>
    </font>
    <font>
      <b/>
      <sz val="22"/>
      <color theme="1"/>
      <name val="Aptos"/>
      <family val="2"/>
    </font>
    <font>
      <sz val="48"/>
      <color rgb="FF0070C0"/>
      <name val="Algerian"/>
      <family val="5"/>
    </font>
  </fonts>
  <fills count="2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3" borderId="1" xfId="0" applyFont="1" applyFill="1" applyBorder="1"/>
    <xf numFmtId="0" fontId="0" fillId="4" borderId="1" xfId="0" applyFill="1" applyBorder="1"/>
    <xf numFmtId="0" fontId="6" fillId="4" borderId="1" xfId="0" applyFont="1" applyFill="1" applyBorder="1"/>
    <xf numFmtId="164" fontId="0" fillId="4" borderId="1" xfId="0" applyNumberFormat="1" applyFill="1" applyBorder="1" applyAlignment="1">
      <alignment horizontal="right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0" fontId="6" fillId="5" borderId="1" xfId="0" applyFont="1" applyFill="1" applyBorder="1"/>
    <xf numFmtId="0" fontId="0" fillId="5" borderId="0" xfId="0" applyFill="1"/>
    <xf numFmtId="0" fontId="6" fillId="6" borderId="1" xfId="0" applyFont="1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7" fillId="3" borderId="1" xfId="0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11" fillId="10" borderId="4" xfId="0" applyFont="1" applyFill="1" applyBorder="1"/>
    <xf numFmtId="0" fontId="11" fillId="10" borderId="1" xfId="0" applyFont="1" applyFill="1" applyBorder="1"/>
    <xf numFmtId="0" fontId="8" fillId="11" borderId="1" xfId="0" applyFont="1" applyFill="1" applyBorder="1"/>
    <xf numFmtId="0" fontId="11" fillId="12" borderId="2" xfId="0" applyFont="1" applyFill="1" applyBorder="1"/>
    <xf numFmtId="0" fontId="11" fillId="9" borderId="1" xfId="0" applyFont="1" applyFill="1" applyBorder="1"/>
    <xf numFmtId="0" fontId="8" fillId="13" borderId="3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1" fillId="14" borderId="5" xfId="0" applyFont="1" applyFill="1" applyBorder="1"/>
    <xf numFmtId="0" fontId="11" fillId="14" borderId="2" xfId="0" applyFont="1" applyFill="1" applyBorder="1"/>
    <xf numFmtId="0" fontId="8" fillId="14" borderId="2" xfId="0" applyFont="1" applyFill="1" applyBorder="1"/>
    <xf numFmtId="0" fontId="8" fillId="5" borderId="4" xfId="0" applyFont="1" applyFill="1" applyBorder="1"/>
    <xf numFmtId="0" fontId="8" fillId="5" borderId="1" xfId="0" applyFont="1" applyFill="1" applyBorder="1"/>
    <xf numFmtId="0" fontId="8" fillId="15" borderId="6" xfId="0" applyFont="1" applyFill="1" applyBorder="1"/>
    <xf numFmtId="0" fontId="8" fillId="15" borderId="1" xfId="0" applyFont="1" applyFill="1" applyBorder="1"/>
    <xf numFmtId="0" fontId="8" fillId="15" borderId="3" xfId="0" applyFont="1" applyFill="1" applyBorder="1"/>
    <xf numFmtId="0" fontId="13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6" fillId="0" borderId="0" xfId="0" applyFont="1"/>
    <xf numFmtId="0" fontId="0" fillId="0" borderId="1" xfId="0" applyBorder="1"/>
    <xf numFmtId="0" fontId="14" fillId="0" borderId="0" xfId="0" applyFont="1"/>
    <xf numFmtId="0" fontId="11" fillId="4" borderId="1" xfId="0" applyFont="1" applyFill="1" applyBorder="1"/>
    <xf numFmtId="0" fontId="11" fillId="16" borderId="1" xfId="0" applyFont="1" applyFill="1" applyBorder="1"/>
    <xf numFmtId="0" fontId="11" fillId="16" borderId="1" xfId="0" applyFont="1" applyFill="1" applyBorder="1" applyAlignment="1">
      <alignment horizontal="right"/>
    </xf>
    <xf numFmtId="0" fontId="15" fillId="16" borderId="1" xfId="0" applyFont="1" applyFill="1" applyBorder="1"/>
    <xf numFmtId="0" fontId="17" fillId="17" borderId="1" xfId="0" applyFont="1" applyFill="1" applyBorder="1" applyAlignment="1">
      <alignment horizontal="left"/>
    </xf>
    <xf numFmtId="0" fontId="16" fillId="17" borderId="3" xfId="0" applyFont="1" applyFill="1" applyBorder="1"/>
    <xf numFmtId="0" fontId="17" fillId="17" borderId="2" xfId="0" applyFont="1" applyFill="1" applyBorder="1"/>
    <xf numFmtId="0" fontId="0" fillId="17" borderId="3" xfId="0" applyFill="1" applyBorder="1"/>
    <xf numFmtId="0" fontId="11" fillId="5" borderId="4" xfId="0" applyFont="1" applyFill="1" applyBorder="1"/>
    <xf numFmtId="0" fontId="11" fillId="13" borderId="4" xfId="0" applyFont="1" applyFill="1" applyBorder="1"/>
    <xf numFmtId="0" fontId="11" fillId="13" borderId="1" xfId="0" applyFont="1" applyFill="1" applyBorder="1"/>
    <xf numFmtId="0" fontId="11" fillId="18" borderId="5" xfId="0" applyFont="1" applyFill="1" applyBorder="1"/>
    <xf numFmtId="0" fontId="11" fillId="18" borderId="2" xfId="0" applyFont="1" applyFill="1" applyBorder="1"/>
    <xf numFmtId="0" fontId="15" fillId="11" borderId="4" xfId="0" applyFont="1" applyFill="1" applyBorder="1"/>
    <xf numFmtId="0" fontId="15" fillId="11" borderId="1" xfId="0" applyFont="1" applyFill="1" applyBorder="1"/>
    <xf numFmtId="0" fontId="11" fillId="5" borderId="1" xfId="0" applyFont="1" applyFill="1" applyBorder="1"/>
    <xf numFmtId="0" fontId="18" fillId="19" borderId="0" xfId="0" applyFont="1" applyFill="1"/>
    <xf numFmtId="0" fontId="11" fillId="4" borderId="3" xfId="0" applyFont="1" applyFill="1" applyBorder="1"/>
    <xf numFmtId="0" fontId="18" fillId="19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8063-5AEA-458B-86F3-B704C12C1793}">
  <dimension ref="A1:S118"/>
  <sheetViews>
    <sheetView tabSelected="1" topLeftCell="C48" zoomScale="80" zoomScaleNormal="80" workbookViewId="0">
      <selection activeCell="C73" sqref="C73"/>
    </sheetView>
  </sheetViews>
  <sheetFormatPr defaultRowHeight="15" x14ac:dyDescent="0.25"/>
  <cols>
    <col min="1" max="1" width="12.85546875" customWidth="1"/>
    <col min="2" max="2" width="16.28515625" customWidth="1"/>
    <col min="3" max="3" width="34.5703125" customWidth="1"/>
    <col min="4" max="4" width="28.7109375" customWidth="1"/>
    <col min="5" max="5" width="30.42578125" customWidth="1"/>
    <col min="6" max="6" width="15.5703125" customWidth="1"/>
    <col min="7" max="7" width="17.28515625" customWidth="1"/>
    <col min="10" max="10" width="13.28515625" customWidth="1"/>
    <col min="11" max="11" width="20.5703125" customWidth="1"/>
    <col min="12" max="12" width="14.28515625" customWidth="1"/>
    <col min="13" max="13" width="18.28515625" customWidth="1"/>
    <col min="14" max="14" width="14.5703125" customWidth="1"/>
    <col min="16" max="16" width="16.5703125" customWidth="1"/>
    <col min="17" max="17" width="14.85546875" customWidth="1"/>
    <col min="18" max="18" width="14.7109375" customWidth="1"/>
    <col min="19" max="19" width="13.5703125" customWidth="1"/>
  </cols>
  <sheetData>
    <row r="1" spans="1:18" ht="45" x14ac:dyDescent="0.6">
      <c r="A1" s="1"/>
      <c r="B1" s="1"/>
      <c r="C1" s="1"/>
      <c r="D1" s="1"/>
      <c r="E1" s="4" t="s">
        <v>35</v>
      </c>
      <c r="F1" s="2"/>
      <c r="G1" s="3"/>
      <c r="H1" s="3"/>
      <c r="I1" s="3"/>
      <c r="J1" s="3"/>
      <c r="K1" s="3"/>
      <c r="L1" s="1"/>
      <c r="M1" s="1"/>
      <c r="N1" s="1"/>
      <c r="O1" s="1"/>
      <c r="P1" s="1"/>
      <c r="Q1" s="1"/>
    </row>
    <row r="2" spans="1:18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5.75" x14ac:dyDescent="0.25">
      <c r="A3" s="5" t="s">
        <v>64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17" t="s">
        <v>51</v>
      </c>
      <c r="R3" s="5" t="s">
        <v>61</v>
      </c>
    </row>
    <row r="4" spans="1:18" x14ac:dyDescent="0.25">
      <c r="A4" s="15">
        <v>1001</v>
      </c>
      <c r="B4" s="13" t="s">
        <v>15</v>
      </c>
      <c r="C4" s="11" t="s">
        <v>30</v>
      </c>
      <c r="D4" s="7" t="s">
        <v>34</v>
      </c>
      <c r="E4" s="6">
        <v>50000</v>
      </c>
      <c r="F4" s="6">
        <v>28</v>
      </c>
      <c r="G4" s="6">
        <f>E4/30*H4</f>
        <v>13333333.333333334</v>
      </c>
      <c r="H4" s="6">
        <v>8000</v>
      </c>
      <c r="I4" s="6">
        <v>3000</v>
      </c>
      <c r="J4" s="6">
        <v>6000</v>
      </c>
      <c r="K4" s="8">
        <v>60</v>
      </c>
      <c r="L4" s="6">
        <f>E4/30/8*K4</f>
        <v>12500</v>
      </c>
      <c r="M4" s="6">
        <f>G4+H4+I4+J4+L4</f>
        <v>13362833.333333334</v>
      </c>
      <c r="N4" s="6">
        <f>G4*12/100</f>
        <v>1600000</v>
      </c>
      <c r="O4" s="6">
        <f>G4*0.75/100</f>
        <v>100000</v>
      </c>
      <c r="P4" s="6">
        <f>M4-N4-O4</f>
        <v>11662833.333333334</v>
      </c>
      <c r="Q4" s="6" t="s">
        <v>52</v>
      </c>
      <c r="R4" s="6">
        <v>34222222890</v>
      </c>
    </row>
    <row r="5" spans="1:18" x14ac:dyDescent="0.25">
      <c r="A5" s="15">
        <v>1002</v>
      </c>
      <c r="B5" s="13" t="s">
        <v>16</v>
      </c>
      <c r="C5" s="11" t="s">
        <v>31</v>
      </c>
      <c r="D5" s="7" t="s">
        <v>34</v>
      </c>
      <c r="E5" s="6">
        <v>40000</v>
      </c>
      <c r="F5" s="6">
        <v>28</v>
      </c>
      <c r="G5" s="6">
        <f t="shared" ref="G5:G18" si="0">E5/30*F5</f>
        <v>37333.333333333328</v>
      </c>
      <c r="H5" s="6">
        <v>5000</v>
      </c>
      <c r="I5" s="6">
        <v>2000</v>
      </c>
      <c r="J5" s="6">
        <v>5000</v>
      </c>
      <c r="K5" s="8">
        <v>35</v>
      </c>
      <c r="L5" s="6">
        <f t="shared" ref="L5:L7" si="1">E5/30/8*K5</f>
        <v>5833.333333333333</v>
      </c>
      <c r="M5" s="6">
        <f t="shared" ref="M5:M18" si="2">G5+H5+I5+J5+L5</f>
        <v>55166.666666666664</v>
      </c>
      <c r="N5" s="6">
        <f t="shared" ref="N5:N18" si="3">G5*12/100</f>
        <v>4479.9999999999991</v>
      </c>
      <c r="O5" s="6">
        <f t="shared" ref="O5:O18" si="4">G5*0.75/100</f>
        <v>279.99999999999994</v>
      </c>
      <c r="P5" s="6">
        <f t="shared" ref="P5:P18" si="5">M5-N5-O5</f>
        <v>50406.666666666664</v>
      </c>
      <c r="Q5" s="6" t="s">
        <v>53</v>
      </c>
      <c r="R5" s="6">
        <v>77890034628</v>
      </c>
    </row>
    <row r="6" spans="1:18" x14ac:dyDescent="0.25">
      <c r="A6" s="15">
        <v>1003</v>
      </c>
      <c r="B6" s="13" t="s">
        <v>17</v>
      </c>
      <c r="C6" s="11" t="s">
        <v>32</v>
      </c>
      <c r="D6" s="7" t="s">
        <v>34</v>
      </c>
      <c r="E6" s="6">
        <v>35000</v>
      </c>
      <c r="F6" s="6">
        <v>29</v>
      </c>
      <c r="G6" s="6">
        <f t="shared" si="0"/>
        <v>33833.333333333336</v>
      </c>
      <c r="H6" s="6">
        <v>4000</v>
      </c>
      <c r="I6" s="6">
        <v>1500</v>
      </c>
      <c r="J6" s="6">
        <v>3000</v>
      </c>
      <c r="K6" s="8">
        <v>76</v>
      </c>
      <c r="L6" s="6">
        <f t="shared" si="1"/>
        <v>11083.333333333334</v>
      </c>
      <c r="M6" s="6">
        <f t="shared" si="2"/>
        <v>53416.666666666672</v>
      </c>
      <c r="N6" s="6">
        <f t="shared" si="3"/>
        <v>4060</v>
      </c>
      <c r="O6" s="6">
        <f t="shared" si="4"/>
        <v>253.75</v>
      </c>
      <c r="P6" s="6">
        <f>M6-N6-O6</f>
        <v>49102.916666666672</v>
      </c>
      <c r="Q6" s="6" t="s">
        <v>54</v>
      </c>
      <c r="R6" s="6">
        <v>62877007766</v>
      </c>
    </row>
    <row r="7" spans="1:18" x14ac:dyDescent="0.25">
      <c r="A7" s="15">
        <v>1004</v>
      </c>
      <c r="B7" s="13" t="s">
        <v>18</v>
      </c>
      <c r="C7" s="11" t="s">
        <v>33</v>
      </c>
      <c r="D7" s="7" t="s">
        <v>34</v>
      </c>
      <c r="E7" s="6">
        <v>18000</v>
      </c>
      <c r="F7" s="6">
        <v>20</v>
      </c>
      <c r="G7" s="6">
        <f t="shared" si="0"/>
        <v>12000</v>
      </c>
      <c r="H7" s="6">
        <v>300</v>
      </c>
      <c r="I7" s="6">
        <v>1000</v>
      </c>
      <c r="J7" s="6">
        <v>2000</v>
      </c>
      <c r="K7" s="8">
        <v>30</v>
      </c>
      <c r="L7" s="6">
        <f t="shared" si="1"/>
        <v>2250</v>
      </c>
      <c r="M7" s="6">
        <f t="shared" si="2"/>
        <v>17550</v>
      </c>
      <c r="N7" s="6">
        <f t="shared" si="3"/>
        <v>1440</v>
      </c>
      <c r="O7" s="6">
        <f t="shared" si="4"/>
        <v>90</v>
      </c>
      <c r="P7" s="6">
        <f t="shared" si="5"/>
        <v>16020</v>
      </c>
      <c r="Q7" s="6" t="s">
        <v>55</v>
      </c>
      <c r="R7" s="6">
        <v>52877007766</v>
      </c>
    </row>
    <row r="8" spans="1:18" x14ac:dyDescent="0.25">
      <c r="A8" s="15">
        <v>1005</v>
      </c>
      <c r="B8" s="13" t="s">
        <v>19</v>
      </c>
      <c r="C8" s="11" t="s">
        <v>33</v>
      </c>
      <c r="D8" s="7" t="s">
        <v>34</v>
      </c>
      <c r="E8" s="6">
        <v>16000</v>
      </c>
      <c r="F8" s="6">
        <v>27</v>
      </c>
      <c r="G8" s="6">
        <f t="shared" si="0"/>
        <v>14400.000000000002</v>
      </c>
      <c r="H8" s="6">
        <v>300</v>
      </c>
      <c r="I8" s="6">
        <v>1000</v>
      </c>
      <c r="J8" s="6">
        <v>2000</v>
      </c>
      <c r="K8" s="8">
        <v>60</v>
      </c>
      <c r="L8" s="6">
        <f>E8/30/8*K8</f>
        <v>4000.0000000000005</v>
      </c>
      <c r="M8" s="6">
        <f t="shared" si="2"/>
        <v>21700</v>
      </c>
      <c r="N8" s="6">
        <f t="shared" si="3"/>
        <v>1728.0000000000002</v>
      </c>
      <c r="O8" s="6">
        <f t="shared" si="4"/>
        <v>108.00000000000001</v>
      </c>
      <c r="P8" s="6">
        <f t="shared" si="5"/>
        <v>19864</v>
      </c>
      <c r="Q8" s="6" t="s">
        <v>56</v>
      </c>
      <c r="R8" s="6">
        <v>75690000554</v>
      </c>
    </row>
    <row r="9" spans="1:18" x14ac:dyDescent="0.25">
      <c r="A9" s="15">
        <v>1006</v>
      </c>
      <c r="B9" s="13" t="s">
        <v>20</v>
      </c>
      <c r="C9" s="11" t="s">
        <v>33</v>
      </c>
      <c r="D9" s="7" t="s">
        <v>34</v>
      </c>
      <c r="E9" s="6">
        <v>16000</v>
      </c>
      <c r="F9" s="6">
        <v>30</v>
      </c>
      <c r="G9" s="6">
        <f t="shared" si="0"/>
        <v>16000.000000000002</v>
      </c>
      <c r="H9" s="6">
        <v>300</v>
      </c>
      <c r="I9" s="6">
        <v>1000</v>
      </c>
      <c r="J9" s="6">
        <v>2000</v>
      </c>
      <c r="K9" s="8">
        <v>60</v>
      </c>
      <c r="L9" s="6">
        <f t="shared" ref="L9:L18" si="6">E9/30/8*K9</f>
        <v>4000.0000000000005</v>
      </c>
      <c r="M9" s="6">
        <f t="shared" si="2"/>
        <v>23300</v>
      </c>
      <c r="N9" s="6">
        <f t="shared" si="3"/>
        <v>1920.0000000000002</v>
      </c>
      <c r="O9" s="6">
        <f t="shared" si="4"/>
        <v>120.00000000000001</v>
      </c>
      <c r="P9" s="6">
        <f t="shared" si="5"/>
        <v>21260</v>
      </c>
      <c r="Q9" s="6" t="s">
        <v>57</v>
      </c>
      <c r="R9" s="6">
        <v>62878888806</v>
      </c>
    </row>
    <row r="10" spans="1:18" x14ac:dyDescent="0.25">
      <c r="A10" s="15">
        <v>1007</v>
      </c>
      <c r="B10" s="13" t="s">
        <v>21</v>
      </c>
      <c r="C10" s="11" t="s">
        <v>33</v>
      </c>
      <c r="D10" s="7" t="s">
        <v>34</v>
      </c>
      <c r="E10" s="6">
        <v>16000</v>
      </c>
      <c r="F10" s="6">
        <v>29</v>
      </c>
      <c r="G10" s="6">
        <f t="shared" si="0"/>
        <v>15466.666666666668</v>
      </c>
      <c r="H10" s="6">
        <v>300</v>
      </c>
      <c r="I10" s="6">
        <v>1000</v>
      </c>
      <c r="J10" s="6">
        <v>2000</v>
      </c>
      <c r="K10" s="8">
        <v>60</v>
      </c>
      <c r="L10" s="6">
        <f t="shared" si="6"/>
        <v>4000.0000000000005</v>
      </c>
      <c r="M10" s="6">
        <f t="shared" si="2"/>
        <v>22766.666666666668</v>
      </c>
      <c r="N10" s="6">
        <f t="shared" si="3"/>
        <v>1856</v>
      </c>
      <c r="O10" s="6">
        <f t="shared" si="4"/>
        <v>116</v>
      </c>
      <c r="P10" s="6">
        <f t="shared" si="5"/>
        <v>20794.666666666668</v>
      </c>
      <c r="Q10" s="6" t="s">
        <v>58</v>
      </c>
      <c r="R10" s="6">
        <v>56789022223</v>
      </c>
    </row>
    <row r="11" spans="1:18" x14ac:dyDescent="0.25">
      <c r="A11" s="15">
        <v>1008</v>
      </c>
      <c r="B11" s="13" t="s">
        <v>22</v>
      </c>
      <c r="C11" s="11" t="s">
        <v>33</v>
      </c>
      <c r="D11" s="7" t="s">
        <v>34</v>
      </c>
      <c r="E11" s="6">
        <v>16000</v>
      </c>
      <c r="F11" s="6">
        <v>15</v>
      </c>
      <c r="G11" s="6">
        <f t="shared" si="0"/>
        <v>8000.0000000000009</v>
      </c>
      <c r="H11" s="6">
        <v>300</v>
      </c>
      <c r="I11" s="6">
        <v>1000</v>
      </c>
      <c r="J11" s="6">
        <v>2000</v>
      </c>
      <c r="K11" s="8">
        <v>60</v>
      </c>
      <c r="L11" s="6">
        <f t="shared" si="6"/>
        <v>4000.0000000000005</v>
      </c>
      <c r="M11" s="6">
        <f t="shared" si="2"/>
        <v>15300</v>
      </c>
      <c r="N11" s="6">
        <f t="shared" si="3"/>
        <v>960.00000000000011</v>
      </c>
      <c r="O11" s="6">
        <f t="shared" si="4"/>
        <v>60.000000000000007</v>
      </c>
      <c r="P11" s="6">
        <f t="shared" si="5"/>
        <v>14280</v>
      </c>
      <c r="Q11" s="6" t="s">
        <v>59</v>
      </c>
      <c r="R11" s="6">
        <v>78227007766</v>
      </c>
    </row>
    <row r="12" spans="1:18" x14ac:dyDescent="0.25">
      <c r="A12" s="15">
        <v>1009</v>
      </c>
      <c r="B12" s="13" t="s">
        <v>23</v>
      </c>
      <c r="C12" s="11" t="s">
        <v>33</v>
      </c>
      <c r="D12" s="7" t="s">
        <v>34</v>
      </c>
      <c r="E12" s="6">
        <v>16000</v>
      </c>
      <c r="F12" s="6">
        <v>15</v>
      </c>
      <c r="G12" s="6">
        <f t="shared" si="0"/>
        <v>8000.0000000000009</v>
      </c>
      <c r="H12" s="6">
        <v>300</v>
      </c>
      <c r="I12" s="6">
        <v>1000</v>
      </c>
      <c r="J12" s="6">
        <v>2000</v>
      </c>
      <c r="K12" s="8">
        <v>60</v>
      </c>
      <c r="L12" s="6">
        <f t="shared" si="6"/>
        <v>4000.0000000000005</v>
      </c>
      <c r="M12" s="6">
        <f t="shared" si="2"/>
        <v>15300</v>
      </c>
      <c r="N12" s="6">
        <f t="shared" si="3"/>
        <v>960.00000000000011</v>
      </c>
      <c r="O12" s="6">
        <f t="shared" si="4"/>
        <v>60.000000000000007</v>
      </c>
      <c r="P12" s="6">
        <f t="shared" si="5"/>
        <v>14280</v>
      </c>
      <c r="Q12" s="6" t="s">
        <v>57</v>
      </c>
      <c r="R12" s="6">
        <v>22223007766</v>
      </c>
    </row>
    <row r="13" spans="1:18" x14ac:dyDescent="0.25">
      <c r="A13" s="15">
        <v>1010</v>
      </c>
      <c r="B13" s="13" t="s">
        <v>24</v>
      </c>
      <c r="C13" s="11" t="s">
        <v>33</v>
      </c>
      <c r="D13" s="7" t="s">
        <v>34</v>
      </c>
      <c r="E13" s="6">
        <v>16000</v>
      </c>
      <c r="F13" s="6">
        <v>24</v>
      </c>
      <c r="G13" s="6">
        <f t="shared" si="0"/>
        <v>12800</v>
      </c>
      <c r="H13" s="6">
        <v>300</v>
      </c>
      <c r="I13" s="6">
        <v>1000</v>
      </c>
      <c r="J13" s="6">
        <v>2000</v>
      </c>
      <c r="K13" s="8">
        <v>60</v>
      </c>
      <c r="L13" s="6">
        <f t="shared" si="6"/>
        <v>4000.0000000000005</v>
      </c>
      <c r="M13" s="6">
        <f t="shared" si="2"/>
        <v>20100</v>
      </c>
      <c r="N13" s="6">
        <f t="shared" si="3"/>
        <v>1536</v>
      </c>
      <c r="O13" s="6">
        <f t="shared" si="4"/>
        <v>96</v>
      </c>
      <c r="P13" s="6">
        <f t="shared" si="5"/>
        <v>18468</v>
      </c>
      <c r="Q13" s="6" t="s">
        <v>59</v>
      </c>
      <c r="R13" s="6">
        <v>62855544000</v>
      </c>
    </row>
    <row r="14" spans="1:18" x14ac:dyDescent="0.25">
      <c r="A14" s="15">
        <v>1011</v>
      </c>
      <c r="B14" s="13" t="s">
        <v>25</v>
      </c>
      <c r="C14" s="11" t="s">
        <v>33</v>
      </c>
      <c r="D14" s="7" t="s">
        <v>34</v>
      </c>
      <c r="E14" s="6">
        <v>16000</v>
      </c>
      <c r="F14" s="6">
        <v>28</v>
      </c>
      <c r="G14" s="6">
        <f t="shared" si="0"/>
        <v>14933.333333333334</v>
      </c>
      <c r="H14" s="6">
        <v>300</v>
      </c>
      <c r="I14" s="6">
        <v>1000</v>
      </c>
      <c r="J14" s="6">
        <v>2000</v>
      </c>
      <c r="K14" s="8">
        <v>60</v>
      </c>
      <c r="L14" s="6">
        <f t="shared" si="6"/>
        <v>4000.0000000000005</v>
      </c>
      <c r="M14" s="6">
        <f t="shared" si="2"/>
        <v>22233.333333333336</v>
      </c>
      <c r="N14" s="6">
        <f t="shared" si="3"/>
        <v>1792</v>
      </c>
      <c r="O14" s="6">
        <f t="shared" si="4"/>
        <v>112</v>
      </c>
      <c r="P14" s="6">
        <f t="shared" si="5"/>
        <v>20329.333333333336</v>
      </c>
      <c r="Q14" s="6" t="s">
        <v>60</v>
      </c>
      <c r="R14" s="6">
        <v>62875330086</v>
      </c>
    </row>
    <row r="15" spans="1:18" x14ac:dyDescent="0.25">
      <c r="A15" s="15">
        <v>1012</v>
      </c>
      <c r="B15" s="13" t="s">
        <v>26</v>
      </c>
      <c r="C15" s="11" t="s">
        <v>33</v>
      </c>
      <c r="D15" s="7" t="s">
        <v>34</v>
      </c>
      <c r="E15" s="6">
        <v>16000</v>
      </c>
      <c r="F15" s="6">
        <v>29</v>
      </c>
      <c r="G15" s="6">
        <f t="shared" si="0"/>
        <v>15466.666666666668</v>
      </c>
      <c r="H15" s="6">
        <v>300</v>
      </c>
      <c r="I15" s="6">
        <v>1000</v>
      </c>
      <c r="J15" s="6">
        <v>2000</v>
      </c>
      <c r="K15" s="8">
        <v>60</v>
      </c>
      <c r="L15" s="6">
        <f t="shared" si="6"/>
        <v>4000.0000000000005</v>
      </c>
      <c r="M15" s="6">
        <f t="shared" si="2"/>
        <v>22766.666666666668</v>
      </c>
      <c r="N15" s="6">
        <f t="shared" si="3"/>
        <v>1856</v>
      </c>
      <c r="O15" s="6">
        <f t="shared" si="4"/>
        <v>116</v>
      </c>
      <c r="P15" s="6">
        <f t="shared" si="5"/>
        <v>20794.666666666668</v>
      </c>
      <c r="Q15" s="6" t="s">
        <v>59</v>
      </c>
      <c r="R15" s="6">
        <v>62833366066</v>
      </c>
    </row>
    <row r="16" spans="1:18" x14ac:dyDescent="0.25">
      <c r="A16" s="15">
        <v>1013</v>
      </c>
      <c r="B16" s="13" t="s">
        <v>27</v>
      </c>
      <c r="C16" s="11" t="s">
        <v>33</v>
      </c>
      <c r="D16" s="7" t="s">
        <v>34</v>
      </c>
      <c r="E16" s="6">
        <v>16000</v>
      </c>
      <c r="F16" s="6">
        <v>27</v>
      </c>
      <c r="G16" s="6">
        <f t="shared" si="0"/>
        <v>14400.000000000002</v>
      </c>
      <c r="H16" s="6">
        <v>300</v>
      </c>
      <c r="I16" s="6">
        <v>1000</v>
      </c>
      <c r="J16" s="6">
        <v>2000</v>
      </c>
      <c r="K16" s="8">
        <v>60</v>
      </c>
      <c r="L16" s="6">
        <f t="shared" si="6"/>
        <v>4000.0000000000005</v>
      </c>
      <c r="M16" s="6">
        <f t="shared" si="2"/>
        <v>21700</v>
      </c>
      <c r="N16" s="6">
        <f t="shared" si="3"/>
        <v>1728.0000000000002</v>
      </c>
      <c r="O16" s="6">
        <f t="shared" si="4"/>
        <v>108.00000000000001</v>
      </c>
      <c r="P16" s="6">
        <f t="shared" si="5"/>
        <v>19864</v>
      </c>
      <c r="Q16" s="6" t="s">
        <v>55</v>
      </c>
      <c r="R16" s="6">
        <v>62874358009</v>
      </c>
    </row>
    <row r="17" spans="1:18" x14ac:dyDescent="0.25">
      <c r="A17" s="15">
        <v>1014</v>
      </c>
      <c r="B17" s="13" t="s">
        <v>28</v>
      </c>
      <c r="C17" s="11" t="s">
        <v>33</v>
      </c>
      <c r="D17" s="7" t="s">
        <v>34</v>
      </c>
      <c r="E17" s="6">
        <v>16000</v>
      </c>
      <c r="F17" s="6">
        <v>24</v>
      </c>
      <c r="G17" s="6">
        <f t="shared" si="0"/>
        <v>12800</v>
      </c>
      <c r="H17" s="6">
        <v>300</v>
      </c>
      <c r="I17" s="6">
        <v>1000</v>
      </c>
      <c r="J17" s="6">
        <v>2000</v>
      </c>
      <c r="K17" s="8">
        <v>60</v>
      </c>
      <c r="L17" s="6">
        <f t="shared" si="6"/>
        <v>4000.0000000000005</v>
      </c>
      <c r="M17" s="6">
        <f t="shared" si="2"/>
        <v>20100</v>
      </c>
      <c r="N17" s="6">
        <f t="shared" si="3"/>
        <v>1536</v>
      </c>
      <c r="O17" s="6">
        <f t="shared" si="4"/>
        <v>96</v>
      </c>
      <c r="P17" s="6">
        <f t="shared" si="5"/>
        <v>18468</v>
      </c>
      <c r="Q17" s="6" t="s">
        <v>54</v>
      </c>
      <c r="R17" s="6">
        <v>62877089546</v>
      </c>
    </row>
    <row r="18" spans="1:18" x14ac:dyDescent="0.25">
      <c r="A18" s="15">
        <v>1015</v>
      </c>
      <c r="B18" s="13" t="s">
        <v>29</v>
      </c>
      <c r="C18" s="11" t="s">
        <v>33</v>
      </c>
      <c r="D18" s="7" t="s">
        <v>34</v>
      </c>
      <c r="E18" s="6">
        <v>16000</v>
      </c>
      <c r="F18" s="6">
        <v>25</v>
      </c>
      <c r="G18" s="6">
        <f t="shared" si="0"/>
        <v>13333.333333333334</v>
      </c>
      <c r="H18" s="6">
        <v>300</v>
      </c>
      <c r="I18" s="6">
        <v>1000</v>
      </c>
      <c r="J18" s="6">
        <v>2000</v>
      </c>
      <c r="K18" s="8">
        <v>60</v>
      </c>
      <c r="L18" s="6">
        <f t="shared" si="6"/>
        <v>4000.0000000000005</v>
      </c>
      <c r="M18" s="6">
        <f t="shared" si="2"/>
        <v>20633.333333333336</v>
      </c>
      <c r="N18" s="6">
        <f t="shared" si="3"/>
        <v>1600</v>
      </c>
      <c r="O18" s="6">
        <f t="shared" si="4"/>
        <v>100</v>
      </c>
      <c r="P18" s="6">
        <f t="shared" si="5"/>
        <v>18933.333333333336</v>
      </c>
      <c r="Q18" s="6" t="s">
        <v>52</v>
      </c>
      <c r="R18" s="6">
        <v>5567890002</v>
      </c>
    </row>
    <row r="19" spans="1:18" x14ac:dyDescent="0.25">
      <c r="A19" s="16"/>
      <c r="B19" s="14"/>
      <c r="C19" s="12"/>
      <c r="D19" s="9"/>
      <c r="E19" s="9"/>
      <c r="F19" s="9"/>
      <c r="G19" s="9"/>
      <c r="H19" s="9"/>
      <c r="I19" s="9"/>
      <c r="J19" s="9"/>
      <c r="K19" s="10"/>
      <c r="L19" s="10"/>
      <c r="M19" s="9"/>
      <c r="N19" s="9"/>
      <c r="O19" s="9"/>
      <c r="P19" s="9"/>
      <c r="Q19" s="9"/>
      <c r="R19" s="9"/>
    </row>
    <row r="20" spans="1:18" ht="15.75" x14ac:dyDescent="0.25">
      <c r="L20" s="1"/>
    </row>
    <row r="23" spans="1:18" ht="45" x14ac:dyDescent="0.6">
      <c r="A23" s="62" t="s">
        <v>36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</row>
    <row r="25" spans="1:18" ht="24" x14ac:dyDescent="0.4">
      <c r="A25" s="63" t="s">
        <v>37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</row>
    <row r="28" spans="1:18" ht="18.75" x14ac:dyDescent="0.3">
      <c r="A28" s="1"/>
      <c r="B28" s="23" t="s">
        <v>38</v>
      </c>
      <c r="C28" s="19">
        <f>VLOOKUP(A6,A3:R18,1,0)</f>
        <v>1003</v>
      </c>
      <c r="D28" s="24" t="s">
        <v>39</v>
      </c>
      <c r="E28" s="25" t="str">
        <f>VLOOKUP(C28,A3:R18,2)</f>
        <v xml:space="preserve">KOMAL </v>
      </c>
      <c r="F28" s="21" t="s">
        <v>63</v>
      </c>
      <c r="G28" s="22">
        <f>VLOOKUP(C28,A3:R18,18,0)</f>
        <v>62877007766</v>
      </c>
    </row>
    <row r="29" spans="1:18" ht="18.75" x14ac:dyDescent="0.3">
      <c r="A29" s="1"/>
      <c r="B29" s="23" t="s">
        <v>40</v>
      </c>
      <c r="C29" s="19" t="str">
        <f>VLOOKUP(C28,A3:R18,3,0)</f>
        <v>SUPERVISOR</v>
      </c>
      <c r="D29" s="24" t="s">
        <v>62</v>
      </c>
      <c r="E29" s="25" t="str">
        <f>VLOOKUP(C28,A3:R18,17,0)</f>
        <v>UBI</v>
      </c>
      <c r="F29" s="18"/>
      <c r="G29" s="18"/>
    </row>
    <row r="30" spans="1:18" ht="15.75" x14ac:dyDescent="0.25">
      <c r="A30" s="1"/>
      <c r="B30" s="1"/>
      <c r="C30" s="1"/>
      <c r="D30" s="1"/>
      <c r="E30" s="1"/>
    </row>
    <row r="32" spans="1:18" ht="28.5" x14ac:dyDescent="0.45">
      <c r="B32" s="26" t="s">
        <v>65</v>
      </c>
      <c r="C32" s="27"/>
      <c r="D32" s="26" t="s">
        <v>45</v>
      </c>
      <c r="E32" s="28"/>
    </row>
    <row r="33" spans="1:17" ht="18.75" x14ac:dyDescent="0.3">
      <c r="B33" s="29" t="s">
        <v>41</v>
      </c>
      <c r="C33" s="32">
        <f>VLOOKUP(C28,A3:R18,5,0)</f>
        <v>35000</v>
      </c>
      <c r="D33" s="20" t="s">
        <v>46</v>
      </c>
      <c r="E33" s="34">
        <f>VLOOKUP(C28,A3:R18,14,0)</f>
        <v>4060</v>
      </c>
    </row>
    <row r="34" spans="1:17" ht="18.75" x14ac:dyDescent="0.3">
      <c r="B34" s="30" t="s">
        <v>42</v>
      </c>
      <c r="C34" s="33">
        <f>VLOOKUP(C28,A3:R18,12,0)</f>
        <v>11083.333333333334</v>
      </c>
      <c r="D34" s="21" t="s">
        <v>47</v>
      </c>
      <c r="E34" s="35">
        <f>VLOOKUP(C28,A3:R18,15,0)</f>
        <v>253.75</v>
      </c>
    </row>
    <row r="35" spans="1:17" ht="18.75" x14ac:dyDescent="0.3">
      <c r="B35" s="30" t="s">
        <v>43</v>
      </c>
      <c r="C35" s="33">
        <f>VLOOKUP(C28,A3:R18,10,0)</f>
        <v>3000</v>
      </c>
      <c r="D35" s="21" t="s">
        <v>48</v>
      </c>
      <c r="E35" s="36"/>
    </row>
    <row r="36" spans="1:17" ht="18.75" x14ac:dyDescent="0.3">
      <c r="B36" s="30" t="s">
        <v>66</v>
      </c>
      <c r="C36" s="33">
        <f>VLOOKUP(C28,A3:R18,8,0)</f>
        <v>4000</v>
      </c>
      <c r="D36" s="21" t="s">
        <v>49</v>
      </c>
      <c r="E36" s="36"/>
    </row>
    <row r="37" spans="1:17" ht="18.75" x14ac:dyDescent="0.3">
      <c r="B37" s="30" t="s">
        <v>44</v>
      </c>
      <c r="C37" s="33">
        <f>SUM(C33:C36)</f>
        <v>53083.333333333336</v>
      </c>
      <c r="D37" s="21" t="s">
        <v>67</v>
      </c>
      <c r="E37" s="36">
        <f>SUM(E33:E36)</f>
        <v>4313.75</v>
      </c>
    </row>
    <row r="38" spans="1:17" ht="18.75" x14ac:dyDescent="0.3">
      <c r="B38" s="31"/>
      <c r="C38" s="32"/>
      <c r="D38" s="21" t="s">
        <v>50</v>
      </c>
      <c r="E38" s="36">
        <f>(C37-E37)</f>
        <v>48769.583333333336</v>
      </c>
    </row>
    <row r="43" spans="1:17" ht="61.5" customHeight="1" x14ac:dyDescent="0.75">
      <c r="A43" s="61" t="s">
        <v>68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</row>
    <row r="45" spans="1:17" x14ac:dyDescent="0.25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</row>
    <row r="46" spans="1:17" x14ac:dyDescent="0.25">
      <c r="E46" s="37"/>
    </row>
    <row r="48" spans="1:17" ht="18.75" x14ac:dyDescent="0.3">
      <c r="B48" s="43" t="s">
        <v>38</v>
      </c>
      <c r="C48" s="44">
        <v>1001</v>
      </c>
      <c r="D48" s="43" t="s">
        <v>39</v>
      </c>
      <c r="E48" s="45" t="str">
        <f>VLOOKUP(C48,A3:R18,2,0)</f>
        <v>KHUSHI</v>
      </c>
      <c r="F48" s="43" t="s">
        <v>63</v>
      </c>
      <c r="G48" s="46">
        <f>VLOOKUP(C48,A3:R18,18,0)</f>
        <v>34222222890</v>
      </c>
    </row>
    <row r="49" spans="1:19" ht="18.75" x14ac:dyDescent="0.3">
      <c r="B49" s="43" t="s">
        <v>40</v>
      </c>
      <c r="C49" s="45" t="str">
        <f>VLOOKUP(C48,A3:R18,3,0)</f>
        <v xml:space="preserve">MANAGER </v>
      </c>
      <c r="D49" s="43" t="s">
        <v>62</v>
      </c>
      <c r="E49" s="45" t="str">
        <f>VLOOKUP(C48,A3:R18,17,0)</f>
        <v>RBI</v>
      </c>
      <c r="F49" s="39"/>
    </row>
    <row r="52" spans="1:19" ht="28.5" x14ac:dyDescent="0.45">
      <c r="B52" s="47" t="s">
        <v>69</v>
      </c>
      <c r="C52" s="48"/>
      <c r="D52" s="49" t="s">
        <v>70</v>
      </c>
      <c r="E52" s="50"/>
    </row>
    <row r="53" spans="1:19" ht="18.75" x14ac:dyDescent="0.3">
      <c r="B53" s="51" t="s">
        <v>71</v>
      </c>
      <c r="C53" s="52">
        <f>VLOOKUP(C48,A3:R18,5,0)</f>
        <v>50000</v>
      </c>
      <c r="D53" s="54" t="s">
        <v>46</v>
      </c>
      <c r="E53" s="56">
        <f>VLOOKUP(C48,A3:R18,14,0)</f>
        <v>1600000</v>
      </c>
      <c r="F53" s="42"/>
    </row>
    <row r="54" spans="1:19" ht="18.75" x14ac:dyDescent="0.3">
      <c r="B54" s="51" t="s">
        <v>72</v>
      </c>
      <c r="C54" s="53">
        <f>VLOOKUP(C48,A3:R18,8,0)</f>
        <v>8000</v>
      </c>
      <c r="D54" s="55" t="s">
        <v>47</v>
      </c>
      <c r="E54" s="57">
        <f>VLOOKUP(C48,A3:R18,15,0)</f>
        <v>100000</v>
      </c>
      <c r="F54" s="42"/>
    </row>
    <row r="55" spans="1:19" ht="18.75" x14ac:dyDescent="0.3">
      <c r="B55" s="51" t="s">
        <v>73</v>
      </c>
      <c r="C55" s="53">
        <f>VLOOKUP(C48,A3:R18,10,0)</f>
        <v>6000</v>
      </c>
      <c r="D55" s="55"/>
      <c r="E55" s="57"/>
      <c r="F55" s="42"/>
    </row>
    <row r="56" spans="1:19" ht="18.75" x14ac:dyDescent="0.3">
      <c r="B56" s="51" t="s">
        <v>42</v>
      </c>
      <c r="C56" s="53">
        <f>VLOOKUP(C48,A4:R19,12,0)</f>
        <v>12500</v>
      </c>
      <c r="D56" s="55"/>
      <c r="E56" s="57"/>
      <c r="F56" s="42"/>
    </row>
    <row r="57" spans="1:19" ht="18.75" x14ac:dyDescent="0.3">
      <c r="B57" s="51" t="s">
        <v>74</v>
      </c>
      <c r="C57" s="53">
        <f>SUM(C53:C56)</f>
        <v>76500</v>
      </c>
      <c r="D57" s="55" t="s">
        <v>75</v>
      </c>
      <c r="E57" s="57">
        <f>SUM(E53:E54)</f>
        <v>1700000</v>
      </c>
      <c r="F57" s="42"/>
    </row>
    <row r="58" spans="1:19" ht="18.75" x14ac:dyDescent="0.3">
      <c r="B58" s="58"/>
      <c r="C58" s="53"/>
      <c r="D58" s="55" t="s">
        <v>76</v>
      </c>
      <c r="E58" s="57">
        <f>(E57-C57)</f>
        <v>1623500</v>
      </c>
      <c r="F58" s="42"/>
    </row>
    <row r="59" spans="1:19" x14ac:dyDescent="0.25">
      <c r="B59" s="40"/>
      <c r="C59" s="40"/>
      <c r="D59" s="40"/>
    </row>
    <row r="63" spans="1:19" ht="59.25" x14ac:dyDescent="0.75">
      <c r="A63" s="38"/>
      <c r="B63" s="38"/>
      <c r="C63" s="38"/>
      <c r="D63" s="59" t="s">
        <v>68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</row>
    <row r="67" spans="2:7" ht="18.75" x14ac:dyDescent="0.3">
      <c r="B67" s="43" t="s">
        <v>38</v>
      </c>
      <c r="C67" s="41">
        <v>1002</v>
      </c>
      <c r="D67" s="43" t="s">
        <v>39</v>
      </c>
      <c r="E67" s="41" t="str">
        <f>VLOOKUP(C67,A3:R18,2,0)</f>
        <v xml:space="preserve">UJJWAL </v>
      </c>
      <c r="F67" s="60" t="s">
        <v>63</v>
      </c>
      <c r="G67" s="41">
        <f>VLOOKUP(C67,A3:R18,18,0)</f>
        <v>77890034628</v>
      </c>
    </row>
    <row r="68" spans="2:7" ht="18.75" x14ac:dyDescent="0.3">
      <c r="B68" s="43" t="s">
        <v>40</v>
      </c>
      <c r="C68" s="41" t="str">
        <f>VLOOKUP(C67,A3:R18,3,0)</f>
        <v>ASST.MANAGER</v>
      </c>
      <c r="D68" s="43" t="s">
        <v>62</v>
      </c>
      <c r="E68" s="41" t="str">
        <f>VLOOKUP(C67,A3:R18,17,0)</f>
        <v>SBI</v>
      </c>
    </row>
    <row r="71" spans="2:7" ht="28.5" x14ac:dyDescent="0.45">
      <c r="B71" s="47" t="s">
        <v>69</v>
      </c>
      <c r="C71" s="48"/>
      <c r="D71" s="49" t="s">
        <v>70</v>
      </c>
      <c r="E71" s="50"/>
    </row>
    <row r="72" spans="2:7" ht="18.75" x14ac:dyDescent="0.3">
      <c r="B72" s="51" t="s">
        <v>71</v>
      </c>
      <c r="C72" s="41" t="e">
        <f ca="1">vookup(C67,A3:R18,5,0)</f>
        <v>#NAME?</v>
      </c>
      <c r="D72" s="54" t="s">
        <v>46</v>
      </c>
      <c r="E72" s="41"/>
    </row>
    <row r="73" spans="2:7" ht="18.75" x14ac:dyDescent="0.3">
      <c r="B73" s="51" t="s">
        <v>72</v>
      </c>
      <c r="C73" s="41"/>
      <c r="D73" s="55" t="s">
        <v>47</v>
      </c>
      <c r="E73" s="41"/>
    </row>
    <row r="74" spans="2:7" ht="18.75" x14ac:dyDescent="0.3">
      <c r="B74" s="51" t="s">
        <v>73</v>
      </c>
      <c r="C74" s="41"/>
      <c r="D74" s="55"/>
      <c r="E74" s="41"/>
    </row>
    <row r="75" spans="2:7" ht="18.75" x14ac:dyDescent="0.3">
      <c r="B75" s="51" t="s">
        <v>42</v>
      </c>
      <c r="C75" s="41"/>
      <c r="D75" s="55"/>
      <c r="E75" s="41"/>
    </row>
    <row r="76" spans="2:7" ht="18.75" x14ac:dyDescent="0.3">
      <c r="B76" s="51" t="s">
        <v>74</v>
      </c>
      <c r="C76" s="41"/>
      <c r="D76" s="55" t="s">
        <v>75</v>
      </c>
      <c r="E76" s="41"/>
    </row>
    <row r="77" spans="2:7" ht="18.75" x14ac:dyDescent="0.3">
      <c r="B77" s="58"/>
      <c r="C77" s="41"/>
      <c r="D77" s="55" t="s">
        <v>76</v>
      </c>
      <c r="E77" s="41"/>
    </row>
    <row r="82" spans="2:11" ht="59.25" x14ac:dyDescent="0.75">
      <c r="D82" s="59" t="s">
        <v>68</v>
      </c>
      <c r="E82" s="59"/>
      <c r="F82" s="59"/>
      <c r="G82" s="59"/>
      <c r="H82" s="59"/>
      <c r="I82" s="59"/>
      <c r="J82" s="59"/>
      <c r="K82" s="59"/>
    </row>
    <row r="87" spans="2:11" ht="18.75" x14ac:dyDescent="0.3">
      <c r="B87" s="43" t="s">
        <v>38</v>
      </c>
      <c r="C87" s="41">
        <f>VLOOKUP(A7,A3:R18,1,0)</f>
        <v>1004</v>
      </c>
      <c r="D87" s="43" t="s">
        <v>39</v>
      </c>
      <c r="E87" s="41" t="str">
        <f>VLOOKUP(C87,A3:R18,2,0)</f>
        <v>VIKKI</v>
      </c>
      <c r="F87" s="60" t="s">
        <v>63</v>
      </c>
      <c r="G87" s="41">
        <f>VLOOKUP(C87,A3:R18,18,0)</f>
        <v>52877007766</v>
      </c>
    </row>
    <row r="88" spans="2:11" ht="18.75" x14ac:dyDescent="0.3">
      <c r="B88" s="43" t="s">
        <v>40</v>
      </c>
      <c r="C88" s="41" t="str">
        <f>VLOOKUP(C87,A3:R18,3,0)</f>
        <v>STAFF</v>
      </c>
      <c r="D88" s="43" t="s">
        <v>62</v>
      </c>
      <c r="E88" s="41" t="str">
        <f>VLOOKUP(C87,A3:R18,17,0)</f>
        <v>SVB</v>
      </c>
    </row>
    <row r="91" spans="2:11" ht="28.5" x14ac:dyDescent="0.45">
      <c r="B91" s="47" t="s">
        <v>69</v>
      </c>
      <c r="C91" s="48"/>
      <c r="D91" s="49" t="s">
        <v>70</v>
      </c>
      <c r="E91" s="50"/>
    </row>
    <row r="92" spans="2:11" ht="18.75" x14ac:dyDescent="0.3">
      <c r="B92" s="51" t="s">
        <v>71</v>
      </c>
      <c r="C92" s="41"/>
      <c r="D92" s="54" t="s">
        <v>46</v>
      </c>
      <c r="E92" s="41"/>
    </row>
    <row r="93" spans="2:11" ht="18.75" x14ac:dyDescent="0.3">
      <c r="B93" s="51" t="s">
        <v>72</v>
      </c>
      <c r="C93" s="41"/>
      <c r="D93" s="55" t="s">
        <v>47</v>
      </c>
      <c r="E93" s="41"/>
    </row>
    <row r="94" spans="2:11" ht="18.75" x14ac:dyDescent="0.3">
      <c r="B94" s="51" t="s">
        <v>73</v>
      </c>
      <c r="C94" s="41"/>
      <c r="D94" s="55"/>
      <c r="E94" s="41"/>
    </row>
    <row r="95" spans="2:11" ht="18.75" x14ac:dyDescent="0.3">
      <c r="B95" s="51" t="s">
        <v>42</v>
      </c>
      <c r="C95" s="41"/>
      <c r="D95" s="55"/>
      <c r="E95" s="41"/>
    </row>
    <row r="96" spans="2:11" ht="18.75" x14ac:dyDescent="0.3">
      <c r="B96" s="51" t="s">
        <v>74</v>
      </c>
      <c r="C96" s="41"/>
      <c r="D96" s="55" t="s">
        <v>75</v>
      </c>
      <c r="E96" s="41"/>
    </row>
    <row r="97" spans="2:11" ht="18.75" x14ac:dyDescent="0.3">
      <c r="B97" s="58"/>
      <c r="C97" s="41"/>
      <c r="D97" s="55" t="s">
        <v>76</v>
      </c>
      <c r="E97" s="41"/>
    </row>
    <row r="103" spans="2:11" ht="59.25" x14ac:dyDescent="0.75">
      <c r="D103" s="59" t="s">
        <v>68</v>
      </c>
      <c r="E103" s="59"/>
      <c r="F103" s="59"/>
      <c r="G103" s="59"/>
      <c r="H103" s="59"/>
      <c r="I103" s="59"/>
      <c r="J103" s="59"/>
      <c r="K103" s="59"/>
    </row>
    <row r="107" spans="2:11" ht="18.75" x14ac:dyDescent="0.3">
      <c r="B107" s="43" t="s">
        <v>38</v>
      </c>
      <c r="C107" s="41">
        <f>VLOOKUP(A8,A3:R18,1,0)</f>
        <v>1005</v>
      </c>
      <c r="D107" s="43" t="s">
        <v>39</v>
      </c>
      <c r="E107" s="41" t="str">
        <f>VLOOKUP(C107,A3:R18,2,0)</f>
        <v xml:space="preserve">NIKKI </v>
      </c>
      <c r="F107" s="60" t="s">
        <v>63</v>
      </c>
      <c r="G107" s="41">
        <f>VLOOKUP(C107,A3:R18,18,0)</f>
        <v>75690000554</v>
      </c>
    </row>
    <row r="108" spans="2:11" ht="18.75" x14ac:dyDescent="0.3">
      <c r="B108" s="43" t="s">
        <v>40</v>
      </c>
      <c r="C108" s="41" t="str">
        <f>VLOOKUP(C107,A3:R18,3,0)</f>
        <v>STAFF</v>
      </c>
      <c r="D108" s="43" t="s">
        <v>62</v>
      </c>
      <c r="E108" s="41" t="str">
        <f>VLOOKUP(C107,A3:R18,17,0)</f>
        <v>HDFC</v>
      </c>
    </row>
    <row r="112" spans="2:11" ht="28.5" x14ac:dyDescent="0.45">
      <c r="B112" s="47" t="s">
        <v>69</v>
      </c>
      <c r="C112" s="48"/>
      <c r="D112" s="49" t="s">
        <v>70</v>
      </c>
      <c r="E112" s="50"/>
    </row>
    <row r="113" spans="2:5" ht="18.75" x14ac:dyDescent="0.3">
      <c r="B113" s="51" t="s">
        <v>71</v>
      </c>
      <c r="C113" s="41"/>
      <c r="D113" s="54" t="s">
        <v>46</v>
      </c>
      <c r="E113" s="41"/>
    </row>
    <row r="114" spans="2:5" ht="18.75" x14ac:dyDescent="0.3">
      <c r="B114" s="51" t="s">
        <v>72</v>
      </c>
      <c r="C114" s="41"/>
      <c r="D114" s="55" t="s">
        <v>47</v>
      </c>
      <c r="E114" s="41"/>
    </row>
    <row r="115" spans="2:5" ht="18.75" x14ac:dyDescent="0.3">
      <c r="B115" s="51" t="s">
        <v>73</v>
      </c>
      <c r="C115" s="41"/>
      <c r="D115" s="55"/>
      <c r="E115" s="41"/>
    </row>
    <row r="116" spans="2:5" ht="18.75" x14ac:dyDescent="0.3">
      <c r="B116" s="51" t="s">
        <v>42</v>
      </c>
      <c r="C116" s="41"/>
      <c r="D116" s="55"/>
      <c r="E116" s="41"/>
    </row>
    <row r="117" spans="2:5" ht="18.75" x14ac:dyDescent="0.3">
      <c r="B117" s="51" t="s">
        <v>74</v>
      </c>
      <c r="C117" s="41"/>
      <c r="D117" s="55" t="s">
        <v>75</v>
      </c>
      <c r="E117" s="41"/>
    </row>
    <row r="118" spans="2:5" ht="18.75" x14ac:dyDescent="0.3">
      <c r="B118" s="58"/>
      <c r="C118" s="41"/>
      <c r="D118" s="55" t="s">
        <v>76</v>
      </c>
      <c r="E118" s="41"/>
    </row>
  </sheetData>
  <mergeCells count="5">
    <mergeCell ref="A43:P43"/>
    <mergeCell ref="A23:P23"/>
    <mergeCell ref="A25:P25"/>
    <mergeCell ref="D45:Q45"/>
    <mergeCell ref="B45:C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305D-AE8F-4246-BDA5-0B58D38E52A4}">
  <dimension ref="A1"/>
  <sheetViews>
    <sheetView workbookViewId="0">
      <selection activeCell="B7" sqref="B7:B10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0.7109375" bestFit="1" customWidth="1"/>
    <col min="4" max="4" width="20.140625" bestFit="1" customWidth="1"/>
    <col min="5" max="5" width="18.42578125" bestFit="1" customWidth="1"/>
    <col min="6" max="6" width="11.28515625" bestFit="1" customWidth="1"/>
    <col min="7" max="7" width="17.5703125" bestFit="1" customWidth="1"/>
    <col min="8" max="8" width="21" bestFit="1" customWidth="1"/>
    <col min="9" max="9" width="9.7109375" bestFit="1" customWidth="1"/>
    <col min="10" max="10" width="10.140625" bestFit="1" customWidth="1"/>
    <col min="11" max="11" width="17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2024-06-10T04:45:08Z</dcterms:created>
  <dcterms:modified xsi:type="dcterms:W3CDTF">2024-08-06T08:24:17Z</dcterms:modified>
</cp:coreProperties>
</file>