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r.maborges\OneDrive - Subsecretaria de Tecnologia da Informação\Documentos\"/>
    </mc:Choice>
  </mc:AlternateContent>
  <bookViews>
    <workbookView xWindow="0" yWindow="0" windowWidth="21570" windowHeight="7995" firstSheet="6" activeTab="7"/>
  </bookViews>
  <sheets>
    <sheet name="Início" sheetId="1" r:id="rId1"/>
    <sheet name="Cadastro" sheetId="2" r:id="rId2"/>
    <sheet name="REQUISITOS" sheetId="3" r:id="rId3"/>
    <sheet name="RESUMO" sheetId="4" r:id="rId4"/>
    <sheet name="Manual" sheetId="5" r:id="rId5"/>
    <sheet name="TEE - descontos" sheetId="6" r:id="rId6"/>
    <sheet name="Desempenho - descontos " sheetId="7" r:id="rId7"/>
    <sheet name="CARREIRA" sheetId="8" r:id="rId8"/>
    <sheet name="Nível" sheetId="9" r:id="rId9"/>
    <sheet name="PT" sheetId="10" r:id="rId10"/>
    <sheet name="PT_R" sheetId="11" r:id="rId11"/>
    <sheet name="PT_CT" sheetId="12" r:id="rId12"/>
    <sheet name="PT_CC" sheetId="13" r:id="rId13"/>
    <sheet name="ROL" sheetId="14" r:id="rId14"/>
    <sheet name="_56F9DC9755BA473782653E2940F9" sheetId="15" state="veryHidden" r:id="rId15"/>
    <sheet name="LISTAS" sheetId="16" r:id="rId16"/>
    <sheet name="DFT - GNCP" sheetId="17" r:id="rId17"/>
    <sheet name="ADI" sheetId="18" r:id="rId18"/>
  </sheets>
  <definedNames>
    <definedName name="ARTIGOS">LISTAS!$G$2:$G$9</definedName>
    <definedName name="Atividade">'DFT - GNCP'!$D$4:$D$34</definedName>
    <definedName name="CARGOS">_xlfn.ANCHORARRAY(LISTAS!$AF$2)</definedName>
    <definedName name="CComportamental">LISTAS!$AK$1:$AK$22</definedName>
    <definedName name="Dificuldade">LISTAS!$M$2:$M$4</definedName>
    <definedName name="Funcao">LISTAS!$K$2:$K$3</definedName>
    <definedName name="Impacto">LISTAS!$L$2:$L$4</definedName>
    <definedName name="NCCF">LISTAS!$U$2:$U$5</definedName>
    <definedName name="NCCS">LISTAS!$V$2:$V$7</definedName>
    <definedName name="NCTF">LISTAS!$S$2:$S$6</definedName>
    <definedName name="NCTS">LISTAS!$T$2:$T$7</definedName>
    <definedName name="ORGAOSDELOTACAO">LISTAS!$I$2:$I$39</definedName>
    <definedName name="ORGAOSDEORIGEM">#REF!</definedName>
    <definedName name="Periodo">LISTAS!#REF!</definedName>
    <definedName name="Prioridade">LISTAS!$Q$2:$Q$5</definedName>
    <definedName name="Qualidade">LISTAS!$N$2:$N$7</definedName>
    <definedName name="RESPONSABILIDADE">LISTAS!$C$2:$C$20</definedName>
    <definedName name="Tipo_comp_tecnicas">LISTAS!$R$2:$R$4</definedName>
    <definedName name="Tipo_de_atividade">LISTAS!$P$2:$P$3</definedName>
    <definedName name="Tipo_de_entrega">LISTAS!$O$2:$O$5</definedName>
    <definedName name="TITULACAO">LISTAS!$E$2:$E$5</definedName>
    <definedName name="VALIDADO">LISTAS!$AD$2:$AD$3</definedName>
  </definedNames>
  <calcPr calcId="162913"/>
</workbook>
</file>

<file path=xl/calcChain.xml><?xml version="1.0" encoding="utf-8"?>
<calcChain xmlns="http://schemas.openxmlformats.org/spreadsheetml/2006/main">
  <c r="Q12" i="8" l="1"/>
  <c r="P12" i="8"/>
  <c r="T42" i="18" l="1"/>
  <c r="T40" i="18"/>
  <c r="T38" i="18"/>
  <c r="K28" i="18"/>
  <c r="I30" i="18" s="1"/>
  <c r="T27" i="18"/>
  <c r="K26" i="18"/>
  <c r="L2" i="14"/>
  <c r="J2" i="14"/>
  <c r="H2" i="14"/>
  <c r="F2" i="14"/>
  <c r="D2" i="14"/>
  <c r="G1" i="14"/>
  <c r="E21" i="13"/>
  <c r="E20" i="13"/>
  <c r="E18" i="13"/>
  <c r="E17" i="13"/>
  <c r="AB13" i="13"/>
  <c r="Y13" i="13"/>
  <c r="AB12" i="13"/>
  <c r="Y12" i="13"/>
  <c r="Q11" i="13"/>
  <c r="P11" i="13"/>
  <c r="P10" i="13"/>
  <c r="Q10" i="13" s="1"/>
  <c r="P9" i="13"/>
  <c r="Q9" i="13" s="1"/>
  <c r="AB8" i="13"/>
  <c r="P8" i="13"/>
  <c r="Q8" i="13" s="1"/>
  <c r="AB7" i="13"/>
  <c r="P7" i="13"/>
  <c r="Q7" i="13" s="1"/>
  <c r="Y6" i="13"/>
  <c r="L2" i="13"/>
  <c r="J2" i="13"/>
  <c r="H2" i="13"/>
  <c r="F2" i="13"/>
  <c r="D2" i="13"/>
  <c r="G1" i="13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L2" i="12"/>
  <c r="J2" i="12"/>
  <c r="H2" i="12"/>
  <c r="F2" i="12"/>
  <c r="D2" i="12"/>
  <c r="G1" i="12"/>
  <c r="AS100" i="11"/>
  <c r="AM100" i="11"/>
  <c r="AH100" i="11"/>
  <c r="AG100" i="11"/>
  <c r="AA100" i="11"/>
  <c r="Z100" i="11"/>
  <c r="X100" i="11"/>
  <c r="W100" i="11"/>
  <c r="V100" i="11"/>
  <c r="U100" i="11"/>
  <c r="AO100" i="11" s="1"/>
  <c r="S100" i="11"/>
  <c r="C100" i="11"/>
  <c r="AS99" i="11"/>
  <c r="AM99" i="11"/>
  <c r="AH99" i="11"/>
  <c r="AG99" i="11"/>
  <c r="AF99" i="11"/>
  <c r="AA99" i="11"/>
  <c r="Z99" i="11"/>
  <c r="X99" i="11"/>
  <c r="W99" i="11"/>
  <c r="U99" i="11"/>
  <c r="AO99" i="11" s="1"/>
  <c r="S99" i="11"/>
  <c r="V99" i="11" s="1"/>
  <c r="C99" i="11"/>
  <c r="AS98" i="11"/>
  <c r="AO98" i="11"/>
  <c r="AM98" i="11"/>
  <c r="AH98" i="11"/>
  <c r="AG98" i="11"/>
  <c r="AA98" i="11"/>
  <c r="Z98" i="11"/>
  <c r="AF98" i="11" s="1"/>
  <c r="X98" i="11"/>
  <c r="W98" i="11"/>
  <c r="V98" i="11"/>
  <c r="U98" i="11"/>
  <c r="S98" i="11"/>
  <c r="C98" i="11"/>
  <c r="AS97" i="11"/>
  <c r="AO97" i="11"/>
  <c r="AH97" i="11"/>
  <c r="AG97" i="11"/>
  <c r="AM97" i="11" s="1"/>
  <c r="AA97" i="11"/>
  <c r="Z97" i="11"/>
  <c r="X97" i="11"/>
  <c r="W97" i="11"/>
  <c r="AF97" i="11" s="1"/>
  <c r="V97" i="11"/>
  <c r="U97" i="11"/>
  <c r="S97" i="11"/>
  <c r="C97" i="11"/>
  <c r="AS96" i="11"/>
  <c r="AO96" i="11"/>
  <c r="AH96" i="11"/>
  <c r="AG96" i="11"/>
  <c r="AM96" i="11" s="1"/>
  <c r="AA96" i="11"/>
  <c r="Z96" i="11"/>
  <c r="X96" i="11"/>
  <c r="W96" i="11"/>
  <c r="AF96" i="11" s="1"/>
  <c r="U96" i="11"/>
  <c r="S96" i="11"/>
  <c r="V96" i="11" s="1"/>
  <c r="C96" i="11"/>
  <c r="AS95" i="11"/>
  <c r="AH95" i="11"/>
  <c r="AG95" i="11"/>
  <c r="AM95" i="11" s="1"/>
  <c r="AF95" i="11"/>
  <c r="AA95" i="11"/>
  <c r="Z95" i="11"/>
  <c r="X95" i="11"/>
  <c r="W95" i="11"/>
  <c r="U95" i="11"/>
  <c r="AO95" i="11" s="1"/>
  <c r="S95" i="11"/>
  <c r="V95" i="11" s="1"/>
  <c r="C95" i="11"/>
  <c r="AS94" i="11"/>
  <c r="AM94" i="11"/>
  <c r="AH94" i="11"/>
  <c r="AG94" i="11"/>
  <c r="AA94" i="11"/>
  <c r="Z94" i="11"/>
  <c r="X94" i="11"/>
  <c r="W94" i="11"/>
  <c r="V94" i="11"/>
  <c r="U94" i="11"/>
  <c r="AO94" i="11" s="1"/>
  <c r="S94" i="11"/>
  <c r="C94" i="11"/>
  <c r="AS93" i="11"/>
  <c r="AM93" i="11"/>
  <c r="AH93" i="11"/>
  <c r="AG93" i="11"/>
  <c r="AF93" i="11"/>
  <c r="AA93" i="11"/>
  <c r="Z93" i="11"/>
  <c r="X93" i="11"/>
  <c r="W93" i="11"/>
  <c r="U93" i="11"/>
  <c r="AO93" i="11" s="1"/>
  <c r="S93" i="11"/>
  <c r="V93" i="11" s="1"/>
  <c r="C93" i="11"/>
  <c r="AS92" i="11"/>
  <c r="AO92" i="11"/>
  <c r="AM92" i="11"/>
  <c r="AH92" i="11"/>
  <c r="AG92" i="11"/>
  <c r="AA92" i="11"/>
  <c r="Z92" i="11"/>
  <c r="X92" i="11"/>
  <c r="W92" i="11"/>
  <c r="V92" i="11"/>
  <c r="U92" i="11"/>
  <c r="S92" i="11"/>
  <c r="C92" i="11"/>
  <c r="AS91" i="11"/>
  <c r="AO91" i="11"/>
  <c r="AH91" i="11"/>
  <c r="AG91" i="11"/>
  <c r="AM91" i="11" s="1"/>
  <c r="AA91" i="11"/>
  <c r="Z91" i="11"/>
  <c r="X91" i="11"/>
  <c r="W91" i="11"/>
  <c r="AF91" i="11" s="1"/>
  <c r="U91" i="11"/>
  <c r="S91" i="11"/>
  <c r="V91" i="11" s="1"/>
  <c r="C91" i="11"/>
  <c r="AS90" i="11"/>
  <c r="AO90" i="11"/>
  <c r="AH90" i="11"/>
  <c r="AG90" i="11"/>
  <c r="AA90" i="11"/>
  <c r="Z90" i="11"/>
  <c r="X90" i="11"/>
  <c r="W90" i="11"/>
  <c r="U90" i="11"/>
  <c r="S90" i="11"/>
  <c r="V90" i="11" s="1"/>
  <c r="C90" i="11"/>
  <c r="AS89" i="11"/>
  <c r="AH89" i="11"/>
  <c r="AG89" i="11"/>
  <c r="AM89" i="11" s="1"/>
  <c r="AF89" i="11"/>
  <c r="AA89" i="11"/>
  <c r="Z89" i="11"/>
  <c r="X89" i="11"/>
  <c r="W89" i="11"/>
  <c r="U89" i="11"/>
  <c r="AO89" i="11" s="1"/>
  <c r="S89" i="11"/>
  <c r="V89" i="11" s="1"/>
  <c r="C89" i="11"/>
  <c r="AS88" i="11"/>
  <c r="AM88" i="11"/>
  <c r="AH88" i="11"/>
  <c r="AG88" i="11"/>
  <c r="AA88" i="11"/>
  <c r="Z88" i="11"/>
  <c r="X88" i="11"/>
  <c r="W88" i="11"/>
  <c r="V88" i="11"/>
  <c r="U88" i="11"/>
  <c r="AO88" i="11" s="1"/>
  <c r="S88" i="11"/>
  <c r="C88" i="11"/>
  <c r="AS87" i="11"/>
  <c r="AH87" i="11"/>
  <c r="AG87" i="11"/>
  <c r="AM87" i="11" s="1"/>
  <c r="AF87" i="11"/>
  <c r="AA87" i="11"/>
  <c r="Z87" i="11"/>
  <c r="X87" i="11"/>
  <c r="W87" i="11"/>
  <c r="U87" i="11"/>
  <c r="AO87" i="11" s="1"/>
  <c r="S87" i="11"/>
  <c r="V87" i="11" s="1"/>
  <c r="C87" i="11"/>
  <c r="AS86" i="11"/>
  <c r="AM86" i="11"/>
  <c r="AH86" i="11"/>
  <c r="AG86" i="11"/>
  <c r="AA86" i="11"/>
  <c r="Z86" i="11"/>
  <c r="X86" i="11"/>
  <c r="W86" i="11"/>
  <c r="C86" i="11"/>
  <c r="AS85" i="11"/>
  <c r="AH85" i="11"/>
  <c r="AG85" i="11"/>
  <c r="AM85" i="11" s="1"/>
  <c r="AF85" i="11"/>
  <c r="AA85" i="11"/>
  <c r="Z85" i="11"/>
  <c r="X85" i="11"/>
  <c r="W85" i="11"/>
  <c r="C85" i="11"/>
  <c r="AS84" i="11"/>
  <c r="AM84" i="11"/>
  <c r="AH84" i="11"/>
  <c r="AG84" i="11"/>
  <c r="AF84" i="11"/>
  <c r="AA84" i="11"/>
  <c r="Z84" i="11"/>
  <c r="X84" i="11"/>
  <c r="W84" i="11"/>
  <c r="C84" i="11"/>
  <c r="AS83" i="11"/>
  <c r="AH83" i="11"/>
  <c r="AG83" i="11"/>
  <c r="AM83" i="11" s="1"/>
  <c r="AA83" i="11"/>
  <c r="Z83" i="11"/>
  <c r="X83" i="11"/>
  <c r="W83" i="11"/>
  <c r="AF83" i="11" s="1"/>
  <c r="C83" i="11"/>
  <c r="AS82" i="11"/>
  <c r="AM82" i="11"/>
  <c r="AH82" i="11"/>
  <c r="AG82" i="11"/>
  <c r="AF82" i="11"/>
  <c r="AA82" i="11"/>
  <c r="Z82" i="11"/>
  <c r="X82" i="11"/>
  <c r="W82" i="11"/>
  <c r="C82" i="11"/>
  <c r="AS81" i="11"/>
  <c r="AH81" i="11"/>
  <c r="AG81" i="11"/>
  <c r="AM81" i="11" s="1"/>
  <c r="AA81" i="11"/>
  <c r="Z81" i="11"/>
  <c r="AF81" i="11" s="1"/>
  <c r="X81" i="11"/>
  <c r="W81" i="11"/>
  <c r="C81" i="11"/>
  <c r="AS80" i="11"/>
  <c r="AH80" i="11"/>
  <c r="AG80" i="11"/>
  <c r="AM80" i="11" s="1"/>
  <c r="AA80" i="11"/>
  <c r="Z80" i="11"/>
  <c r="AF80" i="11" s="1"/>
  <c r="X80" i="11"/>
  <c r="W80" i="11"/>
  <c r="C80" i="11"/>
  <c r="AS79" i="11"/>
  <c r="AH79" i="11"/>
  <c r="AG79" i="11"/>
  <c r="AM79" i="11" s="1"/>
  <c r="AA79" i="11"/>
  <c r="Z79" i="11"/>
  <c r="X79" i="11"/>
  <c r="W79" i="11"/>
  <c r="AF79" i="11" s="1"/>
  <c r="C79" i="11"/>
  <c r="AS78" i="11"/>
  <c r="AH78" i="11"/>
  <c r="AG78" i="11"/>
  <c r="AA78" i="11"/>
  <c r="Z78" i="11"/>
  <c r="X78" i="11"/>
  <c r="W78" i="11"/>
  <c r="C78" i="11"/>
  <c r="AS77" i="11"/>
  <c r="AM77" i="11"/>
  <c r="AH77" i="11"/>
  <c r="AG77" i="11"/>
  <c r="AF77" i="11"/>
  <c r="AA77" i="11"/>
  <c r="Z77" i="11"/>
  <c r="X77" i="11"/>
  <c r="W77" i="11"/>
  <c r="C77" i="11"/>
  <c r="AS76" i="11"/>
  <c r="AM76" i="11"/>
  <c r="AH76" i="11"/>
  <c r="AG76" i="11"/>
  <c r="AA76" i="11"/>
  <c r="Z76" i="11"/>
  <c r="X76" i="11"/>
  <c r="W76" i="11"/>
  <c r="C76" i="11"/>
  <c r="AS75" i="11"/>
  <c r="AH75" i="11"/>
  <c r="AG75" i="11"/>
  <c r="AM75" i="11" s="1"/>
  <c r="AF75" i="11"/>
  <c r="AA75" i="11"/>
  <c r="Z75" i="11"/>
  <c r="X75" i="11"/>
  <c r="W75" i="11"/>
  <c r="C75" i="11"/>
  <c r="AS74" i="11"/>
  <c r="AM74" i="11"/>
  <c r="AH74" i="11"/>
  <c r="AG74" i="11"/>
  <c r="AA74" i="11"/>
  <c r="Z74" i="11"/>
  <c r="AF74" i="11" s="1"/>
  <c r="X74" i="11"/>
  <c r="W74" i="11"/>
  <c r="C74" i="11"/>
  <c r="AS73" i="11"/>
  <c r="AH73" i="11"/>
  <c r="AG73" i="11"/>
  <c r="AA73" i="11"/>
  <c r="Z73" i="11"/>
  <c r="X73" i="11"/>
  <c r="W73" i="11"/>
  <c r="C73" i="11"/>
  <c r="AS72" i="11"/>
  <c r="AH72" i="11"/>
  <c r="AG72" i="11"/>
  <c r="AA72" i="11"/>
  <c r="Z72" i="11"/>
  <c r="X72" i="11"/>
  <c r="W72" i="11"/>
  <c r="C72" i="11"/>
  <c r="AS71" i="11"/>
  <c r="AM71" i="11"/>
  <c r="AH71" i="11"/>
  <c r="AG71" i="11"/>
  <c r="AF71" i="11"/>
  <c r="AA71" i="11"/>
  <c r="Z71" i="11"/>
  <c r="X71" i="11"/>
  <c r="W71" i="11"/>
  <c r="C71" i="11"/>
  <c r="AS70" i="11"/>
  <c r="AM70" i="11"/>
  <c r="AH70" i="11"/>
  <c r="AG70" i="11"/>
  <c r="AA70" i="11"/>
  <c r="Z70" i="11"/>
  <c r="X70" i="11"/>
  <c r="W70" i="11"/>
  <c r="C70" i="11"/>
  <c r="AS69" i="11"/>
  <c r="AH69" i="11"/>
  <c r="AG69" i="11"/>
  <c r="AM69" i="11" s="1"/>
  <c r="AF69" i="11"/>
  <c r="AA69" i="11"/>
  <c r="Z69" i="11"/>
  <c r="X69" i="11"/>
  <c r="W69" i="11"/>
  <c r="C69" i="11"/>
  <c r="AS68" i="11"/>
  <c r="AH68" i="11"/>
  <c r="AG68" i="11"/>
  <c r="AM68" i="11" s="1"/>
  <c r="AA68" i="11"/>
  <c r="Z68" i="11"/>
  <c r="X68" i="11"/>
  <c r="W68" i="11"/>
  <c r="C68" i="11"/>
  <c r="AS67" i="11"/>
  <c r="AH67" i="11"/>
  <c r="AG67" i="11"/>
  <c r="AM67" i="11" s="1"/>
  <c r="AA67" i="11"/>
  <c r="Z67" i="11"/>
  <c r="X67" i="11"/>
  <c r="W67" i="11"/>
  <c r="C67" i="11"/>
  <c r="AS66" i="11"/>
  <c r="AH66" i="11"/>
  <c r="AG66" i="11"/>
  <c r="AA66" i="11"/>
  <c r="Z66" i="11"/>
  <c r="X66" i="11"/>
  <c r="W66" i="11"/>
  <c r="C66" i="11"/>
  <c r="AS65" i="11"/>
  <c r="AM65" i="11"/>
  <c r="AH65" i="11"/>
  <c r="AG65" i="11"/>
  <c r="AA65" i="11"/>
  <c r="Z65" i="11"/>
  <c r="AF65" i="11" s="1"/>
  <c r="X65" i="11"/>
  <c r="W65" i="11"/>
  <c r="C65" i="11"/>
  <c r="AS64" i="11"/>
  <c r="AH64" i="11"/>
  <c r="AG64" i="11"/>
  <c r="AM64" i="11" s="1"/>
  <c r="AA64" i="11"/>
  <c r="Z64" i="11"/>
  <c r="X64" i="11"/>
  <c r="W64" i="11"/>
  <c r="C64" i="11"/>
  <c r="AS63" i="11"/>
  <c r="AH63" i="11"/>
  <c r="AG63" i="11"/>
  <c r="AM63" i="11" s="1"/>
  <c r="AA63" i="11"/>
  <c r="Z63" i="11"/>
  <c r="X63" i="11"/>
  <c r="W63" i="11"/>
  <c r="C63" i="11"/>
  <c r="AS62" i="11"/>
  <c r="AM62" i="11"/>
  <c r="AH62" i="11"/>
  <c r="AG62" i="11"/>
  <c r="AA62" i="11"/>
  <c r="Z62" i="11"/>
  <c r="X62" i="11"/>
  <c r="W62" i="11"/>
  <c r="AF62" i="11" s="1"/>
  <c r="C62" i="11"/>
  <c r="AS61" i="11"/>
  <c r="AH61" i="11"/>
  <c r="AG61" i="11"/>
  <c r="AM61" i="11" s="1"/>
  <c r="AA61" i="11"/>
  <c r="Z61" i="11"/>
  <c r="AF61" i="11" s="1"/>
  <c r="X61" i="11"/>
  <c r="W61" i="11"/>
  <c r="C61" i="11"/>
  <c r="AS60" i="11"/>
  <c r="AH60" i="11"/>
  <c r="AG60" i="11"/>
  <c r="AA60" i="11"/>
  <c r="Z60" i="11"/>
  <c r="X60" i="11"/>
  <c r="W60" i="11"/>
  <c r="AF60" i="11" s="1"/>
  <c r="C60" i="11"/>
  <c r="AS59" i="11"/>
  <c r="AH59" i="11"/>
  <c r="AG59" i="11"/>
  <c r="AA59" i="11"/>
  <c r="Z59" i="11"/>
  <c r="X59" i="11"/>
  <c r="W59" i="11"/>
  <c r="C59" i="11"/>
  <c r="AS58" i="11"/>
  <c r="AH58" i="11"/>
  <c r="AG58" i="11"/>
  <c r="AA58" i="11"/>
  <c r="Z58" i="11"/>
  <c r="X58" i="11"/>
  <c r="W58" i="11"/>
  <c r="AF58" i="11" s="1"/>
  <c r="C58" i="11"/>
  <c r="AS57" i="11"/>
  <c r="AH57" i="11"/>
  <c r="AG57" i="11"/>
  <c r="AM57" i="11" s="1"/>
  <c r="AF57" i="11"/>
  <c r="AA57" i="11"/>
  <c r="Z57" i="11"/>
  <c r="X57" i="11"/>
  <c r="W57" i="11"/>
  <c r="C57" i="11"/>
  <c r="AS56" i="11"/>
  <c r="AM56" i="11"/>
  <c r="AH56" i="11"/>
  <c r="AG56" i="11"/>
  <c r="AA56" i="11"/>
  <c r="Z56" i="11"/>
  <c r="X56" i="11"/>
  <c r="W56" i="11"/>
  <c r="C56" i="11"/>
  <c r="AS55" i="11"/>
  <c r="AH55" i="11"/>
  <c r="AG55" i="11"/>
  <c r="AA55" i="11"/>
  <c r="Z55" i="11"/>
  <c r="AF55" i="11" s="1"/>
  <c r="X55" i="11"/>
  <c r="W55" i="11"/>
  <c r="C55" i="11"/>
  <c r="AS54" i="11"/>
  <c r="AH54" i="11"/>
  <c r="AG54" i="11"/>
  <c r="AM54" i="11" s="1"/>
  <c r="AA54" i="11"/>
  <c r="Z54" i="11"/>
  <c r="X54" i="11"/>
  <c r="W54" i="11"/>
  <c r="C54" i="11"/>
  <c r="AS53" i="11"/>
  <c r="AM53" i="11"/>
  <c r="AH53" i="11"/>
  <c r="AG53" i="11"/>
  <c r="AA53" i="11"/>
  <c r="Z53" i="11"/>
  <c r="X53" i="11"/>
  <c r="W53" i="11"/>
  <c r="C53" i="11"/>
  <c r="AS52" i="11"/>
  <c r="AH52" i="11"/>
  <c r="AG52" i="11"/>
  <c r="AM52" i="11" s="1"/>
  <c r="AF52" i="11"/>
  <c r="AA52" i="11"/>
  <c r="Z52" i="11"/>
  <c r="X52" i="11"/>
  <c r="W52" i="11"/>
  <c r="C52" i="11"/>
  <c r="AS51" i="11"/>
  <c r="AH51" i="11"/>
  <c r="AG51" i="11"/>
  <c r="AM51" i="11" s="1"/>
  <c r="AA51" i="11"/>
  <c r="Z51" i="11"/>
  <c r="X51" i="11"/>
  <c r="W51" i="11"/>
  <c r="AF51" i="11" s="1"/>
  <c r="C51" i="11"/>
  <c r="AS50" i="11"/>
  <c r="AM50" i="11"/>
  <c r="AH50" i="11"/>
  <c r="AG50" i="11"/>
  <c r="AF50" i="11"/>
  <c r="AA50" i="11"/>
  <c r="Z50" i="11"/>
  <c r="X50" i="11"/>
  <c r="W50" i="11"/>
  <c r="C50" i="11"/>
  <c r="AS49" i="11"/>
  <c r="AM49" i="11"/>
  <c r="AH49" i="11"/>
  <c r="AG49" i="11"/>
  <c r="AF49" i="11"/>
  <c r="AA49" i="11"/>
  <c r="Z49" i="11"/>
  <c r="X49" i="11"/>
  <c r="W49" i="11"/>
  <c r="C49" i="11"/>
  <c r="AS48" i="11"/>
  <c r="AH48" i="11"/>
  <c r="AG48" i="11"/>
  <c r="AM48" i="11" s="1"/>
  <c r="AA48" i="11"/>
  <c r="Z48" i="11"/>
  <c r="X48" i="11"/>
  <c r="W48" i="11"/>
  <c r="AF48" i="11" s="1"/>
  <c r="C48" i="11"/>
  <c r="AS47" i="11"/>
  <c r="AM47" i="11"/>
  <c r="AH47" i="11"/>
  <c r="AG47" i="11"/>
  <c r="AA47" i="11"/>
  <c r="Z47" i="11"/>
  <c r="X47" i="11"/>
  <c r="W47" i="11"/>
  <c r="C47" i="11"/>
  <c r="AS46" i="11"/>
  <c r="AH46" i="11"/>
  <c r="AG46" i="11"/>
  <c r="AF46" i="11"/>
  <c r="AA46" i="11"/>
  <c r="Z46" i="11"/>
  <c r="X46" i="11"/>
  <c r="W46" i="11"/>
  <c r="AM46" i="11" s="1"/>
  <c r="C46" i="11"/>
  <c r="AS45" i="11"/>
  <c r="AM45" i="11"/>
  <c r="AH45" i="11"/>
  <c r="AG45" i="11"/>
  <c r="AA45" i="11"/>
  <c r="Z45" i="11"/>
  <c r="X45" i="11"/>
  <c r="W45" i="11"/>
  <c r="AF45" i="11" s="1"/>
  <c r="C45" i="11"/>
  <c r="AS44" i="11"/>
  <c r="AH44" i="11"/>
  <c r="AG44" i="11"/>
  <c r="AM44" i="11" s="1"/>
  <c r="AA44" i="11"/>
  <c r="Z44" i="11"/>
  <c r="X44" i="11"/>
  <c r="W44" i="11"/>
  <c r="AF44" i="11" s="1"/>
  <c r="C44" i="11"/>
  <c r="AS43" i="11"/>
  <c r="AH43" i="11"/>
  <c r="AG43" i="11"/>
  <c r="AM43" i="11" s="1"/>
  <c r="AF43" i="11"/>
  <c r="AA43" i="11"/>
  <c r="Z43" i="11"/>
  <c r="X43" i="11"/>
  <c r="W43" i="11"/>
  <c r="C43" i="11"/>
  <c r="AS42" i="11"/>
  <c r="AH42" i="11"/>
  <c r="AG42" i="11"/>
  <c r="AA42" i="11"/>
  <c r="Z42" i="11"/>
  <c r="X42" i="11"/>
  <c r="W42" i="11"/>
  <c r="C42" i="11"/>
  <c r="AS41" i="11"/>
  <c r="AH41" i="11"/>
  <c r="AG41" i="11"/>
  <c r="AM41" i="11" s="1"/>
  <c r="AF41" i="11"/>
  <c r="AA41" i="11"/>
  <c r="Z41" i="11"/>
  <c r="X41" i="11"/>
  <c r="W41" i="11"/>
  <c r="C41" i="11"/>
  <c r="AS40" i="11"/>
  <c r="AH40" i="11"/>
  <c r="AG40" i="11"/>
  <c r="AA40" i="11"/>
  <c r="Z40" i="11"/>
  <c r="X40" i="11"/>
  <c r="W40" i="11"/>
  <c r="C40" i="11"/>
  <c r="AS39" i="11"/>
  <c r="AM39" i="11"/>
  <c r="AH39" i="11"/>
  <c r="AG39" i="11"/>
  <c r="AA39" i="11"/>
  <c r="Z39" i="11"/>
  <c r="X39" i="11"/>
  <c r="W39" i="11"/>
  <c r="AF39" i="11" s="1"/>
  <c r="C39" i="11"/>
  <c r="AS38" i="11"/>
  <c r="AH38" i="11"/>
  <c r="AG38" i="11"/>
  <c r="AM38" i="11" s="1"/>
  <c r="AA38" i="11"/>
  <c r="Z38" i="11"/>
  <c r="X38" i="11"/>
  <c r="W38" i="11"/>
  <c r="AF38" i="11" s="1"/>
  <c r="C38" i="11"/>
  <c r="AS37" i="11"/>
  <c r="AH37" i="11"/>
  <c r="AG37" i="11"/>
  <c r="AM37" i="11" s="1"/>
  <c r="AA37" i="11"/>
  <c r="Z37" i="11"/>
  <c r="X37" i="11"/>
  <c r="W37" i="11"/>
  <c r="AF37" i="11" s="1"/>
  <c r="C37" i="11"/>
  <c r="AS36" i="11"/>
  <c r="AH36" i="11"/>
  <c r="AG36" i="11"/>
  <c r="AM36" i="11" s="1"/>
  <c r="AA36" i="11"/>
  <c r="Z36" i="11"/>
  <c r="X36" i="11"/>
  <c r="W36" i="11"/>
  <c r="C36" i="11"/>
  <c r="AS35" i="11"/>
  <c r="AH35" i="11"/>
  <c r="AG35" i="11"/>
  <c r="AA35" i="11"/>
  <c r="Z35" i="11"/>
  <c r="X35" i="11"/>
  <c r="W35" i="11"/>
  <c r="C35" i="11"/>
  <c r="AS34" i="11"/>
  <c r="AM34" i="11"/>
  <c r="AH34" i="11"/>
  <c r="AG34" i="11"/>
  <c r="AA34" i="11"/>
  <c r="Z34" i="11"/>
  <c r="X34" i="11"/>
  <c r="W34" i="11"/>
  <c r="AF34" i="11" s="1"/>
  <c r="C34" i="11"/>
  <c r="AS33" i="11"/>
  <c r="AM33" i="11"/>
  <c r="AH33" i="11"/>
  <c r="AG33" i="11"/>
  <c r="AA33" i="11"/>
  <c r="Z33" i="11"/>
  <c r="X33" i="11"/>
  <c r="W33" i="11"/>
  <c r="C33" i="11"/>
  <c r="AS32" i="11"/>
  <c r="AH32" i="11"/>
  <c r="AG32" i="11"/>
  <c r="AM32" i="11" s="1"/>
  <c r="AA32" i="11"/>
  <c r="Z32" i="11"/>
  <c r="X32" i="11"/>
  <c r="W32" i="11"/>
  <c r="C32" i="11"/>
  <c r="AS31" i="11"/>
  <c r="AH31" i="11"/>
  <c r="AG31" i="11"/>
  <c r="AA31" i="11"/>
  <c r="Z31" i="11"/>
  <c r="X31" i="11"/>
  <c r="W31" i="11"/>
  <c r="C31" i="11"/>
  <c r="AS30" i="11"/>
  <c r="AH30" i="11"/>
  <c r="AG30" i="11"/>
  <c r="AM30" i="11" s="1"/>
  <c r="AA30" i="11"/>
  <c r="Z30" i="11"/>
  <c r="X30" i="11"/>
  <c r="W30" i="11"/>
  <c r="C30" i="11"/>
  <c r="AS29" i="11"/>
  <c r="AH29" i="11"/>
  <c r="AG29" i="11"/>
  <c r="AF29" i="11"/>
  <c r="AA29" i="11"/>
  <c r="Z29" i="11"/>
  <c r="X29" i="11"/>
  <c r="W29" i="11"/>
  <c r="C29" i="11"/>
  <c r="AS28" i="11"/>
  <c r="AM28" i="11"/>
  <c r="AH28" i="11"/>
  <c r="AG28" i="11"/>
  <c r="AA28" i="11"/>
  <c r="Z28" i="11"/>
  <c r="X28" i="11"/>
  <c r="W28" i="11"/>
  <c r="C28" i="11"/>
  <c r="AS27" i="11"/>
  <c r="AH27" i="11"/>
  <c r="AG27" i="11"/>
  <c r="AM27" i="11" s="1"/>
  <c r="AF27" i="11"/>
  <c r="AA27" i="11"/>
  <c r="Z27" i="11"/>
  <c r="X27" i="11"/>
  <c r="W27" i="11"/>
  <c r="C27" i="11"/>
  <c r="AS26" i="11"/>
  <c r="AM26" i="11"/>
  <c r="AH26" i="11"/>
  <c r="AG26" i="11"/>
  <c r="AA26" i="11"/>
  <c r="Z26" i="11"/>
  <c r="AF26" i="11" s="1"/>
  <c r="X26" i="11"/>
  <c r="W26" i="11"/>
  <c r="C26" i="11"/>
  <c r="AS25" i="11"/>
  <c r="AH25" i="11"/>
  <c r="AG25" i="11"/>
  <c r="AF25" i="11"/>
  <c r="AA25" i="11"/>
  <c r="Z25" i="11"/>
  <c r="X25" i="11"/>
  <c r="W25" i="11"/>
  <c r="C25" i="11"/>
  <c r="AS24" i="11"/>
  <c r="AH24" i="11"/>
  <c r="AG24" i="11"/>
  <c r="AA24" i="11"/>
  <c r="Z24" i="11"/>
  <c r="X24" i="11"/>
  <c r="W24" i="11"/>
  <c r="C24" i="11"/>
  <c r="AS23" i="11"/>
  <c r="AM23" i="11"/>
  <c r="AH23" i="11"/>
  <c r="AG23" i="11"/>
  <c r="AF23" i="11"/>
  <c r="AA23" i="11"/>
  <c r="Z23" i="11"/>
  <c r="X23" i="11"/>
  <c r="W23" i="11"/>
  <c r="C23" i="11"/>
  <c r="AS22" i="11"/>
  <c r="AH22" i="11"/>
  <c r="AG22" i="11"/>
  <c r="AA22" i="11"/>
  <c r="Z22" i="11"/>
  <c r="X22" i="11"/>
  <c r="W22" i="11"/>
  <c r="C22" i="11"/>
  <c r="AS21" i="11"/>
  <c r="AH21" i="11"/>
  <c r="AG21" i="11"/>
  <c r="AM21" i="11" s="1"/>
  <c r="AF21" i="11"/>
  <c r="AA21" i="11"/>
  <c r="Z21" i="11"/>
  <c r="X21" i="11"/>
  <c r="W21" i="11"/>
  <c r="C21" i="11"/>
  <c r="AS20" i="11"/>
  <c r="AM20" i="11"/>
  <c r="AH20" i="11"/>
  <c r="AG20" i="11"/>
  <c r="AF20" i="11"/>
  <c r="AA20" i="11"/>
  <c r="Z20" i="11"/>
  <c r="X20" i="11"/>
  <c r="W20" i="11"/>
  <c r="C20" i="11"/>
  <c r="AS19" i="11"/>
  <c r="AH19" i="11"/>
  <c r="AG19" i="11"/>
  <c r="AM19" i="11" s="1"/>
  <c r="AF19" i="11"/>
  <c r="AA19" i="11"/>
  <c r="Z19" i="11"/>
  <c r="X19" i="11"/>
  <c r="W19" i="11"/>
  <c r="C19" i="11"/>
  <c r="AS18" i="11"/>
  <c r="AM18" i="11"/>
  <c r="AH18" i="11"/>
  <c r="AG18" i="11"/>
  <c r="AA18" i="11"/>
  <c r="Z18" i="11"/>
  <c r="X18" i="11"/>
  <c r="W18" i="11"/>
  <c r="AF18" i="11" s="1"/>
  <c r="C18" i="11"/>
  <c r="AS17" i="11"/>
  <c r="AH17" i="11"/>
  <c r="AG17" i="11"/>
  <c r="AM17" i="11" s="1"/>
  <c r="AA17" i="11"/>
  <c r="Z17" i="11"/>
  <c r="X17" i="11"/>
  <c r="W17" i="11"/>
  <c r="AF17" i="11" s="1"/>
  <c r="C17" i="11"/>
  <c r="AS16" i="11"/>
  <c r="AH16" i="11"/>
  <c r="AG16" i="11"/>
  <c r="AF16" i="11"/>
  <c r="AA16" i="11"/>
  <c r="Z16" i="11"/>
  <c r="X16" i="11"/>
  <c r="W16" i="11"/>
  <c r="C16" i="11"/>
  <c r="AS15" i="11"/>
  <c r="AH15" i="11"/>
  <c r="AG15" i="11"/>
  <c r="AA15" i="11"/>
  <c r="Z15" i="11"/>
  <c r="X15" i="11"/>
  <c r="W15" i="11"/>
  <c r="C15" i="11"/>
  <c r="AS14" i="11"/>
  <c r="AH14" i="11"/>
  <c r="AG14" i="11"/>
  <c r="AM14" i="11" s="1"/>
  <c r="AF14" i="11"/>
  <c r="AA14" i="11"/>
  <c r="Z14" i="11"/>
  <c r="X14" i="11"/>
  <c r="W14" i="11"/>
  <c r="C14" i="11"/>
  <c r="AS13" i="11"/>
  <c r="AM13" i="11"/>
  <c r="AH13" i="11"/>
  <c r="AG13" i="11"/>
  <c r="AF13" i="11"/>
  <c r="AA13" i="11"/>
  <c r="Z13" i="11"/>
  <c r="X13" i="11"/>
  <c r="W13" i="11"/>
  <c r="C13" i="11"/>
  <c r="AS12" i="11"/>
  <c r="AM12" i="11"/>
  <c r="AH12" i="11"/>
  <c r="AG12" i="11"/>
  <c r="AF12" i="11"/>
  <c r="AA12" i="11"/>
  <c r="Z12" i="11"/>
  <c r="X12" i="11"/>
  <c r="W12" i="11"/>
  <c r="C12" i="11"/>
  <c r="AS11" i="11"/>
  <c r="AM11" i="11"/>
  <c r="AH11" i="11"/>
  <c r="AG11" i="11"/>
  <c r="AA11" i="11"/>
  <c r="Z11" i="11"/>
  <c r="X11" i="11"/>
  <c r="W11" i="11"/>
  <c r="C11" i="11"/>
  <c r="AS10" i="11"/>
  <c r="AH10" i="11"/>
  <c r="AG10" i="11"/>
  <c r="AM10" i="11" s="1"/>
  <c r="AF10" i="11"/>
  <c r="AA10" i="11"/>
  <c r="Z10" i="11"/>
  <c r="X10" i="11"/>
  <c r="W10" i="11"/>
  <c r="C10" i="11"/>
  <c r="AS9" i="11"/>
  <c r="AM9" i="11"/>
  <c r="AH9" i="11"/>
  <c r="AG9" i="11"/>
  <c r="AA9" i="11"/>
  <c r="Z9" i="11"/>
  <c r="X9" i="11"/>
  <c r="W9" i="11"/>
  <c r="C9" i="11"/>
  <c r="AS8" i="11"/>
  <c r="AH8" i="11"/>
  <c r="AG8" i="11"/>
  <c r="AM8" i="11" s="1"/>
  <c r="AF8" i="11"/>
  <c r="AA8" i="11"/>
  <c r="Z8" i="11"/>
  <c r="X8" i="11"/>
  <c r="W8" i="11"/>
  <c r="C8" i="11"/>
  <c r="AS7" i="11"/>
  <c r="AM7" i="11"/>
  <c r="AH7" i="11"/>
  <c r="AG7" i="11"/>
  <c r="AF7" i="11"/>
  <c r="AA7" i="11"/>
  <c r="Z7" i="11"/>
  <c r="X7" i="11"/>
  <c r="W7" i="11"/>
  <c r="C7" i="11"/>
  <c r="T4" i="11"/>
  <c r="T2" i="11"/>
  <c r="L2" i="11"/>
  <c r="J2" i="11"/>
  <c r="H2" i="11"/>
  <c r="F2" i="11"/>
  <c r="D2" i="11"/>
  <c r="G1" i="11"/>
  <c r="P31" i="10"/>
  <c r="O31" i="10"/>
  <c r="P30" i="10"/>
  <c r="O30" i="10"/>
  <c r="P29" i="10"/>
  <c r="O29" i="10"/>
  <c r="P28" i="10"/>
  <c r="O28" i="10"/>
  <c r="P27" i="10"/>
  <c r="O27" i="10"/>
  <c r="P26" i="10"/>
  <c r="O26" i="10"/>
  <c r="P25" i="10"/>
  <c r="O25" i="10"/>
  <c r="P24" i="10"/>
  <c r="O24" i="10"/>
  <c r="P23" i="10"/>
  <c r="O23" i="10"/>
  <c r="P22" i="10"/>
  <c r="O22" i="10"/>
  <c r="P21" i="10"/>
  <c r="O21" i="10"/>
  <c r="P20" i="10"/>
  <c r="O20" i="10"/>
  <c r="P19" i="10"/>
  <c r="O19" i="10"/>
  <c r="P18" i="10"/>
  <c r="O18" i="10"/>
  <c r="P17" i="10"/>
  <c r="O17" i="10"/>
  <c r="P16" i="10"/>
  <c r="O16" i="10"/>
  <c r="P15" i="10"/>
  <c r="O15" i="10"/>
  <c r="P14" i="10"/>
  <c r="O14" i="10"/>
  <c r="G13" i="10"/>
  <c r="G12" i="10"/>
  <c r="G11" i="10"/>
  <c r="G10" i="10"/>
  <c r="G9" i="10"/>
  <c r="G8" i="10"/>
  <c r="L2" i="10"/>
  <c r="J2" i="10"/>
  <c r="H2" i="10"/>
  <c r="F2" i="10"/>
  <c r="D2" i="10"/>
  <c r="G1" i="10"/>
  <c r="E5" i="9"/>
  <c r="R733" i="8"/>
  <c r="I422" i="8"/>
  <c r="I167" i="8"/>
  <c r="I84" i="8"/>
  <c r="I73" i="8"/>
  <c r="I52" i="8"/>
  <c r="I39" i="8"/>
  <c r="I30" i="8"/>
  <c r="I23" i="8"/>
  <c r="I16" i="8"/>
  <c r="W13" i="8"/>
  <c r="V13" i="8"/>
  <c r="U13" i="8"/>
  <c r="L13" i="8"/>
  <c r="J13" i="8"/>
  <c r="J73" i="8" s="1"/>
  <c r="I13" i="8"/>
  <c r="C13" i="8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P10" i="8"/>
  <c r="P5" i="8" s="1"/>
  <c r="C12" i="8"/>
  <c r="O11" i="8"/>
  <c r="O5" i="8" s="1"/>
  <c r="C11" i="8"/>
  <c r="J7" i="8"/>
  <c r="H6" i="8"/>
  <c r="H7" i="8" s="1"/>
  <c r="J5" i="8"/>
  <c r="L34" i="7"/>
  <c r="K34" i="7"/>
  <c r="J34" i="7"/>
  <c r="K33" i="7" s="1"/>
  <c r="L33" i="7" s="1"/>
  <c r="G30" i="7"/>
  <c r="K30" i="7" s="1"/>
  <c r="L30" i="7" s="1"/>
  <c r="J29" i="7"/>
  <c r="G27" i="7"/>
  <c r="K27" i="7" s="1"/>
  <c r="L27" i="7" s="1"/>
  <c r="J26" i="7"/>
  <c r="K24" i="7" s="1"/>
  <c r="L24" i="7" s="1"/>
  <c r="G24" i="7"/>
  <c r="J23" i="7"/>
  <c r="G21" i="7"/>
  <c r="K21" i="7" s="1"/>
  <c r="L21" i="7" s="1"/>
  <c r="J20" i="7"/>
  <c r="G18" i="7"/>
  <c r="K18" i="7" s="1"/>
  <c r="L18" i="7" s="1"/>
  <c r="J17" i="7"/>
  <c r="K15" i="7" s="1"/>
  <c r="L15" i="7" s="1"/>
  <c r="G15" i="7"/>
  <c r="G14" i="7"/>
  <c r="G13" i="7"/>
  <c r="G12" i="7"/>
  <c r="G11" i="7"/>
  <c r="G10" i="7"/>
  <c r="G9" i="7"/>
  <c r="G8" i="7"/>
  <c r="G7" i="7"/>
  <c r="J30" i="6"/>
  <c r="J29" i="6"/>
  <c r="J28" i="6"/>
  <c r="J27" i="6"/>
  <c r="J26" i="6"/>
  <c r="H26" i="6"/>
  <c r="H27" i="6" s="1"/>
  <c r="K25" i="6"/>
  <c r="J25" i="6"/>
  <c r="H25" i="6"/>
  <c r="J24" i="6"/>
  <c r="J23" i="6"/>
  <c r="J22" i="6"/>
  <c r="J21" i="6"/>
  <c r="J20" i="6"/>
  <c r="K19" i="6"/>
  <c r="J19" i="6"/>
  <c r="H19" i="6"/>
  <c r="H20" i="6" s="1"/>
  <c r="J18" i="6"/>
  <c r="I18" i="6"/>
  <c r="K18" i="6" s="1"/>
  <c r="H18" i="6"/>
  <c r="K17" i="6"/>
  <c r="J17" i="6"/>
  <c r="I17" i="6"/>
  <c r="H17" i="6"/>
  <c r="J16" i="6"/>
  <c r="I16" i="6"/>
  <c r="K16" i="6" s="1"/>
  <c r="H16" i="6"/>
  <c r="J15" i="6"/>
  <c r="I15" i="6"/>
  <c r="K15" i="6" s="1"/>
  <c r="H15" i="6"/>
  <c r="K14" i="6"/>
  <c r="J14" i="6"/>
  <c r="I14" i="6"/>
  <c r="H14" i="6"/>
  <c r="J13" i="6"/>
  <c r="I13" i="6"/>
  <c r="K13" i="6" s="1"/>
  <c r="H13" i="6"/>
  <c r="J12" i="6"/>
  <c r="I12" i="6"/>
  <c r="K12" i="6" s="1"/>
  <c r="H12" i="6"/>
  <c r="K11" i="6"/>
  <c r="J11" i="6"/>
  <c r="I11" i="6"/>
  <c r="H11" i="6"/>
  <c r="J10" i="6"/>
  <c r="I10" i="6"/>
  <c r="K10" i="6" s="1"/>
  <c r="H10" i="6"/>
  <c r="J9" i="6"/>
  <c r="I9" i="6"/>
  <c r="K9" i="6" s="1"/>
  <c r="H9" i="6"/>
  <c r="K8" i="6"/>
  <c r="J8" i="6"/>
  <c r="I8" i="6"/>
  <c r="H8" i="6"/>
  <c r="J7" i="6"/>
  <c r="K7" i="6" s="1"/>
  <c r="I7" i="6"/>
  <c r="H7" i="6"/>
  <c r="L103" i="4"/>
  <c r="F81" i="4"/>
  <c r="F80" i="4"/>
  <c r="F79" i="4"/>
  <c r="F78" i="4"/>
  <c r="F77" i="4"/>
  <c r="F76" i="4"/>
  <c r="F75" i="4"/>
  <c r="F74" i="4"/>
  <c r="F73" i="4"/>
  <c r="F72" i="4"/>
  <c r="F82" i="4" s="1"/>
  <c r="L294" i="3"/>
  <c r="J294" i="3"/>
  <c r="N293" i="3"/>
  <c r="N292" i="3"/>
  <c r="N291" i="3"/>
  <c r="N294" i="3" s="1"/>
  <c r="L286" i="3"/>
  <c r="J286" i="3"/>
  <c r="N285" i="3"/>
  <c r="N284" i="3"/>
  <c r="N283" i="3"/>
  <c r="N286" i="3" s="1"/>
  <c r="I277" i="3"/>
  <c r="M275" i="3"/>
  <c r="L275" i="3"/>
  <c r="K275" i="3"/>
  <c r="J275" i="3"/>
  <c r="J274" i="3"/>
  <c r="J86" i="3"/>
  <c r="M85" i="3"/>
  <c r="L85" i="3"/>
  <c r="M84" i="3"/>
  <c r="L84" i="3" s="1"/>
  <c r="M83" i="3"/>
  <c r="M86" i="3" s="1"/>
  <c r="L83" i="3"/>
  <c r="L86" i="3" s="1"/>
  <c r="M78" i="3"/>
  <c r="J78" i="3"/>
  <c r="M77" i="3"/>
  <c r="L77" i="3" s="1"/>
  <c r="M76" i="3"/>
  <c r="L76" i="3" s="1"/>
  <c r="L78" i="3" s="1"/>
  <c r="M75" i="3"/>
  <c r="L75" i="3"/>
  <c r="I49" i="3"/>
  <c r="M47" i="3"/>
  <c r="L47" i="3"/>
  <c r="K47" i="3"/>
  <c r="J47" i="3"/>
  <c r="J46" i="3"/>
  <c r="I38" i="3"/>
  <c r="J37" i="3"/>
  <c r="J36" i="3"/>
  <c r="J35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P83" i="12" a="1"/>
  <c r="P73" i="12" a="1"/>
  <c r="O80" i="11" a="1"/>
  <c r="Y45" i="11" a="1"/>
  <c r="O45" i="11" a="1"/>
  <c r="AI21" i="11" a="1"/>
  <c r="P31" i="12" a="1"/>
  <c r="AI95" i="11" a="1"/>
  <c r="AB82" i="11" a="1"/>
  <c r="Y55" i="11" a="1"/>
  <c r="O26" i="11" a="1"/>
  <c r="Y7" i="11" a="1"/>
  <c r="P34" i="12" a="1"/>
  <c r="N37" i="12" a="1"/>
  <c r="AI84" i="11" a="1"/>
  <c r="AT66" i="11" a="1"/>
  <c r="O23" i="11" a="1"/>
  <c r="AI18" i="11" a="1"/>
  <c r="AT13" i="11" a="1"/>
  <c r="N27" i="12" a="1"/>
  <c r="P21" i="12" a="1"/>
  <c r="Y81" i="11" a="1"/>
  <c r="AT60" i="11" a="1"/>
  <c r="AI30" i="11" a="1"/>
  <c r="AI46" i="11" a="1"/>
  <c r="N26" i="12" a="1"/>
  <c r="N14" i="12" a="1"/>
  <c r="N92" i="12" a="1"/>
  <c r="O46" i="11" a="1"/>
  <c r="Y47" i="11" a="1"/>
  <c r="O12" i="11" a="1"/>
  <c r="I29" i="18" a="1"/>
  <c r="P8" i="12" a="1"/>
  <c r="AT71" i="11" a="1"/>
  <c r="Y52" i="11" a="1"/>
  <c r="P66" i="12" a="1"/>
  <c r="N52" i="12" a="1"/>
  <c r="AB85" i="11" a="1"/>
  <c r="O58" i="11" a="1"/>
  <c r="O28" i="11" a="1"/>
  <c r="AT18" i="11" a="1"/>
  <c r="P55" i="12" a="1"/>
  <c r="P7" i="12" a="1"/>
  <c r="AT81" i="11" a="1"/>
  <c r="AT35" i="11" a="1"/>
  <c r="AV27" i="11" a="1"/>
  <c r="AT9" i="11" a="1"/>
  <c r="P51" i="12" a="1"/>
  <c r="Y100" i="11" a="1"/>
  <c r="AB81" i="11" a="1"/>
  <c r="AI70" i="11" a="1"/>
  <c r="AB46" i="11" a="1"/>
  <c r="AB10" i="11" a="1"/>
  <c r="Y92" i="11" a="1"/>
  <c r="N51" i="12" a="1"/>
  <c r="AV92" i="11" a="1"/>
  <c r="AV64" i="11" a="1"/>
  <c r="AT49" i="11" a="1"/>
  <c r="AB26" i="11" a="1"/>
  <c r="P94" i="12" a="1"/>
  <c r="O25" i="11" a="1"/>
  <c r="P45" i="12" a="1"/>
  <c r="AT94" i="11" a="1"/>
  <c r="AT83" i="11" a="1"/>
  <c r="AV53" i="11" a="1"/>
  <c r="Y15" i="11" a="1"/>
  <c r="AT31" i="11" a="1"/>
  <c r="AB84" i="11" a="1"/>
  <c r="P27" i="12" a="1"/>
  <c r="O20" i="11" a="1"/>
  <c r="Y78" i="11" a="1"/>
  <c r="AB22" i="11" a="1"/>
  <c r="P59" i="12" a="1"/>
  <c r="AI31" i="11" a="1"/>
  <c r="O30" i="11" a="1"/>
  <c r="N20" i="13" a="1"/>
  <c r="Y76" i="11" a="1"/>
  <c r="P35" i="12" a="1"/>
  <c r="AB96" i="11" a="1"/>
  <c r="Y85" i="11" a="1"/>
  <c r="AB56" i="11" a="1"/>
  <c r="AI34" i="11" a="1"/>
  <c r="Y8" i="11" a="1"/>
  <c r="N83" i="12" a="1"/>
  <c r="N73" i="12" a="1"/>
  <c r="AI75" i="11" a="1"/>
  <c r="AB52" i="11" a="1"/>
  <c r="AV22" i="11" a="1"/>
  <c r="Y9" i="11" a="1"/>
  <c r="N82" i="12" a="1"/>
  <c r="N68" i="12" a="1"/>
  <c r="AV85" i="11" a="1"/>
  <c r="AV63" i="11" a="1"/>
  <c r="O39" i="11" a="1"/>
  <c r="AV17" i="11" a="1"/>
  <c r="Y10" i="11" a="1"/>
  <c r="P72" i="12" a="1"/>
  <c r="AV65" i="11" a="1"/>
  <c r="AT73" i="11" a="1"/>
  <c r="AB48" i="11" a="1"/>
  <c r="AV25" i="11" a="1"/>
  <c r="Y57" i="11" a="1"/>
  <c r="P67" i="12" a="1"/>
  <c r="N36" i="12" a="1"/>
  <c r="AP95" i="11" a="1"/>
  <c r="AI40" i="11" a="1"/>
  <c r="AI35" i="11" a="1"/>
  <c r="AT45" i="11" a="1"/>
  <c r="P64" i="12" a="1"/>
  <c r="AP99" i="11" a="1"/>
  <c r="AB69" i="11" a="1"/>
  <c r="O43" i="11" a="1"/>
  <c r="P18" i="12" a="1"/>
  <c r="N17" i="12" a="1"/>
  <c r="AV68" i="11" a="1"/>
  <c r="AB83" i="11" a="1"/>
  <c r="AT37" i="11" a="1"/>
  <c r="AT15" i="11" a="1"/>
  <c r="N13" i="13" a="1"/>
  <c r="O90" i="11" a="1"/>
  <c r="AT67" i="11" a="1"/>
  <c r="O47" i="11" a="1"/>
  <c r="O41" i="11" a="1"/>
  <c r="AB89" i="11" a="1"/>
  <c r="N9" i="13" a="1"/>
  <c r="O84" i="11" a="1"/>
  <c r="AB64" i="11" a="1"/>
  <c r="AB86" i="11" a="1"/>
  <c r="Y40" i="11" a="1"/>
  <c r="AI14" i="11" a="1"/>
  <c r="AB93" i="11" a="1"/>
  <c r="P96" i="12" a="1"/>
  <c r="P25" i="12" a="1"/>
  <c r="O61" i="11" a="1"/>
  <c r="Y59" i="11" a="1"/>
  <c r="Y26" i="11" a="1"/>
  <c r="N46" i="12" a="1"/>
  <c r="N12" i="13" a="1"/>
  <c r="P13" i="12" a="1"/>
  <c r="O83" i="11" a="1"/>
  <c r="AB70" i="11" a="1"/>
  <c r="AI57" i="11" a="1"/>
  <c r="AB21" i="11" a="1"/>
  <c r="AB42" i="11" a="1"/>
  <c r="AB95" i="11" a="1"/>
  <c r="N55" i="12" a="1"/>
  <c r="AV98" i="11" a="1"/>
  <c r="Y65" i="11" a="1"/>
  <c r="AV50" i="11" a="1"/>
  <c r="Y32" i="11" a="1"/>
  <c r="AT63" i="11" a="1"/>
  <c r="P39" i="12" a="1"/>
  <c r="P98" i="12" a="1"/>
  <c r="O99" i="11" a="1"/>
  <c r="AT78" i="11" a="1"/>
  <c r="AB31" i="11" a="1"/>
  <c r="P32" i="12" a="1"/>
  <c r="AB76" i="11" a="1"/>
  <c r="Y22" i="11" a="1"/>
  <c r="AB80" i="11" a="1"/>
  <c r="AB20" i="11" a="1"/>
  <c r="AV23" i="11" a="1"/>
  <c r="P12" i="12" a="1"/>
  <c r="N85" i="12" a="1"/>
  <c r="AI71" i="11" a="1"/>
  <c r="AV36" i="11" a="1"/>
  <c r="P56" i="12" a="1"/>
  <c r="AI56" i="11" a="1"/>
  <c r="P52" i="12" a="1"/>
  <c r="AV57" i="11" a="1"/>
  <c r="Y29" i="11" a="1"/>
  <c r="AB24" i="11" a="1"/>
  <c r="N87" i="12" a="1"/>
  <c r="N88" i="12" a="1"/>
  <c r="AV76" i="11" a="1"/>
  <c r="AB57" i="11" a="1"/>
  <c r="AT28" i="11" a="1"/>
  <c r="AI12" i="11" a="1"/>
  <c r="N35" i="12" a="1"/>
  <c r="P53" i="12" a="1"/>
  <c r="AB55" i="11" a="1"/>
  <c r="AI73" i="11" a="1"/>
  <c r="Y30" i="11" a="1"/>
  <c r="O34" i="11" a="1"/>
  <c r="N34" i="12" a="1"/>
  <c r="AV90" i="11" a="1"/>
  <c r="AV81" i="11" a="1"/>
  <c r="Y53" i="11" a="1"/>
  <c r="AV26" i="11" a="1"/>
  <c r="AB15" i="11" a="1"/>
  <c r="H13" i="2" a="1"/>
  <c r="V3" i="18" a="1"/>
  <c r="N33" i="12" a="1"/>
  <c r="Y71" i="11" a="1"/>
  <c r="Y72" i="11" a="1"/>
  <c r="AV13" i="11" a="1"/>
  <c r="AV41" i="11" a="1"/>
  <c r="P19" i="12" a="1"/>
  <c r="N56" i="12" a="1"/>
  <c r="O76" i="11" a="1"/>
  <c r="AV49" i="11" a="1"/>
  <c r="AT48" i="11" a="1"/>
  <c r="O81" i="11" a="1"/>
  <c r="T28" i="18" a="1"/>
  <c r="AT99" i="11" a="1"/>
  <c r="O70" i="11" a="1"/>
  <c r="AI61" i="11" a="1"/>
  <c r="N66" i="12" a="1"/>
  <c r="N44" i="12" a="1"/>
  <c r="AT90" i="11" a="1"/>
  <c r="AT58" i="11" a="1"/>
  <c r="AV29" i="11" a="1"/>
  <c r="AT7" i="11" a="1"/>
  <c r="N59" i="12" a="1"/>
  <c r="N7" i="12" a="1"/>
  <c r="AI68" i="11" a="1"/>
  <c r="Y56" i="11" a="1"/>
  <c r="AT38" i="11" a="1"/>
  <c r="Y18" i="11" a="1"/>
  <c r="P48" i="12" a="1"/>
  <c r="AI92" i="11" a="1"/>
  <c r="AV51" i="11" a="1"/>
  <c r="AV48" i="11" a="1"/>
  <c r="AT27" i="11" a="1"/>
  <c r="O13" i="11" a="1"/>
  <c r="AI55" i="11" a="1"/>
  <c r="AV95" i="11" a="1"/>
  <c r="AT42" i="11" a="1"/>
  <c r="Y94" i="11" a="1"/>
  <c r="AI94" i="11" a="1"/>
  <c r="AV73" i="11" a="1"/>
  <c r="N69" i="12" a="1"/>
  <c r="AT36" i="11" a="1"/>
  <c r="O94" i="11" a="1"/>
  <c r="N39" i="12" a="1"/>
  <c r="P61" i="12" a="1"/>
  <c r="AT55" i="11" a="1"/>
  <c r="AT74" i="11" a="1"/>
  <c r="O7" i="11" a="1"/>
  <c r="AV56" i="11" a="1"/>
  <c r="P80" i="12" a="1"/>
  <c r="AV77" i="11" a="1"/>
  <c r="AB77" i="11" a="1"/>
  <c r="AT50" i="11" a="1"/>
  <c r="O14" i="11" a="1"/>
  <c r="AV33" i="11" a="1"/>
  <c r="P75" i="12" a="1"/>
  <c r="N49" i="12" a="1"/>
  <c r="AP100" i="11" a="1"/>
  <c r="AT41" i="11" a="1"/>
  <c r="AI41" i="11" a="1"/>
  <c r="AV11" i="11" a="1"/>
  <c r="AB7" i="11" a="1"/>
  <c r="N12" i="12" a="1"/>
  <c r="AV78" i="11" a="1"/>
  <c r="AB67" i="11" a="1"/>
  <c r="AI60" i="11" a="1"/>
  <c r="AB14" i="11" a="1"/>
  <c r="AI39" i="11" a="1"/>
  <c r="N71" i="12" a="1"/>
  <c r="N28" i="12" a="1"/>
  <c r="AT72" i="11" a="1"/>
  <c r="AV37" i="11" a="1"/>
  <c r="AV14" i="11" a="1"/>
  <c r="AT44" i="11" a="1"/>
  <c r="O98" i="11" a="1"/>
  <c r="P97" i="12" a="1"/>
  <c r="AV58" i="11" a="1"/>
  <c r="O50" i="11" a="1"/>
  <c r="N19" i="13" a="1"/>
  <c r="O95" i="11" a="1"/>
  <c r="AI98" i="11" a="1"/>
  <c r="AT54" i="11" a="1"/>
  <c r="Y43" i="11" a="1"/>
  <c r="AI82" i="11" a="1"/>
  <c r="N8" i="13" a="1"/>
  <c r="O91" i="11" a="1"/>
  <c r="O67" i="11" a="1"/>
  <c r="Y49" i="11" a="1"/>
  <c r="AB27" i="11" a="1"/>
  <c r="AP87" i="11" a="1"/>
  <c r="P100" i="12" a="1"/>
  <c r="O85" i="11" a="1"/>
  <c r="Y64" i="11" a="1"/>
  <c r="AB65" i="11" a="1"/>
  <c r="AT26" i="11" a="1"/>
  <c r="O15" i="11" a="1"/>
  <c r="AB19" i="11" a="1"/>
  <c r="AI43" i="11" a="1"/>
  <c r="AI15" i="11" a="1"/>
  <c r="AI53" i="11" a="1"/>
  <c r="N93" i="12" a="1"/>
  <c r="T44" i="18" a="1"/>
  <c r="N23" i="12" a="1"/>
  <c r="O53" i="11" a="1"/>
  <c r="AT95" i="11" a="1"/>
  <c r="P84" i="12" a="1"/>
  <c r="AI87" i="11" a="1"/>
  <c r="AT77" i="11" a="1"/>
  <c r="P36" i="12" a="1"/>
  <c r="AP88" i="11" a="1"/>
  <c r="AT76" i="11" a="1"/>
  <c r="AB44" i="11" a="1"/>
  <c r="AT23" i="11" a="1"/>
  <c r="AI29" i="11" a="1"/>
  <c r="N19" i="12" a="1"/>
  <c r="AT86" i="11" a="1"/>
  <c r="AB75" i="11" a="1"/>
  <c r="Y66" i="11" a="1"/>
  <c r="AV19" i="11" a="1"/>
  <c r="AT19" i="11" a="1"/>
  <c r="N79" i="12" a="1"/>
  <c r="N41" i="12" a="1"/>
  <c r="O75" i="11" a="1"/>
  <c r="Y50" i="11" a="1"/>
  <c r="AT17" i="11" a="1"/>
  <c r="AI17" i="11" a="1"/>
  <c r="P78" i="12" a="1"/>
  <c r="P81" i="12" a="1"/>
  <c r="AT89" i="11" a="1"/>
  <c r="AV69" i="11" a="1"/>
  <c r="AT33" i="11" a="1"/>
  <c r="K4" i="2" a="1"/>
  <c r="AV21" i="11" a="1"/>
  <c r="P68" i="12" a="1"/>
  <c r="AV99" i="11" a="1"/>
  <c r="Y73" i="11" a="1"/>
  <c r="O48" i="11" a="1"/>
  <c r="AB37" i="11" a="1"/>
  <c r="P70" i="12" a="1"/>
  <c r="P57" i="12" a="1"/>
  <c r="AB87" i="11" a="1"/>
  <c r="AI63" i="11" a="1"/>
  <c r="AT30" i="11" a="1"/>
  <c r="N15" i="13" a="1"/>
  <c r="O96" i="11" a="1"/>
  <c r="Y68" i="11" a="1"/>
  <c r="AT47" i="11" a="1"/>
  <c r="Y44" i="11" a="1"/>
  <c r="O44" i="11" a="1"/>
  <c r="P69" i="12" a="1"/>
  <c r="AB97" i="11" a="1"/>
  <c r="AB66" i="11" a="1"/>
  <c r="Y58" i="11" a="1"/>
  <c r="AB18" i="11" a="1"/>
  <c r="Y31" i="11" a="1"/>
  <c r="N61" i="12" a="1"/>
  <c r="AI96" i="11" a="1"/>
  <c r="O66" i="11" a="1"/>
  <c r="O56" i="11" a="1"/>
  <c r="O18" i="11" a="1"/>
  <c r="N40" i="12" a="1"/>
  <c r="N7" i="13" a="1"/>
  <c r="P17" i="12" a="1"/>
  <c r="AV79" i="11" a="1"/>
  <c r="AV59" i="11" a="1"/>
  <c r="O22" i="11" a="1"/>
  <c r="AI16" i="11" a="1"/>
  <c r="O88" i="11" a="1"/>
  <c r="N50" i="12" a="1"/>
  <c r="Y99" i="11" a="1"/>
  <c r="AI86" i="11" a="1"/>
  <c r="AB68" i="11" a="1"/>
  <c r="AV39" i="11" a="1"/>
  <c r="P46" i="12" a="1"/>
  <c r="H8" i="10" a="1"/>
  <c r="AI85" i="11" a="1"/>
  <c r="AV40" i="11" a="1"/>
  <c r="AI26" i="11" a="1"/>
  <c r="AN91" i="11" a="1"/>
  <c r="P54" i="12" a="1"/>
  <c r="AN97" i="11" a="1"/>
  <c r="O72" i="11" a="1"/>
  <c r="AB43" i="11" a="1"/>
  <c r="AT96" i="11" a="1"/>
  <c r="AV47" i="11" a="1"/>
  <c r="AV86" i="11" a="1"/>
  <c r="O19" i="11" a="1"/>
  <c r="P9" i="12" a="1"/>
  <c r="O7" i="13" a="1"/>
  <c r="N21" i="12" a="1"/>
  <c r="AI90" i="11" a="1"/>
  <c r="Y77" i="11" a="1"/>
  <c r="O38" i="11" a="1"/>
  <c r="Y20" i="11" a="1"/>
  <c r="N11" i="13" a="1"/>
  <c r="AV94" i="11" a="1"/>
  <c r="AT98" i="11" a="1"/>
  <c r="O57" i="11" a="1"/>
  <c r="Y33" i="11" a="1"/>
  <c r="O16" i="11" a="1"/>
  <c r="Y17" i="11" a="1"/>
  <c r="N31" i="12" a="1"/>
  <c r="N48" i="12" a="1"/>
  <c r="AI54" i="11" a="1"/>
  <c r="AT61" i="11" a="1"/>
  <c r="AB23" i="11" a="1"/>
  <c r="AV44" i="11" a="1"/>
  <c r="P30" i="12" a="1"/>
  <c r="P29" i="12" a="1"/>
  <c r="AI83" i="11" a="1"/>
  <c r="AV60" i="11" a="1"/>
  <c r="Y51" i="11" a="1"/>
  <c r="AI45" i="11" a="1"/>
  <c r="AV12" i="11" a="1"/>
  <c r="N21" i="13" a="1"/>
  <c r="P16" i="12" a="1"/>
  <c r="AT70" i="11" a="1"/>
  <c r="AI67" i="11" a="1"/>
  <c r="AV10" i="11" a="1"/>
  <c r="P22" i="12" a="1"/>
  <c r="P20" i="12" a="1"/>
  <c r="AV74" i="11" a="1"/>
  <c r="AI97" i="11" a="1"/>
  <c r="AT40" i="11" a="1"/>
  <c r="N63" i="12" a="1"/>
  <c r="N11" i="12" a="1"/>
  <c r="AV70" i="11" a="1"/>
  <c r="AB59" i="11" a="1"/>
  <c r="AB13" i="11" a="1"/>
  <c r="AT29" i="11" a="1"/>
  <c r="O86" i="11" a="1"/>
  <c r="AP93" i="11" a="1"/>
  <c r="AT88" i="11" a="1"/>
  <c r="AV46" i="11" a="1"/>
  <c r="Y27" i="11" a="1"/>
  <c r="N96" i="12" a="1"/>
  <c r="AT91" i="11" a="1"/>
  <c r="AI81" i="11" a="1"/>
  <c r="I8" i="10" a="1"/>
  <c r="P91" i="12" a="1"/>
  <c r="N84" i="12" a="1"/>
  <c r="AN87" i="11" a="1"/>
  <c r="AB47" i="11" a="1"/>
  <c r="Y35" i="11" a="1"/>
  <c r="P87" i="12" a="1"/>
  <c r="Y21" i="11" a="1"/>
  <c r="Y88" i="11" a="1"/>
  <c r="AV61" i="11" a="1"/>
  <c r="AP98" i="11" a="1"/>
  <c r="AF2" i="16" a="1"/>
  <c r="AV100" i="11" a="1"/>
  <c r="O71" i="11" a="1"/>
  <c r="O62" i="11" a="1"/>
  <c r="AI33" i="11" a="1"/>
  <c r="AV18" i="11" a="1"/>
  <c r="P86" i="12" a="1"/>
  <c r="AP92" i="11" a="1"/>
  <c r="AI99" i="11" a="1"/>
  <c r="AI72" i="11" a="1"/>
  <c r="AI37" i="11" a="1"/>
  <c r="AB11" i="11" a="1"/>
  <c r="Y75" i="11" a="1"/>
  <c r="P76" i="12" a="1"/>
  <c r="AV71" i="11" a="1"/>
  <c r="AV75" i="11" a="1"/>
  <c r="AI49" i="11" a="1"/>
  <c r="O8" i="11" a="1"/>
  <c r="AV16" i="11" a="1"/>
  <c r="N78" i="12" a="1"/>
  <c r="P65" i="12" a="1"/>
  <c r="AV84" i="11" a="1"/>
  <c r="AB61" i="11" a="1"/>
  <c r="Y38" i="11" a="1"/>
  <c r="AV15" i="11" a="1"/>
  <c r="Y25" i="11" a="1"/>
  <c r="N8" i="12" a="1"/>
  <c r="AV72" i="11" a="1"/>
  <c r="Y61" i="11" a="1"/>
  <c r="AI52" i="11" a="1"/>
  <c r="AB16" i="11" a="1"/>
  <c r="N70" i="12" a="1"/>
  <c r="P49" i="12" a="1"/>
  <c r="O73" i="11" a="1"/>
  <c r="AI59" i="11" a="1"/>
  <c r="AI36" i="11" a="1"/>
  <c r="N18" i="13" a="1"/>
  <c r="O97" i="11" a="1"/>
  <c r="AB71" i="11" a="1"/>
  <c r="AI51" i="11" a="1"/>
  <c r="AV9" i="11" a="1"/>
  <c r="P44" i="18" a="1"/>
  <c r="P37" i="12" a="1"/>
  <c r="Y84" i="11" a="1"/>
  <c r="Y67" i="11" a="1"/>
  <c r="O32" i="11" a="1"/>
  <c r="AI23" i="11" a="1"/>
  <c r="O16" i="13" a="1"/>
  <c r="N32" i="12" a="1"/>
  <c r="Y82" i="11" a="1"/>
  <c r="O65" i="11" a="1"/>
  <c r="AV28" i="11" a="1"/>
  <c r="AI22" i="11" a="1"/>
  <c r="AN98" i="11" a="1"/>
  <c r="O10" i="13" a="1"/>
  <c r="O100" i="11" a="1"/>
  <c r="AI93" i="11" a="1"/>
  <c r="AT69" i="11" a="1"/>
  <c r="AI28" i="11" a="1"/>
  <c r="Y19" i="11" a="1"/>
  <c r="AB78" i="11" a="1"/>
  <c r="P43" i="12" a="1"/>
  <c r="AV97" i="11" a="1"/>
  <c r="Y79" i="11" a="1"/>
  <c r="AT62" i="11" a="1"/>
  <c r="AV38" i="11" a="1"/>
  <c r="N91" i="12" a="1"/>
  <c r="AT46" i="11" a="1"/>
  <c r="AI78" i="11" a="1"/>
  <c r="N14" i="13" a="1"/>
  <c r="Y60" i="11" a="1"/>
  <c r="AB33" i="11" a="1"/>
  <c r="P88" i="12" a="1"/>
  <c r="AP97" i="11" a="1"/>
  <c r="AB25" i="11" a="1"/>
  <c r="Y39" i="11" a="1"/>
  <c r="Y98" i="11" a="1"/>
  <c r="AT59" i="11" a="1"/>
  <c r="O19" i="13" a="1"/>
  <c r="AV62" i="11" a="1"/>
  <c r="AT32" i="11" a="1"/>
  <c r="O64" i="11" a="1"/>
  <c r="AB34" i="11" a="1"/>
  <c r="P90" i="12" a="1"/>
  <c r="O93" i="11" a="1"/>
  <c r="AB100" i="11" a="1"/>
  <c r="AI77" i="11" a="1"/>
  <c r="AB38" i="11" a="1"/>
  <c r="AT11" i="11" a="1"/>
  <c r="P38" i="12" a="1"/>
  <c r="N77" i="12" a="1"/>
  <c r="AV87" i="11" a="1"/>
  <c r="AV67" i="11" a="1"/>
  <c r="O35" i="11" a="1"/>
  <c r="Y24" i="11" a="1"/>
  <c r="AT56" i="11" a="1"/>
  <c r="P28" i="12" a="1"/>
  <c r="O82" i="11" a="1"/>
  <c r="AT75" i="11" a="1"/>
  <c r="Y42" i="11" a="1"/>
  <c r="AT21" i="11" a="1"/>
  <c r="AT16" i="11" a="1"/>
  <c r="N30" i="12" a="1"/>
  <c r="N29" i="12" a="1"/>
  <c r="AT80" i="11" a="1"/>
  <c r="AT52" i="11" a="1"/>
  <c r="AV20" i="11" a="1"/>
  <c r="Y23" i="11" a="1"/>
  <c r="N89" i="12" a="1"/>
  <c r="P77" i="12" a="1"/>
  <c r="AT93" i="11" a="1"/>
  <c r="Y74" i="11" a="1"/>
  <c r="AB74" i="11" a="1"/>
  <c r="O29" i="11" a="1"/>
  <c r="N22" i="12" a="1"/>
  <c r="N10" i="12" a="1"/>
  <c r="AB99" i="11" a="1"/>
  <c r="O40" i="11" a="1"/>
  <c r="AI7" i="11" a="1"/>
  <c r="P60" i="12" a="1"/>
  <c r="AP96" i="11" a="1"/>
  <c r="AB63" i="11" a="1"/>
  <c r="AB98" i="11" a="1"/>
  <c r="AV30" i="11" a="1"/>
  <c r="P62" i="12" a="1"/>
  <c r="N13" i="12" a="1"/>
  <c r="AV83" i="11" a="1"/>
  <c r="O52" i="11" a="1"/>
  <c r="AV24" i="11" a="1"/>
  <c r="O17" i="11" a="1"/>
  <c r="P58" i="12" a="1"/>
  <c r="N9" i="12" a="1"/>
  <c r="O78" i="11" a="1"/>
  <c r="AP90" i="11" a="1"/>
  <c r="AB45" i="11" a="1"/>
  <c r="O11" i="11" a="1"/>
  <c r="N76" i="12" a="1"/>
  <c r="N54" i="12" a="1"/>
  <c r="AI100" i="11" a="1"/>
  <c r="AT87" i="11" a="1"/>
  <c r="O51" i="11" a="1"/>
  <c r="AI11" i="11" a="1"/>
  <c r="N95" i="12" a="1"/>
  <c r="O60" i="11" a="1"/>
  <c r="AB41" i="11" a="1"/>
  <c r="AB28" i="11" a="1"/>
  <c r="P74" i="12" a="1"/>
  <c r="N60" i="12" a="1"/>
  <c r="AP89" i="11" a="1"/>
  <c r="N72" i="12" a="1"/>
  <c r="AT68" i="11" a="1"/>
  <c r="P14" i="12" a="1"/>
  <c r="AI76" i="11" a="1"/>
  <c r="N16" i="13" a="1"/>
  <c r="P10" i="12" a="1"/>
  <c r="AB94" i="11" a="1"/>
  <c r="O31" i="11" a="1"/>
  <c r="AB17" i="11" a="1"/>
  <c r="N25" i="12" a="1"/>
  <c r="AV34" i="11" a="1"/>
  <c r="N98" i="12" a="1"/>
  <c r="AB53" i="11" a="1"/>
  <c r="P42" i="12" a="1"/>
  <c r="AV89" i="11" a="1"/>
  <c r="AI91" i="11" a="1"/>
  <c r="AI69" i="11" a="1"/>
  <c r="AB35" i="11" a="1"/>
  <c r="Y28" i="11" a="1"/>
  <c r="N86" i="12" a="1"/>
  <c r="N80" i="12" a="1"/>
  <c r="Y87" i="11" a="1"/>
  <c r="O59" i="11" a="1"/>
  <c r="AT43" i="11" a="1"/>
  <c r="AT25" i="11" a="1"/>
  <c r="AI9" i="11" a="1"/>
  <c r="N16" i="12" a="1"/>
  <c r="Y86" i="11" a="1"/>
  <c r="O68" i="11" a="1"/>
  <c r="AB62" i="11" a="1"/>
  <c r="AI19" i="11" a="1"/>
  <c r="Y12" i="11" a="1"/>
  <c r="P71" i="12" a="1"/>
  <c r="P41" i="12" a="1"/>
  <c r="AT39" i="11" a="1"/>
  <c r="AV66" i="11" a="1"/>
  <c r="AV32" i="11" a="1"/>
  <c r="P63" i="12" a="1"/>
  <c r="P15" i="12" a="1"/>
  <c r="AB91" i="11" a="1"/>
  <c r="AT82" i="11" a="1"/>
  <c r="O21" i="11" a="1"/>
  <c r="AB12" i="11" a="1"/>
  <c r="AI74" i="11" a="1"/>
  <c r="P93" i="12" a="1"/>
  <c r="P95" i="12" a="1"/>
  <c r="P89" i="12" a="1"/>
  <c r="AV35" i="11" a="1"/>
  <c r="N47" i="12" a="1"/>
  <c r="O42" i="11" a="1"/>
  <c r="AI66" i="11" a="1"/>
  <c r="N90" i="12" a="1"/>
  <c r="P85" i="12" a="1"/>
  <c r="AB88" i="11" a="1"/>
  <c r="AI62" i="11" a="1"/>
  <c r="AI44" i="11" a="1"/>
  <c r="O27" i="11" a="1"/>
  <c r="N38" i="12" a="1"/>
  <c r="AN92" i="11" a="1"/>
  <c r="Y83" i="11" a="1"/>
  <c r="O54" i="11" a="1"/>
  <c r="AB29" i="11" a="1"/>
  <c r="AT20" i="11" a="1"/>
  <c r="N97" i="12" a="1"/>
  <c r="AV88" i="11" a="1"/>
  <c r="Y97" i="11" a="1"/>
  <c r="AT79" i="11" a="1"/>
  <c r="AB30" i="11" a="1"/>
  <c r="O10" i="11" a="1"/>
  <c r="AT14" i="11" a="1"/>
  <c r="P23" i="12" a="1"/>
  <c r="AN93" i="11" a="1"/>
  <c r="AB79" i="11" a="1"/>
  <c r="AI50" i="11" a="1"/>
  <c r="AV52" i="11" a="1"/>
  <c r="AT8" i="11" a="1"/>
  <c r="P26" i="12" a="1"/>
  <c r="P24" i="12" a="1"/>
  <c r="AV80" i="11" a="1"/>
  <c r="AV54" i="11" a="1"/>
  <c r="Y41" i="11" a="1"/>
  <c r="AV7" i="11" a="1"/>
  <c r="N10" i="13" a="1"/>
  <c r="N18" i="12" a="1"/>
  <c r="O69" i="11" a="1"/>
  <c r="O49" i="11" a="1"/>
  <c r="AI20" i="11" a="1"/>
  <c r="O92" i="11" a="1"/>
  <c r="AV93" i="11" a="1"/>
  <c r="AT57" i="11" a="1"/>
  <c r="AI48" i="11" a="1"/>
  <c r="Y14" i="11" a="1"/>
  <c r="N62" i="12" a="1"/>
  <c r="N24" i="12" a="1"/>
  <c r="Y90" i="11" a="1"/>
  <c r="AV55" i="11" a="1"/>
  <c r="O24" i="11" a="1"/>
  <c r="AI13" i="11" a="1"/>
  <c r="N58" i="12" a="1"/>
  <c r="N20" i="12" a="1"/>
  <c r="AI89" i="11" a="1"/>
  <c r="AB51" i="11" a="1"/>
  <c r="AB54" i="11" a="1"/>
  <c r="AT12" i="11" a="1"/>
  <c r="N64" i="12" a="1"/>
  <c r="P47" i="12" a="1"/>
  <c r="AN99" i="11" a="1"/>
  <c r="AI80" i="11" a="1"/>
  <c r="AI64" i="11" a="1"/>
  <c r="AB39" i="11" a="1"/>
  <c r="AI8" i="11" a="1"/>
  <c r="O36" i="11" a="1"/>
  <c r="P92" i="12" a="1"/>
  <c r="AT100" i="11" a="1"/>
  <c r="O55" i="11" a="1"/>
  <c r="AB58" i="11" a="1"/>
  <c r="AI24" i="11" a="1"/>
  <c r="AV91" i="11" a="1"/>
  <c r="Y36" i="11" a="1"/>
  <c r="AP94" i="11" a="1"/>
  <c r="AB8" i="11" a="1"/>
  <c r="AI38" i="11" a="1"/>
  <c r="P44" i="12" a="1"/>
  <c r="Y91" i="11" a="1"/>
  <c r="AN90" i="11" a="1"/>
  <c r="AV45" i="11" a="1"/>
  <c r="O77" i="11" a="1"/>
  <c r="O9" i="11" a="1"/>
  <c r="AI47" i="11" a="1"/>
  <c r="N94" i="12" a="1"/>
  <c r="N53" i="12" a="1"/>
  <c r="AN95" i="11" a="1"/>
  <c r="O87" i="11" a="1"/>
  <c r="P40" i="12" a="1"/>
  <c r="P50" i="12" a="1"/>
  <c r="Y96" i="11" a="1"/>
  <c r="AT51" i="11" a="1"/>
  <c r="O37" i="11" a="1"/>
  <c r="P11" i="12" a="1"/>
  <c r="O63" i="11" a="1"/>
  <c r="Y93" i="11" a="1"/>
  <c r="N43" i="12" a="1"/>
  <c r="AI88" i="11" a="1"/>
  <c r="AT92" i="11" a="1"/>
  <c r="N42" i="12" a="1"/>
  <c r="AV96" i="11" a="1"/>
  <c r="AT84" i="11" a="1"/>
  <c r="AT64" i="11" a="1"/>
  <c r="AI32" i="11" a="1"/>
  <c r="AV8" i="11" a="1"/>
  <c r="P79" i="12" a="1"/>
  <c r="N65" i="12" a="1"/>
  <c r="O74" i="11" a="1"/>
  <c r="AV42" i="11" a="1"/>
  <c r="AI42" i="11" a="1"/>
  <c r="Y16" i="11" a="1"/>
  <c r="P82" i="12" a="1"/>
  <c r="N100" i="12" a="1"/>
  <c r="AB90" i="11" a="1"/>
  <c r="Y70" i="11" a="1"/>
  <c r="Y37" i="11" a="1"/>
  <c r="AI10" i="11" a="1"/>
  <c r="O33" i="11" a="1"/>
  <c r="N75" i="12" a="1"/>
  <c r="P33" i="12" a="1"/>
  <c r="AB73" i="11" a="1"/>
  <c r="AV43" i="11" a="1"/>
  <c r="AT22" i="11" a="1"/>
  <c r="Y80" i="11" a="1"/>
  <c r="N74" i="12" a="1"/>
  <c r="N57" i="12" a="1"/>
  <c r="O79" i="11" a="1"/>
  <c r="AB60" i="11" a="1"/>
  <c r="AB36" i="11" a="1"/>
  <c r="AT10" i="11" a="1"/>
  <c r="N67" i="12" a="1"/>
  <c r="N15" i="12" a="1"/>
  <c r="AB72" i="11" a="1"/>
  <c r="AV31" i="11" a="1"/>
  <c r="N81" i="12" a="1"/>
  <c r="N45" i="12" a="1"/>
  <c r="AP91" i="11" a="1"/>
  <c r="Y69" i="11" a="1"/>
  <c r="AB32" i="11" a="1"/>
  <c r="AT24" i="11" a="1"/>
  <c r="O13" i="13" a="1"/>
  <c r="O89" i="11" a="1"/>
  <c r="AT97" i="11" a="1"/>
  <c r="AB50" i="11" a="1"/>
  <c r="AB40" i="11" a="1"/>
  <c r="AB9" i="11" a="1"/>
  <c r="P99" i="12" a="1"/>
  <c r="N17" i="13" a="1"/>
  <c r="AN96" i="11" a="1"/>
  <c r="AB49" i="11" a="1"/>
  <c r="AI27" i="11" a="1"/>
  <c r="N99" i="12" a="1"/>
  <c r="AI2" i="16" a="1"/>
  <c r="Y62" i="11" a="1"/>
  <c r="AI65" i="11" a="1"/>
  <c r="AT34" i="11" a="1"/>
  <c r="AI25" i="11" a="1"/>
  <c r="Y54" i="11" a="1"/>
  <c r="AT85" i="11" a="1"/>
  <c r="AI79" i="11" a="1"/>
  <c r="AT65" i="11" a="1"/>
  <c r="Y11" i="11" a="1"/>
  <c r="AB92" i="11" a="1"/>
  <c r="AV82" i="11" a="1"/>
  <c r="AI58" i="11" a="1"/>
  <c r="Y48" i="11" a="1"/>
  <c r="AT53" i="11" a="1"/>
  <c r="K16" i="8" l="1"/>
  <c r="K46" i="8" s="1"/>
  <c r="K17" i="8"/>
  <c r="K65" i="8" s="1"/>
  <c r="H13" i="2"/>
  <c r="K4" i="2"/>
  <c r="AT14" i="11"/>
  <c r="AB20" i="11"/>
  <c r="Y7" i="11"/>
  <c r="Y8" i="11"/>
  <c r="AI9" i="11"/>
  <c r="Y18" i="11"/>
  <c r="AI8" i="11"/>
  <c r="AB10" i="11"/>
  <c r="AT9" i="11"/>
  <c r="Y17" i="11"/>
  <c r="AI7" i="11"/>
  <c r="Y9" i="11"/>
  <c r="Y11" i="11"/>
  <c r="AV11" i="11"/>
  <c r="Y16" i="11"/>
  <c r="AI21" i="11"/>
  <c r="Y25" i="11"/>
  <c r="AB34" i="11"/>
  <c r="AB17" i="11"/>
  <c r="AI27" i="11"/>
  <c r="AB9" i="11"/>
  <c r="AI12" i="11"/>
  <c r="AT8" i="11"/>
  <c r="O12" i="11"/>
  <c r="AB14" i="11"/>
  <c r="AB15" i="11"/>
  <c r="AT20" i="11"/>
  <c r="AV8" i="11"/>
  <c r="H8" i="10"/>
  <c r="AB8" i="11"/>
  <c r="AI11" i="11"/>
  <c r="AT12" i="11"/>
  <c r="AI13" i="11"/>
  <c r="AT7" i="11"/>
  <c r="Y10" i="11"/>
  <c r="AT10" i="11"/>
  <c r="Y12" i="11"/>
  <c r="AV17" i="11"/>
  <c r="AT25" i="11"/>
  <c r="O27" i="11"/>
  <c r="AB7" i="11"/>
  <c r="AI14" i="11"/>
  <c r="Y19" i="11"/>
  <c r="Y21" i="11"/>
  <c r="AB12" i="11"/>
  <c r="AT15" i="11"/>
  <c r="AI36" i="11"/>
  <c r="AV7" i="11"/>
  <c r="AV13" i="11"/>
  <c r="AI18" i="11"/>
  <c r="Y24" i="11"/>
  <c r="Y28" i="11"/>
  <c r="AI29" i="11"/>
  <c r="AB31" i="11"/>
  <c r="I8" i="10"/>
  <c r="O11" i="11"/>
  <c r="O17" i="11"/>
  <c r="AT18" i="11"/>
  <c r="AT19" i="11"/>
  <c r="AB25" i="11"/>
  <c r="AV25" i="11"/>
  <c r="AI10" i="11"/>
  <c r="AB11" i="11"/>
  <c r="AT11" i="11"/>
  <c r="AV12" i="11"/>
  <c r="Y15" i="11"/>
  <c r="AI16" i="11"/>
  <c r="AI22" i="11"/>
  <c r="AI23" i="11"/>
  <c r="AT24" i="11"/>
  <c r="AB28" i="11"/>
  <c r="O29" i="11"/>
  <c r="AI30" i="11"/>
  <c r="O10" i="11"/>
  <c r="O16" i="11"/>
  <c r="AV18" i="11"/>
  <c r="AI20" i="11"/>
  <c r="AB21" i="11"/>
  <c r="AB24" i="11"/>
  <c r="AI26" i="11"/>
  <c r="Y27" i="11"/>
  <c r="Y14" i="11"/>
  <c r="AI15" i="11"/>
  <c r="AB16" i="11"/>
  <c r="AT16" i="11"/>
  <c r="AI19" i="11"/>
  <c r="AV19" i="11"/>
  <c r="Y20" i="11"/>
  <c r="AT31" i="11"/>
  <c r="O9" i="11"/>
  <c r="O15" i="11"/>
  <c r="O18" i="11"/>
  <c r="AB18" i="11"/>
  <c r="O21" i="11"/>
  <c r="Y23" i="11"/>
  <c r="AV10" i="11"/>
  <c r="AV16" i="11"/>
  <c r="AT21" i="11"/>
  <c r="Y22" i="11"/>
  <c r="AT23" i="11"/>
  <c r="O25" i="11"/>
  <c r="AI25" i="11"/>
  <c r="AT27" i="11"/>
  <c r="Y29" i="11"/>
  <c r="O30" i="11"/>
  <c r="AV30" i="11"/>
  <c r="AV33" i="11"/>
  <c r="AB37" i="11"/>
  <c r="AV44" i="11"/>
  <c r="O8" i="11"/>
  <c r="O14" i="11"/>
  <c r="AB19" i="11"/>
  <c r="AV21" i="11"/>
  <c r="AI24" i="11"/>
  <c r="Y26" i="11"/>
  <c r="AT26" i="11"/>
  <c r="AB27" i="11"/>
  <c r="AV9" i="11"/>
  <c r="AV15" i="11"/>
  <c r="AB22" i="11"/>
  <c r="AT22" i="11"/>
  <c r="AB23" i="11"/>
  <c r="Y30" i="11"/>
  <c r="O7" i="11"/>
  <c r="O13" i="11"/>
  <c r="O19" i="11"/>
  <c r="AB26" i="11"/>
  <c r="Y32" i="11"/>
  <c r="AT38" i="11"/>
  <c r="AB13" i="11"/>
  <c r="AT13" i="11"/>
  <c r="AV14" i="11"/>
  <c r="AI17" i="11"/>
  <c r="AT17" i="11"/>
  <c r="AV22" i="11"/>
  <c r="AT28" i="11"/>
  <c r="Y31" i="11"/>
  <c r="AB33" i="11"/>
  <c r="AT34" i="11"/>
  <c r="Y40" i="11"/>
  <c r="O41" i="11"/>
  <c r="Y44" i="11"/>
  <c r="AI45" i="11"/>
  <c r="AT48" i="11"/>
  <c r="AV52" i="11"/>
  <c r="O20" i="11"/>
  <c r="O26" i="11"/>
  <c r="AI34" i="11"/>
  <c r="AI38" i="11"/>
  <c r="AV38" i="11"/>
  <c r="AB39" i="11"/>
  <c r="AB46" i="11"/>
  <c r="AV27" i="11"/>
  <c r="AI31" i="11"/>
  <c r="O33" i="11"/>
  <c r="AI35" i="11"/>
  <c r="AT39" i="11"/>
  <c r="AI41" i="11"/>
  <c r="AI42" i="11"/>
  <c r="O45" i="11"/>
  <c r="AT29" i="11"/>
  <c r="Y35" i="11"/>
  <c r="AV35" i="11"/>
  <c r="Y36" i="11"/>
  <c r="AB40" i="11"/>
  <c r="Y43" i="11"/>
  <c r="AT45" i="11"/>
  <c r="Y47" i="11"/>
  <c r="AV20" i="11"/>
  <c r="AV26" i="11"/>
  <c r="AB29" i="11"/>
  <c r="AI32" i="11"/>
  <c r="O37" i="11"/>
  <c r="AV39" i="11"/>
  <c r="O51" i="11"/>
  <c r="AB54" i="11"/>
  <c r="O24" i="11"/>
  <c r="AV29" i="11"/>
  <c r="O34" i="11"/>
  <c r="AB36" i="11"/>
  <c r="Y38" i="11"/>
  <c r="O39" i="11"/>
  <c r="AT43" i="11"/>
  <c r="AI44" i="11"/>
  <c r="Y48" i="11"/>
  <c r="AB53" i="11"/>
  <c r="AI28" i="11"/>
  <c r="O31" i="11"/>
  <c r="AT32" i="11"/>
  <c r="AT37" i="11"/>
  <c r="AT40" i="11"/>
  <c r="Y41" i="11"/>
  <c r="Y51" i="11"/>
  <c r="O23" i="11"/>
  <c r="O35" i="11"/>
  <c r="AB35" i="11"/>
  <c r="AB42" i="11"/>
  <c r="AT42" i="11"/>
  <c r="AB43" i="11"/>
  <c r="AB45" i="11"/>
  <c r="AV24" i="11"/>
  <c r="O28" i="11"/>
  <c r="AT30" i="11"/>
  <c r="AV32" i="11"/>
  <c r="AT33" i="11"/>
  <c r="Y37" i="11"/>
  <c r="AI37" i="11"/>
  <c r="AB38" i="11"/>
  <c r="AI39" i="11"/>
  <c r="AI47" i="11"/>
  <c r="O22" i="11"/>
  <c r="AV28" i="11"/>
  <c r="O32" i="11"/>
  <c r="AB32" i="11"/>
  <c r="AT36" i="11"/>
  <c r="AB74" i="11"/>
  <c r="AV23" i="11"/>
  <c r="AB30" i="11"/>
  <c r="Y33" i="11"/>
  <c r="AI33" i="11"/>
  <c r="AV41" i="11"/>
  <c r="AI57" i="11"/>
  <c r="AV34" i="11"/>
  <c r="AV40" i="11"/>
  <c r="AV46" i="11"/>
  <c r="AI48" i="11"/>
  <c r="O50" i="11"/>
  <c r="AI52" i="11"/>
  <c r="AI60" i="11"/>
  <c r="AB62" i="11"/>
  <c r="Y66" i="11"/>
  <c r="O38" i="11"/>
  <c r="O44" i="11"/>
  <c r="Y54" i="11"/>
  <c r="AI55" i="11"/>
  <c r="O56" i="11"/>
  <c r="Y58" i="11"/>
  <c r="AT59" i="11"/>
  <c r="AI61" i="11"/>
  <c r="AI67" i="11"/>
  <c r="Y72" i="11"/>
  <c r="Y42" i="11"/>
  <c r="AI43" i="11"/>
  <c r="AB44" i="11"/>
  <c r="AT44" i="11"/>
  <c r="AV45" i="11"/>
  <c r="AV48" i="11"/>
  <c r="AT53" i="11"/>
  <c r="AI56" i="11"/>
  <c r="AB98" i="11"/>
  <c r="O43" i="11"/>
  <c r="O48" i="11"/>
  <c r="AB48" i="11"/>
  <c r="AI49" i="11"/>
  <c r="AT50" i="11"/>
  <c r="AT51" i="11"/>
  <c r="Y57" i="11"/>
  <c r="AB58" i="11"/>
  <c r="Y59" i="11"/>
  <c r="AB65" i="11"/>
  <c r="Y49" i="11"/>
  <c r="AI51" i="11"/>
  <c r="Y52" i="11"/>
  <c r="O53" i="11"/>
  <c r="AT60" i="11"/>
  <c r="AT61" i="11"/>
  <c r="AI73" i="11"/>
  <c r="AT74" i="11"/>
  <c r="O36" i="11"/>
  <c r="O42" i="11"/>
  <c r="AT49" i="11"/>
  <c r="AV50" i="11"/>
  <c r="Y56" i="11"/>
  <c r="AB59" i="11"/>
  <c r="AV31" i="11"/>
  <c r="AV37" i="11"/>
  <c r="AV43" i="11"/>
  <c r="Y50" i="11"/>
  <c r="AB52" i="11"/>
  <c r="AB57" i="11"/>
  <c r="AI58" i="11"/>
  <c r="Y60" i="11"/>
  <c r="AI65" i="11"/>
  <c r="AB86" i="11"/>
  <c r="O47" i="11"/>
  <c r="AT47" i="11"/>
  <c r="O49" i="11"/>
  <c r="AV49" i="11"/>
  <c r="AI50" i="11"/>
  <c r="AI53" i="11"/>
  <c r="Y55" i="11"/>
  <c r="AB56" i="11"/>
  <c r="AT56" i="11"/>
  <c r="AT62" i="11"/>
  <c r="AI64" i="11"/>
  <c r="AI70" i="11"/>
  <c r="AT35" i="11"/>
  <c r="AV36" i="11"/>
  <c r="Y39" i="11"/>
  <c r="AI40" i="11"/>
  <c r="AB41" i="11"/>
  <c r="AT41" i="11"/>
  <c r="AV42" i="11"/>
  <c r="Y45" i="11"/>
  <c r="AI46" i="11"/>
  <c r="AB47" i="11"/>
  <c r="AV47" i="11"/>
  <c r="AB49" i="11"/>
  <c r="AB50" i="11"/>
  <c r="AT54" i="11"/>
  <c r="O40" i="11"/>
  <c r="O46" i="11"/>
  <c r="AT52" i="11"/>
  <c r="Y53" i="11"/>
  <c r="O54" i="11"/>
  <c r="AT64" i="11"/>
  <c r="AT65" i="11"/>
  <c r="AB68" i="11"/>
  <c r="AT46" i="11"/>
  <c r="AB51" i="11"/>
  <c r="AV55" i="11"/>
  <c r="AT58" i="11"/>
  <c r="AI59" i="11"/>
  <c r="AB60" i="11"/>
  <c r="AB61" i="11"/>
  <c r="AV63" i="11"/>
  <c r="O59" i="11"/>
  <c r="AI62" i="11"/>
  <c r="O64" i="11"/>
  <c r="AI66" i="11"/>
  <c r="AT69" i="11"/>
  <c r="AI74" i="11"/>
  <c r="AI76" i="11"/>
  <c r="AB83" i="11"/>
  <c r="AI97" i="11"/>
  <c r="AV54" i="11"/>
  <c r="AV60" i="11"/>
  <c r="AT66" i="11"/>
  <c r="AV67" i="11"/>
  <c r="AI69" i="11"/>
  <c r="Y75" i="11"/>
  <c r="AI79" i="11"/>
  <c r="AI81" i="11"/>
  <c r="AP90" i="11"/>
  <c r="O52" i="11"/>
  <c r="O58" i="11"/>
  <c r="AI63" i="11"/>
  <c r="AV66" i="11"/>
  <c r="AV69" i="11"/>
  <c r="Y70" i="11"/>
  <c r="AI72" i="11"/>
  <c r="AI77" i="11"/>
  <c r="AI82" i="11"/>
  <c r="AV53" i="11"/>
  <c r="AV59" i="11"/>
  <c r="O65" i="11"/>
  <c r="Y67" i="11"/>
  <c r="Y69" i="11"/>
  <c r="AI71" i="11"/>
  <c r="Y74" i="11"/>
  <c r="Y78" i="11"/>
  <c r="AT79" i="11"/>
  <c r="O57" i="11"/>
  <c r="O62" i="11"/>
  <c r="AT63" i="11"/>
  <c r="AB70" i="11"/>
  <c r="Y76" i="11"/>
  <c r="AI85" i="11"/>
  <c r="AT88" i="11"/>
  <c r="AT57" i="11"/>
  <c r="AV58" i="11"/>
  <c r="Y61" i="11"/>
  <c r="AB67" i="11"/>
  <c r="O68" i="11"/>
  <c r="AB75" i="11"/>
  <c r="Y77" i="11"/>
  <c r="AT82" i="11"/>
  <c r="AT83" i="11"/>
  <c r="O87" i="11"/>
  <c r="O66" i="11"/>
  <c r="AB66" i="11"/>
  <c r="AT68" i="11"/>
  <c r="O70" i="11"/>
  <c r="AT70" i="11"/>
  <c r="Y71" i="11"/>
  <c r="AT75" i="11"/>
  <c r="AB76" i="11"/>
  <c r="AT76" i="11"/>
  <c r="O81" i="11"/>
  <c r="AN90" i="11"/>
  <c r="AV51" i="11"/>
  <c r="AV57" i="11"/>
  <c r="O63" i="11"/>
  <c r="AB63" i="11"/>
  <c r="AB69" i="11"/>
  <c r="Y73" i="11"/>
  <c r="AT73" i="11"/>
  <c r="AV75" i="11"/>
  <c r="AB77" i="11"/>
  <c r="AT77" i="11"/>
  <c r="Y80" i="11"/>
  <c r="O55" i="11"/>
  <c r="O61" i="11"/>
  <c r="Y64" i="11"/>
  <c r="O67" i="11"/>
  <c r="AB71" i="11"/>
  <c r="AT71" i="11"/>
  <c r="AV73" i="11"/>
  <c r="Y81" i="11"/>
  <c r="AI54" i="11"/>
  <c r="AB55" i="11"/>
  <c r="AT55" i="11"/>
  <c r="AV56" i="11"/>
  <c r="AV61" i="11"/>
  <c r="AV64" i="11"/>
  <c r="Y65" i="11"/>
  <c r="AI68" i="11"/>
  <c r="AV70" i="11"/>
  <c r="AB72" i="11"/>
  <c r="AT72" i="11"/>
  <c r="AB73" i="11"/>
  <c r="O75" i="11"/>
  <c r="AI75" i="11"/>
  <c r="AV76" i="11"/>
  <c r="AI78" i="11"/>
  <c r="O60" i="11"/>
  <c r="Y62" i="11"/>
  <c r="AB64" i="11"/>
  <c r="AT67" i="11"/>
  <c r="Y68" i="11"/>
  <c r="O69" i="11"/>
  <c r="O76" i="11"/>
  <c r="AB79" i="11"/>
  <c r="AB80" i="11"/>
  <c r="AB82" i="11"/>
  <c r="Y85" i="11"/>
  <c r="AB93" i="11"/>
  <c r="Y79" i="11"/>
  <c r="AI80" i="11"/>
  <c r="AB81" i="11"/>
  <c r="AT81" i="11"/>
  <c r="AV82" i="11"/>
  <c r="AB91" i="11"/>
  <c r="AP95" i="11"/>
  <c r="AP97" i="11"/>
  <c r="AP100" i="11"/>
  <c r="O74" i="11"/>
  <c r="O80" i="11"/>
  <c r="AP87" i="11"/>
  <c r="AN87" i="11"/>
  <c r="Y88" i="11"/>
  <c r="AN96" i="11"/>
  <c r="AT97" i="11"/>
  <c r="AI98" i="11"/>
  <c r="AB99" i="11"/>
  <c r="N92" i="12"/>
  <c r="AT80" i="11"/>
  <c r="AV81" i="11"/>
  <c r="Y83" i="11"/>
  <c r="AT84" i="11"/>
  <c r="AT85" i="11"/>
  <c r="AI86" i="11"/>
  <c r="AT87" i="11"/>
  <c r="AI89" i="11"/>
  <c r="Y90" i="11"/>
  <c r="AT90" i="11"/>
  <c r="O73" i="11"/>
  <c r="O79" i="11"/>
  <c r="AV84" i="11"/>
  <c r="AV85" i="11"/>
  <c r="Y87" i="11"/>
  <c r="AB88" i="11"/>
  <c r="Y92" i="11"/>
  <c r="AT92" i="11"/>
  <c r="AI93" i="11"/>
  <c r="AB94" i="11"/>
  <c r="AV62" i="11"/>
  <c r="AV68" i="11"/>
  <c r="AV74" i="11"/>
  <c r="AV80" i="11"/>
  <c r="AI83" i="11"/>
  <c r="AI84" i="11"/>
  <c r="AV87" i="11"/>
  <c r="AI91" i="11"/>
  <c r="AB95" i="11"/>
  <c r="Y96" i="11"/>
  <c r="O72" i="11"/>
  <c r="O78" i="11"/>
  <c r="AV83" i="11"/>
  <c r="AB85" i="11"/>
  <c r="AB87" i="11"/>
  <c r="AP89" i="11"/>
  <c r="AT89" i="11"/>
  <c r="AB90" i="11"/>
  <c r="AI99" i="11"/>
  <c r="AB100" i="11"/>
  <c r="AB78" i="11"/>
  <c r="AT78" i="11"/>
  <c r="AV79" i="11"/>
  <c r="Y82" i="11"/>
  <c r="Y84" i="11"/>
  <c r="AP91" i="11"/>
  <c r="AB92" i="11"/>
  <c r="AT93" i="11"/>
  <c r="AI94" i="11"/>
  <c r="Y97" i="11"/>
  <c r="AT98" i="11"/>
  <c r="O71" i="11"/>
  <c r="O77" i="11"/>
  <c r="O83" i="11"/>
  <c r="AI88" i="11"/>
  <c r="AT91" i="11"/>
  <c r="AP93" i="11"/>
  <c r="AV93" i="11"/>
  <c r="P97" i="12"/>
  <c r="AV72" i="11"/>
  <c r="AV78" i="11"/>
  <c r="Y86" i="11"/>
  <c r="AT86" i="11"/>
  <c r="AI90" i="11"/>
  <c r="AV91" i="11"/>
  <c r="AT94" i="11"/>
  <c r="AN95" i="11"/>
  <c r="AI96" i="11"/>
  <c r="AB97" i="11"/>
  <c r="Y98" i="11"/>
  <c r="AT99" i="11"/>
  <c r="P16" i="12"/>
  <c r="N33" i="12"/>
  <c r="O82" i="11"/>
  <c r="AB84" i="11"/>
  <c r="AP88" i="11"/>
  <c r="AB89" i="11"/>
  <c r="Y91" i="11"/>
  <c r="AI92" i="11"/>
  <c r="Y93" i="11"/>
  <c r="AT95" i="11"/>
  <c r="AP96" i="11"/>
  <c r="AP99" i="11"/>
  <c r="AV99" i="11"/>
  <c r="AV65" i="11"/>
  <c r="AV71" i="11"/>
  <c r="AV77" i="11"/>
  <c r="AI87" i="11"/>
  <c r="AP94" i="11"/>
  <c r="AT100" i="11"/>
  <c r="P25" i="12"/>
  <c r="O85" i="11"/>
  <c r="O91" i="11"/>
  <c r="O97" i="11"/>
  <c r="P8" i="12"/>
  <c r="P12" i="12"/>
  <c r="P21" i="12"/>
  <c r="N48" i="12"/>
  <c r="P53" i="12"/>
  <c r="P61" i="12"/>
  <c r="N64" i="12"/>
  <c r="AV86" i="11"/>
  <c r="AV92" i="11"/>
  <c r="AV98" i="11"/>
  <c r="N7" i="12"/>
  <c r="N11" i="12"/>
  <c r="N15" i="12"/>
  <c r="N28" i="12"/>
  <c r="P33" i="12"/>
  <c r="N41" i="12"/>
  <c r="N73" i="12"/>
  <c r="N88" i="12"/>
  <c r="P93" i="12"/>
  <c r="N14" i="13"/>
  <c r="AI2" i="16"/>
  <c r="O84" i="11"/>
  <c r="O90" i="11"/>
  <c r="O96" i="11"/>
  <c r="N18" i="12"/>
  <c r="N56" i="12"/>
  <c r="AN93" i="11"/>
  <c r="Y94" i="11"/>
  <c r="AI95" i="11"/>
  <c r="AB96" i="11"/>
  <c r="AT96" i="11"/>
  <c r="AV97" i="11"/>
  <c r="AN99" i="11"/>
  <c r="Y100" i="11"/>
  <c r="P7" i="12"/>
  <c r="P11" i="12"/>
  <c r="P15" i="12"/>
  <c r="N36" i="12"/>
  <c r="P41" i="12"/>
  <c r="N49" i="12"/>
  <c r="N65" i="12"/>
  <c r="P73" i="12"/>
  <c r="N76" i="12"/>
  <c r="N84" i="12"/>
  <c r="P89" i="12"/>
  <c r="N17" i="13"/>
  <c r="O89" i="11"/>
  <c r="O95" i="11"/>
  <c r="N10" i="12"/>
  <c r="N14" i="12"/>
  <c r="N29" i="12"/>
  <c r="AV90" i="11"/>
  <c r="AN92" i="11"/>
  <c r="AV96" i="11"/>
  <c r="AN98" i="11"/>
  <c r="Y99" i="11"/>
  <c r="AI100" i="11"/>
  <c r="N20" i="12"/>
  <c r="N24" i="12"/>
  <c r="N44" i="12"/>
  <c r="P49" i="12"/>
  <c r="N57" i="12"/>
  <c r="P65" i="12"/>
  <c r="N68" i="12"/>
  <c r="N80" i="12"/>
  <c r="P85" i="12"/>
  <c r="O88" i="11"/>
  <c r="O94" i="11"/>
  <c r="O100" i="11"/>
  <c r="P10" i="12"/>
  <c r="P14" i="12"/>
  <c r="N17" i="12"/>
  <c r="P20" i="12"/>
  <c r="P24" i="12"/>
  <c r="P29" i="12"/>
  <c r="N37" i="12"/>
  <c r="N77" i="12"/>
  <c r="AV89" i="11"/>
  <c r="AN91" i="11"/>
  <c r="AV95" i="11"/>
  <c r="AN97" i="11"/>
  <c r="N9" i="12"/>
  <c r="N13" i="12"/>
  <c r="N52" i="12"/>
  <c r="P57" i="12"/>
  <c r="N60" i="12"/>
  <c r="P81" i="12"/>
  <c r="N100" i="12"/>
  <c r="AP92" i="11"/>
  <c r="O93" i="11"/>
  <c r="AP98" i="11"/>
  <c r="O99" i="11"/>
  <c r="P17" i="12"/>
  <c r="N32" i="12"/>
  <c r="P37" i="12"/>
  <c r="N45" i="12"/>
  <c r="N69" i="12"/>
  <c r="P77" i="12"/>
  <c r="T44" i="18"/>
  <c r="AV88" i="11"/>
  <c r="AV94" i="11"/>
  <c r="AV100" i="11"/>
  <c r="P9" i="12"/>
  <c r="P13" i="12"/>
  <c r="N25" i="12"/>
  <c r="N96" i="12"/>
  <c r="O86" i="11"/>
  <c r="O92" i="11"/>
  <c r="O98" i="11"/>
  <c r="N8" i="12"/>
  <c r="N12" i="12"/>
  <c r="N16" i="12"/>
  <c r="N19" i="12"/>
  <c r="N21" i="12"/>
  <c r="N40" i="12"/>
  <c r="P45" i="12"/>
  <c r="N53" i="12"/>
  <c r="N61" i="12"/>
  <c r="P69" i="12"/>
  <c r="N72" i="12"/>
  <c r="T28" i="18"/>
  <c r="N21" i="13"/>
  <c r="V3" i="18"/>
  <c r="P28" i="12"/>
  <c r="P32" i="12"/>
  <c r="P36" i="12"/>
  <c r="P40" i="12"/>
  <c r="P44" i="12"/>
  <c r="P48" i="12"/>
  <c r="P52" i="12"/>
  <c r="P56" i="12"/>
  <c r="P60" i="12"/>
  <c r="P64" i="12"/>
  <c r="P68" i="12"/>
  <c r="P72" i="12"/>
  <c r="P76" i="12"/>
  <c r="P80" i="12"/>
  <c r="P84" i="12"/>
  <c r="P88" i="12"/>
  <c r="P92" i="12"/>
  <c r="P96" i="12"/>
  <c r="P100" i="12"/>
  <c r="N8" i="13"/>
  <c r="N18" i="13"/>
  <c r="I29" i="18"/>
  <c r="N23" i="12"/>
  <c r="N27" i="12"/>
  <c r="N31" i="12"/>
  <c r="N35" i="12"/>
  <c r="N39" i="12"/>
  <c r="N43" i="12"/>
  <c r="N47" i="12"/>
  <c r="N51" i="12"/>
  <c r="N55" i="12"/>
  <c r="N59" i="12"/>
  <c r="N63" i="12"/>
  <c r="N67" i="12"/>
  <c r="N71" i="12"/>
  <c r="N75" i="12"/>
  <c r="N79" i="12"/>
  <c r="N83" i="12"/>
  <c r="N87" i="12"/>
  <c r="N91" i="12"/>
  <c r="N95" i="12"/>
  <c r="N99" i="12"/>
  <c r="N9" i="13"/>
  <c r="N13" i="13"/>
  <c r="U9" i="13" s="1"/>
  <c r="V9" i="13" s="1"/>
  <c r="N15" i="13"/>
  <c r="N10" i="13"/>
  <c r="U8" i="13" s="1"/>
  <c r="V8" i="13" s="1"/>
  <c r="P19" i="12"/>
  <c r="P23" i="12"/>
  <c r="P27" i="12"/>
  <c r="P31" i="12"/>
  <c r="P35" i="12"/>
  <c r="P39" i="12"/>
  <c r="P43" i="12"/>
  <c r="P47" i="12"/>
  <c r="P51" i="12"/>
  <c r="P55" i="12"/>
  <c r="P59" i="12"/>
  <c r="P63" i="12"/>
  <c r="P67" i="12"/>
  <c r="P71" i="12"/>
  <c r="P75" i="12"/>
  <c r="P79" i="12"/>
  <c r="P83" i="12"/>
  <c r="P87" i="12"/>
  <c r="P91" i="12"/>
  <c r="P95" i="12"/>
  <c r="P99" i="12"/>
  <c r="O15" i="13"/>
  <c r="E15" i="13" s="1"/>
  <c r="O14" i="13"/>
  <c r="E14" i="13" s="1"/>
  <c r="O13" i="13"/>
  <c r="E13" i="13" s="1"/>
  <c r="N19" i="13"/>
  <c r="U11" i="13" s="1"/>
  <c r="V11" i="13" s="1"/>
  <c r="N22" i="12"/>
  <c r="N26" i="12"/>
  <c r="N30" i="12"/>
  <c r="N34" i="12"/>
  <c r="N38" i="12"/>
  <c r="N42" i="12"/>
  <c r="N46" i="12"/>
  <c r="N50" i="12"/>
  <c r="N54" i="12"/>
  <c r="N58" i="12"/>
  <c r="N62" i="12"/>
  <c r="N66" i="12"/>
  <c r="N70" i="12"/>
  <c r="N74" i="12"/>
  <c r="N78" i="12"/>
  <c r="N82" i="12"/>
  <c r="N86" i="12"/>
  <c r="N90" i="12"/>
  <c r="N94" i="12"/>
  <c r="N98" i="12"/>
  <c r="O12" i="13"/>
  <c r="E12" i="13" s="1"/>
  <c r="O11" i="13"/>
  <c r="E11" i="13" s="1"/>
  <c r="O10" i="13"/>
  <c r="E10" i="13" s="1"/>
  <c r="N16" i="13"/>
  <c r="U10" i="13" s="1"/>
  <c r="V10" i="13" s="1"/>
  <c r="O19" i="13"/>
  <c r="E19" i="13" s="1"/>
  <c r="P18" i="12"/>
  <c r="P22" i="12"/>
  <c r="P26" i="12"/>
  <c r="P30" i="12"/>
  <c r="P34" i="12"/>
  <c r="P38" i="12"/>
  <c r="P42" i="12"/>
  <c r="P46" i="12"/>
  <c r="P50" i="12"/>
  <c r="P54" i="12"/>
  <c r="P58" i="12"/>
  <c r="P62" i="12"/>
  <c r="P66" i="12"/>
  <c r="P70" i="12"/>
  <c r="P74" i="12"/>
  <c r="P78" i="12"/>
  <c r="P82" i="12"/>
  <c r="P86" i="12"/>
  <c r="P90" i="12"/>
  <c r="P94" i="12"/>
  <c r="P98" i="12"/>
  <c r="N7" i="13"/>
  <c r="U7" i="13" s="1"/>
  <c r="V7" i="13" s="1"/>
  <c r="O16" i="13"/>
  <c r="E16" i="13" s="1"/>
  <c r="P44" i="18"/>
  <c r="N81" i="12"/>
  <c r="N85" i="12"/>
  <c r="N89" i="12"/>
  <c r="N93" i="12"/>
  <c r="N97" i="12"/>
  <c r="N11" i="13"/>
  <c r="AF2" i="16"/>
  <c r="O7" i="13"/>
  <c r="E7" i="13" s="1"/>
  <c r="O9" i="13"/>
  <c r="E9" i="13" s="1"/>
  <c r="O8" i="13"/>
  <c r="E8" i="13" s="1"/>
  <c r="N12" i="13"/>
  <c r="N20" i="13"/>
  <c r="H28" i="6"/>
  <c r="H21" i="6"/>
  <c r="M15" i="7"/>
  <c r="K71" i="8"/>
  <c r="I728" i="8"/>
  <c r="I729" i="8"/>
  <c r="I730" i="8"/>
  <c r="I732" i="8"/>
  <c r="I725" i="8"/>
  <c r="I716" i="8"/>
  <c r="I702" i="8"/>
  <c r="I689" i="8"/>
  <c r="I682" i="8"/>
  <c r="I669" i="8"/>
  <c r="I655" i="8"/>
  <c r="I642" i="8"/>
  <c r="I635" i="8"/>
  <c r="I722" i="8"/>
  <c r="I710" i="8"/>
  <c r="I717" i="8"/>
  <c r="I703" i="8"/>
  <c r="I690" i="8"/>
  <c r="I683" i="8"/>
  <c r="I670" i="8"/>
  <c r="I711" i="8"/>
  <c r="I704" i="8"/>
  <c r="I697" i="8"/>
  <c r="I677" i="8"/>
  <c r="I664" i="8"/>
  <c r="I657" i="8"/>
  <c r="I644" i="8"/>
  <c r="I726" i="8"/>
  <c r="I718" i="8"/>
  <c r="I698" i="8"/>
  <c r="I691" i="8"/>
  <c r="I684" i="8"/>
  <c r="I671" i="8"/>
  <c r="I723" i="8"/>
  <c r="I731" i="8"/>
  <c r="I719" i="8"/>
  <c r="I699" i="8"/>
  <c r="I686" i="8"/>
  <c r="I685" i="8"/>
  <c r="I672" i="8"/>
  <c r="I713" i="8"/>
  <c r="I706" i="8"/>
  <c r="I693" i="8"/>
  <c r="I727" i="8"/>
  <c r="I724" i="8"/>
  <c r="I720" i="8"/>
  <c r="I700" i="8"/>
  <c r="I687" i="8"/>
  <c r="I680" i="8"/>
  <c r="I673" i="8"/>
  <c r="I653" i="8"/>
  <c r="I714" i="8"/>
  <c r="I707" i="8"/>
  <c r="I694" i="8"/>
  <c r="I674" i="8"/>
  <c r="I665" i="8"/>
  <c r="I658" i="8"/>
  <c r="I640" i="8"/>
  <c r="I647" i="8"/>
  <c r="I633" i="8"/>
  <c r="I620" i="8"/>
  <c r="I606" i="8"/>
  <c r="I593" i="8"/>
  <c r="I586" i="8"/>
  <c r="I696" i="8"/>
  <c r="I679" i="8"/>
  <c r="I663" i="8"/>
  <c r="I656" i="8"/>
  <c r="I651" i="8"/>
  <c r="I637" i="8"/>
  <c r="I627" i="8"/>
  <c r="I614" i="8"/>
  <c r="I613" i="8"/>
  <c r="I600" i="8"/>
  <c r="I715" i="8"/>
  <c r="I692" i="8"/>
  <c r="I676" i="8"/>
  <c r="I621" i="8"/>
  <c r="I607" i="8"/>
  <c r="I594" i="8"/>
  <c r="I587" i="8"/>
  <c r="I688" i="8"/>
  <c r="I654" i="8"/>
  <c r="I641" i="8"/>
  <c r="I638" i="8"/>
  <c r="I634" i="8"/>
  <c r="I628" i="8"/>
  <c r="I615" i="8"/>
  <c r="I608" i="8"/>
  <c r="I601" i="8"/>
  <c r="I721" i="8"/>
  <c r="I695" i="8"/>
  <c r="I681" i="8"/>
  <c r="I668" i="8"/>
  <c r="I661" i="8"/>
  <c r="I648" i="8"/>
  <c r="I645" i="8"/>
  <c r="I622" i="8"/>
  <c r="I602" i="8"/>
  <c r="I595" i="8"/>
  <c r="I588" i="8"/>
  <c r="I709" i="8"/>
  <c r="I678" i="8"/>
  <c r="I666" i="8"/>
  <c r="I659" i="8"/>
  <c r="I705" i="8"/>
  <c r="I675" i="8"/>
  <c r="I652" i="8"/>
  <c r="I623" i="8"/>
  <c r="I701" i="8"/>
  <c r="I649" i="8"/>
  <c r="I639" i="8"/>
  <c r="I630" i="8"/>
  <c r="I617" i="8"/>
  <c r="I712" i="8"/>
  <c r="I708" i="8"/>
  <c r="I662" i="8"/>
  <c r="I646" i="8"/>
  <c r="I624" i="8"/>
  <c r="I631" i="8"/>
  <c r="I618" i="8"/>
  <c r="I611" i="8"/>
  <c r="I577" i="8"/>
  <c r="I557" i="8"/>
  <c r="I619" i="8"/>
  <c r="I604" i="8"/>
  <c r="I591" i="8"/>
  <c r="I583" i="8"/>
  <c r="I578" i="8"/>
  <c r="I571" i="8"/>
  <c r="I564" i="8"/>
  <c r="I551" i="8"/>
  <c r="I531" i="8"/>
  <c r="I518" i="8"/>
  <c r="I517" i="8"/>
  <c r="I632" i="8"/>
  <c r="I598" i="8"/>
  <c r="I596" i="8"/>
  <c r="I572" i="8"/>
  <c r="I558" i="8"/>
  <c r="I545" i="8"/>
  <c r="I538" i="8"/>
  <c r="I525" i="8"/>
  <c r="I511" i="8"/>
  <c r="I589" i="8"/>
  <c r="I579" i="8"/>
  <c r="I566" i="8"/>
  <c r="I565" i="8"/>
  <c r="I552" i="8"/>
  <c r="I532" i="8"/>
  <c r="I519" i="8"/>
  <c r="I584" i="8"/>
  <c r="I573" i="8"/>
  <c r="I559" i="8"/>
  <c r="I546" i="8"/>
  <c r="I539" i="8"/>
  <c r="I526" i="8"/>
  <c r="I636" i="8"/>
  <c r="I610" i="8"/>
  <c r="I580" i="8"/>
  <c r="I567" i="8"/>
  <c r="I560" i="8"/>
  <c r="I553" i="8"/>
  <c r="I533" i="8"/>
  <c r="I520" i="8"/>
  <c r="I513" i="8"/>
  <c r="I667" i="8"/>
  <c r="I643" i="8"/>
  <c r="I626" i="8"/>
  <c r="I603" i="8"/>
  <c r="I574" i="8"/>
  <c r="I592" i="8"/>
  <c r="I590" i="8"/>
  <c r="I568" i="8"/>
  <c r="I561" i="8"/>
  <c r="I548" i="8"/>
  <c r="I534" i="8"/>
  <c r="I650" i="8"/>
  <c r="I625" i="8"/>
  <c r="I612" i="8"/>
  <c r="I605" i="8"/>
  <c r="I599" i="8"/>
  <c r="I597" i="8"/>
  <c r="I585" i="8"/>
  <c r="I581" i="8"/>
  <c r="I575" i="8"/>
  <c r="I555" i="8"/>
  <c r="I542" i="8"/>
  <c r="I541" i="8"/>
  <c r="I528" i="8"/>
  <c r="I609" i="8"/>
  <c r="I569" i="8"/>
  <c r="I562" i="8"/>
  <c r="I549" i="8"/>
  <c r="I660" i="8"/>
  <c r="I629" i="8"/>
  <c r="I616" i="8"/>
  <c r="I582" i="8"/>
  <c r="I576" i="8"/>
  <c r="I556" i="8"/>
  <c r="I543" i="8"/>
  <c r="I536" i="8"/>
  <c r="I524" i="8"/>
  <c r="I504" i="8"/>
  <c r="I485" i="8"/>
  <c r="I472" i="8"/>
  <c r="I465" i="8"/>
  <c r="I452" i="8"/>
  <c r="I499" i="8"/>
  <c r="I492" i="8"/>
  <c r="I479" i="8"/>
  <c r="I459" i="8"/>
  <c r="I446" i="8"/>
  <c r="I445" i="8"/>
  <c r="I432" i="8"/>
  <c r="I412" i="8"/>
  <c r="I550" i="8"/>
  <c r="I521" i="8"/>
  <c r="I515" i="8"/>
  <c r="I510" i="8"/>
  <c r="I500" i="8"/>
  <c r="I486" i="8"/>
  <c r="I473" i="8"/>
  <c r="I466" i="8"/>
  <c r="I453" i="8"/>
  <c r="I439" i="8"/>
  <c r="I426" i="8"/>
  <c r="I419" i="8"/>
  <c r="I537" i="8"/>
  <c r="I505" i="8"/>
  <c r="I494" i="8"/>
  <c r="I493" i="8"/>
  <c r="I480" i="8"/>
  <c r="I460" i="8"/>
  <c r="I447" i="8"/>
  <c r="I440" i="8"/>
  <c r="I433" i="8"/>
  <c r="I563" i="8"/>
  <c r="I554" i="8"/>
  <c r="I540" i="8"/>
  <c r="I508" i="8"/>
  <c r="I501" i="8"/>
  <c r="I487" i="8"/>
  <c r="I474" i="8"/>
  <c r="I467" i="8"/>
  <c r="I454" i="8"/>
  <c r="I434" i="8"/>
  <c r="I427" i="8"/>
  <c r="I420" i="8"/>
  <c r="I523" i="8"/>
  <c r="I495" i="8"/>
  <c r="I488" i="8"/>
  <c r="I481" i="8"/>
  <c r="I461" i="8"/>
  <c r="I448" i="8"/>
  <c r="I441" i="8"/>
  <c r="I428" i="8"/>
  <c r="I414" i="8"/>
  <c r="I544" i="8"/>
  <c r="I530" i="8"/>
  <c r="I502" i="8"/>
  <c r="I482" i="8"/>
  <c r="I475" i="8"/>
  <c r="I468" i="8"/>
  <c r="I455" i="8"/>
  <c r="I527" i="8"/>
  <c r="I514" i="8"/>
  <c r="I506" i="8"/>
  <c r="I496" i="8"/>
  <c r="I489" i="8"/>
  <c r="I476" i="8"/>
  <c r="I462" i="8"/>
  <c r="I449" i="8"/>
  <c r="I442" i="8"/>
  <c r="I483" i="8"/>
  <c r="I470" i="8"/>
  <c r="I469" i="8"/>
  <c r="I456" i="8"/>
  <c r="I436" i="8"/>
  <c r="I423" i="8"/>
  <c r="I535" i="8"/>
  <c r="I522" i="8"/>
  <c r="I516" i="8"/>
  <c r="I512" i="8"/>
  <c r="I509" i="8"/>
  <c r="I503" i="8"/>
  <c r="I497" i="8"/>
  <c r="I490" i="8"/>
  <c r="I477" i="8"/>
  <c r="I463" i="8"/>
  <c r="I450" i="8"/>
  <c r="I443" i="8"/>
  <c r="I430" i="8"/>
  <c r="I570" i="8"/>
  <c r="I547" i="8"/>
  <c r="I529" i="8"/>
  <c r="I484" i="8"/>
  <c r="I471" i="8"/>
  <c r="I464" i="8"/>
  <c r="I457" i="8"/>
  <c r="I437" i="8"/>
  <c r="I404" i="8"/>
  <c r="I390" i="8"/>
  <c r="I377" i="8"/>
  <c r="I370" i="8"/>
  <c r="I357" i="8"/>
  <c r="I343" i="8"/>
  <c r="I330" i="8"/>
  <c r="I323" i="8"/>
  <c r="I310" i="8"/>
  <c r="I290" i="8"/>
  <c r="I283" i="8"/>
  <c r="I276" i="8"/>
  <c r="I458" i="8"/>
  <c r="I418" i="8"/>
  <c r="I409" i="8"/>
  <c r="I398" i="8"/>
  <c r="I397" i="8"/>
  <c r="I384" i="8"/>
  <c r="I364" i="8"/>
  <c r="I351" i="8"/>
  <c r="I344" i="8"/>
  <c r="I337" i="8"/>
  <c r="I317" i="8"/>
  <c r="I304" i="8"/>
  <c r="I297" i="8"/>
  <c r="I284" i="8"/>
  <c r="I270" i="8"/>
  <c r="I257" i="8"/>
  <c r="I250" i="8"/>
  <c r="I424" i="8"/>
  <c r="I405" i="8"/>
  <c r="I391" i="8"/>
  <c r="I378" i="8"/>
  <c r="I371" i="8"/>
  <c r="I358" i="8"/>
  <c r="I338" i="8"/>
  <c r="I331" i="8"/>
  <c r="I324" i="8"/>
  <c r="I311" i="8"/>
  <c r="I291" i="8"/>
  <c r="I278" i="8"/>
  <c r="I277" i="8"/>
  <c r="I264" i="8"/>
  <c r="I244" i="8"/>
  <c r="I498" i="8"/>
  <c r="I429" i="8"/>
  <c r="I399" i="8"/>
  <c r="I392" i="8"/>
  <c r="I385" i="8"/>
  <c r="I365" i="8"/>
  <c r="I352" i="8"/>
  <c r="I345" i="8"/>
  <c r="I332" i="8"/>
  <c r="I318" i="8"/>
  <c r="I305" i="8"/>
  <c r="I298" i="8"/>
  <c r="I285" i="8"/>
  <c r="I271" i="8"/>
  <c r="I258" i="8"/>
  <c r="I251" i="8"/>
  <c r="I435" i="8"/>
  <c r="I406" i="8"/>
  <c r="I386" i="8"/>
  <c r="I379" i="8"/>
  <c r="I372" i="8"/>
  <c r="I359" i="8"/>
  <c r="I339" i="8"/>
  <c r="I326" i="8"/>
  <c r="I325" i="8"/>
  <c r="I312" i="8"/>
  <c r="I292" i="8"/>
  <c r="I279" i="8"/>
  <c r="I272" i="8"/>
  <c r="I265" i="8"/>
  <c r="I245" i="8"/>
  <c r="I444" i="8"/>
  <c r="I421" i="8"/>
  <c r="I415" i="8"/>
  <c r="I410" i="8"/>
  <c r="I400" i="8"/>
  <c r="I393" i="8"/>
  <c r="I380" i="8"/>
  <c r="I366" i="8"/>
  <c r="I353" i="8"/>
  <c r="I346" i="8"/>
  <c r="I333" i="8"/>
  <c r="I319" i="8"/>
  <c r="I306" i="8"/>
  <c r="I299" i="8"/>
  <c r="I286" i="8"/>
  <c r="I266" i="8"/>
  <c r="I259" i="8"/>
  <c r="I252" i="8"/>
  <c r="I239" i="8"/>
  <c r="I417" i="8"/>
  <c r="I387" i="8"/>
  <c r="I374" i="8"/>
  <c r="I373" i="8"/>
  <c r="I360" i="8"/>
  <c r="I340" i="8"/>
  <c r="I327" i="8"/>
  <c r="I320" i="8"/>
  <c r="I313" i="8"/>
  <c r="I293" i="8"/>
  <c r="I280" i="8"/>
  <c r="I273" i="8"/>
  <c r="I451" i="8"/>
  <c r="I431" i="8"/>
  <c r="I413" i="8"/>
  <c r="I407" i="8"/>
  <c r="I401" i="8"/>
  <c r="I394" i="8"/>
  <c r="I381" i="8"/>
  <c r="I367" i="8"/>
  <c r="I354" i="8"/>
  <c r="I347" i="8"/>
  <c r="I334" i="8"/>
  <c r="I314" i="8"/>
  <c r="I307" i="8"/>
  <c r="I300" i="8"/>
  <c r="I287" i="8"/>
  <c r="I507" i="8"/>
  <c r="I478" i="8"/>
  <c r="I388" i="8"/>
  <c r="I375" i="8"/>
  <c r="I368" i="8"/>
  <c r="I361" i="8"/>
  <c r="I341" i="8"/>
  <c r="I328" i="8"/>
  <c r="I321" i="8"/>
  <c r="I308" i="8"/>
  <c r="I294" i="8"/>
  <c r="I281" i="8"/>
  <c r="I274" i="8"/>
  <c r="I491" i="8"/>
  <c r="I438" i="8"/>
  <c r="I402" i="8"/>
  <c r="I395" i="8"/>
  <c r="I382" i="8"/>
  <c r="I362" i="8"/>
  <c r="I355" i="8"/>
  <c r="I348" i="8"/>
  <c r="I335" i="8"/>
  <c r="I315" i="8"/>
  <c r="I302" i="8"/>
  <c r="I301" i="8"/>
  <c r="I288" i="8"/>
  <c r="I268" i="8"/>
  <c r="I425" i="8"/>
  <c r="I411" i="8"/>
  <c r="I408" i="8"/>
  <c r="I389" i="8"/>
  <c r="I376" i="8"/>
  <c r="I369" i="8"/>
  <c r="I356" i="8"/>
  <c r="I342" i="8"/>
  <c r="I329" i="8"/>
  <c r="I322" i="8"/>
  <c r="I309" i="8"/>
  <c r="I295" i="8"/>
  <c r="I282" i="8"/>
  <c r="I275" i="8"/>
  <c r="I262" i="8"/>
  <c r="I303" i="8"/>
  <c r="I289" i="8"/>
  <c r="I234" i="8"/>
  <c r="I221" i="8"/>
  <c r="I208" i="8"/>
  <c r="I201" i="8"/>
  <c r="I188" i="8"/>
  <c r="I174" i="8"/>
  <c r="I161" i="8"/>
  <c r="I154" i="8"/>
  <c r="I141" i="8"/>
  <c r="I127" i="8"/>
  <c r="I114" i="8"/>
  <c r="I107" i="8"/>
  <c r="I94" i="8"/>
  <c r="I74" i="8"/>
  <c r="I316" i="8"/>
  <c r="I241" i="8"/>
  <c r="I228" i="8"/>
  <c r="I215" i="8"/>
  <c r="I195" i="8"/>
  <c r="I182" i="8"/>
  <c r="I181" i="8"/>
  <c r="I168" i="8"/>
  <c r="I148" i="8"/>
  <c r="I135" i="8"/>
  <c r="I128" i="8"/>
  <c r="I121" i="8"/>
  <c r="I101" i="8"/>
  <c r="I88" i="8"/>
  <c r="I81" i="8"/>
  <c r="I416" i="8"/>
  <c r="I246" i="8"/>
  <c r="I238" i="8"/>
  <c r="I222" i="8"/>
  <c r="I209" i="8"/>
  <c r="I202" i="8"/>
  <c r="I189" i="8"/>
  <c r="I175" i="8"/>
  <c r="I162" i="8"/>
  <c r="I155" i="8"/>
  <c r="I142" i="8"/>
  <c r="I122" i="8"/>
  <c r="I115" i="8"/>
  <c r="I108" i="8"/>
  <c r="I95" i="8"/>
  <c r="I75" i="8"/>
  <c r="I254" i="8"/>
  <c r="I248" i="8"/>
  <c r="I230" i="8"/>
  <c r="I229" i="8"/>
  <c r="I216" i="8"/>
  <c r="I196" i="8"/>
  <c r="I183" i="8"/>
  <c r="I176" i="8"/>
  <c r="I169" i="8"/>
  <c r="I149" i="8"/>
  <c r="I136" i="8"/>
  <c r="I129" i="8"/>
  <c r="I116" i="8"/>
  <c r="I102" i="8"/>
  <c r="I89" i="8"/>
  <c r="I82" i="8"/>
  <c r="I383" i="8"/>
  <c r="I235" i="8"/>
  <c r="I223" i="8"/>
  <c r="I210" i="8"/>
  <c r="I203" i="8"/>
  <c r="I190" i="8"/>
  <c r="I170" i="8"/>
  <c r="I163" i="8"/>
  <c r="I156" i="8"/>
  <c r="I143" i="8"/>
  <c r="I123" i="8"/>
  <c r="I110" i="8"/>
  <c r="I109" i="8"/>
  <c r="I96" i="8"/>
  <c r="I76" i="8"/>
  <c r="I396" i="8"/>
  <c r="I269" i="8"/>
  <c r="I261" i="8"/>
  <c r="I242" i="8"/>
  <c r="I231" i="8"/>
  <c r="I224" i="8"/>
  <c r="I217" i="8"/>
  <c r="I197" i="8"/>
  <c r="I184" i="8"/>
  <c r="I177" i="8"/>
  <c r="I164" i="8"/>
  <c r="I150" i="8"/>
  <c r="I137" i="8"/>
  <c r="I130" i="8"/>
  <c r="I117" i="8"/>
  <c r="I103" i="8"/>
  <c r="I90" i="8"/>
  <c r="I83" i="8"/>
  <c r="I296" i="8"/>
  <c r="I256" i="8"/>
  <c r="I218" i="8"/>
  <c r="I211" i="8"/>
  <c r="I204" i="8"/>
  <c r="I191" i="8"/>
  <c r="I171" i="8"/>
  <c r="I158" i="8"/>
  <c r="I157" i="8"/>
  <c r="I144" i="8"/>
  <c r="I124" i="8"/>
  <c r="I111" i="8"/>
  <c r="I104" i="8"/>
  <c r="I97" i="8"/>
  <c r="I77" i="8"/>
  <c r="I267" i="8"/>
  <c r="I236" i="8"/>
  <c r="I232" i="8"/>
  <c r="I225" i="8"/>
  <c r="I212" i="8"/>
  <c r="I198" i="8"/>
  <c r="I185" i="8"/>
  <c r="I178" i="8"/>
  <c r="I165" i="8"/>
  <c r="I151" i="8"/>
  <c r="I138" i="8"/>
  <c r="I131" i="8"/>
  <c r="I118" i="8"/>
  <c r="I98" i="8"/>
  <c r="I350" i="8"/>
  <c r="I336" i="8"/>
  <c r="I260" i="8"/>
  <c r="I219" i="8"/>
  <c r="I206" i="8"/>
  <c r="I205" i="8"/>
  <c r="I192" i="8"/>
  <c r="I172" i="8"/>
  <c r="I159" i="8"/>
  <c r="I152" i="8"/>
  <c r="I145" i="8"/>
  <c r="I125" i="8"/>
  <c r="I112" i="8"/>
  <c r="I105" i="8"/>
  <c r="I92" i="8"/>
  <c r="I363" i="8"/>
  <c r="I349" i="8"/>
  <c r="I263" i="8"/>
  <c r="I253" i="8"/>
  <c r="I247" i="8"/>
  <c r="I240" i="8"/>
  <c r="I233" i="8"/>
  <c r="I226" i="8"/>
  <c r="I213" i="8"/>
  <c r="I199" i="8"/>
  <c r="I186" i="8"/>
  <c r="I179" i="8"/>
  <c r="I166" i="8"/>
  <c r="I146" i="8"/>
  <c r="I139" i="8"/>
  <c r="I132" i="8"/>
  <c r="I119" i="8"/>
  <c r="I99" i="8"/>
  <c r="I249" i="8"/>
  <c r="I243" i="8"/>
  <c r="I220" i="8"/>
  <c r="I207" i="8"/>
  <c r="I200" i="8"/>
  <c r="I193" i="8"/>
  <c r="I173" i="8"/>
  <c r="I160" i="8"/>
  <c r="I153" i="8"/>
  <c r="I140" i="8"/>
  <c r="I126" i="8"/>
  <c r="I113" i="8"/>
  <c r="I106" i="8"/>
  <c r="I93" i="8"/>
  <c r="I15" i="8"/>
  <c r="K724" i="8"/>
  <c r="K676" i="8"/>
  <c r="K664" i="8"/>
  <c r="K718" i="8"/>
  <c r="K712" i="8"/>
  <c r="K706" i="8"/>
  <c r="K700" i="8"/>
  <c r="K694" i="8"/>
  <c r="K688" i="8"/>
  <c r="K682" i="8"/>
  <c r="K634" i="8"/>
  <c r="K628" i="8"/>
  <c r="K622" i="8"/>
  <c r="K730" i="8"/>
  <c r="K616" i="8"/>
  <c r="K670" i="8"/>
  <c r="K646" i="8"/>
  <c r="K604" i="8"/>
  <c r="K586" i="8"/>
  <c r="K598" i="8"/>
  <c r="K538" i="8"/>
  <c r="K532" i="8"/>
  <c r="K526" i="8"/>
  <c r="K610" i="8"/>
  <c r="K580" i="8"/>
  <c r="K520" i="8"/>
  <c r="K652" i="8"/>
  <c r="K574" i="8"/>
  <c r="K592" i="8"/>
  <c r="K568" i="8"/>
  <c r="K562" i="8"/>
  <c r="K556" i="8"/>
  <c r="K640" i="8"/>
  <c r="K550" i="8"/>
  <c r="K466" i="8"/>
  <c r="K406" i="8"/>
  <c r="K460" i="8"/>
  <c r="K508" i="8"/>
  <c r="K454" i="8"/>
  <c r="K448" i="8"/>
  <c r="K544" i="8"/>
  <c r="K502" i="8"/>
  <c r="K514" i="8"/>
  <c r="K496" i="8"/>
  <c r="K436" i="8"/>
  <c r="K490" i="8"/>
  <c r="K430" i="8"/>
  <c r="K484" i="8"/>
  <c r="K478" i="8"/>
  <c r="K418" i="8"/>
  <c r="K364" i="8"/>
  <c r="K304" i="8"/>
  <c r="K472" i="8"/>
  <c r="K424" i="8"/>
  <c r="K358" i="8"/>
  <c r="K244" i="8"/>
  <c r="K412" i="8"/>
  <c r="K352" i="8"/>
  <c r="K298" i="8"/>
  <c r="K238" i="8"/>
  <c r="K292" i="8"/>
  <c r="K400" i="8"/>
  <c r="K346" i="8"/>
  <c r="K286" i="8"/>
  <c r="K340" i="8"/>
  <c r="K280" i="8"/>
  <c r="K394" i="8"/>
  <c r="K334" i="8"/>
  <c r="K388" i="8"/>
  <c r="K328" i="8"/>
  <c r="K274" i="8"/>
  <c r="K382" i="8"/>
  <c r="K268" i="8"/>
  <c r="K376" i="8"/>
  <c r="K322" i="8"/>
  <c r="K262" i="8"/>
  <c r="K658" i="8"/>
  <c r="K442" i="8"/>
  <c r="K316" i="8"/>
  <c r="K256" i="8"/>
  <c r="K148" i="8"/>
  <c r="K88" i="8"/>
  <c r="K202" i="8"/>
  <c r="K142" i="8"/>
  <c r="K196" i="8"/>
  <c r="K136" i="8"/>
  <c r="K82" i="8"/>
  <c r="K370" i="8"/>
  <c r="K190" i="8"/>
  <c r="K76" i="8"/>
  <c r="K250" i="8"/>
  <c r="K184" i="8"/>
  <c r="K130" i="8"/>
  <c r="K124" i="8"/>
  <c r="K310" i="8"/>
  <c r="K232" i="8"/>
  <c r="K178" i="8"/>
  <c r="K118" i="8"/>
  <c r="K172" i="8"/>
  <c r="K112" i="8"/>
  <c r="K226" i="8"/>
  <c r="K166" i="8"/>
  <c r="K220" i="8"/>
  <c r="K160" i="8"/>
  <c r="K106" i="8"/>
  <c r="K214" i="8"/>
  <c r="K100" i="8"/>
  <c r="I18" i="8"/>
  <c r="K23" i="8"/>
  <c r="I31" i="8"/>
  <c r="I45" i="8"/>
  <c r="K52" i="8"/>
  <c r="I58" i="8"/>
  <c r="I65" i="8"/>
  <c r="K154" i="8"/>
  <c r="J709" i="8"/>
  <c r="J649" i="8"/>
  <c r="J697" i="8"/>
  <c r="J691" i="8"/>
  <c r="J637" i="8"/>
  <c r="J679" i="8"/>
  <c r="J727" i="8"/>
  <c r="J667" i="8"/>
  <c r="J613" i="8"/>
  <c r="J715" i="8"/>
  <c r="J703" i="8"/>
  <c r="J607" i="8"/>
  <c r="J685" i="8"/>
  <c r="J673" i="8"/>
  <c r="J601" i="8"/>
  <c r="J721" i="8"/>
  <c r="J661" i="8"/>
  <c r="J655" i="8"/>
  <c r="J631" i="8"/>
  <c r="J643" i="8"/>
  <c r="J625" i="8"/>
  <c r="J619" i="8"/>
  <c r="J583" i="8"/>
  <c r="J571" i="8"/>
  <c r="J511" i="8"/>
  <c r="J589" i="8"/>
  <c r="J565" i="8"/>
  <c r="J505" i="8"/>
  <c r="J559" i="8"/>
  <c r="J553" i="8"/>
  <c r="J547" i="8"/>
  <c r="J541" i="8"/>
  <c r="J535" i="8"/>
  <c r="J595" i="8"/>
  <c r="J499" i="8"/>
  <c r="J439" i="8"/>
  <c r="J493" i="8"/>
  <c r="J433" i="8"/>
  <c r="J517" i="8"/>
  <c r="J487" i="8"/>
  <c r="J427" i="8"/>
  <c r="J577" i="8"/>
  <c r="J523" i="8"/>
  <c r="J481" i="8"/>
  <c r="J475" i="8"/>
  <c r="J421" i="8"/>
  <c r="J469" i="8"/>
  <c r="J463" i="8"/>
  <c r="J529" i="8"/>
  <c r="J457" i="8"/>
  <c r="J451" i="8"/>
  <c r="J409" i="8"/>
  <c r="J397" i="8"/>
  <c r="J337" i="8"/>
  <c r="J391" i="8"/>
  <c r="J331" i="8"/>
  <c r="J277" i="8"/>
  <c r="J385" i="8"/>
  <c r="J271" i="8"/>
  <c r="J445" i="8"/>
  <c r="J379" i="8"/>
  <c r="J325" i="8"/>
  <c r="J265" i="8"/>
  <c r="J415" i="8"/>
  <c r="J319" i="8"/>
  <c r="J259" i="8"/>
  <c r="J373" i="8"/>
  <c r="J313" i="8"/>
  <c r="J367" i="8"/>
  <c r="J307" i="8"/>
  <c r="J361" i="8"/>
  <c r="J355" i="8"/>
  <c r="J301" i="8"/>
  <c r="J295" i="8"/>
  <c r="J403" i="8"/>
  <c r="J349" i="8"/>
  <c r="J289" i="8"/>
  <c r="J241" i="8"/>
  <c r="J181" i="8"/>
  <c r="J121" i="8"/>
  <c r="J175" i="8"/>
  <c r="J115" i="8"/>
  <c r="J343" i="8"/>
  <c r="J229" i="8"/>
  <c r="J169" i="8"/>
  <c r="J235" i="8"/>
  <c r="J223" i="8"/>
  <c r="J163" i="8"/>
  <c r="J109" i="8"/>
  <c r="J217" i="8"/>
  <c r="J103" i="8"/>
  <c r="J283" i="8"/>
  <c r="J211" i="8"/>
  <c r="J157" i="8"/>
  <c r="J97" i="8"/>
  <c r="J151" i="8"/>
  <c r="J91" i="8"/>
  <c r="J205" i="8"/>
  <c r="J145" i="8"/>
  <c r="J253" i="8"/>
  <c r="J247" i="8"/>
  <c r="J199" i="8"/>
  <c r="J139" i="8"/>
  <c r="J85" i="8"/>
  <c r="J193" i="8"/>
  <c r="J187" i="8"/>
  <c r="J133" i="8"/>
  <c r="I14" i="8"/>
  <c r="K15" i="8"/>
  <c r="K18" i="8"/>
  <c r="I24" i="8"/>
  <c r="J31" i="8"/>
  <c r="I37" i="8"/>
  <c r="I38" i="8"/>
  <c r="I51" i="8"/>
  <c r="K58" i="8"/>
  <c r="I70" i="8"/>
  <c r="I79" i="8"/>
  <c r="J127" i="8"/>
  <c r="K13" i="8"/>
  <c r="K14" i="8"/>
  <c r="I19" i="8"/>
  <c r="I32" i="8"/>
  <c r="J37" i="8"/>
  <c r="I44" i="8"/>
  <c r="I57" i="8"/>
  <c r="I64" i="8"/>
  <c r="K70" i="8"/>
  <c r="J79" i="8"/>
  <c r="I85" i="8"/>
  <c r="I100" i="8"/>
  <c r="I227" i="8"/>
  <c r="K677" i="8"/>
  <c r="K671" i="8"/>
  <c r="K731" i="8"/>
  <c r="K719" i="8"/>
  <c r="K713" i="8"/>
  <c r="K707" i="8"/>
  <c r="K701" i="8"/>
  <c r="K647" i="8"/>
  <c r="K689" i="8"/>
  <c r="K587" i="8"/>
  <c r="K641" i="8"/>
  <c r="K695" i="8"/>
  <c r="K659" i="8"/>
  <c r="K629" i="8"/>
  <c r="K635" i="8"/>
  <c r="K611" i="8"/>
  <c r="K683" i="8"/>
  <c r="K593" i="8"/>
  <c r="K623" i="8"/>
  <c r="K545" i="8"/>
  <c r="K725" i="8"/>
  <c r="K539" i="8"/>
  <c r="K653" i="8"/>
  <c r="K533" i="8"/>
  <c r="K527" i="8"/>
  <c r="K665" i="8"/>
  <c r="K617" i="8"/>
  <c r="K605" i="8"/>
  <c r="K599" i="8"/>
  <c r="K581" i="8"/>
  <c r="K575" i="8"/>
  <c r="K569" i="8"/>
  <c r="K563" i="8"/>
  <c r="K551" i="8"/>
  <c r="K479" i="8"/>
  <c r="K521" i="8"/>
  <c r="K515" i="8"/>
  <c r="K473" i="8"/>
  <c r="K419" i="8"/>
  <c r="K413" i="8"/>
  <c r="K467" i="8"/>
  <c r="K461" i="8"/>
  <c r="K455" i="8"/>
  <c r="K449" i="8"/>
  <c r="K509" i="8"/>
  <c r="K503" i="8"/>
  <c r="K497" i="8"/>
  <c r="K443" i="8"/>
  <c r="K437" i="8"/>
  <c r="K557" i="8"/>
  <c r="K491" i="8"/>
  <c r="K317" i="8"/>
  <c r="K371" i="8"/>
  <c r="K311" i="8"/>
  <c r="K485" i="8"/>
  <c r="K365" i="8"/>
  <c r="K305" i="8"/>
  <c r="K251" i="8"/>
  <c r="K359" i="8"/>
  <c r="K245" i="8"/>
  <c r="K353" i="8"/>
  <c r="K299" i="8"/>
  <c r="K293" i="8"/>
  <c r="K233" i="8"/>
  <c r="K431" i="8"/>
  <c r="K407" i="8"/>
  <c r="K401" i="8"/>
  <c r="K347" i="8"/>
  <c r="K287" i="8"/>
  <c r="K341" i="8"/>
  <c r="K281" i="8"/>
  <c r="K395" i="8"/>
  <c r="K335" i="8"/>
  <c r="K425" i="8"/>
  <c r="K389" i="8"/>
  <c r="K329" i="8"/>
  <c r="K275" i="8"/>
  <c r="K383" i="8"/>
  <c r="K269" i="8"/>
  <c r="K215" i="8"/>
  <c r="K101" i="8"/>
  <c r="K257" i="8"/>
  <c r="K209" i="8"/>
  <c r="K155" i="8"/>
  <c r="K95" i="8"/>
  <c r="K149" i="8"/>
  <c r="K89" i="8"/>
  <c r="K203" i="8"/>
  <c r="K143" i="8"/>
  <c r="K197" i="8"/>
  <c r="K137" i="8"/>
  <c r="K83" i="8"/>
  <c r="K239" i="8"/>
  <c r="K191" i="8"/>
  <c r="K77" i="8"/>
  <c r="K185" i="8"/>
  <c r="K131" i="8"/>
  <c r="K323" i="8"/>
  <c r="K125" i="8"/>
  <c r="K263" i="8"/>
  <c r="K179" i="8"/>
  <c r="K119" i="8"/>
  <c r="K377" i="8"/>
  <c r="K173" i="8"/>
  <c r="K113" i="8"/>
  <c r="K227" i="8"/>
  <c r="K167" i="8"/>
  <c r="L685" i="8"/>
  <c r="L661" i="8"/>
  <c r="L709" i="8"/>
  <c r="L565" i="8"/>
  <c r="L613" i="8"/>
  <c r="L589" i="8"/>
  <c r="L637" i="8"/>
  <c r="L541" i="8"/>
  <c r="L493" i="8"/>
  <c r="L517" i="8"/>
  <c r="L421" i="8"/>
  <c r="L469" i="8"/>
  <c r="L445" i="8"/>
  <c r="L325" i="8"/>
  <c r="L373" i="8"/>
  <c r="L253" i="8"/>
  <c r="L301" i="8"/>
  <c r="L349" i="8"/>
  <c r="L397" i="8"/>
  <c r="L229" i="8"/>
  <c r="L109" i="8"/>
  <c r="L157" i="8"/>
  <c r="L205" i="8"/>
  <c r="L85" i="8"/>
  <c r="L133" i="8"/>
  <c r="L277" i="8"/>
  <c r="L181" i="8"/>
  <c r="J19" i="8"/>
  <c r="I25" i="8"/>
  <c r="I33" i="8"/>
  <c r="I36" i="8"/>
  <c r="I43" i="8"/>
  <c r="I50" i="8"/>
  <c r="K64" i="8"/>
  <c r="I214" i="8"/>
  <c r="M13" i="8"/>
  <c r="J25" i="8"/>
  <c r="I34" i="8"/>
  <c r="L37" i="8"/>
  <c r="J43" i="8"/>
  <c r="I49" i="8"/>
  <c r="I56" i="8"/>
  <c r="I63" i="8"/>
  <c r="I69" i="8"/>
  <c r="I187" i="8"/>
  <c r="K59" i="8"/>
  <c r="N13" i="8"/>
  <c r="R13" i="8" s="1"/>
  <c r="S13" i="8" s="1"/>
  <c r="I20" i="8"/>
  <c r="K34" i="8"/>
  <c r="I35" i="8"/>
  <c r="I42" i="8"/>
  <c r="J49" i="8"/>
  <c r="I55" i="8"/>
  <c r="I80" i="8"/>
  <c r="I26" i="8"/>
  <c r="K35" i="8"/>
  <c r="I48" i="8"/>
  <c r="J55" i="8"/>
  <c r="I61" i="8"/>
  <c r="I62" i="8"/>
  <c r="I68" i="8"/>
  <c r="I72" i="8"/>
  <c r="I86" i="8"/>
  <c r="I91" i="8"/>
  <c r="I133" i="8"/>
  <c r="I147" i="8"/>
  <c r="K161" i="8"/>
  <c r="K29" i="8"/>
  <c r="I21" i="8"/>
  <c r="I41" i="8"/>
  <c r="I54" i="8"/>
  <c r="J61" i="8"/>
  <c r="I120" i="8"/>
  <c r="I134" i="8"/>
  <c r="I27" i="8"/>
  <c r="K41" i="8"/>
  <c r="I47" i="8"/>
  <c r="I60" i="8"/>
  <c r="I67" i="8"/>
  <c r="I87" i="8"/>
  <c r="K107" i="8"/>
  <c r="I255" i="8"/>
  <c r="I22" i="8"/>
  <c r="I28" i="8"/>
  <c r="I40" i="8"/>
  <c r="K47" i="8"/>
  <c r="I53" i="8"/>
  <c r="L61" i="8"/>
  <c r="J67" i="8"/>
  <c r="K94" i="8"/>
  <c r="K221" i="8"/>
  <c r="I17" i="8"/>
  <c r="K22" i="8"/>
  <c r="K28" i="8"/>
  <c r="I29" i="8"/>
  <c r="K40" i="8"/>
  <c r="I46" i="8"/>
  <c r="K53" i="8"/>
  <c r="I59" i="8"/>
  <c r="I66" i="8"/>
  <c r="I71" i="8"/>
  <c r="I78" i="8"/>
  <c r="I180" i="8"/>
  <c r="I194" i="8"/>
  <c r="K208" i="8"/>
  <c r="I237" i="8"/>
  <c r="I403" i="8"/>
  <c r="AF9" i="11"/>
  <c r="AF11" i="11"/>
  <c r="AM15" i="11"/>
  <c r="AF15" i="11"/>
  <c r="AM24" i="11"/>
  <c r="AF24" i="11"/>
  <c r="AM16" i="11"/>
  <c r="AM29" i="11"/>
  <c r="AM60" i="11"/>
  <c r="AM31" i="11"/>
  <c r="AF22" i="11"/>
  <c r="AM22" i="11"/>
  <c r="AM25" i="11"/>
  <c r="E6" i="9"/>
  <c r="AF31" i="11"/>
  <c r="AF40" i="11"/>
  <c r="AM40" i="11"/>
  <c r="AF35" i="11"/>
  <c r="AF36" i="11"/>
  <c r="AM35" i="11"/>
  <c r="AF28" i="11"/>
  <c r="AF32" i="11"/>
  <c r="AF42" i="11"/>
  <c r="AM42" i="11"/>
  <c r="AF30" i="11"/>
  <c r="AF33" i="11"/>
  <c r="AF66" i="11"/>
  <c r="AM55" i="11"/>
  <c r="AF47" i="11"/>
  <c r="AF59" i="11"/>
  <c r="AM59" i="11"/>
  <c r="AM66" i="11"/>
  <c r="AM58" i="11"/>
  <c r="AF53" i="11"/>
  <c r="AF54" i="11"/>
  <c r="AF63" i="11"/>
  <c r="AF67" i="11"/>
  <c r="AF72" i="11"/>
  <c r="AM73" i="11"/>
  <c r="AF56" i="11"/>
  <c r="AM72" i="11"/>
  <c r="AF73" i="11"/>
  <c r="AF64" i="11"/>
  <c r="AF78" i="11"/>
  <c r="AM78" i="11"/>
  <c r="AF68" i="11"/>
  <c r="AF90" i="11"/>
  <c r="AF70" i="11"/>
  <c r="AF76" i="11"/>
  <c r="AF92" i="11"/>
  <c r="AF86" i="11"/>
  <c r="AM90" i="11"/>
  <c r="S9" i="13"/>
  <c r="R9" i="13"/>
  <c r="AB9" i="13"/>
  <c r="Y9" i="13"/>
  <c r="AF88" i="11"/>
  <c r="AF94" i="11"/>
  <c r="AF100" i="11"/>
  <c r="AB10" i="13"/>
  <c r="Y10" i="13"/>
  <c r="R10" i="13"/>
  <c r="T10" i="13" s="1"/>
  <c r="S10" i="13"/>
  <c r="Y7" i="13"/>
  <c r="X7" i="13"/>
  <c r="S7" i="13"/>
  <c r="R7" i="13"/>
  <c r="AB11" i="13"/>
  <c r="Y11" i="13"/>
  <c r="S11" i="13"/>
  <c r="R11" i="13"/>
  <c r="T11" i="13" s="1"/>
  <c r="S8" i="13"/>
  <c r="R8" i="13"/>
  <c r="Y8" i="13"/>
  <c r="P80" i="11" a="1"/>
  <c r="AJ55" i="11" a="1"/>
  <c r="AJ99" i="11" a="1"/>
  <c r="AJ68" i="11" a="1"/>
  <c r="P93" i="11" a="1"/>
  <c r="AC38" i="11" a="1"/>
  <c r="AJ26" i="11" a="1"/>
  <c r="AJ86" i="11" a="1"/>
  <c r="AC62" i="11" a="1"/>
  <c r="AJ87" i="11" a="1"/>
  <c r="AJ19" i="11" a="1"/>
  <c r="P72" i="11" a="1"/>
  <c r="AC51" i="11" a="1"/>
  <c r="AC48" i="11" a="1"/>
  <c r="P77" i="11" a="1"/>
  <c r="P49" i="11" a="1"/>
  <c r="P88" i="11" a="1"/>
  <c r="P29" i="11" a="1"/>
  <c r="AJ66" i="11" a="1"/>
  <c r="AJ91" i="11" a="1"/>
  <c r="P78" i="11" a="1"/>
  <c r="AC17" i="11" a="1"/>
  <c r="AC71" i="11" a="1"/>
  <c r="AC79" i="11" a="1"/>
  <c r="AJ50" i="11" a="1"/>
  <c r="P13" i="11" a="1"/>
  <c r="P70" i="11" a="1"/>
  <c r="AJ54" i="11" a="1"/>
  <c r="P62" i="11" a="1"/>
  <c r="I26" i="6" a="1"/>
  <c r="P33" i="11" a="1"/>
  <c r="P36" i="11" a="1"/>
  <c r="P47" i="11" a="1"/>
  <c r="AJ83" i="11" a="1"/>
  <c r="AC44" i="11" a="1"/>
  <c r="P81" i="11" a="1"/>
  <c r="P43" i="11" a="1"/>
  <c r="AJ57" i="11" a="1"/>
  <c r="AJ33" i="11" a="1"/>
  <c r="P42" i="11" a="1"/>
  <c r="AJ77" i="11" a="1"/>
  <c r="P61" i="11" a="1"/>
  <c r="AJ67" i="11" a="1"/>
  <c r="AJ35" i="11" a="1"/>
  <c r="AJ31" i="11" a="1"/>
  <c r="P96" i="11" a="1"/>
  <c r="P25" i="11" a="1"/>
  <c r="P97" i="11" a="1"/>
  <c r="AC66" i="11" a="1"/>
  <c r="AJ94" i="11" a="1"/>
  <c r="P37" i="11" a="1"/>
  <c r="AC43" i="11" a="1"/>
  <c r="AC74" i="11" a="1"/>
  <c r="AC24" i="11" a="1"/>
  <c r="AJ45" i="11" a="1"/>
  <c r="P34" i="11" a="1"/>
  <c r="P64" i="11" a="1"/>
  <c r="P50" i="11" a="1"/>
  <c r="P19" i="11" a="1"/>
  <c r="AC40" i="11" a="1"/>
  <c r="AJ40" i="11" a="1"/>
  <c r="P12" i="11" a="1"/>
  <c r="AC26" i="11" a="1"/>
  <c r="AJ58" i="11" a="1"/>
  <c r="AJ88" i="11" a="1"/>
  <c r="P8" i="11" a="1"/>
  <c r="P32" i="11" a="1"/>
  <c r="AC59" i="11" a="1"/>
  <c r="AC86" i="11" a="1"/>
  <c r="AC31" i="11" a="1"/>
  <c r="P73" i="11" a="1"/>
  <c r="AC91" i="11" a="1"/>
  <c r="AC82" i="11" a="1"/>
  <c r="AJ70" i="11" a="1"/>
  <c r="AC23" i="11" a="1"/>
  <c r="P44" i="11" a="1"/>
  <c r="AJ71" i="11" a="1"/>
  <c r="P99" i="11" a="1"/>
  <c r="AJ16" i="11" a="1"/>
  <c r="P9" i="11" a="1"/>
  <c r="AJ60" i="11" a="1"/>
  <c r="Y13" i="11" a="1"/>
  <c r="AJ100" i="11" a="1"/>
  <c r="AC76" i="11" a="1"/>
  <c r="AN89" i="11" a="1"/>
  <c r="P87" i="11" a="1"/>
  <c r="P10" i="11" a="1"/>
  <c r="P66" i="11" a="1"/>
  <c r="P57" i="11" a="1"/>
  <c r="AJ23" i="11" a="1"/>
  <c r="P92" i="11" a="1"/>
  <c r="AC98" i="11" a="1"/>
  <c r="P83" i="11" a="1"/>
  <c r="AJ73" i="11" a="1"/>
  <c r="AC19" i="11" a="1"/>
  <c r="P98" i="11" a="1"/>
  <c r="AC99" i="11" a="1"/>
  <c r="AJ14" i="11" a="1"/>
  <c r="AJ95" i="11" a="1"/>
  <c r="AC37" i="11" a="1"/>
  <c r="P22" i="11" a="1"/>
  <c r="AN88" i="11" a="1"/>
  <c r="AJ9" i="11" a="1"/>
  <c r="AJ82" i="11" a="1"/>
  <c r="AJ81" i="11" a="1"/>
  <c r="AC65" i="11" a="1"/>
  <c r="AJ76" i="11" a="1"/>
  <c r="AJ63" i="11" a="1"/>
  <c r="AC100" i="11" a="1"/>
  <c r="AC92" i="11" a="1"/>
  <c r="AJ47" i="11" a="1"/>
  <c r="AJ97" i="11" a="1"/>
  <c r="AJ48" i="11" a="1"/>
  <c r="P69" i="11" a="1"/>
  <c r="AJ11" i="11" a="1"/>
  <c r="P76" i="11" a="1"/>
  <c r="P100" i="11" a="1"/>
  <c r="AJ85" i="11" a="1"/>
  <c r="P15" i="11" a="1"/>
  <c r="AJ79" i="11" a="1"/>
  <c r="P94" i="11" a="1"/>
  <c r="AC11" i="11" a="1"/>
  <c r="AC45" i="11" a="1"/>
  <c r="Y46" i="11" a="1"/>
  <c r="AJ65" i="11" a="1"/>
  <c r="AJ28" i="11" a="1"/>
  <c r="AJ44" i="11" a="1"/>
  <c r="AJ49" i="11" a="1"/>
  <c r="AJ74" i="11" a="1"/>
  <c r="AC56" i="11" a="1"/>
  <c r="P65" i="11" a="1"/>
  <c r="P59" i="11" a="1"/>
  <c r="P24" i="11" a="1"/>
  <c r="AJ69" i="11" a="1"/>
  <c r="AC77" i="11" a="1"/>
  <c r="P21" i="11" a="1"/>
  <c r="AJ64" i="11" a="1"/>
  <c r="AJ78" i="11" a="1"/>
  <c r="AJ92" i="11" a="1"/>
  <c r="AC35" i="11" a="1"/>
  <c r="AC21" i="11" a="1"/>
  <c r="P79" i="11" a="1"/>
  <c r="AJ7" i="11" a="1"/>
  <c r="AJ24" i="11" a="1"/>
  <c r="P51" i="11" a="1"/>
  <c r="AN94" i="11" a="1"/>
  <c r="AC29" i="11" a="1"/>
  <c r="AC15" i="11" a="1"/>
  <c r="AJ39" i="11" a="1"/>
  <c r="AJ90" i="11" a="1"/>
  <c r="P56" i="11" a="1"/>
  <c r="AC7" i="11" a="1"/>
  <c r="AC18" i="11" a="1"/>
  <c r="AJ32" i="11" a="1"/>
  <c r="Y34" i="11" a="1"/>
  <c r="AJ75" i="11" a="1"/>
  <c r="AC28" i="11" a="1"/>
  <c r="AN100" i="11" a="1"/>
  <c r="P46" i="11" a="1"/>
  <c r="AC57" i="11" a="1"/>
  <c r="AC90" i="11" a="1"/>
  <c r="P85" i="11" a="1"/>
  <c r="AC78" i="11" a="1"/>
  <c r="P11" i="11" a="1"/>
  <c r="X3" i="18" a="1"/>
  <c r="AJ27" i="11" a="1"/>
  <c r="AJ84" i="11" a="1"/>
  <c r="AJ8" i="11" a="1"/>
  <c r="AJ61" i="11" a="1"/>
  <c r="P31" i="11" a="1"/>
  <c r="AJ15" i="11" a="1"/>
  <c r="AJ18" i="11" a="1"/>
  <c r="AJ43" i="11" a="1"/>
  <c r="P30" i="11" a="1"/>
  <c r="P54" i="11" a="1"/>
  <c r="P41" i="11" a="1"/>
  <c r="P38" i="11" a="1"/>
  <c r="Y89" i="11" a="1"/>
  <c r="AC25" i="11" a="1"/>
  <c r="AC30" i="11" a="1"/>
  <c r="AC69" i="11" a="1"/>
  <c r="AJ12" i="11" a="1"/>
  <c r="AC67" i="11" a="1"/>
  <c r="AC93" i="11" a="1"/>
  <c r="P23" i="11" a="1"/>
  <c r="AC60" i="11" a="1"/>
  <c r="AJ93" i="11" a="1"/>
  <c r="P84" i="11" a="1"/>
  <c r="AC94" i="11" a="1"/>
  <c r="P18" i="11" a="1"/>
  <c r="P26" i="11" a="1"/>
  <c r="AJ96" i="11" a="1"/>
  <c r="P82" i="11" a="1"/>
  <c r="AJ17" i="11" a="1"/>
  <c r="AJ37" i="11" a="1"/>
  <c r="P17" i="11" a="1"/>
  <c r="AJ72" i="11" a="1"/>
  <c r="P89" i="11" a="1"/>
  <c r="AJ59" i="11" a="1"/>
  <c r="P86" i="11" a="1"/>
  <c r="AJ62" i="11" a="1"/>
  <c r="AJ20" i="11" a="1"/>
  <c r="AJ13" i="11" a="1"/>
  <c r="AC14" i="11" a="1"/>
  <c r="AJ98" i="11" a="1"/>
  <c r="P39" i="11" a="1"/>
  <c r="AC53" i="11" a="1"/>
  <c r="P16" i="11" a="1"/>
  <c r="P63" i="11" a="1"/>
  <c r="P68" i="11" a="1"/>
  <c r="Y63" i="11" a="1"/>
  <c r="P75" i="11" a="1"/>
  <c r="I27" i="6" a="1"/>
  <c r="AC36" i="11" a="1"/>
  <c r="AC84" i="11" a="1"/>
  <c r="P35" i="11" a="1"/>
  <c r="P91" i="11" a="1"/>
  <c r="AJ30" i="11" a="1"/>
  <c r="P90" i="11" a="1"/>
  <c r="P7" i="11" a="1"/>
  <c r="AC80" i="11" a="1"/>
  <c r="P45" i="11" a="1"/>
  <c r="AC88" i="11" a="1"/>
  <c r="AJ22" i="11" a="1"/>
  <c r="P40" i="11" a="1"/>
  <c r="P60" i="11" a="1"/>
  <c r="P28" i="11" a="1"/>
  <c r="P95" i="11" a="1"/>
  <c r="AJ51" i="11" a="1"/>
  <c r="AC16" i="11" a="1"/>
  <c r="P52" i="11" a="1"/>
  <c r="AJ10" i="11" a="1"/>
  <c r="AC42" i="11" a="1"/>
  <c r="AC22" i="11" a="1"/>
  <c r="P67" i="11" a="1"/>
  <c r="P14" i="11" a="1"/>
  <c r="AJ89" i="11" a="1"/>
  <c r="AJ56" i="11" a="1"/>
  <c r="AC54" i="11" a="1"/>
  <c r="AJ38" i="11" a="1"/>
  <c r="AJ53" i="11" a="1"/>
  <c r="P27" i="11" a="1"/>
  <c r="AC72" i="11" a="1"/>
  <c r="AJ41" i="11" a="1"/>
  <c r="AC96" i="11" a="1"/>
  <c r="AJ52" i="11" a="1"/>
  <c r="AC39" i="11" a="1"/>
  <c r="AC9" i="11" a="1"/>
  <c r="AC58" i="11" a="1"/>
  <c r="AC64" i="11" a="1"/>
  <c r="P58" i="11" a="1"/>
  <c r="AC87" i="11" a="1"/>
  <c r="AJ34" i="11" a="1"/>
  <c r="P71" i="11" a="1"/>
  <c r="AC73" i="11" a="1"/>
  <c r="AJ29" i="11" a="1"/>
  <c r="AC52" i="11" a="1"/>
  <c r="AJ25" i="11" a="1"/>
  <c r="P20" i="11" a="1"/>
  <c r="AC33" i="11" a="1"/>
  <c r="P53" i="11" a="1"/>
  <c r="AJ21" i="11" a="1"/>
  <c r="P74" i="11" a="1"/>
  <c r="AJ36" i="11" a="1"/>
  <c r="AJ42" i="11" a="1"/>
  <c r="Y95" i="11" a="1"/>
  <c r="AC20" i="11" a="1"/>
  <c r="I20" i="6" a="1"/>
  <c r="AJ46" i="11" a="1"/>
  <c r="P55" i="11" a="1"/>
  <c r="P48" i="11" a="1"/>
  <c r="AJ80" i="11" a="1"/>
  <c r="AC68" i="11" a="1"/>
  <c r="AC43" i="11" l="1"/>
  <c r="AJ31" i="11"/>
  <c r="AC17" i="11"/>
  <c r="AC68" i="11"/>
  <c r="AJ48" i="11"/>
  <c r="AC98" i="11"/>
  <c r="AJ51" i="11"/>
  <c r="AC69" i="11"/>
  <c r="AC71" i="11"/>
  <c r="AC59" i="11"/>
  <c r="AC73" i="11"/>
  <c r="AJ55" i="11"/>
  <c r="AC44" i="11"/>
  <c r="AC86" i="11"/>
  <c r="Y89" i="11"/>
  <c r="AC88" i="11"/>
  <c r="AC80" i="11"/>
  <c r="AC72" i="11"/>
  <c r="AJ53" i="11"/>
  <c r="AC54" i="11"/>
  <c r="AC38" i="11"/>
  <c r="AC52" i="11"/>
  <c r="AC42" i="11"/>
  <c r="AJ34" i="11"/>
  <c r="AC30" i="11"/>
  <c r="AJ23" i="11"/>
  <c r="AC28" i="11"/>
  <c r="P86" i="11"/>
  <c r="AW86" i="11" s="1"/>
  <c r="AX86" i="11" s="1"/>
  <c r="P89" i="11"/>
  <c r="AW89" i="11" s="1"/>
  <c r="AX89" i="11" s="1"/>
  <c r="P90" i="11"/>
  <c r="AW90" i="11" s="1"/>
  <c r="AX90" i="11" s="1"/>
  <c r="P91" i="11"/>
  <c r="AW91" i="11" s="1"/>
  <c r="AX91" i="11" s="1"/>
  <c r="AC84" i="11"/>
  <c r="AJ68" i="11"/>
  <c r="P67" i="11"/>
  <c r="AW67" i="11" s="1"/>
  <c r="AX67" i="11" s="1"/>
  <c r="P63" i="11"/>
  <c r="AW63" i="11" s="1"/>
  <c r="AX63" i="11" s="1"/>
  <c r="P52" i="11"/>
  <c r="AW52" i="11" s="1"/>
  <c r="AX52" i="11" s="1"/>
  <c r="P47" i="11"/>
  <c r="AW47" i="11" s="1"/>
  <c r="P32" i="11"/>
  <c r="AW32" i="11" s="1"/>
  <c r="P24" i="11"/>
  <c r="AW24" i="11" s="1"/>
  <c r="AX24" i="11" s="1"/>
  <c r="P41" i="11"/>
  <c r="AW41" i="11" s="1"/>
  <c r="AX41" i="11" s="1"/>
  <c r="P30" i="11"/>
  <c r="AW30" i="11" s="1"/>
  <c r="AX30" i="11" s="1"/>
  <c r="P17" i="11"/>
  <c r="AW17" i="11" s="1"/>
  <c r="AX17" i="11" s="1"/>
  <c r="AJ12" i="11"/>
  <c r="AJ96" i="11"/>
  <c r="AJ89" i="11"/>
  <c r="Y63" i="11"/>
  <c r="AC60" i="11"/>
  <c r="AC53" i="11"/>
  <c r="AC48" i="11"/>
  <c r="AJ35" i="11"/>
  <c r="AJ47" i="11"/>
  <c r="Y34" i="11"/>
  <c r="AC18" i="11"/>
  <c r="AJ18" i="11"/>
  <c r="AJ17" i="11"/>
  <c r="AJ8" i="11"/>
  <c r="I27" i="6"/>
  <c r="K27" i="6" s="1"/>
  <c r="P84" i="11"/>
  <c r="AW84" i="11" s="1"/>
  <c r="AX84" i="11" s="1"/>
  <c r="P85" i="11"/>
  <c r="AW85" i="11" s="1"/>
  <c r="AX85" i="11" s="1"/>
  <c r="AC93" i="11"/>
  <c r="AC82" i="11"/>
  <c r="P78" i="11"/>
  <c r="AW78" i="11" s="1"/>
  <c r="P66" i="11"/>
  <c r="AW66" i="11" s="1"/>
  <c r="AX66" i="11" s="1"/>
  <c r="P65" i="11"/>
  <c r="AW65" i="11" s="1"/>
  <c r="AX65" i="11" s="1"/>
  <c r="AJ74" i="11"/>
  <c r="P56" i="11"/>
  <c r="AW56" i="11" s="1"/>
  <c r="AX56" i="11" s="1"/>
  <c r="P31" i="11"/>
  <c r="AW31" i="11" s="1"/>
  <c r="AC29" i="11"/>
  <c r="P18" i="11"/>
  <c r="AW18" i="11" s="1"/>
  <c r="AX18" i="11" s="1"/>
  <c r="P11" i="11"/>
  <c r="AW11" i="11" s="1"/>
  <c r="AX11" i="11" s="1"/>
  <c r="AC21" i="11"/>
  <c r="AC57" i="11"/>
  <c r="P97" i="11"/>
  <c r="AW97" i="11" s="1"/>
  <c r="AX97" i="11" s="1"/>
  <c r="P28" i="11"/>
  <c r="AW28" i="11" s="1"/>
  <c r="AX28" i="11" s="1"/>
  <c r="AJ88" i="11"/>
  <c r="AC100" i="11"/>
  <c r="AJ76" i="11"/>
  <c r="AJ44" i="11"/>
  <c r="AJ39" i="11"/>
  <c r="AC45" i="11"/>
  <c r="AJ27" i="11"/>
  <c r="AJ7" i="11"/>
  <c r="P100" i="11"/>
  <c r="AW100" i="11" s="1"/>
  <c r="AX100" i="11" s="1"/>
  <c r="AJ92" i="11"/>
  <c r="P72" i="11"/>
  <c r="AW72" i="11" s="1"/>
  <c r="AJ80" i="11"/>
  <c r="P61" i="11"/>
  <c r="AW61" i="11" s="1"/>
  <c r="AX61" i="11" s="1"/>
  <c r="P87" i="11"/>
  <c r="AW87" i="11" s="1"/>
  <c r="AX87" i="11" s="1"/>
  <c r="AC76" i="11"/>
  <c r="AJ81" i="11"/>
  <c r="AJ65" i="11"/>
  <c r="P22" i="11"/>
  <c r="AW22" i="11" s="1"/>
  <c r="AX22" i="11" s="1"/>
  <c r="P51" i="11"/>
  <c r="AW51" i="11" s="1"/>
  <c r="AX51" i="11" s="1"/>
  <c r="P15" i="11"/>
  <c r="AW15" i="11" s="1"/>
  <c r="AX15" i="11" s="1"/>
  <c r="AC19" i="11"/>
  <c r="AJ11" i="11"/>
  <c r="AN100" i="11"/>
  <c r="AC64" i="11"/>
  <c r="AJ66" i="11"/>
  <c r="AC26" i="11"/>
  <c r="AJ40" i="11"/>
  <c r="Y13" i="11"/>
  <c r="AJ9" i="11"/>
  <c r="P99" i="11"/>
  <c r="AW99" i="11" s="1"/>
  <c r="AX99" i="11" s="1"/>
  <c r="P94" i="11"/>
  <c r="AW94" i="11" s="1"/>
  <c r="AX94" i="11" s="1"/>
  <c r="AC99" i="11"/>
  <c r="AC91" i="11"/>
  <c r="P83" i="11"/>
  <c r="AW83" i="11" s="1"/>
  <c r="AX83" i="11" s="1"/>
  <c r="AJ86" i="11"/>
  <c r="P60" i="11"/>
  <c r="AW60" i="11" s="1"/>
  <c r="AX60" i="11" s="1"/>
  <c r="P55" i="11"/>
  <c r="AW55" i="11" s="1"/>
  <c r="AX55" i="11" s="1"/>
  <c r="P42" i="11"/>
  <c r="AW42" i="11" s="1"/>
  <c r="AX42" i="11" s="1"/>
  <c r="AJ57" i="11"/>
  <c r="P19" i="11"/>
  <c r="AW19" i="11" s="1"/>
  <c r="AX19" i="11" s="1"/>
  <c r="P9" i="11"/>
  <c r="AW9" i="11" s="1"/>
  <c r="AX9" i="11" s="1"/>
  <c r="AJ45" i="11"/>
  <c r="AJ95" i="11"/>
  <c r="AJ70" i="11"/>
  <c r="AC66" i="11"/>
  <c r="AC31" i="11"/>
  <c r="AC20" i="11"/>
  <c r="AJ13" i="11"/>
  <c r="AC9" i="11"/>
  <c r="P88" i="11"/>
  <c r="AW88" i="11" s="1"/>
  <c r="AX88" i="11" s="1"/>
  <c r="P77" i="11"/>
  <c r="AW77" i="11" s="1"/>
  <c r="P81" i="11"/>
  <c r="AW81" i="11" s="1"/>
  <c r="AX81" i="11" s="1"/>
  <c r="P64" i="11"/>
  <c r="AW64" i="11" s="1"/>
  <c r="AX64" i="11" s="1"/>
  <c r="P36" i="11"/>
  <c r="AW36" i="11" s="1"/>
  <c r="AX36" i="11" s="1"/>
  <c r="P44" i="11"/>
  <c r="AW44" i="11" s="1"/>
  <c r="AX44" i="11" s="1"/>
  <c r="P37" i="11"/>
  <c r="AW37" i="11" s="1"/>
  <c r="AX37" i="11" s="1"/>
  <c r="P13" i="11"/>
  <c r="AW13" i="11" s="1"/>
  <c r="AX13" i="11" s="1"/>
  <c r="P25" i="11"/>
  <c r="AW25" i="11" s="1"/>
  <c r="AX25" i="11" s="1"/>
  <c r="AJ20" i="11"/>
  <c r="AC25" i="11"/>
  <c r="AJ22" i="11"/>
  <c r="I20" i="6"/>
  <c r="K20" i="6" s="1"/>
  <c r="Y95" i="11"/>
  <c r="AC51" i="11"/>
  <c r="AJ83" i="11"/>
  <c r="AC62" i="11"/>
  <c r="AC74" i="11"/>
  <c r="AJ54" i="11"/>
  <c r="AJ99" i="11"/>
  <c r="AC79" i="11"/>
  <c r="AJ87" i="11"/>
  <c r="AJ64" i="11"/>
  <c r="AJ62" i="11"/>
  <c r="AJ52" i="11"/>
  <c r="AJ41" i="11"/>
  <c r="AJ36" i="11"/>
  <c r="AJ19" i="11"/>
  <c r="AC33" i="11"/>
  <c r="I26" i="6"/>
  <c r="K26" i="6" s="1"/>
  <c r="P93" i="11"/>
  <c r="AW93" i="11" s="1"/>
  <c r="AX93" i="11" s="1"/>
  <c r="P71" i="11"/>
  <c r="AW71" i="11" s="1"/>
  <c r="AX71" i="11" s="1"/>
  <c r="P80" i="11"/>
  <c r="AW80" i="11" s="1"/>
  <c r="AX80" i="11" s="1"/>
  <c r="P62" i="11"/>
  <c r="AW62" i="11" s="1"/>
  <c r="AJ69" i="11"/>
  <c r="P38" i="11"/>
  <c r="AW38" i="11" s="1"/>
  <c r="AX38" i="11" s="1"/>
  <c r="P45" i="11"/>
  <c r="AW45" i="11" s="1"/>
  <c r="AX45" i="11" s="1"/>
  <c r="P7" i="11"/>
  <c r="AW7" i="11" s="1"/>
  <c r="AX7" i="11" s="1"/>
  <c r="P27" i="11"/>
  <c r="AW27" i="11" s="1"/>
  <c r="AX27" i="11" s="1"/>
  <c r="AJ21" i="11"/>
  <c r="AJ56" i="11"/>
  <c r="AJ26" i="11"/>
  <c r="P95" i="11"/>
  <c r="AW95" i="11" s="1"/>
  <c r="AX95" i="11" s="1"/>
  <c r="P58" i="11"/>
  <c r="AW58" i="11" s="1"/>
  <c r="AX58" i="11" s="1"/>
  <c r="AC14" i="11"/>
  <c r="AJ94" i="11"/>
  <c r="AJ97" i="11"/>
  <c r="AJ75" i="11"/>
  <c r="AJ59" i="11"/>
  <c r="AJ72" i="11"/>
  <c r="AJ30" i="11"/>
  <c r="AJ38" i="11"/>
  <c r="AC36" i="11"/>
  <c r="AJ25" i="11"/>
  <c r="AJ29" i="11"/>
  <c r="AJ10" i="11"/>
  <c r="AC87" i="11"/>
  <c r="P74" i="11"/>
  <c r="AW74" i="11" s="1"/>
  <c r="P57" i="11"/>
  <c r="AW57" i="11" s="1"/>
  <c r="AX57" i="11" s="1"/>
  <c r="P59" i="11"/>
  <c r="AW59" i="11" s="1"/>
  <c r="AX59" i="11" s="1"/>
  <c r="P54" i="11"/>
  <c r="AW54" i="11" s="1"/>
  <c r="AX54" i="11" s="1"/>
  <c r="AJ43" i="11"/>
  <c r="AJ37" i="11"/>
  <c r="P35" i="11"/>
  <c r="AW35" i="11" s="1"/>
  <c r="AX35" i="11" s="1"/>
  <c r="P26" i="11"/>
  <c r="AW26" i="11" s="1"/>
  <c r="AX26" i="11" s="1"/>
  <c r="P14" i="11"/>
  <c r="AW14" i="11" s="1"/>
  <c r="AX14" i="11" s="1"/>
  <c r="AC22" i="11"/>
  <c r="P16" i="11"/>
  <c r="AW16" i="11" s="1"/>
  <c r="AX16" i="11" s="1"/>
  <c r="AC16" i="11"/>
  <c r="AJ42" i="11"/>
  <c r="AJ98" i="11"/>
  <c r="AC92" i="11"/>
  <c r="AJ32" i="11"/>
  <c r="AC7" i="11"/>
  <c r="AJ15" i="11"/>
  <c r="P82" i="11"/>
  <c r="AW82" i="11" s="1"/>
  <c r="AX82" i="11" s="1"/>
  <c r="AJ84" i="11"/>
  <c r="P75" i="11"/>
  <c r="AW75" i="11" s="1"/>
  <c r="AX75" i="11" s="1"/>
  <c r="P68" i="11"/>
  <c r="AW68" i="11" s="1"/>
  <c r="AX68" i="11" s="1"/>
  <c r="P23" i="11"/>
  <c r="AW23" i="11" s="1"/>
  <c r="AX23" i="11" s="1"/>
  <c r="P39" i="11"/>
  <c r="AW39" i="11" s="1"/>
  <c r="AX39" i="11" s="1"/>
  <c r="P20" i="11"/>
  <c r="AW20" i="11" s="1"/>
  <c r="P8" i="11"/>
  <c r="AW8" i="11" s="1"/>
  <c r="AX8" i="11" s="1"/>
  <c r="P10" i="11"/>
  <c r="AW10" i="11" s="1"/>
  <c r="AX10" i="11" s="1"/>
  <c r="AC56" i="11"/>
  <c r="P96" i="11"/>
  <c r="AW96" i="11" s="1"/>
  <c r="AJ90" i="11"/>
  <c r="AJ61" i="11"/>
  <c r="AN94" i="11"/>
  <c r="AC94" i="11"/>
  <c r="AJ93" i="11"/>
  <c r="AC90" i="11"/>
  <c r="AC67" i="11"/>
  <c r="AC77" i="11"/>
  <c r="AJ67" i="11"/>
  <c r="AJ58" i="11"/>
  <c r="AJ63" i="11"/>
  <c r="AJ49" i="11"/>
  <c r="AJ28" i="11"/>
  <c r="AC15" i="11"/>
  <c r="AC11" i="11"/>
  <c r="X3" i="18"/>
  <c r="AC78" i="11"/>
  <c r="AC35" i="11"/>
  <c r="P92" i="11"/>
  <c r="AW92" i="11" s="1"/>
  <c r="AX92" i="11" s="1"/>
  <c r="AC96" i="11"/>
  <c r="AJ91" i="11"/>
  <c r="AJ77" i="11"/>
  <c r="AN89" i="11"/>
  <c r="AC65" i="11"/>
  <c r="AJ82" i="11"/>
  <c r="Y46" i="11"/>
  <c r="AC37" i="11"/>
  <c r="AJ24" i="11"/>
  <c r="P79" i="11"/>
  <c r="AW79" i="11" s="1"/>
  <c r="AX79" i="11" s="1"/>
  <c r="P76" i="11"/>
  <c r="AW76" i="11" s="1"/>
  <c r="AX76" i="11" s="1"/>
  <c r="P46" i="11"/>
  <c r="AW46" i="11" s="1"/>
  <c r="AX46" i="11" s="1"/>
  <c r="P53" i="11"/>
  <c r="AW53" i="11" s="1"/>
  <c r="AX53" i="11" s="1"/>
  <c r="P48" i="11"/>
  <c r="AW48" i="11" s="1"/>
  <c r="AX48" i="11" s="1"/>
  <c r="P29" i="11"/>
  <c r="AW29" i="11" s="1"/>
  <c r="AX29" i="11" s="1"/>
  <c r="P12" i="11"/>
  <c r="AW12" i="11" s="1"/>
  <c r="AX12" i="11" s="1"/>
  <c r="AJ100" i="11"/>
  <c r="P21" i="11"/>
  <c r="AW21" i="11" s="1"/>
  <c r="AX21" i="11" s="1"/>
  <c r="AN88" i="11"/>
  <c r="AJ71" i="11"/>
  <c r="AJ79" i="11"/>
  <c r="AJ85" i="11"/>
  <c r="AJ73" i="11"/>
  <c r="AJ78" i="11"/>
  <c r="AJ50" i="11"/>
  <c r="AC58" i="11"/>
  <c r="AJ46" i="11"/>
  <c r="AJ33" i="11"/>
  <c r="AC40" i="11"/>
  <c r="AJ60" i="11"/>
  <c r="AJ16" i="11"/>
  <c r="AC24" i="11"/>
  <c r="AJ14" i="11"/>
  <c r="P98" i="11"/>
  <c r="AW98" i="11" s="1"/>
  <c r="AX98" i="11" s="1"/>
  <c r="P73" i="11"/>
  <c r="AW73" i="11" s="1"/>
  <c r="AX73" i="11" s="1"/>
  <c r="P69" i="11"/>
  <c r="AW69" i="11" s="1"/>
  <c r="AX69" i="11" s="1"/>
  <c r="P70" i="11"/>
  <c r="AW70" i="11" s="1"/>
  <c r="AX70" i="11" s="1"/>
  <c r="P40" i="11"/>
  <c r="AW40" i="11" s="1"/>
  <c r="AX40" i="11" s="1"/>
  <c r="AC39" i="11"/>
  <c r="P49" i="11"/>
  <c r="AW49" i="11" s="1"/>
  <c r="AX49" i="11" s="1"/>
  <c r="P43" i="11"/>
  <c r="AW43" i="11" s="1"/>
  <c r="AX43" i="11" s="1"/>
  <c r="P50" i="11"/>
  <c r="AW50" i="11" s="1"/>
  <c r="AX50" i="11" s="1"/>
  <c r="P34" i="11"/>
  <c r="AW34" i="11" s="1"/>
  <c r="AX34" i="11" s="1"/>
  <c r="P33" i="11"/>
  <c r="AW33" i="11" s="1"/>
  <c r="AX33" i="11" s="1"/>
  <c r="AC23" i="11"/>
  <c r="K703" i="8"/>
  <c r="K643" i="8"/>
  <c r="K691" i="8"/>
  <c r="K685" i="8"/>
  <c r="K727" i="8"/>
  <c r="K673" i="8"/>
  <c r="K721" i="8"/>
  <c r="K715" i="8"/>
  <c r="K679" i="8"/>
  <c r="K637" i="8"/>
  <c r="K607" i="8"/>
  <c r="K601" i="8"/>
  <c r="K661" i="8"/>
  <c r="K595" i="8"/>
  <c r="K709" i="8"/>
  <c r="K589" i="8"/>
  <c r="K649" i="8"/>
  <c r="K655" i="8"/>
  <c r="K631" i="8"/>
  <c r="K625" i="8"/>
  <c r="K697" i="8"/>
  <c r="K667" i="8"/>
  <c r="K619" i="8"/>
  <c r="K565" i="8"/>
  <c r="K505" i="8"/>
  <c r="K613" i="8"/>
  <c r="K559" i="8"/>
  <c r="K553" i="8"/>
  <c r="K547" i="8"/>
  <c r="K535" i="8"/>
  <c r="K529" i="8"/>
  <c r="K577" i="8"/>
  <c r="K541" i="8"/>
  <c r="K493" i="8"/>
  <c r="K433" i="8"/>
  <c r="K517" i="8"/>
  <c r="K487" i="8"/>
  <c r="K427" i="8"/>
  <c r="K523" i="8"/>
  <c r="K481" i="8"/>
  <c r="K475" i="8"/>
  <c r="K421" i="8"/>
  <c r="K511" i="8"/>
  <c r="K415" i="8"/>
  <c r="K469" i="8"/>
  <c r="K463" i="8"/>
  <c r="K457" i="8"/>
  <c r="K571" i="8"/>
  <c r="K451" i="8"/>
  <c r="K583" i="8"/>
  <c r="K391" i="8"/>
  <c r="K331" i="8"/>
  <c r="K277" i="8"/>
  <c r="K385" i="8"/>
  <c r="K271" i="8"/>
  <c r="K499" i="8"/>
  <c r="K445" i="8"/>
  <c r="K379" i="8"/>
  <c r="K325" i="8"/>
  <c r="K265" i="8"/>
  <c r="K319" i="8"/>
  <c r="K259" i="8"/>
  <c r="K373" i="8"/>
  <c r="K313" i="8"/>
  <c r="K367" i="8"/>
  <c r="K307" i="8"/>
  <c r="K253" i="8"/>
  <c r="K439" i="8"/>
  <c r="K361" i="8"/>
  <c r="K355" i="8"/>
  <c r="K301" i="8"/>
  <c r="K295" i="8"/>
  <c r="K403" i="8"/>
  <c r="K349" i="8"/>
  <c r="K289" i="8"/>
  <c r="K343" i="8"/>
  <c r="K283" i="8"/>
  <c r="K175" i="8"/>
  <c r="K115" i="8"/>
  <c r="K229" i="8"/>
  <c r="K169" i="8"/>
  <c r="K235" i="8"/>
  <c r="K223" i="8"/>
  <c r="K163" i="8"/>
  <c r="K109" i="8"/>
  <c r="K217" i="8"/>
  <c r="K103" i="8"/>
  <c r="K397" i="8"/>
  <c r="K211" i="8"/>
  <c r="K157" i="8"/>
  <c r="N157" i="8" s="1"/>
  <c r="R157" i="8" s="1"/>
  <c r="K97" i="8"/>
  <c r="K151" i="8"/>
  <c r="K91" i="8"/>
  <c r="K409" i="8"/>
  <c r="K205" i="8"/>
  <c r="K145" i="8"/>
  <c r="K337" i="8"/>
  <c r="K247" i="8"/>
  <c r="K199" i="8"/>
  <c r="K139" i="8"/>
  <c r="K193" i="8"/>
  <c r="K187" i="8"/>
  <c r="K133" i="8"/>
  <c r="K127" i="8"/>
  <c r="K67" i="8"/>
  <c r="K181" i="8"/>
  <c r="K121" i="8"/>
  <c r="K61" i="8"/>
  <c r="K55" i="8"/>
  <c r="K49" i="8"/>
  <c r="N49" i="8" s="1"/>
  <c r="R49" i="8" s="1"/>
  <c r="K43" i="8"/>
  <c r="K25" i="8"/>
  <c r="K19" i="8"/>
  <c r="K85" i="8"/>
  <c r="K79" i="8"/>
  <c r="K37" i="8"/>
  <c r="K31" i="8"/>
  <c r="K241" i="8"/>
  <c r="K73" i="8"/>
  <c r="K732" i="8"/>
  <c r="K696" i="8"/>
  <c r="K726" i="8"/>
  <c r="K684" i="8"/>
  <c r="K678" i="8"/>
  <c r="K720" i="8"/>
  <c r="K714" i="8"/>
  <c r="K660" i="8"/>
  <c r="K600" i="8"/>
  <c r="K594" i="8"/>
  <c r="K654" i="8"/>
  <c r="K648" i="8"/>
  <c r="K702" i="8"/>
  <c r="K666" i="8"/>
  <c r="K582" i="8"/>
  <c r="K672" i="8"/>
  <c r="K642" i="8"/>
  <c r="K630" i="8"/>
  <c r="K708" i="8"/>
  <c r="K624" i="8"/>
  <c r="K618" i="8"/>
  <c r="K690" i="8"/>
  <c r="K636" i="8"/>
  <c r="K564" i="8"/>
  <c r="K558" i="8"/>
  <c r="K606" i="8"/>
  <c r="K552" i="8"/>
  <c r="K546" i="8"/>
  <c r="K540" i="8"/>
  <c r="K612" i="8"/>
  <c r="K522" i="8"/>
  <c r="K588" i="8"/>
  <c r="K576" i="8"/>
  <c r="K570" i="8"/>
  <c r="K534" i="8"/>
  <c r="K492" i="8"/>
  <c r="K510" i="8"/>
  <c r="K486" i="8"/>
  <c r="K426" i="8"/>
  <c r="K528" i="8"/>
  <c r="K480" i="8"/>
  <c r="K474" i="8"/>
  <c r="K420" i="8"/>
  <c r="K414" i="8"/>
  <c r="K468" i="8"/>
  <c r="K462" i="8"/>
  <c r="K456" i="8"/>
  <c r="K516" i="8"/>
  <c r="K450" i="8"/>
  <c r="K498" i="8"/>
  <c r="K444" i="8"/>
  <c r="K384" i="8"/>
  <c r="K270" i="8"/>
  <c r="K378" i="8"/>
  <c r="K324" i="8"/>
  <c r="K264" i="8"/>
  <c r="K318" i="8"/>
  <c r="K258" i="8"/>
  <c r="K432" i="8"/>
  <c r="K372" i="8"/>
  <c r="K312" i="8"/>
  <c r="K366" i="8"/>
  <c r="K306" i="8"/>
  <c r="K252" i="8"/>
  <c r="K360" i="8"/>
  <c r="K246" i="8"/>
  <c r="K354" i="8"/>
  <c r="K300" i="8"/>
  <c r="K294" i="8"/>
  <c r="K438" i="8"/>
  <c r="K402" i="8"/>
  <c r="K348" i="8"/>
  <c r="K288" i="8"/>
  <c r="K408" i="8"/>
  <c r="K342" i="8"/>
  <c r="K282" i="8"/>
  <c r="K504" i="8"/>
  <c r="K396" i="8"/>
  <c r="K336" i="8"/>
  <c r="K228" i="8"/>
  <c r="K168" i="8"/>
  <c r="K330" i="8"/>
  <c r="K222" i="8"/>
  <c r="K162" i="8"/>
  <c r="K108" i="8"/>
  <c r="K216" i="8"/>
  <c r="K102" i="8"/>
  <c r="K210" i="8"/>
  <c r="K156" i="8"/>
  <c r="K96" i="8"/>
  <c r="K150" i="8"/>
  <c r="K90" i="8"/>
  <c r="K204" i="8"/>
  <c r="K144" i="8"/>
  <c r="K198" i="8"/>
  <c r="K138" i="8"/>
  <c r="K84" i="8"/>
  <c r="K192" i="8"/>
  <c r="K240" i="8"/>
  <c r="K186" i="8"/>
  <c r="K132" i="8"/>
  <c r="K126" i="8"/>
  <c r="K390" i="8"/>
  <c r="K180" i="8"/>
  <c r="K120" i="8"/>
  <c r="K60" i="8"/>
  <c r="K234" i="8"/>
  <c r="K54" i="8"/>
  <c r="K72" i="8"/>
  <c r="K48" i="8"/>
  <c r="K78" i="8"/>
  <c r="K42" i="8"/>
  <c r="K174" i="8"/>
  <c r="K36" i="8"/>
  <c r="K114" i="8"/>
  <c r="K24" i="8"/>
  <c r="K276" i="8"/>
  <c r="K30" i="8"/>
  <c r="K66" i="8"/>
  <c r="N149" i="8"/>
  <c r="R149" i="8" s="1"/>
  <c r="Q94" i="12"/>
  <c r="S94" i="12"/>
  <c r="S46" i="12"/>
  <c r="Q46" i="12"/>
  <c r="Q55" i="12"/>
  <c r="S55" i="12"/>
  <c r="S56" i="12"/>
  <c r="Q56" i="12"/>
  <c r="S69" i="12"/>
  <c r="Q69" i="12"/>
  <c r="S37" i="12"/>
  <c r="Q37" i="12"/>
  <c r="S14" i="12"/>
  <c r="Q14" i="12"/>
  <c r="S7" i="12"/>
  <c r="Q7" i="12"/>
  <c r="AX62" i="11"/>
  <c r="Q98" i="12"/>
  <c r="S98" i="12"/>
  <c r="S11" i="12"/>
  <c r="Q11" i="12"/>
  <c r="Q90" i="12"/>
  <c r="S90" i="12"/>
  <c r="S42" i="12"/>
  <c r="Q42" i="12"/>
  <c r="S99" i="12"/>
  <c r="Q99" i="12"/>
  <c r="Q51" i="12"/>
  <c r="S51" i="12"/>
  <c r="S100" i="12"/>
  <c r="Q100" i="12"/>
  <c r="S52" i="12"/>
  <c r="Q52" i="12"/>
  <c r="S10" i="12"/>
  <c r="Q10" i="12"/>
  <c r="S60" i="12"/>
  <c r="Q60" i="12"/>
  <c r="E7" i="9"/>
  <c r="N64" i="8"/>
  <c r="R64" i="8" s="1"/>
  <c r="K729" i="8"/>
  <c r="K663" i="8"/>
  <c r="K717" i="8"/>
  <c r="K711" i="8"/>
  <c r="K657" i="8"/>
  <c r="K651" i="8"/>
  <c r="K723" i="8"/>
  <c r="K705" i="8"/>
  <c r="K693" i="8"/>
  <c r="K687" i="8"/>
  <c r="K681" i="8"/>
  <c r="N681" i="8" s="1"/>
  <c r="R681" i="8" s="1"/>
  <c r="K627" i="8"/>
  <c r="K621" i="8"/>
  <c r="K699" i="8"/>
  <c r="K615" i="8"/>
  <c r="N615" i="8" s="1"/>
  <c r="R615" i="8" s="1"/>
  <c r="K645" i="8"/>
  <c r="K609" i="8"/>
  <c r="K675" i="8"/>
  <c r="K639" i="8"/>
  <c r="K633" i="8"/>
  <c r="K591" i="8"/>
  <c r="K525" i="8"/>
  <c r="K579" i="8"/>
  <c r="K519" i="8"/>
  <c r="K573" i="8"/>
  <c r="N573" i="8" s="1"/>
  <c r="R573" i="8" s="1"/>
  <c r="K567" i="8"/>
  <c r="K513" i="8"/>
  <c r="K669" i="8"/>
  <c r="K603" i="8"/>
  <c r="K507" i="8"/>
  <c r="K561" i="8"/>
  <c r="K597" i="8"/>
  <c r="K585" i="8"/>
  <c r="K555" i="8"/>
  <c r="K549" i="8"/>
  <c r="K543" i="8"/>
  <c r="K459" i="8"/>
  <c r="N459" i="8" s="1"/>
  <c r="R459" i="8" s="1"/>
  <c r="K453" i="8"/>
  <c r="K537" i="8"/>
  <c r="K531" i="8"/>
  <c r="K447" i="8"/>
  <c r="K501" i="8"/>
  <c r="K495" i="8"/>
  <c r="K441" i="8"/>
  <c r="K435" i="8"/>
  <c r="K489" i="8"/>
  <c r="K483" i="8"/>
  <c r="N483" i="8" s="1"/>
  <c r="R483" i="8" s="1"/>
  <c r="K477" i="8"/>
  <c r="K471" i="8"/>
  <c r="K351" i="8"/>
  <c r="K297" i="8"/>
  <c r="K405" i="8"/>
  <c r="K291" i="8"/>
  <c r="K429" i="8"/>
  <c r="K399" i="8"/>
  <c r="K345" i="8"/>
  <c r="K285" i="8"/>
  <c r="K339" i="8"/>
  <c r="K279" i="8"/>
  <c r="N279" i="8" s="1"/>
  <c r="R279" i="8" s="1"/>
  <c r="K393" i="8"/>
  <c r="K333" i="8"/>
  <c r="K417" i="8"/>
  <c r="K387" i="8"/>
  <c r="K327" i="8"/>
  <c r="K273" i="8"/>
  <c r="K423" i="8"/>
  <c r="K381" i="8"/>
  <c r="K267" i="8"/>
  <c r="K465" i="8"/>
  <c r="K375" i="8"/>
  <c r="K321" i="8"/>
  <c r="N321" i="8" s="1"/>
  <c r="R321" i="8" s="1"/>
  <c r="K315" i="8"/>
  <c r="K411" i="8"/>
  <c r="N411" i="8" s="1"/>
  <c r="R411" i="8" s="1"/>
  <c r="K369" i="8"/>
  <c r="K309" i="8"/>
  <c r="N309" i="8" s="1"/>
  <c r="R309" i="8" s="1"/>
  <c r="K363" i="8"/>
  <c r="K303" i="8"/>
  <c r="N303" i="8" s="1"/>
  <c r="R303" i="8" s="1"/>
  <c r="K195" i="8"/>
  <c r="K135" i="8"/>
  <c r="K81" i="8"/>
  <c r="K189" i="8"/>
  <c r="K75" i="8"/>
  <c r="K357" i="8"/>
  <c r="N357" i="8" s="1"/>
  <c r="R357" i="8" s="1"/>
  <c r="K183" i="8"/>
  <c r="K129" i="8"/>
  <c r="N129" i="8" s="1"/>
  <c r="R129" i="8" s="1"/>
  <c r="K69" i="8"/>
  <c r="K123" i="8"/>
  <c r="K261" i="8"/>
  <c r="K231" i="8"/>
  <c r="K177" i="8"/>
  <c r="K117" i="8"/>
  <c r="K171" i="8"/>
  <c r="K111" i="8"/>
  <c r="K225" i="8"/>
  <c r="K165" i="8"/>
  <c r="N165" i="8" s="1"/>
  <c r="R165" i="8" s="1"/>
  <c r="K219" i="8"/>
  <c r="K159" i="8"/>
  <c r="K105" i="8"/>
  <c r="K213" i="8"/>
  <c r="K99" i="8"/>
  <c r="K249" i="8"/>
  <c r="K243" i="8"/>
  <c r="K207" i="8"/>
  <c r="K153" i="8"/>
  <c r="K93" i="8"/>
  <c r="K255" i="8"/>
  <c r="K237" i="8"/>
  <c r="N237" i="8" s="1"/>
  <c r="R237" i="8" s="1"/>
  <c r="K147" i="8"/>
  <c r="K87" i="8"/>
  <c r="K27" i="8"/>
  <c r="K21" i="8"/>
  <c r="K63" i="8"/>
  <c r="K201" i="8"/>
  <c r="K33" i="8"/>
  <c r="K57" i="8"/>
  <c r="K51" i="8"/>
  <c r="K141" i="8"/>
  <c r="K45" i="8"/>
  <c r="K39" i="8"/>
  <c r="N81" i="8"/>
  <c r="R81" i="8" s="1"/>
  <c r="N465" i="8"/>
  <c r="R465" i="8" s="1"/>
  <c r="H29" i="6"/>
  <c r="Q86" i="12"/>
  <c r="S86" i="12"/>
  <c r="S38" i="12"/>
  <c r="Q38" i="12"/>
  <c r="S95" i="12"/>
  <c r="Q95" i="12"/>
  <c r="Q47" i="12"/>
  <c r="S47" i="12"/>
  <c r="S96" i="12"/>
  <c r="Q96" i="12"/>
  <c r="S48" i="12"/>
  <c r="Q48" i="12"/>
  <c r="Q17" i="12"/>
  <c r="S17" i="12"/>
  <c r="S89" i="12"/>
  <c r="Q89" i="12"/>
  <c r="S25" i="12"/>
  <c r="Q25" i="12"/>
  <c r="AX47" i="11"/>
  <c r="N191" i="8"/>
  <c r="R191" i="8" s="1"/>
  <c r="N729" i="8"/>
  <c r="R729" i="8" s="1"/>
  <c r="Q82" i="12"/>
  <c r="S82" i="12"/>
  <c r="S34" i="12"/>
  <c r="Q34" i="12"/>
  <c r="S91" i="12"/>
  <c r="Q91" i="12"/>
  <c r="Q43" i="12"/>
  <c r="S43" i="12"/>
  <c r="S92" i="12"/>
  <c r="Q92" i="12"/>
  <c r="S44" i="12"/>
  <c r="Q44" i="12"/>
  <c r="S45" i="12"/>
  <c r="Q45" i="12"/>
  <c r="Q13" i="12"/>
  <c r="S13" i="12"/>
  <c r="N664" i="8"/>
  <c r="R664" i="8" s="1"/>
  <c r="N635" i="8"/>
  <c r="R635" i="8" s="1"/>
  <c r="Q78" i="12"/>
  <c r="S78" i="12"/>
  <c r="Q30" i="12"/>
  <c r="S30" i="12"/>
  <c r="S87" i="12"/>
  <c r="Q87" i="12"/>
  <c r="Q39" i="12"/>
  <c r="S39" i="12"/>
  <c r="S88" i="12"/>
  <c r="Q88" i="12"/>
  <c r="S40" i="12"/>
  <c r="Q40" i="12"/>
  <c r="Q9" i="12"/>
  <c r="S9" i="12"/>
  <c r="S93" i="12"/>
  <c r="Q93" i="12"/>
  <c r="J8" i="10"/>
  <c r="K722" i="8"/>
  <c r="K728" i="8"/>
  <c r="K710" i="8"/>
  <c r="K656" i="8"/>
  <c r="N656" i="8" s="1"/>
  <c r="R656" i="8" s="1"/>
  <c r="K704" i="8"/>
  <c r="K698" i="8"/>
  <c r="K638" i="8"/>
  <c r="N638" i="8" s="1"/>
  <c r="R638" i="8" s="1"/>
  <c r="K692" i="8"/>
  <c r="K674" i="8"/>
  <c r="K716" i="8"/>
  <c r="K644" i="8"/>
  <c r="K614" i="8"/>
  <c r="K608" i="8"/>
  <c r="K668" i="8"/>
  <c r="K602" i="8"/>
  <c r="N602" i="8" s="1"/>
  <c r="R602" i="8" s="1"/>
  <c r="K596" i="8"/>
  <c r="K662" i="8"/>
  <c r="K680" i="8"/>
  <c r="K650" i="8"/>
  <c r="K632" i="8"/>
  <c r="K578" i="8"/>
  <c r="K572" i="8"/>
  <c r="K566" i="8"/>
  <c r="K512" i="8"/>
  <c r="K584" i="8"/>
  <c r="K560" i="8"/>
  <c r="K626" i="8"/>
  <c r="K554" i="8"/>
  <c r="K590" i="8"/>
  <c r="N590" i="8" s="1"/>
  <c r="R590" i="8" s="1"/>
  <c r="K542" i="8"/>
  <c r="K620" i="8"/>
  <c r="N620" i="8" s="1"/>
  <c r="R620" i="8" s="1"/>
  <c r="K500" i="8"/>
  <c r="K494" i="8"/>
  <c r="K440" i="8"/>
  <c r="K434" i="8"/>
  <c r="N434" i="8" s="1"/>
  <c r="R434" i="8" s="1"/>
  <c r="K488" i="8"/>
  <c r="K428" i="8"/>
  <c r="K536" i="8"/>
  <c r="K530" i="8"/>
  <c r="K482" i="8"/>
  <c r="K422" i="8"/>
  <c r="K506" i="8"/>
  <c r="K476" i="8"/>
  <c r="K548" i="8"/>
  <c r="K470" i="8"/>
  <c r="K518" i="8"/>
  <c r="K464" i="8"/>
  <c r="N464" i="8" s="1"/>
  <c r="R464" i="8" s="1"/>
  <c r="K686" i="8"/>
  <c r="K458" i="8"/>
  <c r="K446" i="8"/>
  <c r="K398" i="8"/>
  <c r="K344" i="8"/>
  <c r="N344" i="8" s="1"/>
  <c r="R344" i="8" s="1"/>
  <c r="K284" i="8"/>
  <c r="K338" i="8"/>
  <c r="K278" i="8"/>
  <c r="N278" i="8" s="1"/>
  <c r="R278" i="8" s="1"/>
  <c r="K392" i="8"/>
  <c r="K332" i="8"/>
  <c r="K386" i="8"/>
  <c r="K326" i="8"/>
  <c r="K272" i="8"/>
  <c r="K410" i="8"/>
  <c r="K380" i="8"/>
  <c r="K266" i="8"/>
  <c r="K374" i="8"/>
  <c r="K320" i="8"/>
  <c r="K260" i="8"/>
  <c r="K452" i="8"/>
  <c r="N452" i="8" s="1"/>
  <c r="R452" i="8" s="1"/>
  <c r="K314" i="8"/>
  <c r="K368" i="8"/>
  <c r="K308" i="8"/>
  <c r="K362" i="8"/>
  <c r="K302" i="8"/>
  <c r="K356" i="8"/>
  <c r="K416" i="8"/>
  <c r="K350" i="8"/>
  <c r="K296" i="8"/>
  <c r="N296" i="8" s="1"/>
  <c r="R296" i="8" s="1"/>
  <c r="K182" i="8"/>
  <c r="K128" i="8"/>
  <c r="K122" i="8"/>
  <c r="N122" i="8" s="1"/>
  <c r="R122" i="8" s="1"/>
  <c r="K254" i="8"/>
  <c r="K248" i="8"/>
  <c r="K230" i="8"/>
  <c r="K176" i="8"/>
  <c r="K116" i="8"/>
  <c r="K170" i="8"/>
  <c r="K110" i="8"/>
  <c r="K242" i="8"/>
  <c r="K224" i="8"/>
  <c r="K164" i="8"/>
  <c r="N164" i="8" s="1"/>
  <c r="R164" i="8" s="1"/>
  <c r="K218" i="8"/>
  <c r="K158" i="8"/>
  <c r="N158" i="8" s="1"/>
  <c r="R158" i="8" s="1"/>
  <c r="K104" i="8"/>
  <c r="K236" i="8"/>
  <c r="N236" i="8" s="1"/>
  <c r="R236" i="8" s="1"/>
  <c r="K212" i="8"/>
  <c r="K98" i="8"/>
  <c r="N98" i="8" s="1"/>
  <c r="R98" i="8" s="1"/>
  <c r="K206" i="8"/>
  <c r="K152" i="8"/>
  <c r="K92" i="8"/>
  <c r="K146" i="8"/>
  <c r="K86" i="8"/>
  <c r="K200" i="8"/>
  <c r="K140" i="8"/>
  <c r="K404" i="8"/>
  <c r="K194" i="8"/>
  <c r="K134" i="8"/>
  <c r="K68" i="8"/>
  <c r="K62" i="8"/>
  <c r="K26" i="8"/>
  <c r="K80" i="8"/>
  <c r="K20" i="8"/>
  <c r="K188" i="8"/>
  <c r="K56" i="8"/>
  <c r="K74" i="8"/>
  <c r="N74" i="8" s="1"/>
  <c r="R74" i="8" s="1"/>
  <c r="K50" i="8"/>
  <c r="K44" i="8"/>
  <c r="N44" i="8" s="1"/>
  <c r="R44" i="8" s="1"/>
  <c r="K32" i="8"/>
  <c r="K290" i="8"/>
  <c r="K38" i="8"/>
  <c r="K524" i="8"/>
  <c r="T7" i="13"/>
  <c r="N417" i="8"/>
  <c r="R417" i="8" s="1"/>
  <c r="S74" i="12"/>
  <c r="Q74" i="12"/>
  <c r="S26" i="12"/>
  <c r="Q26" i="12"/>
  <c r="S83" i="12"/>
  <c r="Q83" i="12"/>
  <c r="Q35" i="12"/>
  <c r="S35" i="12"/>
  <c r="S84" i="12"/>
  <c r="Q84" i="12"/>
  <c r="S36" i="12"/>
  <c r="Q36" i="12"/>
  <c r="S85" i="12"/>
  <c r="Q85" i="12"/>
  <c r="AX96" i="11"/>
  <c r="S73" i="12"/>
  <c r="Q73" i="12"/>
  <c r="S61" i="12"/>
  <c r="Q61" i="12"/>
  <c r="N375" i="8"/>
  <c r="R375" i="8" s="1"/>
  <c r="Q59" i="12"/>
  <c r="S59" i="12"/>
  <c r="T9" i="13"/>
  <c r="W9" i="13" s="1"/>
  <c r="T13" i="8"/>
  <c r="S70" i="12"/>
  <c r="Q70" i="12"/>
  <c r="S22" i="12"/>
  <c r="Q22" i="12"/>
  <c r="S79" i="12"/>
  <c r="Q79" i="12"/>
  <c r="Q31" i="12"/>
  <c r="S31" i="12"/>
  <c r="S80" i="12"/>
  <c r="Q80" i="12"/>
  <c r="S32" i="12"/>
  <c r="Q32" i="12"/>
  <c r="S53" i="12"/>
  <c r="Q53" i="12"/>
  <c r="AX77" i="11"/>
  <c r="Q50" i="12"/>
  <c r="S50" i="12"/>
  <c r="N650" i="8"/>
  <c r="R650" i="8" s="1"/>
  <c r="N705" i="8"/>
  <c r="R705" i="8" s="1"/>
  <c r="N688" i="8"/>
  <c r="R688" i="8" s="1"/>
  <c r="N637" i="8"/>
  <c r="R637" i="8" s="1"/>
  <c r="N720" i="8"/>
  <c r="R720" i="8" s="1"/>
  <c r="Q66" i="12"/>
  <c r="S66" i="12"/>
  <c r="S18" i="12"/>
  <c r="Q18" i="12"/>
  <c r="Q75" i="12"/>
  <c r="S75" i="12"/>
  <c r="Q27" i="12"/>
  <c r="S27" i="12"/>
  <c r="S76" i="12"/>
  <c r="Q76" i="12"/>
  <c r="S28" i="12"/>
  <c r="Q28" i="12"/>
  <c r="T8" i="13"/>
  <c r="M729" i="8"/>
  <c r="M730" i="8"/>
  <c r="N730" i="8" s="1"/>
  <c r="R730" i="8" s="1"/>
  <c r="M731" i="8"/>
  <c r="N731" i="8" s="1"/>
  <c r="R731" i="8" s="1"/>
  <c r="M722" i="8"/>
  <c r="N722" i="8" s="1"/>
  <c r="R722" i="8" s="1"/>
  <c r="M717" i="8"/>
  <c r="M697" i="8"/>
  <c r="M690" i="8"/>
  <c r="M683" i="8"/>
  <c r="N683" i="8" s="1"/>
  <c r="R683" i="8" s="1"/>
  <c r="M670" i="8"/>
  <c r="N670" i="8" s="1"/>
  <c r="R670" i="8" s="1"/>
  <c r="M650" i="8"/>
  <c r="M637" i="8"/>
  <c r="M636" i="8"/>
  <c r="N636" i="8" s="1"/>
  <c r="R636" i="8" s="1"/>
  <c r="M711" i="8"/>
  <c r="M726" i="8"/>
  <c r="N726" i="8" s="1"/>
  <c r="R726" i="8" s="1"/>
  <c r="M718" i="8"/>
  <c r="N718" i="8" s="1"/>
  <c r="R718" i="8" s="1"/>
  <c r="M698" i="8"/>
  <c r="N698" i="8" s="1"/>
  <c r="R698" i="8" s="1"/>
  <c r="M685" i="8"/>
  <c r="N685" i="8" s="1"/>
  <c r="R685" i="8" s="1"/>
  <c r="M684" i="8"/>
  <c r="M671" i="8"/>
  <c r="N671" i="8" s="1"/>
  <c r="R671" i="8" s="1"/>
  <c r="M723" i="8"/>
  <c r="N723" i="8" s="1"/>
  <c r="R723" i="8" s="1"/>
  <c r="M712" i="8"/>
  <c r="M705" i="8"/>
  <c r="M692" i="8"/>
  <c r="M678" i="8"/>
  <c r="M665" i="8"/>
  <c r="M658" i="8"/>
  <c r="M645" i="8"/>
  <c r="N645" i="8" s="1"/>
  <c r="R645" i="8" s="1"/>
  <c r="M719" i="8"/>
  <c r="N719" i="8" s="1"/>
  <c r="R719" i="8" s="1"/>
  <c r="M699" i="8"/>
  <c r="N699" i="8" s="1"/>
  <c r="R699" i="8" s="1"/>
  <c r="M686" i="8"/>
  <c r="M679" i="8"/>
  <c r="M672" i="8"/>
  <c r="N672" i="8" s="1"/>
  <c r="R672" i="8" s="1"/>
  <c r="M727" i="8"/>
  <c r="M720" i="8"/>
  <c r="M700" i="8"/>
  <c r="N700" i="8" s="1"/>
  <c r="R700" i="8" s="1"/>
  <c r="M687" i="8"/>
  <c r="N687" i="8" s="1"/>
  <c r="R687" i="8" s="1"/>
  <c r="M680" i="8"/>
  <c r="M667" i="8"/>
  <c r="N667" i="8" s="1"/>
  <c r="R667" i="8" s="1"/>
  <c r="M724" i="8"/>
  <c r="M714" i="8"/>
  <c r="M707" i="8"/>
  <c r="N707" i="8" s="1"/>
  <c r="R707" i="8" s="1"/>
  <c r="M694" i="8"/>
  <c r="N694" i="8" s="1"/>
  <c r="R694" i="8" s="1"/>
  <c r="M721" i="8"/>
  <c r="M715" i="8"/>
  <c r="M701" i="8"/>
  <c r="N701" i="8" s="1"/>
  <c r="R701" i="8" s="1"/>
  <c r="M688" i="8"/>
  <c r="M681" i="8"/>
  <c r="M668" i="8"/>
  <c r="N668" i="8" s="1"/>
  <c r="R668" i="8" s="1"/>
  <c r="M654" i="8"/>
  <c r="N654" i="8" s="1"/>
  <c r="R654" i="8" s="1"/>
  <c r="M709" i="8"/>
  <c r="N709" i="8" s="1"/>
  <c r="R709" i="8" s="1"/>
  <c r="M708" i="8"/>
  <c r="M695" i="8"/>
  <c r="M675" i="8"/>
  <c r="N675" i="8" s="1"/>
  <c r="R675" i="8" s="1"/>
  <c r="M716" i="8"/>
  <c r="M689" i="8"/>
  <c r="N689" i="8" s="1"/>
  <c r="R689" i="8" s="1"/>
  <c r="M682" i="8"/>
  <c r="N682" i="8" s="1"/>
  <c r="R682" i="8" s="1"/>
  <c r="M644" i="8"/>
  <c r="M703" i="8"/>
  <c r="M696" i="8"/>
  <c r="M663" i="8"/>
  <c r="N663" i="8" s="1"/>
  <c r="R663" i="8" s="1"/>
  <c r="M656" i="8"/>
  <c r="M651" i="8"/>
  <c r="M621" i="8"/>
  <c r="M601" i="8"/>
  <c r="M594" i="8"/>
  <c r="M587" i="8"/>
  <c r="M710" i="8"/>
  <c r="M676" i="8"/>
  <c r="N676" i="8" s="1"/>
  <c r="R676" i="8" s="1"/>
  <c r="M673" i="8"/>
  <c r="N673" i="8" s="1"/>
  <c r="R673" i="8" s="1"/>
  <c r="M661" i="8"/>
  <c r="M641" i="8"/>
  <c r="N641" i="8" s="1"/>
  <c r="R641" i="8" s="1"/>
  <c r="M634" i="8"/>
  <c r="N634" i="8" s="1"/>
  <c r="R634" i="8" s="1"/>
  <c r="M628" i="8"/>
  <c r="N628" i="8" s="1"/>
  <c r="R628" i="8" s="1"/>
  <c r="M615" i="8"/>
  <c r="M608" i="8"/>
  <c r="M595" i="8"/>
  <c r="N595" i="8" s="1"/>
  <c r="R595" i="8" s="1"/>
  <c r="M732" i="8"/>
  <c r="N732" i="8" s="1"/>
  <c r="R732" i="8" s="1"/>
  <c r="M706" i="8"/>
  <c r="N706" i="8" s="1"/>
  <c r="R706" i="8" s="1"/>
  <c r="M648" i="8"/>
  <c r="N648" i="8" s="1"/>
  <c r="R648" i="8" s="1"/>
  <c r="M638" i="8"/>
  <c r="M622" i="8"/>
  <c r="N622" i="8" s="1"/>
  <c r="R622" i="8" s="1"/>
  <c r="M602" i="8"/>
  <c r="M589" i="8"/>
  <c r="N589" i="8" s="1"/>
  <c r="R589" i="8" s="1"/>
  <c r="M588" i="8"/>
  <c r="M702" i="8"/>
  <c r="M666" i="8"/>
  <c r="M659" i="8"/>
  <c r="M629" i="8"/>
  <c r="N629" i="8" s="1"/>
  <c r="R629" i="8" s="1"/>
  <c r="M616" i="8"/>
  <c r="N616" i="8" s="1"/>
  <c r="R616" i="8" s="1"/>
  <c r="M609" i="8"/>
  <c r="M652" i="8"/>
  <c r="N652" i="8" s="1"/>
  <c r="R652" i="8" s="1"/>
  <c r="M623" i="8"/>
  <c r="N623" i="8" s="1"/>
  <c r="R623" i="8" s="1"/>
  <c r="M603" i="8"/>
  <c r="M590" i="8"/>
  <c r="M583" i="8"/>
  <c r="N583" i="8" s="1"/>
  <c r="R583" i="8" s="1"/>
  <c r="M713" i="8"/>
  <c r="N713" i="8" s="1"/>
  <c r="R713" i="8" s="1"/>
  <c r="M691" i="8"/>
  <c r="M664" i="8"/>
  <c r="M657" i="8"/>
  <c r="M728" i="8"/>
  <c r="M662" i="8"/>
  <c r="N662" i="8" s="1"/>
  <c r="R662" i="8" s="1"/>
  <c r="M655" i="8"/>
  <c r="N655" i="8" s="1"/>
  <c r="R655" i="8" s="1"/>
  <c r="M646" i="8"/>
  <c r="N646" i="8" s="1"/>
  <c r="R646" i="8" s="1"/>
  <c r="M631" i="8"/>
  <c r="N631" i="8" s="1"/>
  <c r="R631" i="8" s="1"/>
  <c r="M624" i="8"/>
  <c r="M625" i="8"/>
  <c r="M618" i="8"/>
  <c r="M643" i="8"/>
  <c r="N643" i="8" s="1"/>
  <c r="R643" i="8" s="1"/>
  <c r="M632" i="8"/>
  <c r="M619" i="8"/>
  <c r="N619" i="8" s="1"/>
  <c r="R619" i="8" s="1"/>
  <c r="M725" i="8"/>
  <c r="N725" i="8" s="1"/>
  <c r="R725" i="8" s="1"/>
  <c r="M704" i="8"/>
  <c r="N704" i="8" s="1"/>
  <c r="R704" i="8" s="1"/>
  <c r="M677" i="8"/>
  <c r="N677" i="8" s="1"/>
  <c r="R677" i="8" s="1"/>
  <c r="M674" i="8"/>
  <c r="M669" i="8"/>
  <c r="N669" i="8" s="1"/>
  <c r="R669" i="8" s="1"/>
  <c r="M660" i="8"/>
  <c r="N660" i="8" s="1"/>
  <c r="R660" i="8" s="1"/>
  <c r="M653" i="8"/>
  <c r="N653" i="8" s="1"/>
  <c r="R653" i="8" s="1"/>
  <c r="M640" i="8"/>
  <c r="N640" i="8" s="1"/>
  <c r="R640" i="8" s="1"/>
  <c r="M626" i="8"/>
  <c r="M647" i="8"/>
  <c r="N647" i="8" s="1"/>
  <c r="R647" i="8" s="1"/>
  <c r="M613" i="8"/>
  <c r="N613" i="8" s="1"/>
  <c r="R613" i="8" s="1"/>
  <c r="M598" i="8"/>
  <c r="N598" i="8" s="1"/>
  <c r="R598" i="8" s="1"/>
  <c r="M572" i="8"/>
  <c r="M558" i="8"/>
  <c r="N558" i="8" s="1"/>
  <c r="R558" i="8" s="1"/>
  <c r="M606" i="8"/>
  <c r="M600" i="8"/>
  <c r="M596" i="8"/>
  <c r="N596" i="8" s="1"/>
  <c r="R596" i="8" s="1"/>
  <c r="M579" i="8"/>
  <c r="N579" i="8" s="1"/>
  <c r="R579" i="8" s="1"/>
  <c r="M566" i="8"/>
  <c r="M559" i="8"/>
  <c r="N559" i="8" s="1"/>
  <c r="R559" i="8" s="1"/>
  <c r="M552" i="8"/>
  <c r="N552" i="8" s="1"/>
  <c r="R552" i="8" s="1"/>
  <c r="M532" i="8"/>
  <c r="N532" i="8" s="1"/>
  <c r="R532" i="8" s="1"/>
  <c r="M519" i="8"/>
  <c r="M512" i="8"/>
  <c r="M584" i="8"/>
  <c r="M573" i="8"/>
  <c r="M553" i="8"/>
  <c r="M546" i="8"/>
  <c r="N546" i="8" s="1"/>
  <c r="R546" i="8" s="1"/>
  <c r="M539" i="8"/>
  <c r="N539" i="8" s="1"/>
  <c r="R539" i="8" s="1"/>
  <c r="M526" i="8"/>
  <c r="N526" i="8" s="1"/>
  <c r="R526" i="8" s="1"/>
  <c r="M506" i="8"/>
  <c r="M627" i="8"/>
  <c r="M610" i="8"/>
  <c r="N610" i="8" s="1"/>
  <c r="R610" i="8" s="1"/>
  <c r="M580" i="8"/>
  <c r="N580" i="8" s="1"/>
  <c r="R580" i="8" s="1"/>
  <c r="M567" i="8"/>
  <c r="N567" i="8" s="1"/>
  <c r="R567" i="8" s="1"/>
  <c r="M560" i="8"/>
  <c r="M547" i="8"/>
  <c r="M533" i="8"/>
  <c r="M520" i="8"/>
  <c r="N520" i="8" s="1"/>
  <c r="R520" i="8" s="1"/>
  <c r="M574" i="8"/>
  <c r="N574" i="8" s="1"/>
  <c r="R574" i="8" s="1"/>
  <c r="M554" i="8"/>
  <c r="M541" i="8"/>
  <c r="N541" i="8" s="1"/>
  <c r="R541" i="8" s="1"/>
  <c r="M540" i="8"/>
  <c r="N540" i="8" s="1"/>
  <c r="R540" i="8" s="1"/>
  <c r="M527" i="8"/>
  <c r="N527" i="8" s="1"/>
  <c r="R527" i="8" s="1"/>
  <c r="M592" i="8"/>
  <c r="N592" i="8" s="1"/>
  <c r="R592" i="8" s="1"/>
  <c r="M568" i="8"/>
  <c r="N568" i="8" s="1"/>
  <c r="R568" i="8" s="1"/>
  <c r="M561" i="8"/>
  <c r="M548" i="8"/>
  <c r="M534" i="8"/>
  <c r="M521" i="8"/>
  <c r="N521" i="8" s="1"/>
  <c r="R521" i="8" s="1"/>
  <c r="M514" i="8"/>
  <c r="N514" i="8" s="1"/>
  <c r="R514" i="8" s="1"/>
  <c r="M617" i="8"/>
  <c r="N617" i="8" s="1"/>
  <c r="R617" i="8" s="1"/>
  <c r="M612" i="8"/>
  <c r="N612" i="8" s="1"/>
  <c r="R612" i="8" s="1"/>
  <c r="M605" i="8"/>
  <c r="N605" i="8" s="1"/>
  <c r="R605" i="8" s="1"/>
  <c r="M599" i="8"/>
  <c r="N599" i="8" s="1"/>
  <c r="R599" i="8" s="1"/>
  <c r="M597" i="8"/>
  <c r="M585" i="8"/>
  <c r="M581" i="8"/>
  <c r="N581" i="8" s="1"/>
  <c r="R581" i="8" s="1"/>
  <c r="M575" i="8"/>
  <c r="N575" i="8" s="1"/>
  <c r="R575" i="8" s="1"/>
  <c r="M642" i="8"/>
  <c r="N642" i="8" s="1"/>
  <c r="R642" i="8" s="1"/>
  <c r="M635" i="8"/>
  <c r="M630" i="8"/>
  <c r="N630" i="8" s="1"/>
  <c r="R630" i="8" s="1"/>
  <c r="M569" i="8"/>
  <c r="N569" i="8" s="1"/>
  <c r="R569" i="8" s="1"/>
  <c r="M562" i="8"/>
  <c r="N562" i="8" s="1"/>
  <c r="R562" i="8" s="1"/>
  <c r="M549" i="8"/>
  <c r="M529" i="8"/>
  <c r="M620" i="8"/>
  <c r="M614" i="8"/>
  <c r="N614" i="8" s="1"/>
  <c r="R614" i="8" s="1"/>
  <c r="M607" i="8"/>
  <c r="M576" i="8"/>
  <c r="M556" i="8"/>
  <c r="M543" i="8"/>
  <c r="M536" i="8"/>
  <c r="M523" i="8"/>
  <c r="N523" i="8" s="1"/>
  <c r="R523" i="8" s="1"/>
  <c r="M693" i="8"/>
  <c r="N693" i="8" s="1"/>
  <c r="R693" i="8" s="1"/>
  <c r="M649" i="8"/>
  <c r="N649" i="8" s="1"/>
  <c r="R649" i="8" s="1"/>
  <c r="M582" i="8"/>
  <c r="N582" i="8" s="1"/>
  <c r="R582" i="8" s="1"/>
  <c r="M577" i="8"/>
  <c r="M570" i="8"/>
  <c r="M563" i="8"/>
  <c r="N563" i="8" s="1"/>
  <c r="R563" i="8" s="1"/>
  <c r="M550" i="8"/>
  <c r="N550" i="8" s="1"/>
  <c r="R550" i="8" s="1"/>
  <c r="M571" i="8"/>
  <c r="N571" i="8" s="1"/>
  <c r="R571" i="8" s="1"/>
  <c r="M557" i="8"/>
  <c r="N557" i="8" s="1"/>
  <c r="R557" i="8" s="1"/>
  <c r="M544" i="8"/>
  <c r="M537" i="8"/>
  <c r="N537" i="8" s="1"/>
  <c r="R537" i="8" s="1"/>
  <c r="M517" i="8"/>
  <c r="N517" i="8" s="1"/>
  <c r="R517" i="8" s="1"/>
  <c r="M515" i="8"/>
  <c r="N515" i="8" s="1"/>
  <c r="R515" i="8" s="1"/>
  <c r="M510" i="8"/>
  <c r="N510" i="8" s="1"/>
  <c r="R510" i="8" s="1"/>
  <c r="M500" i="8"/>
  <c r="M486" i="8"/>
  <c r="N486" i="8" s="1"/>
  <c r="R486" i="8" s="1"/>
  <c r="M473" i="8"/>
  <c r="N473" i="8" s="1"/>
  <c r="R473" i="8" s="1"/>
  <c r="M466" i="8"/>
  <c r="M453" i="8"/>
  <c r="M639" i="8"/>
  <c r="M555" i="8"/>
  <c r="M531" i="8"/>
  <c r="M528" i="8"/>
  <c r="N528" i="8" s="1"/>
  <c r="R528" i="8" s="1"/>
  <c r="M513" i="8"/>
  <c r="N513" i="8" s="1"/>
  <c r="R513" i="8" s="1"/>
  <c r="M494" i="8"/>
  <c r="M487" i="8"/>
  <c r="M480" i="8"/>
  <c r="N480" i="8" s="1"/>
  <c r="R480" i="8" s="1"/>
  <c r="M460" i="8"/>
  <c r="N460" i="8" s="1"/>
  <c r="R460" i="8" s="1"/>
  <c r="M447" i="8"/>
  <c r="M440" i="8"/>
  <c r="M427" i="8"/>
  <c r="M413" i="8"/>
  <c r="N413" i="8" s="1"/>
  <c r="R413" i="8" s="1"/>
  <c r="M633" i="8"/>
  <c r="N633" i="8" s="1"/>
  <c r="R633" i="8" s="1"/>
  <c r="M565" i="8"/>
  <c r="N565" i="8" s="1"/>
  <c r="R565" i="8" s="1"/>
  <c r="M508" i="8"/>
  <c r="N508" i="8" s="1"/>
  <c r="R508" i="8" s="1"/>
  <c r="M505" i="8"/>
  <c r="M501" i="8"/>
  <c r="M481" i="8"/>
  <c r="N481" i="8" s="1"/>
  <c r="R481" i="8" s="1"/>
  <c r="M474" i="8"/>
  <c r="N474" i="8" s="1"/>
  <c r="R474" i="8" s="1"/>
  <c r="M467" i="8"/>
  <c r="N467" i="8" s="1"/>
  <c r="R467" i="8" s="1"/>
  <c r="M454" i="8"/>
  <c r="N454" i="8" s="1"/>
  <c r="R454" i="8" s="1"/>
  <c r="M434" i="8"/>
  <c r="M421" i="8"/>
  <c r="N421" i="8" s="1"/>
  <c r="R421" i="8" s="1"/>
  <c r="M420" i="8"/>
  <c r="N420" i="8" s="1"/>
  <c r="R420" i="8" s="1"/>
  <c r="M578" i="8"/>
  <c r="M564" i="8"/>
  <c r="N564" i="8" s="1"/>
  <c r="R564" i="8" s="1"/>
  <c r="M545" i="8"/>
  <c r="M495" i="8"/>
  <c r="N495" i="8" s="1"/>
  <c r="R495" i="8" s="1"/>
  <c r="M488" i="8"/>
  <c r="N488" i="8" s="1"/>
  <c r="R488" i="8" s="1"/>
  <c r="M475" i="8"/>
  <c r="N475" i="8" s="1"/>
  <c r="R475" i="8" s="1"/>
  <c r="M461" i="8"/>
  <c r="N461" i="8" s="1"/>
  <c r="R461" i="8" s="1"/>
  <c r="M448" i="8"/>
  <c r="N448" i="8" s="1"/>
  <c r="R448" i="8" s="1"/>
  <c r="M441" i="8"/>
  <c r="M428" i="8"/>
  <c r="M530" i="8"/>
  <c r="M511" i="8"/>
  <c r="M502" i="8"/>
  <c r="M482" i="8"/>
  <c r="M469" i="8"/>
  <c r="M468" i="8"/>
  <c r="M455" i="8"/>
  <c r="N455" i="8" s="1"/>
  <c r="R455" i="8" s="1"/>
  <c r="M435" i="8"/>
  <c r="N435" i="8" s="1"/>
  <c r="R435" i="8" s="1"/>
  <c r="M422" i="8"/>
  <c r="M415" i="8"/>
  <c r="M593" i="8"/>
  <c r="N593" i="8" s="1"/>
  <c r="R593" i="8" s="1"/>
  <c r="M496" i="8"/>
  <c r="N496" i="8" s="1"/>
  <c r="R496" i="8" s="1"/>
  <c r="M489" i="8"/>
  <c r="N489" i="8" s="1"/>
  <c r="R489" i="8" s="1"/>
  <c r="M476" i="8"/>
  <c r="M462" i="8"/>
  <c r="M449" i="8"/>
  <c r="M442" i="8"/>
  <c r="N442" i="8" s="1"/>
  <c r="R442" i="8" s="1"/>
  <c r="M429" i="8"/>
  <c r="N429" i="8" s="1"/>
  <c r="R429" i="8" s="1"/>
  <c r="M409" i="8"/>
  <c r="N409" i="8" s="1"/>
  <c r="R409" i="8" s="1"/>
  <c r="M591" i="8"/>
  <c r="M525" i="8"/>
  <c r="N525" i="8" s="1"/>
  <c r="R525" i="8" s="1"/>
  <c r="M483" i="8"/>
  <c r="M470" i="8"/>
  <c r="N470" i="8" s="1"/>
  <c r="R470" i="8" s="1"/>
  <c r="M463" i="8"/>
  <c r="N463" i="8" s="1"/>
  <c r="R463" i="8" s="1"/>
  <c r="M456" i="8"/>
  <c r="N456" i="8" s="1"/>
  <c r="R456" i="8" s="1"/>
  <c r="M518" i="8"/>
  <c r="N518" i="8" s="1"/>
  <c r="R518" i="8" s="1"/>
  <c r="M516" i="8"/>
  <c r="M509" i="8"/>
  <c r="M503" i="8"/>
  <c r="N503" i="8" s="1"/>
  <c r="R503" i="8" s="1"/>
  <c r="M497" i="8"/>
  <c r="N497" i="8" s="1"/>
  <c r="R497" i="8" s="1"/>
  <c r="M490" i="8"/>
  <c r="N490" i="8" s="1"/>
  <c r="R490" i="8" s="1"/>
  <c r="M477" i="8"/>
  <c r="M457" i="8"/>
  <c r="N457" i="8" s="1"/>
  <c r="R457" i="8" s="1"/>
  <c r="M450" i="8"/>
  <c r="N450" i="8" s="1"/>
  <c r="R450" i="8" s="1"/>
  <c r="M443" i="8"/>
  <c r="N443" i="8" s="1"/>
  <c r="R443" i="8" s="1"/>
  <c r="M611" i="8"/>
  <c r="N611" i="8" s="1"/>
  <c r="R611" i="8" s="1"/>
  <c r="M535" i="8"/>
  <c r="N535" i="8" s="1"/>
  <c r="R535" i="8" s="1"/>
  <c r="M522" i="8"/>
  <c r="N522" i="8" s="1"/>
  <c r="R522" i="8" s="1"/>
  <c r="M484" i="8"/>
  <c r="M471" i="8"/>
  <c r="M464" i="8"/>
  <c r="M451" i="8"/>
  <c r="M437" i="8"/>
  <c r="N437" i="8" s="1"/>
  <c r="R437" i="8" s="1"/>
  <c r="M424" i="8"/>
  <c r="M586" i="8"/>
  <c r="N586" i="8" s="1"/>
  <c r="R586" i="8" s="1"/>
  <c r="M498" i="8"/>
  <c r="N498" i="8" s="1"/>
  <c r="R498" i="8" s="1"/>
  <c r="M491" i="8"/>
  <c r="N491" i="8" s="1"/>
  <c r="R491" i="8" s="1"/>
  <c r="M478" i="8"/>
  <c r="N478" i="8" s="1"/>
  <c r="R478" i="8" s="1"/>
  <c r="M458" i="8"/>
  <c r="N458" i="8" s="1"/>
  <c r="R458" i="8" s="1"/>
  <c r="M445" i="8"/>
  <c r="N445" i="8" s="1"/>
  <c r="R445" i="8" s="1"/>
  <c r="M444" i="8"/>
  <c r="N444" i="8" s="1"/>
  <c r="R444" i="8" s="1"/>
  <c r="M431" i="8"/>
  <c r="N431" i="8" s="1"/>
  <c r="R431" i="8" s="1"/>
  <c r="M542" i="8"/>
  <c r="M524" i="8"/>
  <c r="M507" i="8"/>
  <c r="M504" i="8"/>
  <c r="N504" i="8" s="1"/>
  <c r="R504" i="8" s="1"/>
  <c r="M499" i="8"/>
  <c r="M485" i="8"/>
  <c r="N485" i="8" s="1"/>
  <c r="R485" i="8" s="1"/>
  <c r="M472" i="8"/>
  <c r="N472" i="8" s="1"/>
  <c r="R472" i="8" s="1"/>
  <c r="M465" i="8"/>
  <c r="M452" i="8"/>
  <c r="M438" i="8"/>
  <c r="N438" i="8" s="1"/>
  <c r="R438" i="8" s="1"/>
  <c r="M459" i="8"/>
  <c r="M405" i="8"/>
  <c r="M385" i="8"/>
  <c r="N385" i="8" s="1"/>
  <c r="R385" i="8" s="1"/>
  <c r="M378" i="8"/>
  <c r="N378" i="8" s="1"/>
  <c r="R378" i="8" s="1"/>
  <c r="M371" i="8"/>
  <c r="N371" i="8" s="1"/>
  <c r="R371" i="8" s="1"/>
  <c r="M358" i="8"/>
  <c r="N358" i="8" s="1"/>
  <c r="R358" i="8" s="1"/>
  <c r="M338" i="8"/>
  <c r="M325" i="8"/>
  <c r="N325" i="8" s="1"/>
  <c r="R325" i="8" s="1"/>
  <c r="M324" i="8"/>
  <c r="N324" i="8" s="1"/>
  <c r="R324" i="8" s="1"/>
  <c r="M311" i="8"/>
  <c r="N311" i="8" s="1"/>
  <c r="R311" i="8" s="1"/>
  <c r="M291" i="8"/>
  <c r="M278" i="8"/>
  <c r="M271" i="8"/>
  <c r="M436" i="8"/>
  <c r="N436" i="8" s="1"/>
  <c r="R436" i="8" s="1"/>
  <c r="M412" i="8"/>
  <c r="N412" i="8" s="1"/>
  <c r="R412" i="8" s="1"/>
  <c r="M399" i="8"/>
  <c r="N399" i="8" s="1"/>
  <c r="R399" i="8" s="1"/>
  <c r="M392" i="8"/>
  <c r="M379" i="8"/>
  <c r="N379" i="8" s="1"/>
  <c r="R379" i="8" s="1"/>
  <c r="M365" i="8"/>
  <c r="N365" i="8" s="1"/>
  <c r="R365" i="8" s="1"/>
  <c r="M352" i="8"/>
  <c r="N352" i="8" s="1"/>
  <c r="R352" i="8" s="1"/>
  <c r="M345" i="8"/>
  <c r="M332" i="8"/>
  <c r="M318" i="8"/>
  <c r="M305" i="8"/>
  <c r="N305" i="8" s="1"/>
  <c r="R305" i="8" s="1"/>
  <c r="M298" i="8"/>
  <c r="M285" i="8"/>
  <c r="N285" i="8" s="1"/>
  <c r="R285" i="8" s="1"/>
  <c r="M265" i="8"/>
  <c r="N265" i="8" s="1"/>
  <c r="R265" i="8" s="1"/>
  <c r="M258" i="8"/>
  <c r="M251" i="8"/>
  <c r="N251" i="8" s="1"/>
  <c r="R251" i="8" s="1"/>
  <c r="M432" i="8"/>
  <c r="N432" i="8" s="1"/>
  <c r="R432" i="8" s="1"/>
  <c r="M386" i="8"/>
  <c r="N386" i="8" s="1"/>
  <c r="R386" i="8" s="1"/>
  <c r="M373" i="8"/>
  <c r="N373" i="8" s="1"/>
  <c r="R373" i="8" s="1"/>
  <c r="M372" i="8"/>
  <c r="N372" i="8" s="1"/>
  <c r="R372" i="8" s="1"/>
  <c r="M359" i="8"/>
  <c r="M339" i="8"/>
  <c r="N339" i="8" s="1"/>
  <c r="R339" i="8" s="1"/>
  <c r="M326" i="8"/>
  <c r="M319" i="8"/>
  <c r="M312" i="8"/>
  <c r="N312" i="8" s="1"/>
  <c r="R312" i="8" s="1"/>
  <c r="M292" i="8"/>
  <c r="N292" i="8" s="1"/>
  <c r="R292" i="8" s="1"/>
  <c r="M279" i="8"/>
  <c r="M272" i="8"/>
  <c r="M259" i="8"/>
  <c r="M245" i="8"/>
  <c r="N245" i="8" s="1"/>
  <c r="R245" i="8" s="1"/>
  <c r="M551" i="8"/>
  <c r="N551" i="8" s="1"/>
  <c r="R551" i="8" s="1"/>
  <c r="M410" i="8"/>
  <c r="M406" i="8"/>
  <c r="N406" i="8" s="1"/>
  <c r="R406" i="8" s="1"/>
  <c r="M400" i="8"/>
  <c r="M393" i="8"/>
  <c r="M380" i="8"/>
  <c r="N380" i="8" s="1"/>
  <c r="R380" i="8" s="1"/>
  <c r="M366" i="8"/>
  <c r="M353" i="8"/>
  <c r="N353" i="8" s="1"/>
  <c r="R353" i="8" s="1"/>
  <c r="M346" i="8"/>
  <c r="N346" i="8" s="1"/>
  <c r="R346" i="8" s="1"/>
  <c r="M333" i="8"/>
  <c r="M313" i="8"/>
  <c r="N313" i="8" s="1"/>
  <c r="R313" i="8" s="1"/>
  <c r="M306" i="8"/>
  <c r="N306" i="8" s="1"/>
  <c r="R306" i="8" s="1"/>
  <c r="M299" i="8"/>
  <c r="N299" i="8" s="1"/>
  <c r="R299" i="8" s="1"/>
  <c r="M286" i="8"/>
  <c r="N286" i="8" s="1"/>
  <c r="R286" i="8" s="1"/>
  <c r="M266" i="8"/>
  <c r="M253" i="8"/>
  <c r="N253" i="8" s="1"/>
  <c r="R253" i="8" s="1"/>
  <c r="M252" i="8"/>
  <c r="N252" i="8" s="1"/>
  <c r="R252" i="8" s="1"/>
  <c r="M426" i="8"/>
  <c r="N426" i="8" s="1"/>
  <c r="R426" i="8" s="1"/>
  <c r="M417" i="8"/>
  <c r="M387" i="8"/>
  <c r="N387" i="8" s="1"/>
  <c r="R387" i="8" s="1"/>
  <c r="M374" i="8"/>
  <c r="M367" i="8"/>
  <c r="N367" i="8" s="1"/>
  <c r="R367" i="8" s="1"/>
  <c r="M360" i="8"/>
  <c r="N360" i="8" s="1"/>
  <c r="R360" i="8" s="1"/>
  <c r="M340" i="8"/>
  <c r="N340" i="8" s="1"/>
  <c r="R340" i="8" s="1"/>
  <c r="M327" i="8"/>
  <c r="N327" i="8" s="1"/>
  <c r="R327" i="8" s="1"/>
  <c r="M320" i="8"/>
  <c r="N320" i="8" s="1"/>
  <c r="R320" i="8" s="1"/>
  <c r="M307" i="8"/>
  <c r="N307" i="8" s="1"/>
  <c r="R307" i="8" s="1"/>
  <c r="M293" i="8"/>
  <c r="M280" i="8"/>
  <c r="N280" i="8" s="1"/>
  <c r="R280" i="8" s="1"/>
  <c r="M273" i="8"/>
  <c r="M260" i="8"/>
  <c r="M246" i="8"/>
  <c r="M439" i="8"/>
  <c r="M423" i="8"/>
  <c r="M407" i="8"/>
  <c r="N407" i="8" s="1"/>
  <c r="R407" i="8" s="1"/>
  <c r="M401" i="8"/>
  <c r="N401" i="8" s="1"/>
  <c r="R401" i="8" s="1"/>
  <c r="M394" i="8"/>
  <c r="N394" i="8" s="1"/>
  <c r="R394" i="8" s="1"/>
  <c r="M381" i="8"/>
  <c r="M361" i="8"/>
  <c r="M354" i="8"/>
  <c r="M347" i="8"/>
  <c r="M334" i="8"/>
  <c r="N334" i="8" s="1"/>
  <c r="R334" i="8" s="1"/>
  <c r="M314" i="8"/>
  <c r="M301" i="8"/>
  <c r="N301" i="8" s="1"/>
  <c r="R301" i="8" s="1"/>
  <c r="M300" i="8"/>
  <c r="M287" i="8"/>
  <c r="N287" i="8" s="1"/>
  <c r="R287" i="8" s="1"/>
  <c r="M267" i="8"/>
  <c r="N267" i="8" s="1"/>
  <c r="R267" i="8" s="1"/>
  <c r="M254" i="8"/>
  <c r="M247" i="8"/>
  <c r="N247" i="8" s="1"/>
  <c r="R247" i="8" s="1"/>
  <c r="M240" i="8"/>
  <c r="N240" i="8" s="1"/>
  <c r="R240" i="8" s="1"/>
  <c r="M538" i="8"/>
  <c r="N538" i="8" s="1"/>
  <c r="R538" i="8" s="1"/>
  <c r="M419" i="8"/>
  <c r="N419" i="8" s="1"/>
  <c r="R419" i="8" s="1"/>
  <c r="M388" i="8"/>
  <c r="N388" i="8" s="1"/>
  <c r="R388" i="8" s="1"/>
  <c r="M375" i="8"/>
  <c r="M368" i="8"/>
  <c r="M355" i="8"/>
  <c r="N355" i="8" s="1"/>
  <c r="R355" i="8" s="1"/>
  <c r="M341" i="8"/>
  <c r="N341" i="8" s="1"/>
  <c r="R341" i="8" s="1"/>
  <c r="M328" i="8"/>
  <c r="N328" i="8" s="1"/>
  <c r="R328" i="8" s="1"/>
  <c r="M321" i="8"/>
  <c r="M308" i="8"/>
  <c r="M294" i="8"/>
  <c r="M281" i="8"/>
  <c r="N281" i="8" s="1"/>
  <c r="R281" i="8" s="1"/>
  <c r="M274" i="8"/>
  <c r="N274" i="8" s="1"/>
  <c r="R274" i="8" s="1"/>
  <c r="M493" i="8"/>
  <c r="N493" i="8" s="1"/>
  <c r="R493" i="8" s="1"/>
  <c r="M479" i="8"/>
  <c r="N479" i="8" s="1"/>
  <c r="R479" i="8" s="1"/>
  <c r="M402" i="8"/>
  <c r="N402" i="8" s="1"/>
  <c r="R402" i="8" s="1"/>
  <c r="M395" i="8"/>
  <c r="M382" i="8"/>
  <c r="M362" i="8"/>
  <c r="M349" i="8"/>
  <c r="N349" i="8" s="1"/>
  <c r="R349" i="8" s="1"/>
  <c r="M348" i="8"/>
  <c r="N348" i="8" s="1"/>
  <c r="R348" i="8" s="1"/>
  <c r="M335" i="8"/>
  <c r="N335" i="8" s="1"/>
  <c r="R335" i="8" s="1"/>
  <c r="M315" i="8"/>
  <c r="N315" i="8" s="1"/>
  <c r="R315" i="8" s="1"/>
  <c r="M302" i="8"/>
  <c r="M295" i="8"/>
  <c r="N295" i="8" s="1"/>
  <c r="R295" i="8" s="1"/>
  <c r="M288" i="8"/>
  <c r="N288" i="8" s="1"/>
  <c r="R288" i="8" s="1"/>
  <c r="M268" i="8"/>
  <c r="N268" i="8" s="1"/>
  <c r="R268" i="8" s="1"/>
  <c r="M492" i="8"/>
  <c r="N492" i="8" s="1"/>
  <c r="R492" i="8" s="1"/>
  <c r="M425" i="8"/>
  <c r="N425" i="8" s="1"/>
  <c r="R425" i="8" s="1"/>
  <c r="M411" i="8"/>
  <c r="M408" i="8"/>
  <c r="M403" i="8"/>
  <c r="M389" i="8"/>
  <c r="N389" i="8" s="1"/>
  <c r="R389" i="8" s="1"/>
  <c r="M376" i="8"/>
  <c r="N376" i="8" s="1"/>
  <c r="R376" i="8" s="1"/>
  <c r="M369" i="8"/>
  <c r="N369" i="8" s="1"/>
  <c r="R369" i="8" s="1"/>
  <c r="M356" i="8"/>
  <c r="N356" i="8" s="1"/>
  <c r="R356" i="8" s="1"/>
  <c r="M342" i="8"/>
  <c r="N342" i="8" s="1"/>
  <c r="R342" i="8" s="1"/>
  <c r="M329" i="8"/>
  <c r="N329" i="8" s="1"/>
  <c r="R329" i="8" s="1"/>
  <c r="M322" i="8"/>
  <c r="N322" i="8" s="1"/>
  <c r="R322" i="8" s="1"/>
  <c r="M309" i="8"/>
  <c r="M289" i="8"/>
  <c r="N289" i="8" s="1"/>
  <c r="R289" i="8" s="1"/>
  <c r="M282" i="8"/>
  <c r="N282" i="8" s="1"/>
  <c r="R282" i="8" s="1"/>
  <c r="M275" i="8"/>
  <c r="N275" i="8" s="1"/>
  <c r="R275" i="8" s="1"/>
  <c r="M416" i="8"/>
  <c r="M397" i="8"/>
  <c r="M396" i="8"/>
  <c r="N396" i="8" s="1"/>
  <c r="R396" i="8" s="1"/>
  <c r="M383" i="8"/>
  <c r="N383" i="8" s="1"/>
  <c r="R383" i="8" s="1"/>
  <c r="M363" i="8"/>
  <c r="M350" i="8"/>
  <c r="M343" i="8"/>
  <c r="N343" i="8" s="1"/>
  <c r="R343" i="8" s="1"/>
  <c r="M336" i="8"/>
  <c r="N336" i="8" s="1"/>
  <c r="R336" i="8" s="1"/>
  <c r="M316" i="8"/>
  <c r="N316" i="8" s="1"/>
  <c r="R316" i="8" s="1"/>
  <c r="M303" i="8"/>
  <c r="M296" i="8"/>
  <c r="M283" i="8"/>
  <c r="N283" i="8" s="1"/>
  <c r="R283" i="8" s="1"/>
  <c r="M269" i="8"/>
  <c r="N269" i="8" s="1"/>
  <c r="R269" i="8" s="1"/>
  <c r="M430" i="8"/>
  <c r="N430" i="8" s="1"/>
  <c r="R430" i="8" s="1"/>
  <c r="M404" i="8"/>
  <c r="M390" i="8"/>
  <c r="N390" i="8" s="1"/>
  <c r="R390" i="8" s="1"/>
  <c r="M377" i="8"/>
  <c r="N377" i="8" s="1"/>
  <c r="R377" i="8" s="1"/>
  <c r="M370" i="8"/>
  <c r="N370" i="8" s="1"/>
  <c r="R370" i="8" s="1"/>
  <c r="M357" i="8"/>
  <c r="M337" i="8"/>
  <c r="N337" i="8" s="1"/>
  <c r="R337" i="8" s="1"/>
  <c r="M330" i="8"/>
  <c r="M323" i="8"/>
  <c r="N323" i="8" s="1"/>
  <c r="R323" i="8" s="1"/>
  <c r="M310" i="8"/>
  <c r="N310" i="8" s="1"/>
  <c r="R310" i="8" s="1"/>
  <c r="M290" i="8"/>
  <c r="M277" i="8"/>
  <c r="M276" i="8"/>
  <c r="M263" i="8"/>
  <c r="N263" i="8" s="1"/>
  <c r="R263" i="8" s="1"/>
  <c r="M331" i="8"/>
  <c r="N331" i="8" s="1"/>
  <c r="R331" i="8" s="1"/>
  <c r="M317" i="8"/>
  <c r="N317" i="8" s="1"/>
  <c r="R317" i="8" s="1"/>
  <c r="M262" i="8"/>
  <c r="M257" i="8"/>
  <c r="N257" i="8" s="1"/>
  <c r="R257" i="8" s="1"/>
  <c r="M222" i="8"/>
  <c r="M209" i="8"/>
  <c r="M202" i="8"/>
  <c r="N202" i="8" s="1"/>
  <c r="R202" i="8" s="1"/>
  <c r="M189" i="8"/>
  <c r="N189" i="8" s="1"/>
  <c r="R189" i="8" s="1"/>
  <c r="M169" i="8"/>
  <c r="M162" i="8"/>
  <c r="N162" i="8" s="1"/>
  <c r="R162" i="8" s="1"/>
  <c r="M155" i="8"/>
  <c r="N155" i="8" s="1"/>
  <c r="R155" i="8" s="1"/>
  <c r="M142" i="8"/>
  <c r="N142" i="8" s="1"/>
  <c r="R142" i="8" s="1"/>
  <c r="M122" i="8"/>
  <c r="M109" i="8"/>
  <c r="N109" i="8" s="1"/>
  <c r="R109" i="8" s="1"/>
  <c r="M108" i="8"/>
  <c r="N108" i="8" s="1"/>
  <c r="R108" i="8" s="1"/>
  <c r="M95" i="8"/>
  <c r="N95" i="8" s="1"/>
  <c r="R95" i="8" s="1"/>
  <c r="M75" i="8"/>
  <c r="M418" i="8"/>
  <c r="N418" i="8" s="1"/>
  <c r="R418" i="8" s="1"/>
  <c r="M344" i="8"/>
  <c r="M248" i="8"/>
  <c r="N248" i="8" s="1"/>
  <c r="R248" i="8" s="1"/>
  <c r="M238" i="8"/>
  <c r="N238" i="8" s="1"/>
  <c r="R238" i="8" s="1"/>
  <c r="M235" i="8"/>
  <c r="N235" i="8" s="1"/>
  <c r="R235" i="8" s="1"/>
  <c r="M230" i="8"/>
  <c r="M223" i="8"/>
  <c r="N223" i="8" s="1"/>
  <c r="R223" i="8" s="1"/>
  <c r="M216" i="8"/>
  <c r="N216" i="8" s="1"/>
  <c r="R216" i="8" s="1"/>
  <c r="M196" i="8"/>
  <c r="N196" i="8" s="1"/>
  <c r="R196" i="8" s="1"/>
  <c r="M183" i="8"/>
  <c r="M176" i="8"/>
  <c r="M163" i="8"/>
  <c r="M149" i="8"/>
  <c r="M136" i="8"/>
  <c r="M129" i="8"/>
  <c r="M116" i="8"/>
  <c r="M102" i="8"/>
  <c r="N102" i="8" s="1"/>
  <c r="R102" i="8" s="1"/>
  <c r="M89" i="8"/>
  <c r="N89" i="8" s="1"/>
  <c r="R89" i="8" s="1"/>
  <c r="M82" i="8"/>
  <c r="N82" i="8" s="1"/>
  <c r="R82" i="8" s="1"/>
  <c r="M217" i="8"/>
  <c r="N217" i="8" s="1"/>
  <c r="R217" i="8" s="1"/>
  <c r="M210" i="8"/>
  <c r="N210" i="8" s="1"/>
  <c r="R210" i="8" s="1"/>
  <c r="M203" i="8"/>
  <c r="N203" i="8" s="1"/>
  <c r="R203" i="8" s="1"/>
  <c r="M190" i="8"/>
  <c r="N190" i="8" s="1"/>
  <c r="R190" i="8" s="1"/>
  <c r="M170" i="8"/>
  <c r="N170" i="8" s="1"/>
  <c r="R170" i="8" s="1"/>
  <c r="M157" i="8"/>
  <c r="M156" i="8"/>
  <c r="N156" i="8" s="1"/>
  <c r="R156" i="8" s="1"/>
  <c r="M143" i="8"/>
  <c r="N143" i="8" s="1"/>
  <c r="R143" i="8" s="1"/>
  <c r="M123" i="8"/>
  <c r="N123" i="8" s="1"/>
  <c r="R123" i="8" s="1"/>
  <c r="M110" i="8"/>
  <c r="N110" i="8" s="1"/>
  <c r="R110" i="8" s="1"/>
  <c r="M103" i="8"/>
  <c r="M96" i="8"/>
  <c r="N96" i="8" s="1"/>
  <c r="R96" i="8" s="1"/>
  <c r="M76" i="8"/>
  <c r="N76" i="8" s="1"/>
  <c r="R76" i="8" s="1"/>
  <c r="M414" i="8"/>
  <c r="M398" i="8"/>
  <c r="M384" i="8"/>
  <c r="M261" i="8"/>
  <c r="M250" i="8"/>
  <c r="N250" i="8" s="1"/>
  <c r="R250" i="8" s="1"/>
  <c r="M244" i="8"/>
  <c r="M242" i="8"/>
  <c r="M231" i="8"/>
  <c r="M224" i="8"/>
  <c r="M211" i="8"/>
  <c r="N211" i="8" s="1"/>
  <c r="R211" i="8" s="1"/>
  <c r="M197" i="8"/>
  <c r="N197" i="8" s="1"/>
  <c r="R197" i="8" s="1"/>
  <c r="M184" i="8"/>
  <c r="N184" i="8" s="1"/>
  <c r="R184" i="8" s="1"/>
  <c r="M177" i="8"/>
  <c r="N177" i="8" s="1"/>
  <c r="R177" i="8" s="1"/>
  <c r="M164" i="8"/>
  <c r="M150" i="8"/>
  <c r="N150" i="8" s="1"/>
  <c r="R150" i="8" s="1"/>
  <c r="M137" i="8"/>
  <c r="N137" i="8" s="1"/>
  <c r="R137" i="8" s="1"/>
  <c r="M130" i="8"/>
  <c r="N130" i="8" s="1"/>
  <c r="R130" i="8" s="1"/>
  <c r="M117" i="8"/>
  <c r="M97" i="8"/>
  <c r="M90" i="8"/>
  <c r="M83" i="8"/>
  <c r="N83" i="8" s="1"/>
  <c r="R83" i="8" s="1"/>
  <c r="M446" i="8"/>
  <c r="N446" i="8" s="1"/>
  <c r="R446" i="8" s="1"/>
  <c r="M284" i="8"/>
  <c r="M270" i="8"/>
  <c r="N270" i="8" s="1"/>
  <c r="R270" i="8" s="1"/>
  <c r="M264" i="8"/>
  <c r="M239" i="8"/>
  <c r="N239" i="8" s="1"/>
  <c r="R239" i="8" s="1"/>
  <c r="M218" i="8"/>
  <c r="N218" i="8" s="1"/>
  <c r="R218" i="8" s="1"/>
  <c r="M205" i="8"/>
  <c r="M204" i="8"/>
  <c r="M191" i="8"/>
  <c r="M171" i="8"/>
  <c r="M158" i="8"/>
  <c r="M151" i="8"/>
  <c r="M144" i="8"/>
  <c r="M124" i="8"/>
  <c r="N124" i="8" s="1"/>
  <c r="R124" i="8" s="1"/>
  <c r="M111" i="8"/>
  <c r="N111" i="8" s="1"/>
  <c r="R111" i="8" s="1"/>
  <c r="M104" i="8"/>
  <c r="M91" i="8"/>
  <c r="M77" i="8"/>
  <c r="N77" i="8" s="1"/>
  <c r="R77" i="8" s="1"/>
  <c r="M297" i="8"/>
  <c r="N297" i="8" s="1"/>
  <c r="R297" i="8" s="1"/>
  <c r="M256" i="8"/>
  <c r="N256" i="8" s="1"/>
  <c r="R256" i="8" s="1"/>
  <c r="M236" i="8"/>
  <c r="M232" i="8"/>
  <c r="N232" i="8" s="1"/>
  <c r="R232" i="8" s="1"/>
  <c r="M225" i="8"/>
  <c r="M212" i="8"/>
  <c r="M198" i="8"/>
  <c r="N198" i="8" s="1"/>
  <c r="R198" i="8" s="1"/>
  <c r="M185" i="8"/>
  <c r="N185" i="8" s="1"/>
  <c r="R185" i="8" s="1"/>
  <c r="M178" i="8"/>
  <c r="N178" i="8" s="1"/>
  <c r="R178" i="8" s="1"/>
  <c r="M165" i="8"/>
  <c r="M145" i="8"/>
  <c r="N145" i="8" s="1"/>
  <c r="R145" i="8" s="1"/>
  <c r="M138" i="8"/>
  <c r="N138" i="8" s="1"/>
  <c r="R138" i="8" s="1"/>
  <c r="M131" i="8"/>
  <c r="N131" i="8" s="1"/>
  <c r="R131" i="8" s="1"/>
  <c r="M118" i="8"/>
  <c r="N118" i="8" s="1"/>
  <c r="R118" i="8" s="1"/>
  <c r="M98" i="8"/>
  <c r="M85" i="8"/>
  <c r="N85" i="8" s="1"/>
  <c r="R85" i="8" s="1"/>
  <c r="M84" i="8"/>
  <c r="M219" i="8"/>
  <c r="M206" i="8"/>
  <c r="N206" i="8" s="1"/>
  <c r="R206" i="8" s="1"/>
  <c r="M199" i="8"/>
  <c r="N199" i="8" s="1"/>
  <c r="R199" i="8" s="1"/>
  <c r="M192" i="8"/>
  <c r="M172" i="8"/>
  <c r="M159" i="8"/>
  <c r="M152" i="8"/>
  <c r="N152" i="8" s="1"/>
  <c r="R152" i="8" s="1"/>
  <c r="M139" i="8"/>
  <c r="N139" i="8" s="1"/>
  <c r="R139" i="8" s="1"/>
  <c r="M125" i="8"/>
  <c r="N125" i="8" s="1"/>
  <c r="R125" i="8" s="1"/>
  <c r="M112" i="8"/>
  <c r="N112" i="8" s="1"/>
  <c r="R112" i="8" s="1"/>
  <c r="M105" i="8"/>
  <c r="N105" i="8" s="1"/>
  <c r="R105" i="8" s="1"/>
  <c r="M92" i="8"/>
  <c r="M78" i="8"/>
  <c r="N78" i="8" s="1"/>
  <c r="R78" i="8" s="1"/>
  <c r="M433" i="8"/>
  <c r="N433" i="8" s="1"/>
  <c r="R433" i="8" s="1"/>
  <c r="M351" i="8"/>
  <c r="N351" i="8" s="1"/>
  <c r="R351" i="8" s="1"/>
  <c r="M226" i="8"/>
  <c r="N226" i="8" s="1"/>
  <c r="R226" i="8" s="1"/>
  <c r="M213" i="8"/>
  <c r="N213" i="8" s="1"/>
  <c r="R213" i="8" s="1"/>
  <c r="M193" i="8"/>
  <c r="M186" i="8"/>
  <c r="N186" i="8" s="1"/>
  <c r="R186" i="8" s="1"/>
  <c r="M179" i="8"/>
  <c r="N179" i="8" s="1"/>
  <c r="R179" i="8" s="1"/>
  <c r="M166" i="8"/>
  <c r="N166" i="8" s="1"/>
  <c r="R166" i="8" s="1"/>
  <c r="M146" i="8"/>
  <c r="M133" i="8"/>
  <c r="M132" i="8"/>
  <c r="N132" i="8" s="1"/>
  <c r="R132" i="8" s="1"/>
  <c r="M119" i="8"/>
  <c r="N119" i="8" s="1"/>
  <c r="R119" i="8" s="1"/>
  <c r="M99" i="8"/>
  <c r="N99" i="8" s="1"/>
  <c r="R99" i="8" s="1"/>
  <c r="M364" i="8"/>
  <c r="N364" i="8" s="1"/>
  <c r="R364" i="8" s="1"/>
  <c r="M249" i="8"/>
  <c r="N249" i="8" s="1"/>
  <c r="R249" i="8" s="1"/>
  <c r="M243" i="8"/>
  <c r="N243" i="8" s="1"/>
  <c r="R243" i="8" s="1"/>
  <c r="M233" i="8"/>
  <c r="N233" i="8" s="1"/>
  <c r="R233" i="8" s="1"/>
  <c r="M220" i="8"/>
  <c r="N220" i="8" s="1"/>
  <c r="R220" i="8" s="1"/>
  <c r="M207" i="8"/>
  <c r="N207" i="8" s="1"/>
  <c r="R207" i="8" s="1"/>
  <c r="M200" i="8"/>
  <c r="N200" i="8" s="1"/>
  <c r="R200" i="8" s="1"/>
  <c r="M187" i="8"/>
  <c r="N187" i="8" s="1"/>
  <c r="R187" i="8" s="1"/>
  <c r="M173" i="8"/>
  <c r="N173" i="8" s="1"/>
  <c r="R173" i="8" s="1"/>
  <c r="M160" i="8"/>
  <c r="N160" i="8" s="1"/>
  <c r="R160" i="8" s="1"/>
  <c r="M153" i="8"/>
  <c r="N153" i="8" s="1"/>
  <c r="R153" i="8" s="1"/>
  <c r="M140" i="8"/>
  <c r="N140" i="8" s="1"/>
  <c r="R140" i="8" s="1"/>
  <c r="M126" i="8"/>
  <c r="N126" i="8" s="1"/>
  <c r="R126" i="8" s="1"/>
  <c r="M113" i="8"/>
  <c r="N113" i="8" s="1"/>
  <c r="R113" i="8" s="1"/>
  <c r="M106" i="8"/>
  <c r="N106" i="8" s="1"/>
  <c r="R106" i="8" s="1"/>
  <c r="M93" i="8"/>
  <c r="N93" i="8" s="1"/>
  <c r="R93" i="8" s="1"/>
  <c r="M391" i="8"/>
  <c r="N391" i="8" s="1"/>
  <c r="R391" i="8" s="1"/>
  <c r="M255" i="8"/>
  <c r="M237" i="8"/>
  <c r="M227" i="8"/>
  <c r="N227" i="8" s="1"/>
  <c r="R227" i="8" s="1"/>
  <c r="M214" i="8"/>
  <c r="M194" i="8"/>
  <c r="M181" i="8"/>
  <c r="N181" i="8" s="1"/>
  <c r="R181" i="8" s="1"/>
  <c r="M180" i="8"/>
  <c r="M167" i="8"/>
  <c r="N167" i="8" s="1"/>
  <c r="R167" i="8" s="1"/>
  <c r="M147" i="8"/>
  <c r="M134" i="8"/>
  <c r="N134" i="8" s="1"/>
  <c r="R134" i="8" s="1"/>
  <c r="M127" i="8"/>
  <c r="M120" i="8"/>
  <c r="M100" i="8"/>
  <c r="M87" i="8"/>
  <c r="M604" i="8"/>
  <c r="N604" i="8" s="1"/>
  <c r="R604" i="8" s="1"/>
  <c r="M241" i="8"/>
  <c r="N241" i="8" s="1"/>
  <c r="R241" i="8" s="1"/>
  <c r="M234" i="8"/>
  <c r="N234" i="8" s="1"/>
  <c r="R234" i="8" s="1"/>
  <c r="M221" i="8"/>
  <c r="N221" i="8" s="1"/>
  <c r="R221" i="8" s="1"/>
  <c r="M208" i="8"/>
  <c r="N208" i="8" s="1"/>
  <c r="R208" i="8" s="1"/>
  <c r="M201" i="8"/>
  <c r="M188" i="8"/>
  <c r="M174" i="8"/>
  <c r="N174" i="8" s="1"/>
  <c r="R174" i="8" s="1"/>
  <c r="M161" i="8"/>
  <c r="N161" i="8" s="1"/>
  <c r="R161" i="8" s="1"/>
  <c r="M154" i="8"/>
  <c r="N154" i="8" s="1"/>
  <c r="R154" i="8" s="1"/>
  <c r="M141" i="8"/>
  <c r="M121" i="8"/>
  <c r="N121" i="8" s="1"/>
  <c r="R121" i="8" s="1"/>
  <c r="M114" i="8"/>
  <c r="N114" i="8" s="1"/>
  <c r="R114" i="8" s="1"/>
  <c r="M107" i="8"/>
  <c r="N107" i="8" s="1"/>
  <c r="R107" i="8" s="1"/>
  <c r="M94" i="8"/>
  <c r="N94" i="8" s="1"/>
  <c r="R94" i="8" s="1"/>
  <c r="M81" i="8"/>
  <c r="M61" i="8"/>
  <c r="N61" i="8" s="1"/>
  <c r="R61" i="8" s="1"/>
  <c r="M60" i="8"/>
  <c r="M47" i="8"/>
  <c r="N47" i="8" s="1"/>
  <c r="R47" i="8" s="1"/>
  <c r="M27" i="8"/>
  <c r="N27" i="8" s="1"/>
  <c r="R27" i="8" s="1"/>
  <c r="M54" i="8"/>
  <c r="N54" i="8" s="1"/>
  <c r="R54" i="8" s="1"/>
  <c r="M41" i="8"/>
  <c r="N41" i="8" s="1"/>
  <c r="R41" i="8" s="1"/>
  <c r="M21" i="8"/>
  <c r="M135" i="8"/>
  <c r="N135" i="8" s="1"/>
  <c r="R135" i="8" s="1"/>
  <c r="M72" i="8"/>
  <c r="N72" i="8" s="1"/>
  <c r="R72" i="8" s="1"/>
  <c r="M68" i="8"/>
  <c r="M62" i="8"/>
  <c r="M55" i="8"/>
  <c r="M48" i="8"/>
  <c r="M26" i="8"/>
  <c r="M148" i="8"/>
  <c r="N148" i="8" s="1"/>
  <c r="R148" i="8" s="1"/>
  <c r="M86" i="8"/>
  <c r="M80" i="8"/>
  <c r="N80" i="8" s="1"/>
  <c r="R80" i="8" s="1"/>
  <c r="M49" i="8"/>
  <c r="M42" i="8"/>
  <c r="M35" i="8"/>
  <c r="N35" i="8" s="1"/>
  <c r="R35" i="8" s="1"/>
  <c r="M20" i="8"/>
  <c r="M175" i="8"/>
  <c r="N175" i="8" s="1"/>
  <c r="R175" i="8" s="1"/>
  <c r="M63" i="8"/>
  <c r="N63" i="8" s="1"/>
  <c r="R63" i="8" s="1"/>
  <c r="M56" i="8"/>
  <c r="M43" i="8"/>
  <c r="M34" i="8"/>
  <c r="N34" i="8" s="1"/>
  <c r="R34" i="8" s="1"/>
  <c r="M25" i="8"/>
  <c r="N25" i="8" s="1"/>
  <c r="R25" i="8" s="1"/>
  <c r="M67" i="8"/>
  <c r="M22" i="8"/>
  <c r="N22" i="8" s="1"/>
  <c r="R22" i="8" s="1"/>
  <c r="M74" i="8"/>
  <c r="M69" i="8"/>
  <c r="N69" i="8" s="1"/>
  <c r="R69" i="8" s="1"/>
  <c r="M50" i="8"/>
  <c r="M37" i="8"/>
  <c r="M36" i="8"/>
  <c r="N36" i="8" s="1"/>
  <c r="R36" i="8" s="1"/>
  <c r="M33" i="8"/>
  <c r="M19" i="8"/>
  <c r="N19" i="8" s="1"/>
  <c r="R19" i="8" s="1"/>
  <c r="M88" i="8"/>
  <c r="N88" i="8" s="1"/>
  <c r="R88" i="8" s="1"/>
  <c r="M229" i="8"/>
  <c r="M215" i="8"/>
  <c r="N215" i="8" s="1"/>
  <c r="R215" i="8" s="1"/>
  <c r="M79" i="8"/>
  <c r="N79" i="8" s="1"/>
  <c r="R79" i="8" s="1"/>
  <c r="M64" i="8"/>
  <c r="M57" i="8"/>
  <c r="N57" i="8" s="1"/>
  <c r="R57" i="8" s="1"/>
  <c r="M44" i="8"/>
  <c r="M32" i="8"/>
  <c r="M304" i="8"/>
  <c r="N304" i="8" s="1"/>
  <c r="R304" i="8" s="1"/>
  <c r="M228" i="8"/>
  <c r="M115" i="8"/>
  <c r="M101" i="8"/>
  <c r="N101" i="8" s="1"/>
  <c r="R101" i="8" s="1"/>
  <c r="M70" i="8"/>
  <c r="N70" i="8" s="1"/>
  <c r="R70" i="8" s="1"/>
  <c r="M51" i="8"/>
  <c r="N51" i="8" s="1"/>
  <c r="R51" i="8" s="1"/>
  <c r="M38" i="8"/>
  <c r="M31" i="8"/>
  <c r="M24" i="8"/>
  <c r="M14" i="8"/>
  <c r="N14" i="8" s="1"/>
  <c r="R14" i="8" s="1"/>
  <c r="S14" i="8" s="1"/>
  <c r="M128" i="8"/>
  <c r="M73" i="8"/>
  <c r="M65" i="8"/>
  <c r="N65" i="8" s="1"/>
  <c r="R65" i="8" s="1"/>
  <c r="M58" i="8"/>
  <c r="N58" i="8" s="1"/>
  <c r="R58" i="8" s="1"/>
  <c r="M45" i="8"/>
  <c r="M18" i="8"/>
  <c r="N18" i="8" s="1"/>
  <c r="R18" i="8" s="1"/>
  <c r="M15" i="8"/>
  <c r="N15" i="8" s="1"/>
  <c r="R15" i="8" s="1"/>
  <c r="M52" i="8"/>
  <c r="N52" i="8" s="1"/>
  <c r="R52" i="8" s="1"/>
  <c r="M39" i="8"/>
  <c r="M30" i="8"/>
  <c r="M23" i="8"/>
  <c r="N23" i="8" s="1"/>
  <c r="R23" i="8" s="1"/>
  <c r="M16" i="8"/>
  <c r="N16" i="8" s="1"/>
  <c r="R16" i="8" s="1"/>
  <c r="M195" i="8"/>
  <c r="M53" i="8"/>
  <c r="N53" i="8" s="1"/>
  <c r="R53" i="8" s="1"/>
  <c r="M40" i="8"/>
  <c r="N40" i="8" s="1"/>
  <c r="R40" i="8" s="1"/>
  <c r="M28" i="8"/>
  <c r="N28" i="8" s="1"/>
  <c r="R28" i="8" s="1"/>
  <c r="M182" i="8"/>
  <c r="N182" i="8" s="1"/>
  <c r="R182" i="8" s="1"/>
  <c r="M168" i="8"/>
  <c r="M71" i="8"/>
  <c r="N71" i="8" s="1"/>
  <c r="R71" i="8" s="1"/>
  <c r="M66" i="8"/>
  <c r="N66" i="8" s="1"/>
  <c r="R66" i="8" s="1"/>
  <c r="M59" i="8"/>
  <c r="N59" i="8" s="1"/>
  <c r="R59" i="8" s="1"/>
  <c r="M46" i="8"/>
  <c r="N46" i="8" s="1"/>
  <c r="R46" i="8" s="1"/>
  <c r="M29" i="8"/>
  <c r="M17" i="8"/>
  <c r="N17" i="8" s="1"/>
  <c r="R17" i="8" s="1"/>
  <c r="N172" i="8"/>
  <c r="R172" i="8" s="1"/>
  <c r="N347" i="8"/>
  <c r="R347" i="8" s="1"/>
  <c r="N293" i="8"/>
  <c r="R293" i="8" s="1"/>
  <c r="N259" i="8"/>
  <c r="R259" i="8" s="1"/>
  <c r="N400" i="8"/>
  <c r="R400" i="8" s="1"/>
  <c r="N298" i="8"/>
  <c r="R298" i="8" s="1"/>
  <c r="N244" i="8"/>
  <c r="R244" i="8" s="1"/>
  <c r="N484" i="8"/>
  <c r="R484" i="8" s="1"/>
  <c r="N509" i="8"/>
  <c r="R509" i="8" s="1"/>
  <c r="N449" i="8"/>
  <c r="R449" i="8" s="1"/>
  <c r="N502" i="8"/>
  <c r="R502" i="8" s="1"/>
  <c r="N453" i="8"/>
  <c r="R453" i="8" s="1"/>
  <c r="N534" i="8"/>
  <c r="R534" i="8" s="1"/>
  <c r="N545" i="8"/>
  <c r="R545" i="8" s="1"/>
  <c r="N578" i="8"/>
  <c r="R578" i="8" s="1"/>
  <c r="N659" i="8"/>
  <c r="R659" i="8" s="1"/>
  <c r="N587" i="8"/>
  <c r="R587" i="8" s="1"/>
  <c r="N651" i="8"/>
  <c r="R651" i="8" s="1"/>
  <c r="N658" i="8"/>
  <c r="R658" i="8" s="1"/>
  <c r="N724" i="8"/>
  <c r="R724" i="8" s="1"/>
  <c r="N711" i="8"/>
  <c r="R711" i="8" s="1"/>
  <c r="S62" i="12"/>
  <c r="Q62" i="12"/>
  <c r="Q71" i="12"/>
  <c r="S71" i="12"/>
  <c r="Q23" i="12"/>
  <c r="S23" i="12"/>
  <c r="S72" i="12"/>
  <c r="Q72" i="12"/>
  <c r="S81" i="12"/>
  <c r="Q81" i="12"/>
  <c r="S29" i="12"/>
  <c r="Q29" i="12"/>
  <c r="S65" i="12"/>
  <c r="Q65" i="12"/>
  <c r="S41" i="12"/>
  <c r="Q41" i="12"/>
  <c r="S33" i="12"/>
  <c r="Q33" i="12"/>
  <c r="S21" i="12"/>
  <c r="Q21" i="12"/>
  <c r="AX78" i="11"/>
  <c r="AX20" i="11"/>
  <c r="N136" i="8"/>
  <c r="R136" i="8" s="1"/>
  <c r="N381" i="8"/>
  <c r="R381" i="8" s="1"/>
  <c r="N397" i="8"/>
  <c r="R397" i="8" s="1"/>
  <c r="N601" i="8"/>
  <c r="R601" i="8" s="1"/>
  <c r="N214" i="8"/>
  <c r="R214" i="8" s="1"/>
  <c r="N45" i="8"/>
  <c r="R45" i="8" s="1"/>
  <c r="N192" i="8"/>
  <c r="R192" i="8" s="1"/>
  <c r="N116" i="8"/>
  <c r="R116" i="8" s="1"/>
  <c r="N209" i="8"/>
  <c r="R209" i="8" s="1"/>
  <c r="N262" i="8"/>
  <c r="R262" i="8" s="1"/>
  <c r="N382" i="8"/>
  <c r="R382" i="8" s="1"/>
  <c r="N354" i="8"/>
  <c r="R354" i="8" s="1"/>
  <c r="N266" i="8"/>
  <c r="R266" i="8" s="1"/>
  <c r="N410" i="8"/>
  <c r="R410" i="8" s="1"/>
  <c r="N405" i="8"/>
  <c r="R405" i="8" s="1"/>
  <c r="N512" i="8"/>
  <c r="R512" i="8" s="1"/>
  <c r="N530" i="8"/>
  <c r="R530" i="8" s="1"/>
  <c r="N427" i="8"/>
  <c r="R427" i="8" s="1"/>
  <c r="N466" i="8"/>
  <c r="R466" i="8" s="1"/>
  <c r="N556" i="8"/>
  <c r="R556" i="8" s="1"/>
  <c r="N542" i="8"/>
  <c r="R542" i="8" s="1"/>
  <c r="N533" i="8"/>
  <c r="R533" i="8" s="1"/>
  <c r="N584" i="8"/>
  <c r="R584" i="8" s="1"/>
  <c r="N708" i="8"/>
  <c r="R708" i="8" s="1"/>
  <c r="N695" i="8"/>
  <c r="R695" i="8" s="1"/>
  <c r="N665" i="8"/>
  <c r="R665" i="8" s="1"/>
  <c r="N727" i="8"/>
  <c r="R727" i="8" s="1"/>
  <c r="N684" i="8"/>
  <c r="R684" i="8" s="1"/>
  <c r="Q58" i="12"/>
  <c r="S58" i="12"/>
  <c r="W10" i="13"/>
  <c r="W11" i="13"/>
  <c r="Q67" i="12"/>
  <c r="S67" i="12"/>
  <c r="S19" i="12"/>
  <c r="Q19" i="12"/>
  <c r="S68" i="12"/>
  <c r="Q68" i="12"/>
  <c r="S77" i="12"/>
  <c r="Q77" i="12"/>
  <c r="S24" i="12"/>
  <c r="Q24" i="12"/>
  <c r="S12" i="12"/>
  <c r="Q12" i="12"/>
  <c r="S16" i="12"/>
  <c r="Q16" i="12"/>
  <c r="AX72" i="11"/>
  <c r="AX32" i="11"/>
  <c r="N29" i="8"/>
  <c r="R29" i="8" s="1"/>
  <c r="N332" i="8"/>
  <c r="R332" i="8" s="1"/>
  <c r="N100" i="8"/>
  <c r="R100" i="8" s="1"/>
  <c r="N205" i="8"/>
  <c r="R205" i="8" s="1"/>
  <c r="N163" i="8"/>
  <c r="R163" i="8" s="1"/>
  <c r="N75" i="8"/>
  <c r="R75" i="8" s="1"/>
  <c r="N222" i="8"/>
  <c r="R222" i="8" s="1"/>
  <c r="N141" i="8"/>
  <c r="R141" i="8" s="1"/>
  <c r="N395" i="8"/>
  <c r="R395" i="8" s="1"/>
  <c r="N368" i="8"/>
  <c r="R368" i="8" s="1"/>
  <c r="N359" i="8"/>
  <c r="R359" i="8" s="1"/>
  <c r="N277" i="8"/>
  <c r="R277" i="8" s="1"/>
  <c r="N424" i="8"/>
  <c r="R424" i="8" s="1"/>
  <c r="N384" i="8"/>
  <c r="R384" i="8" s="1"/>
  <c r="N547" i="8"/>
  <c r="R547" i="8" s="1"/>
  <c r="N516" i="8"/>
  <c r="R516" i="8" s="1"/>
  <c r="N476" i="8"/>
  <c r="R476" i="8" s="1"/>
  <c r="N544" i="8"/>
  <c r="R544" i="8" s="1"/>
  <c r="N555" i="8"/>
  <c r="R555" i="8" s="1"/>
  <c r="N561" i="8"/>
  <c r="R561" i="8" s="1"/>
  <c r="N553" i="8"/>
  <c r="R553" i="8" s="1"/>
  <c r="N591" i="8"/>
  <c r="R591" i="8" s="1"/>
  <c r="N712" i="8"/>
  <c r="R712" i="8" s="1"/>
  <c r="N678" i="8"/>
  <c r="R678" i="8" s="1"/>
  <c r="N607" i="8"/>
  <c r="R607" i="8" s="1"/>
  <c r="N674" i="8"/>
  <c r="R674" i="8" s="1"/>
  <c r="N691" i="8"/>
  <c r="R691" i="8" s="1"/>
  <c r="N702" i="8"/>
  <c r="R702" i="8" s="1"/>
  <c r="H22" i="6"/>
  <c r="W7" i="13"/>
  <c r="S54" i="12"/>
  <c r="Q54" i="12"/>
  <c r="Q63" i="12"/>
  <c r="S63" i="12"/>
  <c r="W8" i="13"/>
  <c r="S64" i="12"/>
  <c r="Q64" i="12"/>
  <c r="S57" i="12"/>
  <c r="Q57" i="12"/>
  <c r="S20" i="12"/>
  <c r="Q20" i="12"/>
  <c r="S49" i="12"/>
  <c r="Q49" i="12"/>
  <c r="S15" i="12"/>
  <c r="Q15" i="12"/>
  <c r="S8" i="12"/>
  <c r="Q8" i="12"/>
  <c r="S97" i="12"/>
  <c r="Q97" i="12"/>
  <c r="AX74" i="11"/>
  <c r="AX31" i="11"/>
  <c r="R30" i="12" a="1"/>
  <c r="AC12" i="11" a="1"/>
  <c r="AC85" i="11" a="1"/>
  <c r="AC10" i="11" a="1"/>
  <c r="AY97" i="11" a="1"/>
  <c r="R32" i="12" a="1"/>
  <c r="R33" i="12" a="1"/>
  <c r="AC47" i="11" a="1"/>
  <c r="R49" i="12" a="1"/>
  <c r="R94" i="12" a="1"/>
  <c r="R90" i="12" a="1"/>
  <c r="AC61" i="11" a="1"/>
  <c r="AC81" i="11" a="1"/>
  <c r="R46" i="12" a="1"/>
  <c r="R26" i="12" a="1"/>
  <c r="R96" i="12" a="1"/>
  <c r="R73" i="12" a="1"/>
  <c r="AC50" i="11" a="1"/>
  <c r="R62" i="12" a="1"/>
  <c r="I21" i="6" a="1"/>
  <c r="AC46" i="11" a="1"/>
  <c r="AY98" i="11" a="1"/>
  <c r="R69" i="12" a="1"/>
  <c r="R95" i="12" a="1"/>
  <c r="R39" i="12" a="1"/>
  <c r="R12" i="12" a="1"/>
  <c r="AC70" i="11" a="1"/>
  <c r="R9" i="12" a="1"/>
  <c r="R83" i="12" a="1"/>
  <c r="R64" i="12" a="1"/>
  <c r="AY92" i="11" a="1"/>
  <c r="R75" i="12" a="1"/>
  <c r="R29" i="12" a="1"/>
  <c r="R56" i="12" a="1"/>
  <c r="R42" i="12" a="1"/>
  <c r="R17" i="12" a="1"/>
  <c r="R60" i="12" a="1"/>
  <c r="AC13" i="11" a="1"/>
  <c r="AC97" i="11" a="1"/>
  <c r="AY87" i="11" a="1"/>
  <c r="R44" i="12" a="1"/>
  <c r="R8" i="12" a="1"/>
  <c r="AY93" i="11" a="1"/>
  <c r="R89" i="12" a="1"/>
  <c r="R59" i="12" a="1"/>
  <c r="AC27" i="11" a="1"/>
  <c r="R50" i="12" a="1"/>
  <c r="AC41" i="11" a="1"/>
  <c r="AC63" i="11" a="1"/>
  <c r="R71" i="12" a="1"/>
  <c r="R82" i="12" a="1"/>
  <c r="R55" i="12" a="1"/>
  <c r="AY90" i="11" a="1"/>
  <c r="R84" i="12" a="1"/>
  <c r="R41" i="12" a="1"/>
  <c r="AC95" i="11" a="1"/>
  <c r="R68" i="12" a="1"/>
  <c r="R40" i="12" a="1"/>
  <c r="R28" i="12" a="1"/>
  <c r="R80" i="12" a="1"/>
  <c r="AY88" i="11" a="1"/>
  <c r="R14" i="12" a="1"/>
  <c r="R99" i="12" a="1"/>
  <c r="AY100" i="11" a="1"/>
  <c r="AC89" i="11" a="1"/>
  <c r="R23" i="12" a="1"/>
  <c r="R72" i="12" a="1"/>
  <c r="R93" i="12" a="1"/>
  <c r="R35" i="12" a="1"/>
  <c r="AC75" i="11" a="1"/>
  <c r="R87" i="12" a="1"/>
  <c r="AY95" i="11" a="1"/>
  <c r="R53" i="12" a="1"/>
  <c r="R77" i="12" a="1"/>
  <c r="AC32" i="11" a="1"/>
  <c r="AC49" i="11" a="1"/>
  <c r="R47" i="12" a="1"/>
  <c r="R88" i="12" a="1"/>
  <c r="AY91" i="11" a="1"/>
  <c r="R34" i="12" a="1"/>
  <c r="R25" i="12" a="1"/>
  <c r="R57" i="12" a="1"/>
  <c r="R10" i="12" a="1"/>
  <c r="R18" i="12" a="1"/>
  <c r="R100" i="12" a="1"/>
  <c r="AC34" i="11" a="1"/>
  <c r="R31" i="12" a="1"/>
  <c r="R65" i="12" a="1"/>
  <c r="R52" i="12" a="1"/>
  <c r="R37" i="12" a="1"/>
  <c r="R51" i="12" a="1"/>
  <c r="R27" i="12" a="1"/>
  <c r="AY89" i="11" a="1"/>
  <c r="R21" i="12" a="1"/>
  <c r="R15" i="12" a="1"/>
  <c r="R78" i="12" a="1"/>
  <c r="R61" i="12" a="1"/>
  <c r="R74" i="12" a="1"/>
  <c r="R36" i="12" a="1"/>
  <c r="R24" i="12" a="1"/>
  <c r="R63" i="12" a="1"/>
  <c r="AC55" i="11" a="1"/>
  <c r="R20" i="12" a="1"/>
  <c r="R48" i="12" a="1"/>
  <c r="R7" i="12" a="1"/>
  <c r="R13" i="12" a="1"/>
  <c r="R19" i="12" a="1"/>
  <c r="R91" i="12" a="1"/>
  <c r="AY94" i="11" a="1"/>
  <c r="R92" i="12" a="1"/>
  <c r="I28" i="6" a="1"/>
  <c r="R85" i="12" a="1"/>
  <c r="AY96" i="11" a="1"/>
  <c r="R70" i="12" a="1"/>
  <c r="R76" i="12" a="1"/>
  <c r="R45" i="12" a="1"/>
  <c r="R97" i="12" a="1"/>
  <c r="R98" i="12" a="1"/>
  <c r="R54" i="12" a="1"/>
  <c r="R22" i="12" a="1"/>
  <c r="R11" i="12" a="1"/>
  <c r="AC8" i="11" a="1"/>
  <c r="R16" i="12" a="1"/>
  <c r="R43" i="12" a="1"/>
  <c r="AC83" i="11" a="1"/>
  <c r="R58" i="12" a="1"/>
  <c r="R81" i="12" a="1"/>
  <c r="R38" i="12" a="1"/>
  <c r="R66" i="12" a="1"/>
  <c r="T5" i="18" a="1"/>
  <c r="AY99" i="11" a="1"/>
  <c r="R86" i="12" a="1"/>
  <c r="R79" i="12" a="1"/>
  <c r="R67" i="12" a="1"/>
  <c r="N50" i="8" l="1"/>
  <c r="R50" i="8" s="1"/>
  <c r="N128" i="8"/>
  <c r="R128" i="8" s="1"/>
  <c r="N260" i="8"/>
  <c r="R260" i="8" s="1"/>
  <c r="N338" i="8"/>
  <c r="R338" i="8" s="1"/>
  <c r="N506" i="8"/>
  <c r="R506" i="8" s="1"/>
  <c r="N680" i="8"/>
  <c r="R680" i="8" s="1"/>
  <c r="N147" i="8"/>
  <c r="R147" i="8" s="1"/>
  <c r="N219" i="8"/>
  <c r="R219" i="8" s="1"/>
  <c r="N183" i="8"/>
  <c r="R183" i="8" s="1"/>
  <c r="N393" i="8"/>
  <c r="R393" i="8" s="1"/>
  <c r="N477" i="8"/>
  <c r="R477" i="8" s="1"/>
  <c r="N543" i="8"/>
  <c r="R543" i="8" s="1"/>
  <c r="N519" i="8"/>
  <c r="R519" i="8" s="1"/>
  <c r="N627" i="8"/>
  <c r="R627" i="8" s="1"/>
  <c r="N48" i="8"/>
  <c r="R48" i="8" s="1"/>
  <c r="N408" i="8"/>
  <c r="R408" i="8" s="1"/>
  <c r="N666" i="8"/>
  <c r="R666" i="8" s="1"/>
  <c r="N55" i="8"/>
  <c r="R55" i="8" s="1"/>
  <c r="N403" i="8"/>
  <c r="R403" i="8" s="1"/>
  <c r="N451" i="8"/>
  <c r="R451" i="8" s="1"/>
  <c r="N661" i="8"/>
  <c r="R661" i="8" s="1"/>
  <c r="N284" i="8"/>
  <c r="R284" i="8" s="1"/>
  <c r="N549" i="8"/>
  <c r="R549" i="8" s="1"/>
  <c r="N56" i="8"/>
  <c r="R56" i="8" s="1"/>
  <c r="N255" i="8"/>
  <c r="R255" i="8" s="1"/>
  <c r="N225" i="8"/>
  <c r="R225" i="8" s="1"/>
  <c r="N224" i="8"/>
  <c r="R224" i="8" s="1"/>
  <c r="N188" i="8"/>
  <c r="R188" i="8" s="1"/>
  <c r="N242" i="8"/>
  <c r="R242" i="8" s="1"/>
  <c r="N350" i="8"/>
  <c r="R350" i="8" s="1"/>
  <c r="N398" i="8"/>
  <c r="R398" i="8" s="1"/>
  <c r="N626" i="8"/>
  <c r="R626" i="8" s="1"/>
  <c r="N710" i="8"/>
  <c r="R710" i="8" s="1"/>
  <c r="N585" i="8"/>
  <c r="R585" i="8" s="1"/>
  <c r="N374" i="8"/>
  <c r="R374" i="8" s="1"/>
  <c r="N20" i="8"/>
  <c r="R20" i="8" s="1"/>
  <c r="N92" i="8"/>
  <c r="R92" i="8" s="1"/>
  <c r="N416" i="8"/>
  <c r="R416" i="8" s="1"/>
  <c r="N171" i="8"/>
  <c r="R171" i="8" s="1"/>
  <c r="N345" i="8"/>
  <c r="R345" i="8" s="1"/>
  <c r="N441" i="8"/>
  <c r="R441" i="8" s="1"/>
  <c r="N597" i="8"/>
  <c r="R597" i="8" s="1"/>
  <c r="N144" i="8"/>
  <c r="R144" i="8" s="1"/>
  <c r="N330" i="8"/>
  <c r="R330" i="8" s="1"/>
  <c r="N462" i="8"/>
  <c r="R462" i="8" s="1"/>
  <c r="N594" i="8"/>
  <c r="R594" i="8" s="1"/>
  <c r="N169" i="8"/>
  <c r="R169" i="8" s="1"/>
  <c r="N361" i="8"/>
  <c r="R361" i="8" s="1"/>
  <c r="N428" i="8"/>
  <c r="R428" i="8" s="1"/>
  <c r="N608" i="8"/>
  <c r="R608" i="8" s="1"/>
  <c r="N117" i="8"/>
  <c r="R117" i="8" s="1"/>
  <c r="N639" i="8"/>
  <c r="R639" i="8" s="1"/>
  <c r="N276" i="8"/>
  <c r="R276" i="8" s="1"/>
  <c r="N120" i="8"/>
  <c r="R120" i="8" s="1"/>
  <c r="N204" i="8"/>
  <c r="R204" i="8" s="1"/>
  <c r="N168" i="8"/>
  <c r="R168" i="8" s="1"/>
  <c r="N294" i="8"/>
  <c r="R294" i="8" s="1"/>
  <c r="N318" i="8"/>
  <c r="R318" i="8" s="1"/>
  <c r="N468" i="8"/>
  <c r="R468" i="8" s="1"/>
  <c r="N576" i="8"/>
  <c r="R576" i="8" s="1"/>
  <c r="N618" i="8"/>
  <c r="R618" i="8" s="1"/>
  <c r="N600" i="8"/>
  <c r="R600" i="8" s="1"/>
  <c r="N37" i="8"/>
  <c r="R37" i="8" s="1"/>
  <c r="N127" i="8"/>
  <c r="R127" i="8" s="1"/>
  <c r="N151" i="8"/>
  <c r="R151" i="8" s="1"/>
  <c r="N229" i="8"/>
  <c r="R229" i="8" s="1"/>
  <c r="N439" i="8"/>
  <c r="R439" i="8" s="1"/>
  <c r="N499" i="8"/>
  <c r="R499" i="8" s="1"/>
  <c r="N415" i="8"/>
  <c r="R415" i="8" s="1"/>
  <c r="N577" i="8"/>
  <c r="R577" i="8" s="1"/>
  <c r="N625" i="8"/>
  <c r="R625" i="8" s="1"/>
  <c r="N715" i="8"/>
  <c r="R715" i="8" s="1"/>
  <c r="N404" i="8"/>
  <c r="R404" i="8" s="1"/>
  <c r="N26" i="8"/>
  <c r="R26" i="8" s="1"/>
  <c r="N302" i="8"/>
  <c r="R302" i="8" s="1"/>
  <c r="N272" i="8"/>
  <c r="R272" i="8" s="1"/>
  <c r="N686" i="8"/>
  <c r="R686" i="8" s="1"/>
  <c r="N33" i="8"/>
  <c r="R33" i="8" s="1"/>
  <c r="N195" i="8"/>
  <c r="R195" i="8" s="1"/>
  <c r="N423" i="8"/>
  <c r="R423" i="8" s="1"/>
  <c r="N501" i="8"/>
  <c r="R501" i="8" s="1"/>
  <c r="N507" i="8"/>
  <c r="R507" i="8" s="1"/>
  <c r="N24" i="8"/>
  <c r="R24" i="8" s="1"/>
  <c r="N180" i="8"/>
  <c r="R180" i="8" s="1"/>
  <c r="N90" i="8"/>
  <c r="R90" i="8" s="1"/>
  <c r="N228" i="8"/>
  <c r="R228" i="8" s="1"/>
  <c r="N300" i="8"/>
  <c r="R300" i="8" s="1"/>
  <c r="N264" i="8"/>
  <c r="R264" i="8" s="1"/>
  <c r="N414" i="8"/>
  <c r="R414" i="8" s="1"/>
  <c r="N588" i="8"/>
  <c r="R588" i="8" s="1"/>
  <c r="N624" i="8"/>
  <c r="R624" i="8" s="1"/>
  <c r="N133" i="8"/>
  <c r="R133" i="8" s="1"/>
  <c r="N97" i="8"/>
  <c r="R97" i="8" s="1"/>
  <c r="N115" i="8"/>
  <c r="R115" i="8" s="1"/>
  <c r="N271" i="8"/>
  <c r="R271" i="8" s="1"/>
  <c r="N511" i="8"/>
  <c r="R511" i="8" s="1"/>
  <c r="N529" i="8"/>
  <c r="R529" i="8" s="1"/>
  <c r="N721" i="8"/>
  <c r="R721" i="8" s="1"/>
  <c r="N524" i="8"/>
  <c r="R524" i="8" s="1"/>
  <c r="N62" i="8"/>
  <c r="R62" i="8" s="1"/>
  <c r="N176" i="8"/>
  <c r="R176" i="8" s="1"/>
  <c r="N362" i="8"/>
  <c r="R362" i="8" s="1"/>
  <c r="N326" i="8"/>
  <c r="R326" i="8" s="1"/>
  <c r="N566" i="8"/>
  <c r="R566" i="8" s="1"/>
  <c r="N644" i="8"/>
  <c r="R644" i="8" s="1"/>
  <c r="N291" i="8"/>
  <c r="R291" i="8" s="1"/>
  <c r="N447" i="8"/>
  <c r="R447" i="8" s="1"/>
  <c r="N609" i="8"/>
  <c r="R609" i="8" s="1"/>
  <c r="N714" i="8"/>
  <c r="R714" i="8" s="1"/>
  <c r="N38" i="8"/>
  <c r="R38" i="8" s="1"/>
  <c r="N68" i="8"/>
  <c r="R68" i="8" s="1"/>
  <c r="N212" i="8"/>
  <c r="R212" i="8" s="1"/>
  <c r="N230" i="8"/>
  <c r="R230" i="8" s="1"/>
  <c r="N308" i="8"/>
  <c r="R308" i="8" s="1"/>
  <c r="N440" i="8"/>
  <c r="R440" i="8" s="1"/>
  <c r="N572" i="8"/>
  <c r="R572" i="8" s="1"/>
  <c r="N716" i="8"/>
  <c r="R716" i="8" s="1"/>
  <c r="N261" i="8"/>
  <c r="R261" i="8" s="1"/>
  <c r="N363" i="8"/>
  <c r="R363" i="8" s="1"/>
  <c r="N531" i="8"/>
  <c r="R531" i="8" s="1"/>
  <c r="N246" i="8"/>
  <c r="R246" i="8" s="1"/>
  <c r="N193" i="8"/>
  <c r="R193" i="8" s="1"/>
  <c r="N290" i="8"/>
  <c r="R290" i="8" s="1"/>
  <c r="N494" i="8"/>
  <c r="R494" i="8" s="1"/>
  <c r="N21" i="8"/>
  <c r="R21" i="8" s="1"/>
  <c r="N717" i="8"/>
  <c r="R717" i="8" s="1"/>
  <c r="N194" i="8"/>
  <c r="R194" i="8" s="1"/>
  <c r="N104" i="8"/>
  <c r="R104" i="8" s="1"/>
  <c r="N548" i="8"/>
  <c r="R548" i="8" s="1"/>
  <c r="N500" i="8"/>
  <c r="R500" i="8" s="1"/>
  <c r="N632" i="8"/>
  <c r="R632" i="8" s="1"/>
  <c r="N692" i="8"/>
  <c r="R692" i="8" s="1"/>
  <c r="N42" i="8"/>
  <c r="R42" i="8" s="1"/>
  <c r="N43" i="8"/>
  <c r="R43" i="8" s="1"/>
  <c r="N103" i="8"/>
  <c r="R103" i="8" s="1"/>
  <c r="N696" i="8"/>
  <c r="R696" i="8" s="1"/>
  <c r="N159" i="8"/>
  <c r="R159" i="8" s="1"/>
  <c r="N91" i="8"/>
  <c r="R91" i="8" s="1"/>
  <c r="N703" i="8"/>
  <c r="R703" i="8" s="1"/>
  <c r="N31" i="8"/>
  <c r="R31" i="8" s="1"/>
  <c r="N67" i="8"/>
  <c r="R67" i="8" s="1"/>
  <c r="N86" i="8"/>
  <c r="R86" i="8" s="1"/>
  <c r="N570" i="8"/>
  <c r="R570" i="8" s="1"/>
  <c r="N603" i="8"/>
  <c r="R603" i="8" s="1"/>
  <c r="N201" i="8"/>
  <c r="R201" i="8" s="1"/>
  <c r="N554" i="8"/>
  <c r="R554" i="8" s="1"/>
  <c r="N679" i="8"/>
  <c r="R679" i="8" s="1"/>
  <c r="N690" i="8"/>
  <c r="R690" i="8" s="1"/>
  <c r="N487" i="8"/>
  <c r="R487" i="8" s="1"/>
  <c r="N697" i="8"/>
  <c r="R697" i="8" s="1"/>
  <c r="N333" i="8"/>
  <c r="R333" i="8" s="1"/>
  <c r="N392" i="8"/>
  <c r="R392" i="8" s="1"/>
  <c r="N606" i="8"/>
  <c r="R606" i="8" s="1"/>
  <c r="N60" i="8"/>
  <c r="R60" i="8" s="1"/>
  <c r="N231" i="8"/>
  <c r="R231" i="8" s="1"/>
  <c r="N258" i="8"/>
  <c r="R258" i="8" s="1"/>
  <c r="N505" i="8"/>
  <c r="R505" i="8" s="1"/>
  <c r="N728" i="8"/>
  <c r="R728" i="8" s="1"/>
  <c r="N254" i="8"/>
  <c r="R254" i="8" s="1"/>
  <c r="N469" i="8"/>
  <c r="R469" i="8" s="1"/>
  <c r="N536" i="8"/>
  <c r="R536" i="8" s="1"/>
  <c r="N657" i="8"/>
  <c r="R657" i="8" s="1"/>
  <c r="N621" i="8"/>
  <c r="R621" i="8" s="1"/>
  <c r="N146" i="8"/>
  <c r="R146" i="8" s="1"/>
  <c r="N314" i="8"/>
  <c r="R314" i="8" s="1"/>
  <c r="N366" i="8"/>
  <c r="R366" i="8" s="1"/>
  <c r="N471" i="8"/>
  <c r="R471" i="8" s="1"/>
  <c r="N482" i="8"/>
  <c r="R482" i="8" s="1"/>
  <c r="N560" i="8"/>
  <c r="R560" i="8" s="1"/>
  <c r="N32" i="8"/>
  <c r="R32" i="8" s="1"/>
  <c r="N87" i="8"/>
  <c r="R87" i="8" s="1"/>
  <c r="N273" i="8"/>
  <c r="R273" i="8" s="1"/>
  <c r="N319" i="8"/>
  <c r="R319" i="8" s="1"/>
  <c r="AY87" i="11"/>
  <c r="AY100" i="11"/>
  <c r="AY90" i="11"/>
  <c r="AY92" i="11"/>
  <c r="AY88" i="11"/>
  <c r="AY95" i="11"/>
  <c r="AY94" i="11"/>
  <c r="AY96" i="11"/>
  <c r="AY93" i="11"/>
  <c r="R49" i="12"/>
  <c r="R12" i="12"/>
  <c r="AC61" i="11"/>
  <c r="R19" i="12"/>
  <c r="R33" i="12"/>
  <c r="R81" i="12"/>
  <c r="R62" i="12"/>
  <c r="R50" i="12"/>
  <c r="R73" i="12"/>
  <c r="R84" i="12"/>
  <c r="R74" i="12"/>
  <c r="R9" i="12"/>
  <c r="AC32" i="11"/>
  <c r="R69" i="12"/>
  <c r="R94" i="12"/>
  <c r="AC63" i="11"/>
  <c r="AC97" i="11"/>
  <c r="R97" i="12"/>
  <c r="R63" i="12"/>
  <c r="R75" i="12"/>
  <c r="R87" i="12"/>
  <c r="R43" i="12"/>
  <c r="R25" i="12"/>
  <c r="R86" i="12"/>
  <c r="R60" i="12"/>
  <c r="R90" i="12"/>
  <c r="T5" i="18"/>
  <c r="R48" i="12"/>
  <c r="R42" i="12"/>
  <c r="AC55" i="11"/>
  <c r="R32" i="12"/>
  <c r="R22" i="12"/>
  <c r="AC8" i="11"/>
  <c r="R96" i="12"/>
  <c r="R100" i="12"/>
  <c r="R46" i="12"/>
  <c r="R79" i="12"/>
  <c r="AY99" i="11"/>
  <c r="R54" i="12"/>
  <c r="R67" i="12"/>
  <c r="AC81" i="11"/>
  <c r="R41" i="12"/>
  <c r="R72" i="12"/>
  <c r="AC50" i="11"/>
  <c r="R28" i="12"/>
  <c r="R18" i="12"/>
  <c r="AC75" i="11"/>
  <c r="R30" i="12"/>
  <c r="R45" i="12"/>
  <c r="R91" i="12"/>
  <c r="R7" i="12"/>
  <c r="R56" i="12"/>
  <c r="AC46" i="11"/>
  <c r="R52" i="12"/>
  <c r="AC12" i="11"/>
  <c r="AY97" i="11"/>
  <c r="R85" i="12"/>
  <c r="R35" i="12"/>
  <c r="R40" i="12"/>
  <c r="R11" i="12"/>
  <c r="AC13" i="11"/>
  <c r="R13" i="12"/>
  <c r="R8" i="12"/>
  <c r="R57" i="12"/>
  <c r="AC47" i="11"/>
  <c r="R77" i="12"/>
  <c r="AC70" i="11"/>
  <c r="AC83" i="11"/>
  <c r="R80" i="12"/>
  <c r="R70" i="12"/>
  <c r="R89" i="12"/>
  <c r="I28" i="6"/>
  <c r="K28" i="6" s="1"/>
  <c r="AC27" i="11"/>
  <c r="AC95" i="11"/>
  <c r="R27" i="12"/>
  <c r="R39" i="12"/>
  <c r="R38" i="12"/>
  <c r="AY89" i="11"/>
  <c r="R65" i="12"/>
  <c r="R76" i="12"/>
  <c r="R59" i="12"/>
  <c r="AC85" i="11"/>
  <c r="R83" i="12"/>
  <c r="R78" i="12"/>
  <c r="R44" i="12"/>
  <c r="R34" i="12"/>
  <c r="R47" i="12"/>
  <c r="R51" i="12"/>
  <c r="R98" i="12"/>
  <c r="R14" i="12"/>
  <c r="AC34" i="11"/>
  <c r="R24" i="12"/>
  <c r="AC10" i="11"/>
  <c r="R16" i="12"/>
  <c r="AY91" i="11"/>
  <c r="R23" i="12"/>
  <c r="R66" i="12"/>
  <c r="R88" i="12"/>
  <c r="AC89" i="11"/>
  <c r="AY98" i="11"/>
  <c r="R20" i="12"/>
  <c r="AC41" i="11"/>
  <c r="R58" i="12"/>
  <c r="R15" i="12"/>
  <c r="R64" i="12"/>
  <c r="R68" i="12"/>
  <c r="R95" i="12"/>
  <c r="R10" i="12"/>
  <c r="R99" i="12"/>
  <c r="R55" i="12"/>
  <c r="R71" i="12"/>
  <c r="I21" i="6"/>
  <c r="K21" i="6" s="1"/>
  <c r="R21" i="12"/>
  <c r="R29" i="12"/>
  <c r="R53" i="12"/>
  <c r="R31" i="12"/>
  <c r="R61" i="12"/>
  <c r="R36" i="12"/>
  <c r="R26" i="12"/>
  <c r="R93" i="12"/>
  <c r="R92" i="12"/>
  <c r="R82" i="12"/>
  <c r="R17" i="12"/>
  <c r="AC49" i="11"/>
  <c r="R37" i="12"/>
  <c r="T14" i="8"/>
  <c r="S15" i="8"/>
  <c r="AD35" i="11" a="1"/>
  <c r="AD35" i="11" s="1"/>
  <c r="AE35" i="11"/>
  <c r="AD90" i="11" a="1"/>
  <c r="AD90" i="11" s="1"/>
  <c r="AE90" i="11"/>
  <c r="AL10" i="11"/>
  <c r="AK10" i="11" a="1"/>
  <c r="AK10" i="11" s="1"/>
  <c r="U10" i="11" s="1"/>
  <c r="AE42" i="11"/>
  <c r="AD42" i="11" a="1"/>
  <c r="AD42" i="11" s="1"/>
  <c r="AL85" i="11"/>
  <c r="AK85" i="11" a="1"/>
  <c r="AK85" i="11" s="1"/>
  <c r="AD78" i="11" a="1"/>
  <c r="AD78" i="11" s="1"/>
  <c r="AE78" i="11"/>
  <c r="AL93" i="11"/>
  <c r="AK93" i="11" a="1"/>
  <c r="AK93" i="11" s="1"/>
  <c r="AE22" i="11"/>
  <c r="AD22" i="11" a="1"/>
  <c r="AD22" i="11" s="1"/>
  <c r="AL29" i="11"/>
  <c r="AK29" i="11" a="1"/>
  <c r="AK29" i="11" s="1"/>
  <c r="AL54" i="11"/>
  <c r="AK54" i="11" a="1"/>
  <c r="AK54" i="11" s="1"/>
  <c r="AL70" i="11"/>
  <c r="AK70" i="11" a="1"/>
  <c r="AK70" i="11" s="1"/>
  <c r="AE99" i="11"/>
  <c r="AD99" i="11" a="1"/>
  <c r="AD99" i="11" s="1"/>
  <c r="AL7" i="11"/>
  <c r="AK7" i="11" a="1"/>
  <c r="AK7" i="11" s="1"/>
  <c r="AE52" i="11"/>
  <c r="AD52" i="11" a="1"/>
  <c r="AD52" i="11" s="1"/>
  <c r="AD59" i="11" a="1"/>
  <c r="AD59" i="11" s="1"/>
  <c r="AE59" i="11"/>
  <c r="AL11" i="11"/>
  <c r="AK11" i="11" a="1"/>
  <c r="AK11" i="11" s="1"/>
  <c r="AD73" i="11" a="1"/>
  <c r="AD73" i="11" s="1"/>
  <c r="AE73" i="11"/>
  <c r="AE23" i="11"/>
  <c r="AD23" i="11" a="1"/>
  <c r="AD23" i="11" s="1"/>
  <c r="AK14" i="11" a="1"/>
  <c r="AK14" i="11" s="1"/>
  <c r="AL14" i="11"/>
  <c r="AL79" i="11"/>
  <c r="AK79" i="11" a="1"/>
  <c r="AK79" i="11" s="1"/>
  <c r="AL24" i="11"/>
  <c r="AK24" i="11" a="1"/>
  <c r="AK24" i="11" s="1"/>
  <c r="AE94" i="11"/>
  <c r="AD94" i="11" a="1"/>
  <c r="AD94" i="11" s="1"/>
  <c r="AL25" i="11"/>
  <c r="AK25" i="11" a="1"/>
  <c r="AK25" i="11" s="1"/>
  <c r="AL26" i="11"/>
  <c r="AK26" i="11" a="1"/>
  <c r="AK26" i="11" s="1"/>
  <c r="AE74" i="11"/>
  <c r="AD74" i="11" a="1"/>
  <c r="AD74" i="11" s="1"/>
  <c r="AL95" i="11"/>
  <c r="AK95" i="11" a="1"/>
  <c r="AK95" i="11" s="1"/>
  <c r="AK27" i="11" a="1"/>
  <c r="AK27" i="11" s="1"/>
  <c r="AL27" i="11"/>
  <c r="AK89" i="11" a="1"/>
  <c r="AK89" i="11" s="1"/>
  <c r="AL89" i="11"/>
  <c r="AK68" i="11" a="1"/>
  <c r="AK68" i="11" s="1"/>
  <c r="AL68" i="11"/>
  <c r="AD38" i="11" a="1"/>
  <c r="AD38" i="11" s="1"/>
  <c r="AE38" i="11"/>
  <c r="AE71" i="11"/>
  <c r="AD71" i="11" a="1"/>
  <c r="AD71" i="11" s="1"/>
  <c r="AD66" i="11" a="1"/>
  <c r="AD66" i="11" s="1"/>
  <c r="AE66" i="11"/>
  <c r="T6" i="12"/>
  <c r="AD24" i="11" a="1"/>
  <c r="AD24" i="11" s="1"/>
  <c r="AE24" i="11"/>
  <c r="AK71" i="11" a="1"/>
  <c r="AK71" i="11" s="1"/>
  <c r="AL71" i="11"/>
  <c r="AD37" i="11" a="1"/>
  <c r="AD37" i="11" s="1"/>
  <c r="AE37" i="11"/>
  <c r="AE11" i="11"/>
  <c r="AD11" i="11" a="1"/>
  <c r="AD11" i="11" s="1"/>
  <c r="AL84" i="11"/>
  <c r="AK84" i="11" a="1"/>
  <c r="AK84" i="11" s="1"/>
  <c r="AE36" i="11"/>
  <c r="AD36" i="11" a="1"/>
  <c r="AD36" i="11" s="1"/>
  <c r="AK56" i="11" a="1"/>
  <c r="AK56" i="11" s="1"/>
  <c r="AL56" i="11"/>
  <c r="AE33" i="11"/>
  <c r="AD33" i="11" a="1"/>
  <c r="AD33" i="11" s="1"/>
  <c r="AE62" i="11"/>
  <c r="AD62" i="11" a="1"/>
  <c r="AD62" i="11" s="1"/>
  <c r="AL45" i="11"/>
  <c r="AK45" i="11" a="1"/>
  <c r="AK45" i="11" s="1"/>
  <c r="AE45" i="11"/>
  <c r="AD45" i="11" a="1"/>
  <c r="AD45" i="11" s="1"/>
  <c r="AE29" i="11"/>
  <c r="AD29" i="11" a="1"/>
  <c r="AD29" i="11" s="1"/>
  <c r="AL8" i="11"/>
  <c r="AK8" i="11" a="1"/>
  <c r="AK8" i="11" s="1"/>
  <c r="AL96" i="11"/>
  <c r="AK96" i="11" a="1"/>
  <c r="AK96" i="11" s="1"/>
  <c r="AE84" i="11"/>
  <c r="AD84" i="11" a="1"/>
  <c r="AD84" i="11" s="1"/>
  <c r="AD54" i="11" a="1"/>
  <c r="AD54" i="11" s="1"/>
  <c r="AE54" i="11"/>
  <c r="AD69" i="11" a="1"/>
  <c r="AD69" i="11" s="1"/>
  <c r="AE69" i="11"/>
  <c r="AE87" i="11"/>
  <c r="AD87" i="11" a="1"/>
  <c r="AD87" i="11" s="1"/>
  <c r="AE53" i="11"/>
  <c r="AD53" i="11" a="1"/>
  <c r="AD53" i="11" s="1"/>
  <c r="AE60" i="11"/>
  <c r="AD60" i="11" a="1"/>
  <c r="AD60" i="11" s="1"/>
  <c r="AL16" i="11"/>
  <c r="AK16" i="11" a="1"/>
  <c r="AK16" i="11" s="1"/>
  <c r="AD15" i="11" a="1"/>
  <c r="AD15" i="11" s="1"/>
  <c r="AE15" i="11"/>
  <c r="AK61" i="11" a="1"/>
  <c r="AK61" i="11" s="1"/>
  <c r="AL61" i="11"/>
  <c r="AL38" i="11"/>
  <c r="AK38" i="11" a="1"/>
  <c r="AK38" i="11" s="1"/>
  <c r="AL21" i="11"/>
  <c r="AK21" i="11" a="1"/>
  <c r="AK21" i="11" s="1"/>
  <c r="AL19" i="11"/>
  <c r="AK19" i="11" a="1"/>
  <c r="AK19" i="11" s="1"/>
  <c r="AL83" i="11"/>
  <c r="AK83" i="11" a="1"/>
  <c r="AK83" i="11" s="1"/>
  <c r="AL9" i="11"/>
  <c r="AK9" i="11" a="1"/>
  <c r="AK9" i="11" s="1"/>
  <c r="AK65" i="11" a="1"/>
  <c r="AK65" i="11" s="1"/>
  <c r="AL65" i="11"/>
  <c r="AK39" i="11" a="1"/>
  <c r="AK39" i="11" s="1"/>
  <c r="AL39" i="11"/>
  <c r="AL17" i="11"/>
  <c r="AK17" i="11" a="1"/>
  <c r="AK17" i="11" s="1"/>
  <c r="AL12" i="11"/>
  <c r="AK12" i="11" a="1"/>
  <c r="AK12" i="11" s="1"/>
  <c r="AK53" i="11" a="1"/>
  <c r="AK53" i="11" s="1"/>
  <c r="AL53" i="11"/>
  <c r="AL51" i="11"/>
  <c r="AK51" i="11" a="1"/>
  <c r="AK51" i="11" s="1"/>
  <c r="AE31" i="11"/>
  <c r="AD31" i="11" a="1"/>
  <c r="AD31" i="11" s="1"/>
  <c r="AE19" i="11"/>
  <c r="AD19" i="11" a="1"/>
  <c r="AD19" i="11" s="1"/>
  <c r="N422" i="8"/>
  <c r="R422" i="8" s="1"/>
  <c r="H30" i="6"/>
  <c r="AL60" i="11"/>
  <c r="AK60" i="11" a="1"/>
  <c r="AK60" i="11" s="1"/>
  <c r="AL82" i="11"/>
  <c r="AK82" i="11" a="1"/>
  <c r="AK82" i="11" s="1"/>
  <c r="AK28" i="11" a="1"/>
  <c r="AK28" i="11" s="1"/>
  <c r="AL28" i="11"/>
  <c r="AL90" i="11"/>
  <c r="AK90" i="11" a="1"/>
  <c r="AK90" i="11" s="1"/>
  <c r="AL15" i="11"/>
  <c r="AK15" i="11" a="1"/>
  <c r="AK15" i="11" s="1"/>
  <c r="AK37" i="11" a="1"/>
  <c r="AK37" i="11" s="1"/>
  <c r="AL37" i="11"/>
  <c r="AL30" i="11"/>
  <c r="AK30" i="11" a="1"/>
  <c r="AK30" i="11" s="1"/>
  <c r="AK36" i="11" a="1"/>
  <c r="AK36" i="11" s="1"/>
  <c r="AL36" i="11"/>
  <c r="AE51" i="11"/>
  <c r="AD51" i="11" a="1"/>
  <c r="AD51" i="11" s="1"/>
  <c r="AL81" i="11"/>
  <c r="AK81" i="11" a="1"/>
  <c r="AK81" i="11" s="1"/>
  <c r="AL44" i="11"/>
  <c r="AK44" i="11" a="1"/>
  <c r="AK44" i="11" s="1"/>
  <c r="AL18" i="11"/>
  <c r="AK18" i="11" a="1"/>
  <c r="AK18" i="11" s="1"/>
  <c r="AD72" i="11" a="1"/>
  <c r="AD72" i="11" s="1"/>
  <c r="AE72" i="11"/>
  <c r="AE98" i="11"/>
  <c r="AD98" i="11" a="1"/>
  <c r="AD98" i="11" s="1"/>
  <c r="AD57" i="11" a="1"/>
  <c r="AD57" i="11" s="1"/>
  <c r="AE57" i="11"/>
  <c r="X6" i="13"/>
  <c r="Z6" i="13" s="1"/>
  <c r="E8" i="9"/>
  <c r="AE40" i="11"/>
  <c r="AD40" i="11" a="1"/>
  <c r="AD40" i="11" s="1"/>
  <c r="AL100" i="11"/>
  <c r="AK100" i="11" a="1"/>
  <c r="AK100" i="11" s="1"/>
  <c r="AE65" i="11"/>
  <c r="AD65" i="11" a="1"/>
  <c r="AD65" i="11" s="1"/>
  <c r="AL49" i="11"/>
  <c r="AK49" i="11" a="1"/>
  <c r="AK49" i="11" s="1"/>
  <c r="AE7" i="11"/>
  <c r="AD7" i="11" a="1"/>
  <c r="AD7" i="11" s="1"/>
  <c r="AK43" i="11" a="1"/>
  <c r="AK43" i="11" s="1"/>
  <c r="AL43" i="11"/>
  <c r="AK72" i="11" a="1"/>
  <c r="AK72" i="11" s="1"/>
  <c r="AL72" i="11"/>
  <c r="AL41" i="11"/>
  <c r="AK41" i="11" a="1"/>
  <c r="AK41" i="11" s="1"/>
  <c r="AL57" i="11"/>
  <c r="AK57" i="11" a="1"/>
  <c r="AK57" i="11" s="1"/>
  <c r="AL40" i="11"/>
  <c r="AK40" i="11" a="1"/>
  <c r="AK40" i="11" s="1"/>
  <c r="AE76" i="11"/>
  <c r="AD76" i="11" a="1"/>
  <c r="AD76" i="11" s="1"/>
  <c r="AL76" i="11"/>
  <c r="AK76" i="11" a="1"/>
  <c r="AK76" i="11" s="1"/>
  <c r="AL74" i="11"/>
  <c r="AK74" i="11" a="1"/>
  <c r="AK74" i="11" s="1"/>
  <c r="AE18" i="11"/>
  <c r="AD18" i="11" a="1"/>
  <c r="AD18" i="11" s="1"/>
  <c r="AE80" i="11"/>
  <c r="AD80" i="11" a="1"/>
  <c r="AD80" i="11" s="1"/>
  <c r="AL48" i="11"/>
  <c r="AK48" i="11" a="1"/>
  <c r="AK48" i="11" s="1"/>
  <c r="AE93" i="11"/>
  <c r="AD93" i="11" a="1"/>
  <c r="AD93" i="11" s="1"/>
  <c r="N84" i="8"/>
  <c r="R84" i="8" s="1"/>
  <c r="AL33" i="11"/>
  <c r="AK33" i="11" a="1"/>
  <c r="AK33" i="11" s="1"/>
  <c r="AL63" i="11"/>
  <c r="AK63" i="11" a="1"/>
  <c r="AK63" i="11" s="1"/>
  <c r="AE56" i="11"/>
  <c r="AD56" i="11" a="1"/>
  <c r="AD56" i="11" s="1"/>
  <c r="AL32" i="11"/>
  <c r="AK32" i="11" a="1"/>
  <c r="AK32" i="11" s="1"/>
  <c r="AL59" i="11"/>
  <c r="AK59" i="11" a="1"/>
  <c r="AK59" i="11" s="1"/>
  <c r="AL52" i="11"/>
  <c r="AK52" i="11" a="1"/>
  <c r="AK52" i="11" s="1"/>
  <c r="AE26" i="11"/>
  <c r="AD26" i="11" a="1"/>
  <c r="AD26" i="11" s="1"/>
  <c r="AE100" i="11"/>
  <c r="AD100" i="11" a="1"/>
  <c r="AD100" i="11" s="1"/>
  <c r="AE88" i="11"/>
  <c r="AD88" i="11" a="1"/>
  <c r="AD88" i="11" s="1"/>
  <c r="AE68" i="11"/>
  <c r="AD68" i="11" a="1"/>
  <c r="AD68" i="11" s="1"/>
  <c r="AL78" i="11"/>
  <c r="AK78" i="11" a="1"/>
  <c r="AK78" i="11" s="1"/>
  <c r="AE67" i="11"/>
  <c r="AD67" i="11" a="1"/>
  <c r="AD67" i="11" s="1"/>
  <c r="AE16" i="11"/>
  <c r="AD16" i="11" a="1"/>
  <c r="AD16" i="11" s="1"/>
  <c r="AE14" i="11"/>
  <c r="AD14" i="11" a="1"/>
  <c r="AD14" i="11" s="1"/>
  <c r="AE79" i="11"/>
  <c r="AD79" i="11" a="1"/>
  <c r="AD79" i="11" s="1"/>
  <c r="AL92" i="11"/>
  <c r="AK92" i="11" a="1"/>
  <c r="AK92" i="11" s="1"/>
  <c r="AE21" i="11"/>
  <c r="AD21" i="11" a="1"/>
  <c r="AD21" i="11" s="1"/>
  <c r="H23" i="6"/>
  <c r="N73" i="8"/>
  <c r="R73" i="8" s="1"/>
  <c r="AE39" i="11"/>
  <c r="AD39" i="11" a="1"/>
  <c r="AD39" i="11" s="1"/>
  <c r="AL46" i="11"/>
  <c r="AK46" i="11" a="1"/>
  <c r="AK46" i="11" s="1"/>
  <c r="AK77" i="11" a="1"/>
  <c r="AK77" i="11" s="1"/>
  <c r="AL77" i="11"/>
  <c r="AK58" i="11" a="1"/>
  <c r="AK58" i="11" s="1"/>
  <c r="AL58" i="11"/>
  <c r="AE92" i="11"/>
  <c r="AD92" i="11" a="1"/>
  <c r="AD92" i="11" s="1"/>
  <c r="AL75" i="11"/>
  <c r="AK75" i="11" a="1"/>
  <c r="AK75" i="11" s="1"/>
  <c r="AK62" i="11" a="1"/>
  <c r="AK62" i="11" s="1"/>
  <c r="AL62" i="11"/>
  <c r="AL22" i="11"/>
  <c r="AK22" i="11" a="1"/>
  <c r="AK22" i="11" s="1"/>
  <c r="AE9" i="11"/>
  <c r="AD9" i="11" a="1"/>
  <c r="AD9" i="11" s="1"/>
  <c r="AL66" i="11"/>
  <c r="AK66" i="11" a="1"/>
  <c r="AK66" i="11" s="1"/>
  <c r="AL88" i="11"/>
  <c r="AK88" i="11" a="1"/>
  <c r="AK88" i="11" s="1"/>
  <c r="AL47" i="11"/>
  <c r="AK47" i="11" a="1"/>
  <c r="AK47" i="11" s="1"/>
  <c r="AE28" i="11"/>
  <c r="AD28" i="11" a="1"/>
  <c r="AD28" i="11" s="1"/>
  <c r="AE17" i="11"/>
  <c r="AD17" i="11" a="1"/>
  <c r="AD17" i="11" s="1"/>
  <c r="AL55" i="11"/>
  <c r="AK55" i="11" a="1"/>
  <c r="AK55" i="11" s="1"/>
  <c r="AL73" i="11"/>
  <c r="AK73" i="11" a="1"/>
  <c r="AK73" i="11" s="1"/>
  <c r="AL99" i="11"/>
  <c r="AK99" i="11" a="1"/>
  <c r="AK99" i="11" s="1"/>
  <c r="AE91" i="11"/>
  <c r="AD91" i="11" a="1"/>
  <c r="AD91" i="11" s="1"/>
  <c r="AE58" i="11"/>
  <c r="AD58" i="11" a="1"/>
  <c r="AD58" i="11" s="1"/>
  <c r="AL91" i="11"/>
  <c r="AK91" i="11" a="1"/>
  <c r="AK91" i="11" s="1"/>
  <c r="AL67" i="11"/>
  <c r="AK67" i="11" a="1"/>
  <c r="AK67" i="11" s="1"/>
  <c r="AL98" i="11"/>
  <c r="AK98" i="11" a="1"/>
  <c r="AK98" i="11" s="1"/>
  <c r="AL97" i="11"/>
  <c r="AK97" i="11" a="1"/>
  <c r="AK97" i="11" s="1"/>
  <c r="AL69" i="11"/>
  <c r="AK69" i="11" a="1"/>
  <c r="AK69" i="11" s="1"/>
  <c r="AL64" i="11"/>
  <c r="AK64" i="11" a="1"/>
  <c r="AK64" i="11" s="1"/>
  <c r="AE25" i="11"/>
  <c r="AD25" i="11" a="1"/>
  <c r="AD25" i="11" s="1"/>
  <c r="AL13" i="11"/>
  <c r="AK13" i="11" a="1"/>
  <c r="AK13" i="11" s="1"/>
  <c r="AE64" i="11"/>
  <c r="AD64" i="11" a="1"/>
  <c r="AD64" i="11" s="1"/>
  <c r="AL80" i="11"/>
  <c r="AK80" i="11" a="1"/>
  <c r="AK80" i="11" s="1"/>
  <c r="AL35" i="11"/>
  <c r="AK35" i="11" a="1"/>
  <c r="AK35" i="11" s="1"/>
  <c r="AK23" i="11" a="1"/>
  <c r="AK23" i="11" s="1"/>
  <c r="AL23" i="11"/>
  <c r="AE86" i="11"/>
  <c r="AD86" i="11" a="1"/>
  <c r="AD86" i="11" s="1"/>
  <c r="AK31" i="11" a="1"/>
  <c r="AK31" i="11" s="1"/>
  <c r="AL31" i="11"/>
  <c r="AK34" i="11" a="1"/>
  <c r="AK34" i="11" s="1"/>
  <c r="AL34" i="11"/>
  <c r="N39" i="8"/>
  <c r="R39" i="8" s="1"/>
  <c r="N30" i="8"/>
  <c r="R30" i="8" s="1"/>
  <c r="AL50" i="11"/>
  <c r="AK50" i="11" a="1"/>
  <c r="AK50" i="11" s="1"/>
  <c r="AE96" i="11"/>
  <c r="AD96" i="11" a="1"/>
  <c r="AD96" i="11" s="1"/>
  <c r="AE77" i="11"/>
  <c r="AD77" i="11" a="1"/>
  <c r="AD77" i="11" s="1"/>
  <c r="AL42" i="11"/>
  <c r="AK42" i="11" a="1"/>
  <c r="AK42" i="11" s="1"/>
  <c r="AL94" i="11"/>
  <c r="AK94" i="11" a="1"/>
  <c r="AK94" i="11" s="1"/>
  <c r="AL87" i="11"/>
  <c r="AK87" i="11" a="1"/>
  <c r="AK87" i="11" s="1"/>
  <c r="AL20" i="11"/>
  <c r="AK20" i="11" a="1"/>
  <c r="AK20" i="11" s="1"/>
  <c r="AE20" i="11"/>
  <c r="AD20" i="11" a="1"/>
  <c r="AD20" i="11" s="1"/>
  <c r="AL86" i="11"/>
  <c r="AK86" i="11" a="1"/>
  <c r="AK86" i="11" s="1"/>
  <c r="AE82" i="11"/>
  <c r="AD82" i="11" a="1"/>
  <c r="AD82" i="11" s="1"/>
  <c r="AE48" i="11"/>
  <c r="AD48" i="11" a="1"/>
  <c r="AD48" i="11" s="1"/>
  <c r="AE30" i="11"/>
  <c r="AD30" i="11" a="1"/>
  <c r="AD30" i="11" s="1"/>
  <c r="AE44" i="11"/>
  <c r="AD44" i="11" a="1"/>
  <c r="AD44" i="11" s="1"/>
  <c r="AE43" i="11"/>
  <c r="AD43" i="11" a="1"/>
  <c r="AD43" i="11" s="1"/>
  <c r="AA6" i="13" a="1"/>
  <c r="I29" i="6" a="1"/>
  <c r="I22" i="6" a="1"/>
  <c r="U6" i="12" a="1"/>
  <c r="I30" i="6" a="1"/>
  <c r="S80" i="11" l="1"/>
  <c r="V80" i="11" s="1"/>
  <c r="S65" i="11"/>
  <c r="V65" i="11" s="1"/>
  <c r="U45" i="11"/>
  <c r="AO45" i="11" s="1"/>
  <c r="U34" i="11"/>
  <c r="AO34" i="11" s="1"/>
  <c r="U85" i="11"/>
  <c r="AN85" i="11" s="1" a="1"/>
  <c r="AN85" i="11" s="1"/>
  <c r="U36" i="11"/>
  <c r="AN36" i="11" s="1" a="1"/>
  <c r="AN36" i="11" s="1"/>
  <c r="U70" i="11"/>
  <c r="AO70" i="11" s="1"/>
  <c r="U64" i="11"/>
  <c r="AN64" i="11" s="1" a="1"/>
  <c r="AN64" i="11" s="1"/>
  <c r="S58" i="11"/>
  <c r="V58" i="11" s="1"/>
  <c r="S39" i="11"/>
  <c r="V39" i="11" s="1"/>
  <c r="S22" i="11"/>
  <c r="V22" i="11" s="1"/>
  <c r="U20" i="11"/>
  <c r="AN20" i="11" s="1" a="1"/>
  <c r="AN20" i="11" s="1"/>
  <c r="U50" i="11"/>
  <c r="AO50" i="11" s="1"/>
  <c r="U47" i="11"/>
  <c r="AO47" i="11" s="1"/>
  <c r="S78" i="11"/>
  <c r="V78" i="11" s="1"/>
  <c r="U32" i="11"/>
  <c r="AO32" i="11" s="1"/>
  <c r="U60" i="11"/>
  <c r="AO60" i="11" s="1"/>
  <c r="S17" i="11"/>
  <c r="V17" i="11" s="1"/>
  <c r="U63" i="11"/>
  <c r="AN63" i="11" s="1" a="1"/>
  <c r="AN63" i="11" s="1"/>
  <c r="U41" i="11"/>
  <c r="AO41" i="11" s="1"/>
  <c r="U17" i="11"/>
  <c r="AO17" i="11" s="1"/>
  <c r="U21" i="11"/>
  <c r="AO21" i="11" s="1"/>
  <c r="S26" i="11"/>
  <c r="V26" i="11" s="1"/>
  <c r="U81" i="11"/>
  <c r="AO81" i="11" s="1"/>
  <c r="S31" i="11"/>
  <c r="V31" i="11" s="1"/>
  <c r="U80" i="11"/>
  <c r="AO80" i="11" s="1"/>
  <c r="S71" i="11"/>
  <c r="V71" i="11" s="1"/>
  <c r="U7" i="11"/>
  <c r="AO7" i="11" s="1"/>
  <c r="U48" i="11"/>
  <c r="AN48" i="11" s="1" a="1"/>
  <c r="AN48" i="11" s="1"/>
  <c r="U53" i="11"/>
  <c r="AO53" i="11" s="1"/>
  <c r="U12" i="11"/>
  <c r="AO12" i="11" s="1"/>
  <c r="U71" i="11"/>
  <c r="AN71" i="11" s="1" a="1"/>
  <c r="AN71" i="11" s="1"/>
  <c r="U68" i="11"/>
  <c r="AN68" i="11" s="1" a="1"/>
  <c r="AN68" i="11" s="1"/>
  <c r="U23" i="11"/>
  <c r="AN23" i="11" s="1" a="1"/>
  <c r="AN23" i="11" s="1"/>
  <c r="U74" i="11"/>
  <c r="AN74" i="11" s="1" a="1"/>
  <c r="AN74" i="11" s="1"/>
  <c r="S40" i="11"/>
  <c r="V40" i="11" s="1"/>
  <c r="U44" i="11"/>
  <c r="AN44" i="11" s="1" a="1"/>
  <c r="AN44" i="11" s="1"/>
  <c r="U54" i="11"/>
  <c r="AN54" i="11" s="1" a="1"/>
  <c r="AN54" i="11" s="1"/>
  <c r="U77" i="11"/>
  <c r="AN77" i="11" s="1" a="1"/>
  <c r="AN77" i="11" s="1"/>
  <c r="U65" i="11"/>
  <c r="AO65" i="11" s="1"/>
  <c r="U61" i="11"/>
  <c r="AN61" i="11" s="1" a="1"/>
  <c r="AN61" i="11" s="1"/>
  <c r="S69" i="11"/>
  <c r="V69" i="11" s="1"/>
  <c r="S76" i="11"/>
  <c r="V76" i="11" s="1"/>
  <c r="S51" i="11"/>
  <c r="V51" i="11" s="1"/>
  <c r="U9" i="11"/>
  <c r="AN9" i="11" s="1" a="1"/>
  <c r="AN9" i="11" s="1"/>
  <c r="U76" i="11"/>
  <c r="AO76" i="11" s="1"/>
  <c r="U43" i="11"/>
  <c r="AN43" i="11" s="1" a="1"/>
  <c r="AN43" i="11" s="1"/>
  <c r="S45" i="11"/>
  <c r="V45" i="11" s="1"/>
  <c r="U27" i="11"/>
  <c r="AN27" i="11" s="1" a="1"/>
  <c r="AN27" i="11" s="1"/>
  <c r="U13" i="11"/>
  <c r="AN13" i="11" s="1" a="1"/>
  <c r="AN13" i="11" s="1"/>
  <c r="U55" i="11"/>
  <c r="AO55" i="11" s="1"/>
  <c r="S9" i="11"/>
  <c r="V9" i="11" s="1"/>
  <c r="S11" i="11"/>
  <c r="V11" i="11" s="1"/>
  <c r="U83" i="11"/>
  <c r="AO83" i="11" s="1"/>
  <c r="U16" i="11"/>
  <c r="AO16" i="11" s="1"/>
  <c r="U46" i="11"/>
  <c r="AO46" i="11" s="1"/>
  <c r="S37" i="11"/>
  <c r="V37" i="11" s="1"/>
  <c r="S38" i="11"/>
  <c r="V38" i="11" s="1"/>
  <c r="U18" i="11"/>
  <c r="AN18" i="11" s="1" a="1"/>
  <c r="AN18" i="11" s="1"/>
  <c r="U38" i="11"/>
  <c r="AN38" i="11" s="1" a="1"/>
  <c r="AN38" i="11" s="1"/>
  <c r="S82" i="11"/>
  <c r="V82" i="11" s="1"/>
  <c r="U69" i="11"/>
  <c r="AO69" i="11" s="1"/>
  <c r="U82" i="11"/>
  <c r="AO82" i="11" s="1"/>
  <c r="U84" i="11"/>
  <c r="AN84" i="11" s="1" a="1"/>
  <c r="AN84" i="11" s="1"/>
  <c r="S66" i="11"/>
  <c r="V66" i="11" s="1"/>
  <c r="U79" i="11"/>
  <c r="AO79" i="11" s="1"/>
  <c r="S52" i="11"/>
  <c r="V52" i="11" s="1"/>
  <c r="U29" i="11"/>
  <c r="AO29" i="11" s="1"/>
  <c r="S42" i="11"/>
  <c r="V42" i="11" s="1"/>
  <c r="S18" i="11"/>
  <c r="V18" i="11" s="1"/>
  <c r="S77" i="11"/>
  <c r="V77" i="11" s="1"/>
  <c r="U19" i="11"/>
  <c r="AN19" i="11" s="1" a="1"/>
  <c r="AN19" i="11" s="1"/>
  <c r="S84" i="11"/>
  <c r="V84" i="11" s="1"/>
  <c r="U14" i="11"/>
  <c r="AN14" i="11" s="1" a="1"/>
  <c r="AN14" i="11" s="1"/>
  <c r="S43" i="11"/>
  <c r="V43" i="11" s="1"/>
  <c r="S20" i="11"/>
  <c r="V20" i="11" s="1"/>
  <c r="S67" i="11"/>
  <c r="V67" i="11" s="1"/>
  <c r="U52" i="11"/>
  <c r="AO52" i="11" s="1"/>
  <c r="U37" i="11"/>
  <c r="AO37" i="11" s="1"/>
  <c r="S60" i="11"/>
  <c r="V60" i="11" s="1"/>
  <c r="S62" i="11"/>
  <c r="V62" i="11" s="1"/>
  <c r="U26" i="11"/>
  <c r="AN26" i="11" s="1" a="1"/>
  <c r="AN26" i="11" s="1"/>
  <c r="S23" i="11"/>
  <c r="V23" i="11" s="1"/>
  <c r="U66" i="11"/>
  <c r="AN66" i="11" s="1" a="1"/>
  <c r="AN66" i="11" s="1"/>
  <c r="S21" i="11"/>
  <c r="V21" i="11" s="1"/>
  <c r="U78" i="11"/>
  <c r="AN78" i="11" s="1" a="1"/>
  <c r="AN78" i="11" s="1"/>
  <c r="U15" i="11"/>
  <c r="AO15" i="11" s="1"/>
  <c r="S19" i="11"/>
  <c r="V19" i="11" s="1"/>
  <c r="U25" i="11"/>
  <c r="AN25" i="11" s="1" a="1"/>
  <c r="AN25" i="11" s="1"/>
  <c r="S35" i="11"/>
  <c r="V35" i="11" s="1"/>
  <c r="U8" i="11"/>
  <c r="AO8" i="11" s="1"/>
  <c r="S57" i="11"/>
  <c r="V57" i="11" s="1"/>
  <c r="S29" i="11"/>
  <c r="V29" i="11" s="1"/>
  <c r="S25" i="11"/>
  <c r="V25" i="11" s="1"/>
  <c r="S48" i="11"/>
  <c r="V48" i="11" s="1"/>
  <c r="U22" i="11"/>
  <c r="AN22" i="11" s="1" a="1"/>
  <c r="AN22" i="11" s="1"/>
  <c r="S79" i="11"/>
  <c r="V79" i="11" s="1"/>
  <c r="U40" i="11"/>
  <c r="AN40" i="11" s="1" a="1"/>
  <c r="AN40" i="11" s="1"/>
  <c r="U49" i="11"/>
  <c r="AO49" i="11" s="1"/>
  <c r="U24" i="11"/>
  <c r="AO24" i="11" s="1"/>
  <c r="U67" i="11"/>
  <c r="AN67" i="11" s="1" a="1"/>
  <c r="AN67" i="11" s="1"/>
  <c r="S16" i="11"/>
  <c r="V16" i="11" s="1"/>
  <c r="U30" i="11"/>
  <c r="AO30" i="11" s="1"/>
  <c r="U57" i="11"/>
  <c r="AO57" i="11" s="1"/>
  <c r="S36" i="11"/>
  <c r="V36" i="11" s="1"/>
  <c r="S7" i="11"/>
  <c r="V7" i="11" s="1"/>
  <c r="S44" i="11"/>
  <c r="V44" i="11" s="1"/>
  <c r="U33" i="11"/>
  <c r="AN33" i="11" s="1" a="1"/>
  <c r="AN33" i="11" s="1"/>
  <c r="S15" i="11"/>
  <c r="V15" i="11" s="1"/>
  <c r="S73" i="11"/>
  <c r="V73" i="11" s="1"/>
  <c r="U56" i="11"/>
  <c r="AN56" i="11" s="1" a="1"/>
  <c r="AN56" i="11" s="1"/>
  <c r="U86" i="11"/>
  <c r="AO86" i="11" s="1"/>
  <c r="S30" i="11"/>
  <c r="V30" i="11" s="1"/>
  <c r="S64" i="11"/>
  <c r="V64" i="11" s="1"/>
  <c r="S28" i="11"/>
  <c r="V28" i="11" s="1"/>
  <c r="U11" i="11"/>
  <c r="AN11" i="11" s="1" a="1"/>
  <c r="AN11" i="11" s="1"/>
  <c r="S86" i="11"/>
  <c r="V86" i="11" s="1"/>
  <c r="U62" i="11"/>
  <c r="AO62" i="11" s="1"/>
  <c r="U72" i="11"/>
  <c r="AO72" i="11" s="1"/>
  <c r="U28" i="11"/>
  <c r="AN28" i="11" s="1" a="1"/>
  <c r="AN28" i="11" s="1"/>
  <c r="U39" i="11"/>
  <c r="AO39" i="11" s="1"/>
  <c r="U75" i="11"/>
  <c r="AN75" i="11" s="1" a="1"/>
  <c r="AN75" i="11" s="1"/>
  <c r="S14" i="11"/>
  <c r="V14" i="11" s="1"/>
  <c r="U51" i="11"/>
  <c r="AN51" i="11" s="1" a="1"/>
  <c r="AN51" i="11" s="1"/>
  <c r="S53" i="11"/>
  <c r="V53" i="11" s="1"/>
  <c r="S74" i="11"/>
  <c r="V74" i="11" s="1"/>
  <c r="AA6" i="13"/>
  <c r="U6" i="12"/>
  <c r="I22" i="6"/>
  <c r="K22" i="6" s="1"/>
  <c r="I29" i="6"/>
  <c r="K29" i="6" s="1"/>
  <c r="I30" i="6"/>
  <c r="K30" i="6" s="1"/>
  <c r="AE95" i="11"/>
  <c r="AD95" i="11" a="1"/>
  <c r="AD95" i="11" s="1"/>
  <c r="S24" i="11"/>
  <c r="V24" i="11" s="1"/>
  <c r="U58" i="11"/>
  <c r="H24" i="6"/>
  <c r="S56" i="11"/>
  <c r="V56" i="11" s="1"/>
  <c r="T15" i="8"/>
  <c r="S16" i="8"/>
  <c r="AE75" i="11"/>
  <c r="AD75" i="11" a="1"/>
  <c r="AD75" i="11" s="1"/>
  <c r="AO10" i="11"/>
  <c r="AN10" i="11" a="1"/>
  <c r="AN10" i="11" s="1"/>
  <c r="AE85" i="11"/>
  <c r="AD85" i="11" a="1"/>
  <c r="AD85" i="11" s="1"/>
  <c r="AO54" i="11"/>
  <c r="AE10" i="11"/>
  <c r="AD10" i="11" a="1"/>
  <c r="AD10" i="11" s="1"/>
  <c r="AE8" i="11"/>
  <c r="AD8" i="11" a="1"/>
  <c r="AD8" i="11" s="1"/>
  <c r="AE89" i="11"/>
  <c r="AD89" i="11" a="1"/>
  <c r="AD89" i="11" s="1"/>
  <c r="AD32" i="11" a="1"/>
  <c r="AD32" i="11" s="1"/>
  <c r="AE32" i="11"/>
  <c r="S72" i="11"/>
  <c r="V72" i="11" s="1"/>
  <c r="S33" i="11"/>
  <c r="V33" i="11" s="1"/>
  <c r="AE83" i="11"/>
  <c r="AD83" i="11" a="1"/>
  <c r="AD83" i="11" s="1"/>
  <c r="AE50" i="11"/>
  <c r="AD50" i="11" a="1"/>
  <c r="AD50" i="11" s="1"/>
  <c r="U31" i="11"/>
  <c r="AE34" i="11"/>
  <c r="AD34" i="11" a="1"/>
  <c r="AD34" i="11" s="1"/>
  <c r="AE70" i="11"/>
  <c r="AD70" i="11" a="1"/>
  <c r="AD70" i="11" s="1"/>
  <c r="AE12" i="11"/>
  <c r="AD12" i="11" a="1"/>
  <c r="AD12" i="11" s="1"/>
  <c r="AE41" i="11"/>
  <c r="AD41" i="11" a="1"/>
  <c r="AD41" i="11" s="1"/>
  <c r="AE55" i="11"/>
  <c r="AD55" i="11" a="1"/>
  <c r="AD55" i="11" s="1"/>
  <c r="AE61" i="11"/>
  <c r="AD61" i="11" a="1"/>
  <c r="AD61" i="11" s="1"/>
  <c r="AE13" i="11"/>
  <c r="AD13" i="11" a="1"/>
  <c r="AD13" i="11" s="1"/>
  <c r="U42" i="11"/>
  <c r="E9" i="9"/>
  <c r="S54" i="11"/>
  <c r="V54" i="11" s="1"/>
  <c r="AE47" i="11"/>
  <c r="AD47" i="11" a="1"/>
  <c r="AD47" i="11" s="1"/>
  <c r="AE46" i="11"/>
  <c r="AD46" i="11" a="1"/>
  <c r="AD46" i="11" s="1"/>
  <c r="AE81" i="11"/>
  <c r="AD81" i="11" a="1"/>
  <c r="AD81" i="11" s="1"/>
  <c r="AE97" i="11"/>
  <c r="AD97" i="11" a="1"/>
  <c r="AD97" i="11" s="1"/>
  <c r="S59" i="11"/>
  <c r="V59" i="11" s="1"/>
  <c r="AE27" i="11"/>
  <c r="AD27" i="11" a="1"/>
  <c r="AD27" i="11" s="1"/>
  <c r="U35" i="11"/>
  <c r="U73" i="11"/>
  <c r="S68" i="11"/>
  <c r="V68" i="11" s="1"/>
  <c r="U59" i="11"/>
  <c r="AE49" i="11"/>
  <c r="AD49" i="11" a="1"/>
  <c r="AD49" i="11" s="1"/>
  <c r="AD63" i="11" a="1"/>
  <c r="AD63" i="11" s="1"/>
  <c r="AE63" i="11"/>
  <c r="O13" i="18" a="1"/>
  <c r="Q15" i="18" a="1"/>
  <c r="AP12" i="11" a="1"/>
  <c r="Q19" i="18" a="1"/>
  <c r="R13" i="18" a="1"/>
  <c r="N19" i="18" a="1"/>
  <c r="R11" i="18" a="1"/>
  <c r="P12" i="18" a="1"/>
  <c r="AP54" i="11" a="1"/>
  <c r="U19" i="18" a="1"/>
  <c r="N15" i="18" a="1"/>
  <c r="AP80" i="11" a="1"/>
  <c r="S19" i="18" a="1"/>
  <c r="O18" i="18" a="1"/>
  <c r="Q12" i="18" a="1"/>
  <c r="Q16" i="18" a="1"/>
  <c r="AP52" i="11" a="1"/>
  <c r="L18" i="18" a="1"/>
  <c r="R16" i="18" a="1"/>
  <c r="R21" i="18" a="1"/>
  <c r="P15" i="18" a="1"/>
  <c r="R18" i="18" a="1"/>
  <c r="AP21" i="11" a="1"/>
  <c r="O21" i="18" a="1"/>
  <c r="P13" i="18" a="1"/>
  <c r="O11" i="18" a="1"/>
  <c r="AP7" i="11" a="1"/>
  <c r="T14" i="18" a="1"/>
  <c r="Q17" i="18" a="1"/>
  <c r="AP79" i="11" a="1"/>
  <c r="T15" i="18" a="1"/>
  <c r="M13" i="18" a="1"/>
  <c r="T20" i="18" a="1"/>
  <c r="S16" i="18" a="1"/>
  <c r="AP39" i="11" a="1"/>
  <c r="P11" i="18" a="1"/>
  <c r="R19" i="18" a="1"/>
  <c r="AP57" i="11" a="1"/>
  <c r="I23" i="6" a="1"/>
  <c r="I24" i="6" a="1"/>
  <c r="K13" i="18" a="1"/>
  <c r="T18" i="18" a="1"/>
  <c r="S13" i="18" a="1"/>
  <c r="L16" i="18" a="1"/>
  <c r="M19" i="18" a="1"/>
  <c r="L19" i="18" a="1"/>
  <c r="S12" i="18" a="1"/>
  <c r="T16" i="18" a="1"/>
  <c r="U12" i="18" a="1"/>
  <c r="AP83" i="11" a="1"/>
  <c r="AP30" i="11" a="1"/>
  <c r="N11" i="18" a="1"/>
  <c r="M14" i="18" a="1"/>
  <c r="L17" i="18" a="1"/>
  <c r="Q11" i="18" a="1"/>
  <c r="AP72" i="11" a="1"/>
  <c r="K17" i="18" a="1"/>
  <c r="U15" i="18" a="1"/>
  <c r="AP47" i="11" a="1"/>
  <c r="S21" i="18" a="1"/>
  <c r="U16" i="18" a="1"/>
  <c r="N17" i="18" a="1"/>
  <c r="S17" i="18" a="1"/>
  <c r="N13" i="18" a="1"/>
  <c r="AP53" i="11" a="1"/>
  <c r="N20" i="18" a="1"/>
  <c r="L11" i="18" a="1"/>
  <c r="AP15" i="11" a="1"/>
  <c r="L13" i="18" a="1"/>
  <c r="Q13" i="18" a="1"/>
  <c r="S14" i="18" a="1"/>
  <c r="O20" i="18" a="1"/>
  <c r="T13" i="18" a="1"/>
  <c r="M20" i="18" a="1"/>
  <c r="K20" i="18" a="1"/>
  <c r="K21" i="18" a="1"/>
  <c r="T12" i="18" a="1"/>
  <c r="K12" i="18" a="1"/>
  <c r="P21" i="18" a="1"/>
  <c r="Q20" i="18" a="1"/>
  <c r="AP50" i="11" a="1"/>
  <c r="AP29" i="11" a="1"/>
  <c r="AP86" i="11" a="1"/>
  <c r="K15" i="18" a="1"/>
  <c r="Q21" i="18" a="1"/>
  <c r="M15" i="18" a="1"/>
  <c r="AP65" i="11" a="1"/>
  <c r="M16" i="18" a="1"/>
  <c r="U11" i="18" a="1"/>
  <c r="L20" i="18" a="1"/>
  <c r="R20" i="18" a="1"/>
  <c r="N21" i="18" a="1"/>
  <c r="M11" i="18" a="1"/>
  <c r="M18" i="18" a="1"/>
  <c r="M12" i="18" a="1"/>
  <c r="AP16" i="11" a="1"/>
  <c r="N18" i="18" a="1"/>
  <c r="O12" i="18" a="1"/>
  <c r="P17" i="18" a="1"/>
  <c r="AP41" i="11" a="1"/>
  <c r="R15" i="18" a="1"/>
  <c r="K19" i="18" a="1"/>
  <c r="AP62" i="11" a="1"/>
  <c r="T17" i="18" a="1"/>
  <c r="N16" i="18" a="1"/>
  <c r="AP8" i="11" a="1"/>
  <c r="Q14" i="18" a="1"/>
  <c r="AP32" i="11" a="1"/>
  <c r="R17" i="18" a="1"/>
  <c r="S20" i="18" a="1"/>
  <c r="L14" i="18" a="1"/>
  <c r="K16" i="18" a="1"/>
  <c r="O14" i="18" a="1"/>
  <c r="AP46" i="11" a="1"/>
  <c r="P14" i="18" a="1"/>
  <c r="P20" i="18" a="1"/>
  <c r="M17" i="18" a="1"/>
  <c r="U17" i="18" a="1"/>
  <c r="AP82" i="11" a="1"/>
  <c r="K18" i="18" a="1"/>
  <c r="U14" i="18" a="1"/>
  <c r="AP76" i="11" a="1"/>
  <c r="O16" i="18" a="1"/>
  <c r="T21" i="18" a="1"/>
  <c r="AP70" i="11" a="1"/>
  <c r="S15" i="18" a="1"/>
  <c r="L12" i="18" a="1"/>
  <c r="N14" i="18" a="1"/>
  <c r="AP10" i="11" a="1"/>
  <c r="R12" i="18" a="1"/>
  <c r="L21" i="18" a="1"/>
  <c r="AP34" i="11" a="1"/>
  <c r="AP55" i="11" a="1"/>
  <c r="AP37" i="11" a="1"/>
  <c r="O17" i="18" a="1"/>
  <c r="U21" i="18" a="1"/>
  <c r="O15" i="18" a="1"/>
  <c r="AP81" i="11" a="1"/>
  <c r="AP60" i="11" a="1"/>
  <c r="T11" i="18" a="1"/>
  <c r="S18" i="18" a="1"/>
  <c r="K14" i="18" a="1"/>
  <c r="P16" i="18" a="1"/>
  <c r="P19" i="18" a="1"/>
  <c r="U18" i="18" a="1"/>
  <c r="AP24" i="11" a="1"/>
  <c r="U13" i="18" a="1"/>
  <c r="S11" i="18" a="1"/>
  <c r="L15" i="18" a="1"/>
  <c r="O19" i="18" a="1"/>
  <c r="U20" i="18" a="1"/>
  <c r="N12" i="18" a="1"/>
  <c r="AP69" i="11" a="1"/>
  <c r="Q18" i="18" a="1"/>
  <c r="P18" i="18" a="1"/>
  <c r="M21" i="18" a="1"/>
  <c r="K11" i="18" a="1"/>
  <c r="T19" i="18" a="1"/>
  <c r="AP17" i="11" a="1"/>
  <c r="R14" i="18" a="1"/>
  <c r="AP49" i="11" a="1"/>
  <c r="AP45" i="11" a="1"/>
  <c r="AN45" i="11" l="1" a="1"/>
  <c r="AN45" i="11" s="1"/>
  <c r="S34" i="11"/>
  <c r="V34" i="11" s="1"/>
  <c r="AN47" i="11" a="1"/>
  <c r="AN47" i="11" s="1"/>
  <c r="AO13" i="11"/>
  <c r="AN80" i="11" a="1"/>
  <c r="AN80" i="11" s="1"/>
  <c r="AO14" i="11"/>
  <c r="AO63" i="11"/>
  <c r="AO20" i="11"/>
  <c r="AN34" i="11" a="1"/>
  <c r="AN34" i="11" s="1"/>
  <c r="AO85" i="11"/>
  <c r="AO77" i="11"/>
  <c r="AO78" i="11"/>
  <c r="AO61" i="11"/>
  <c r="AN60" i="11" a="1"/>
  <c r="AN60" i="11" s="1"/>
  <c r="AO40" i="11"/>
  <c r="AO25" i="11"/>
  <c r="AN7" i="11" a="1"/>
  <c r="AN7" i="11" s="1"/>
  <c r="AO36" i="11"/>
  <c r="AN82" i="11" a="1"/>
  <c r="AN82" i="11" s="1"/>
  <c r="AN76" i="11" a="1"/>
  <c r="AN76" i="11" s="1"/>
  <c r="S63" i="11"/>
  <c r="V63" i="11" s="1"/>
  <c r="AN16" i="11" a="1"/>
  <c r="AN16" i="11" s="1"/>
  <c r="AN21" i="11" a="1"/>
  <c r="AN21" i="11" s="1"/>
  <c r="AN49" i="11" a="1"/>
  <c r="AN49" i="11" s="1"/>
  <c r="AN12" i="11" a="1"/>
  <c r="AN12" i="11" s="1"/>
  <c r="AN55" i="11" a="1"/>
  <c r="AN55" i="11" s="1"/>
  <c r="AN17" i="11" a="1"/>
  <c r="AN17" i="11" s="1"/>
  <c r="AN70" i="11" a="1"/>
  <c r="AN70" i="11" s="1"/>
  <c r="AN24" i="11" a="1"/>
  <c r="AN24" i="11" s="1"/>
  <c r="AN32" i="11" a="1"/>
  <c r="AN32" i="11" s="1"/>
  <c r="AO48" i="11"/>
  <c r="AO64" i="11"/>
  <c r="AN65" i="11" a="1"/>
  <c r="AN65" i="11" s="1"/>
  <c r="S85" i="11"/>
  <c r="V85" i="11" s="1"/>
  <c r="AN8" i="11" a="1"/>
  <c r="AN8" i="11" s="1"/>
  <c r="AN15" i="11" a="1"/>
  <c r="AN15" i="11" s="1"/>
  <c r="AN50" i="11" a="1"/>
  <c r="AN50" i="11" s="1"/>
  <c r="AO44" i="11"/>
  <c r="S81" i="11"/>
  <c r="V81" i="11" s="1"/>
  <c r="AN41" i="11" a="1"/>
  <c r="AN41" i="11" s="1"/>
  <c r="AN53" i="11" a="1"/>
  <c r="AN53" i="11" s="1"/>
  <c r="AO71" i="11"/>
  <c r="AN81" i="11" a="1"/>
  <c r="AN81" i="11" s="1"/>
  <c r="AN83" i="11" a="1"/>
  <c r="AN83" i="11" s="1"/>
  <c r="AN69" i="11" a="1"/>
  <c r="AN69" i="11" s="1"/>
  <c r="AO9" i="11"/>
  <c r="AO27" i="11"/>
  <c r="AN79" i="11" a="1"/>
  <c r="AN79" i="11" s="1"/>
  <c r="S55" i="11"/>
  <c r="V55" i="11" s="1"/>
  <c r="S47" i="11"/>
  <c r="V47" i="11" s="1"/>
  <c r="AO38" i="11"/>
  <c r="S61" i="11"/>
  <c r="V61" i="11" s="1"/>
  <c r="AO74" i="11"/>
  <c r="AO23" i="11"/>
  <c r="AO68" i="11"/>
  <c r="AN46" i="11" a="1"/>
  <c r="AN46" i="11" s="1"/>
  <c r="AO67" i="11"/>
  <c r="S41" i="11"/>
  <c r="V41" i="11" s="1"/>
  <c r="S12" i="11"/>
  <c r="V12" i="11" s="1"/>
  <c r="AN30" i="11" a="1"/>
  <c r="AN30" i="11" s="1"/>
  <c r="AO18" i="11"/>
  <c r="AN72" i="11" a="1"/>
  <c r="AN72" i="11" s="1"/>
  <c r="AO22" i="11"/>
  <c r="S10" i="11"/>
  <c r="V10" i="11" s="1"/>
  <c r="AN39" i="11" a="1"/>
  <c r="AN39" i="11" s="1"/>
  <c r="S70" i="11"/>
  <c r="V70" i="11" s="1"/>
  <c r="AO43" i="11"/>
  <c r="AO11" i="11"/>
  <c r="AO66" i="11"/>
  <c r="AN37" i="11" a="1"/>
  <c r="AN37" i="11" s="1"/>
  <c r="AN29" i="11" a="1"/>
  <c r="AN29" i="11" s="1"/>
  <c r="AO26" i="11"/>
  <c r="AN57" i="11" a="1"/>
  <c r="AN57" i="11" s="1"/>
  <c r="S8" i="11"/>
  <c r="V8" i="11" s="1"/>
  <c r="S32" i="11"/>
  <c r="V32" i="11" s="1"/>
  <c r="AO33" i="11"/>
  <c r="AO28" i="11"/>
  <c r="S49" i="11"/>
  <c r="V49" i="11" s="1"/>
  <c r="S50" i="11"/>
  <c r="V50" i="11" s="1"/>
  <c r="AN62" i="11" a="1"/>
  <c r="AN62" i="11" s="1"/>
  <c r="AO19" i="11"/>
  <c r="AO84" i="11"/>
  <c r="AN52" i="11" a="1"/>
  <c r="AN52" i="11" s="1"/>
  <c r="AO56" i="11"/>
  <c r="S27" i="11"/>
  <c r="V27" i="11" s="1"/>
  <c r="AN86" i="11" a="1"/>
  <c r="AN86" i="11" s="1"/>
  <c r="AO75" i="11"/>
  <c r="AO51" i="11"/>
  <c r="S13" i="11"/>
  <c r="V13" i="11" s="1"/>
  <c r="S46" i="11"/>
  <c r="V46" i="11" s="1"/>
  <c r="S83" i="11"/>
  <c r="V83" i="11" s="1"/>
  <c r="S75" i="11"/>
  <c r="V75" i="11" s="1"/>
  <c r="AP57" i="11"/>
  <c r="P12" i="18"/>
  <c r="AP16" i="11"/>
  <c r="T18" i="18"/>
  <c r="N11" i="18"/>
  <c r="T17" i="18"/>
  <c r="Q13" i="18"/>
  <c r="L20" i="18"/>
  <c r="T15" i="18"/>
  <c r="K11" i="18"/>
  <c r="Q17" i="18"/>
  <c r="S12" i="18"/>
  <c r="N19" i="18"/>
  <c r="AP17" i="11"/>
  <c r="AP69" i="11"/>
  <c r="AP82" i="11"/>
  <c r="S20" i="18"/>
  <c r="S14" i="18"/>
  <c r="N12" i="18"/>
  <c r="N15" i="18"/>
  <c r="M12" i="18"/>
  <c r="AP54" i="11"/>
  <c r="T12" i="18"/>
  <c r="T11" i="18"/>
  <c r="O18" i="18"/>
  <c r="L14" i="18"/>
  <c r="R20" i="18"/>
  <c r="O16" i="18"/>
  <c r="Q11" i="18"/>
  <c r="L18" i="18"/>
  <c r="N13" i="18"/>
  <c r="T19" i="18"/>
  <c r="AP86" i="11"/>
  <c r="AP53" i="11"/>
  <c r="AP65" i="11"/>
  <c r="AP60" i="11"/>
  <c r="N21" i="18"/>
  <c r="AP41" i="11"/>
  <c r="O13" i="18"/>
  <c r="O12" i="18"/>
  <c r="U18" i="18"/>
  <c r="R14" i="18"/>
  <c r="M21" i="18"/>
  <c r="U16" i="18"/>
  <c r="L12" i="18"/>
  <c r="R18" i="18"/>
  <c r="T13" i="18"/>
  <c r="O20" i="18"/>
  <c r="AP29" i="11"/>
  <c r="I23" i="6"/>
  <c r="K23" i="6" s="1"/>
  <c r="P18" i="18"/>
  <c r="AP34" i="11"/>
  <c r="K21" i="18"/>
  <c r="P16" i="18"/>
  <c r="AP24" i="11"/>
  <c r="Q21" i="18"/>
  <c r="Q19" i="18"/>
  <c r="K17" i="18"/>
  <c r="AP76" i="11"/>
  <c r="U13" i="18"/>
  <c r="P19" i="18"/>
  <c r="M15" i="18"/>
  <c r="S21" i="18"/>
  <c r="R12" i="18"/>
  <c r="M19" i="18"/>
  <c r="O14" i="18"/>
  <c r="U20" i="18"/>
  <c r="AP15" i="11"/>
  <c r="I24" i="6"/>
  <c r="K24" i="6" s="1"/>
  <c r="AP62" i="11"/>
  <c r="AP37" i="11"/>
  <c r="P20" i="18"/>
  <c r="M14" i="18"/>
  <c r="L11" i="18"/>
  <c r="S16" i="18"/>
  <c r="M18" i="18"/>
  <c r="K13" i="18"/>
  <c r="T21" i="18"/>
  <c r="AP80" i="11"/>
  <c r="U12" i="18"/>
  <c r="P17" i="18"/>
  <c r="L16" i="18"/>
  <c r="P14" i="18"/>
  <c r="P13" i="18"/>
  <c r="K20" i="18"/>
  <c r="S15" i="18"/>
  <c r="P11" i="18"/>
  <c r="K18" i="18"/>
  <c r="M13" i="18"/>
  <c r="S19" i="18"/>
  <c r="U14" i="18"/>
  <c r="P21" i="18"/>
  <c r="AP55" i="11"/>
  <c r="AP10" i="11"/>
  <c r="N18" i="18"/>
  <c r="R11" i="18"/>
  <c r="AP47" i="11"/>
  <c r="AP45" i="11"/>
  <c r="R16" i="18"/>
  <c r="K15" i="18"/>
  <c r="K14" i="18"/>
  <c r="Q20" i="18"/>
  <c r="N16" i="18"/>
  <c r="K12" i="18"/>
  <c r="Q18" i="18"/>
  <c r="S13" i="18"/>
  <c r="N20" i="18"/>
  <c r="P15" i="18"/>
  <c r="AP72" i="11"/>
  <c r="AP46" i="11"/>
  <c r="AP30" i="11"/>
  <c r="K19" i="18"/>
  <c r="N17" i="18"/>
  <c r="S18" i="18"/>
  <c r="AP81" i="11"/>
  <c r="AP12" i="11"/>
  <c r="M17" i="18"/>
  <c r="Q15" i="18"/>
  <c r="Q14" i="18"/>
  <c r="L21" i="18"/>
  <c r="T16" i="18"/>
  <c r="Q12" i="18"/>
  <c r="L19" i="18"/>
  <c r="N14" i="18"/>
  <c r="T20" i="18"/>
  <c r="K16" i="18"/>
  <c r="AP8" i="11"/>
  <c r="AP32" i="11"/>
  <c r="S11" i="18"/>
  <c r="M16" i="18"/>
  <c r="U15" i="18"/>
  <c r="AP39" i="11"/>
  <c r="AP7" i="11"/>
  <c r="AP52" i="11"/>
  <c r="M11" i="18"/>
  <c r="O19" i="18"/>
  <c r="L15" i="18"/>
  <c r="R21" i="18"/>
  <c r="O17" i="18"/>
  <c r="L13" i="18"/>
  <c r="R19" i="18"/>
  <c r="T14" i="18"/>
  <c r="O21" i="18"/>
  <c r="Q16" i="18"/>
  <c r="AP21" i="11"/>
  <c r="AP70" i="11"/>
  <c r="AP50" i="11"/>
  <c r="U11" i="18"/>
  <c r="R17" i="18"/>
  <c r="AP83" i="11"/>
  <c r="S17" i="18"/>
  <c r="U19" i="18"/>
  <c r="R15" i="18"/>
  <c r="O11" i="18"/>
  <c r="U17" i="18"/>
  <c r="R13" i="18"/>
  <c r="M20" i="18"/>
  <c r="O15" i="18"/>
  <c r="U21" i="18"/>
  <c r="L17" i="18"/>
  <c r="AP49" i="11"/>
  <c r="AP79" i="11"/>
  <c r="T16" i="8"/>
  <c r="S17" i="8"/>
  <c r="AO59" i="11"/>
  <c r="AN59" i="11" a="1"/>
  <c r="AN59" i="11" s="1"/>
  <c r="AO42" i="11"/>
  <c r="AN42" i="11" a="1"/>
  <c r="AN42" i="11" s="1"/>
  <c r="AO31" i="11"/>
  <c r="AN31" i="11" a="1"/>
  <c r="AN31" i="11" s="1"/>
  <c r="AN58" i="11" a="1"/>
  <c r="AN58" i="11" s="1"/>
  <c r="AO58" i="11"/>
  <c r="E10" i="9"/>
  <c r="AN73" i="11" a="1"/>
  <c r="AN73" i="11" s="1"/>
  <c r="AO73" i="11"/>
  <c r="AO35" i="11"/>
  <c r="AN35" i="11" a="1"/>
  <c r="AN35" i="11" s="1"/>
  <c r="AY81" i="11" a="1"/>
  <c r="AP73" i="11" a="1"/>
  <c r="AP40" i="11" a="1"/>
  <c r="AP74" i="11" a="1"/>
  <c r="AP84" i="11" a="1"/>
  <c r="AY50" i="11" a="1"/>
  <c r="AY83" i="11" a="1"/>
  <c r="AP25" i="11" a="1"/>
  <c r="AP38" i="11" a="1"/>
  <c r="AY37" i="11" a="1"/>
  <c r="AP33" i="11" a="1"/>
  <c r="AY24" i="11" a="1"/>
  <c r="AP35" i="11" a="1"/>
  <c r="AY52" i="11" a="1"/>
  <c r="AY45" i="11" a="1"/>
  <c r="AP58" i="11" a="1"/>
  <c r="AP36" i="11" a="1"/>
  <c r="AP22" i="11" a="1"/>
  <c r="AY10" i="11" a="1"/>
  <c r="AP51" i="11" a="1"/>
  <c r="AY12" i="11" a="1"/>
  <c r="AY41" i="11" a="1"/>
  <c r="AP27" i="11" a="1"/>
  <c r="AY86" i="11" a="1"/>
  <c r="AP48" i="11" a="1"/>
  <c r="AP43" i="11" a="1"/>
  <c r="AY32" i="11" a="1"/>
  <c r="AP59" i="11" a="1"/>
  <c r="AY54" i="11" a="1"/>
  <c r="AY8" i="11" a="1"/>
  <c r="AP13" i="11" a="1"/>
  <c r="AP64" i="11" a="1"/>
  <c r="AP11" i="11" a="1"/>
  <c r="AP42" i="11" a="1"/>
  <c r="AP20" i="11" a="1"/>
  <c r="AY57" i="11" a="1"/>
  <c r="AP14" i="11" a="1"/>
  <c r="AP71" i="11" a="1"/>
  <c r="AY55" i="11" a="1"/>
  <c r="AY39" i="11" a="1"/>
  <c r="AY79" i="11" a="1"/>
  <c r="AP18" i="11" a="1"/>
  <c r="AY80" i="11" a="1"/>
  <c r="AY60" i="11" a="1"/>
  <c r="AP63" i="11" a="1"/>
  <c r="AP44" i="11" a="1"/>
  <c r="AY46" i="11" a="1"/>
  <c r="AY53" i="11" a="1"/>
  <c r="AY76" i="11" a="1"/>
  <c r="AP61" i="11" a="1"/>
  <c r="AP9" i="11" a="1"/>
  <c r="AP75" i="11" a="1"/>
  <c r="AY49" i="11" a="1"/>
  <c r="AY30" i="11" a="1"/>
  <c r="AP67" i="11" a="1"/>
  <c r="AP68" i="11" a="1"/>
  <c r="AY65" i="11" a="1"/>
  <c r="AY62" i="11" a="1"/>
  <c r="AY69" i="11" a="1"/>
  <c r="AY15" i="11" a="1"/>
  <c r="AP85" i="11" a="1"/>
  <c r="AP28" i="11" a="1"/>
  <c r="AY72" i="11" a="1"/>
  <c r="AY70" i="11" a="1"/>
  <c r="AP78" i="11" a="1"/>
  <c r="AY47" i="11" a="1"/>
  <c r="AP31" i="11" a="1"/>
  <c r="AY29" i="11" a="1"/>
  <c r="AY21" i="11" a="1"/>
  <c r="AP26" i="11" a="1"/>
  <c r="AP66" i="11" a="1"/>
  <c r="AY82" i="11" a="1"/>
  <c r="AP23" i="11" a="1"/>
  <c r="AY7" i="11" a="1"/>
  <c r="AP77" i="11" a="1"/>
  <c r="AP19" i="11" a="1"/>
  <c r="AP56" i="11" a="1"/>
  <c r="AY17" i="11" a="1"/>
  <c r="AY16" i="11" a="1"/>
  <c r="AY34" i="11" a="1"/>
  <c r="AP14" i="11" l="1"/>
  <c r="AP13" i="11"/>
  <c r="AP20" i="11"/>
  <c r="AP63" i="11"/>
  <c r="AP77" i="11"/>
  <c r="AP85" i="11"/>
  <c r="AP78" i="11"/>
  <c r="AP61" i="11"/>
  <c r="AP25" i="11"/>
  <c r="AP40" i="11"/>
  <c r="AP36" i="11"/>
  <c r="AP64" i="11"/>
  <c r="AP48" i="11"/>
  <c r="AP44" i="11"/>
  <c r="AP71" i="11"/>
  <c r="AP9" i="11"/>
  <c r="AP27" i="11"/>
  <c r="AP38" i="11"/>
  <c r="AP74" i="11"/>
  <c r="AP23" i="11"/>
  <c r="AP67" i="11"/>
  <c r="AP68" i="11"/>
  <c r="AP26" i="11"/>
  <c r="AP18" i="11"/>
  <c r="AP66" i="11"/>
  <c r="AP11" i="11"/>
  <c r="AP43" i="11"/>
  <c r="AP22" i="11"/>
  <c r="AP56" i="11"/>
  <c r="AP84" i="11"/>
  <c r="AP19" i="11"/>
  <c r="AP33" i="11"/>
  <c r="AP28" i="11"/>
  <c r="AP51" i="11"/>
  <c r="AP75" i="11"/>
  <c r="AY8" i="11"/>
  <c r="AY81" i="11"/>
  <c r="AY15" i="11"/>
  <c r="AY82" i="11"/>
  <c r="AP35" i="11"/>
  <c r="AY47" i="11"/>
  <c r="AY60" i="11"/>
  <c r="AY76" i="11"/>
  <c r="AY52" i="11"/>
  <c r="AY65" i="11"/>
  <c r="AY69" i="11"/>
  <c r="AY32" i="11"/>
  <c r="AP59" i="11"/>
  <c r="AY7" i="11"/>
  <c r="AY24" i="11"/>
  <c r="AY53" i="11"/>
  <c r="AY17" i="11"/>
  <c r="AY16" i="11"/>
  <c r="AP42" i="11"/>
  <c r="AP73" i="11"/>
  <c r="AY39" i="11"/>
  <c r="AY10" i="11"/>
  <c r="AY86" i="11"/>
  <c r="AY54" i="11"/>
  <c r="AY50" i="11"/>
  <c r="AY79" i="11"/>
  <c r="AY30" i="11"/>
  <c r="AY55" i="11"/>
  <c r="AP31" i="11"/>
  <c r="AY62" i="11"/>
  <c r="AY29" i="11"/>
  <c r="AY12" i="11"/>
  <c r="AY21" i="11"/>
  <c r="AP58" i="11"/>
  <c r="AY46" i="11"/>
  <c r="AY34" i="11"/>
  <c r="AY45" i="11"/>
  <c r="AY70" i="11"/>
  <c r="AY49" i="11"/>
  <c r="AY83" i="11"/>
  <c r="AY41" i="11"/>
  <c r="AY72" i="11"/>
  <c r="AY80" i="11"/>
  <c r="AY37" i="11"/>
  <c r="AY57" i="11"/>
  <c r="E11" i="9"/>
  <c r="S18" i="8"/>
  <c r="T17" i="8"/>
  <c r="AY13" i="11" a="1"/>
  <c r="AY44" i="11" a="1"/>
  <c r="AY66" i="11" a="1"/>
  <c r="AY11" i="11" a="1"/>
  <c r="AY27" i="11" a="1"/>
  <c r="AY31" i="11" a="1"/>
  <c r="AY22" i="11" a="1"/>
  <c r="AY48" i="11" a="1"/>
  <c r="AY20" i="11" a="1"/>
  <c r="AY71" i="11" a="1"/>
  <c r="AY35" i="11" a="1"/>
  <c r="AY28" i="11" a="1"/>
  <c r="AY18" i="11" a="1"/>
  <c r="AY43" i="11" a="1"/>
  <c r="AY56" i="11" a="1"/>
  <c r="AY85" i="11" a="1"/>
  <c r="AY78" i="11" a="1"/>
  <c r="AY59" i="11" a="1"/>
  <c r="AY77" i="11" a="1"/>
  <c r="AY38" i="11" a="1"/>
  <c r="AY84" i="11" a="1"/>
  <c r="AY26" i="11" a="1"/>
  <c r="AY74" i="11" a="1"/>
  <c r="AY14" i="11" a="1"/>
  <c r="AY33" i="11" a="1"/>
  <c r="AY42" i="11" a="1"/>
  <c r="AY63" i="11" a="1"/>
  <c r="AY73" i="11" a="1"/>
  <c r="AY23" i="11" a="1"/>
  <c r="AY58" i="11" a="1"/>
  <c r="AY75" i="11" a="1"/>
  <c r="AY9" i="11" a="1"/>
  <c r="AY19" i="11" a="1"/>
  <c r="AY25" i="11" a="1"/>
  <c r="AY40" i="11" a="1"/>
  <c r="AY36" i="11" a="1"/>
  <c r="AY61" i="11" a="1"/>
  <c r="AY67" i="11" a="1"/>
  <c r="AY51" i="11" a="1"/>
  <c r="AY64" i="11" a="1"/>
  <c r="AY68" i="11" a="1"/>
  <c r="AY13" i="11" l="1"/>
  <c r="AY14" i="11"/>
  <c r="AY63" i="11"/>
  <c r="AY20" i="11"/>
  <c r="AY78" i="11"/>
  <c r="AY85" i="11"/>
  <c r="AY77" i="11"/>
  <c r="AY61" i="11"/>
  <c r="AY40" i="11"/>
  <c r="AY25" i="11"/>
  <c r="AY36" i="11"/>
  <c r="AY48" i="11"/>
  <c r="AY64" i="11"/>
  <c r="AY71" i="11"/>
  <c r="AY44" i="11"/>
  <c r="AY27" i="11"/>
  <c r="AY9" i="11"/>
  <c r="AY68" i="11"/>
  <c r="AY67" i="11"/>
  <c r="AY23" i="11"/>
  <c r="AY74" i="11"/>
  <c r="AY38" i="11"/>
  <c r="AY43" i="11"/>
  <c r="AY11" i="11"/>
  <c r="AY66" i="11"/>
  <c r="AY18" i="11"/>
  <c r="AY26" i="11"/>
  <c r="AY22" i="11"/>
  <c r="AY33" i="11"/>
  <c r="AY28" i="11"/>
  <c r="AY84" i="11"/>
  <c r="AY19" i="11"/>
  <c r="AY56" i="11"/>
  <c r="AY75" i="11"/>
  <c r="AY51" i="11"/>
  <c r="AY35" i="11"/>
  <c r="AY58" i="11"/>
  <c r="AY42" i="11"/>
  <c r="AY73" i="11"/>
  <c r="AY31" i="11"/>
  <c r="AY59" i="11"/>
  <c r="E12" i="9"/>
  <c r="S19" i="8"/>
  <c r="T18" i="8"/>
  <c r="AY4" i="11" l="1"/>
  <c r="AZ4" i="11" s="1"/>
  <c r="BA4" i="11" s="1"/>
  <c r="S20" i="8"/>
  <c r="T19" i="8"/>
  <c r="E13" i="9"/>
  <c r="E14" i="9" l="1"/>
  <c r="T20" i="8"/>
  <c r="S21" i="8"/>
  <c r="E15" i="9" l="1"/>
  <c r="S22" i="8"/>
  <c r="T21" i="8"/>
  <c r="S23" i="8" l="1"/>
  <c r="T22" i="8"/>
  <c r="E16" i="9"/>
  <c r="E17" i="9" l="1"/>
  <c r="S24" i="8"/>
  <c r="T23" i="8"/>
  <c r="S25" i="8" l="1"/>
  <c r="T24" i="8"/>
  <c r="E18" i="9"/>
  <c r="E19" i="9" l="1"/>
  <c r="T25" i="8"/>
  <c r="S26" i="8"/>
  <c r="S27" i="8" l="1"/>
  <c r="T26" i="8"/>
  <c r="E20" i="9"/>
  <c r="E21" i="9" l="1"/>
  <c r="S28" i="8"/>
  <c r="T27" i="8"/>
  <c r="S29" i="8" l="1"/>
  <c r="T28" i="8"/>
  <c r="S30" i="8" l="1"/>
  <c r="T29" i="8"/>
  <c r="S31" i="8" l="1"/>
  <c r="T30" i="8"/>
  <c r="S32" i="8" l="1"/>
  <c r="T31" i="8"/>
  <c r="S33" i="8" l="1"/>
  <c r="T32" i="8"/>
  <c r="S34" i="8" l="1"/>
  <c r="T33" i="8"/>
  <c r="S35" i="8" l="1"/>
  <c r="T34" i="8"/>
  <c r="T35" i="8" l="1"/>
  <c r="S36" i="8"/>
  <c r="T36" i="8" l="1"/>
  <c r="S37" i="8"/>
  <c r="T37" i="8" l="1"/>
  <c r="S38" i="8"/>
  <c r="T38" i="8" l="1"/>
  <c r="S39" i="8"/>
  <c r="T39" i="8" l="1"/>
  <c r="S40" i="8"/>
  <c r="T40" i="8" l="1"/>
  <c r="S41" i="8"/>
  <c r="S42" i="8" l="1"/>
  <c r="T41" i="8"/>
  <c r="T42" i="8" l="1"/>
  <c r="S43" i="8"/>
  <c r="T43" i="8" l="1"/>
  <c r="S44" i="8"/>
  <c r="T44" i="8" l="1"/>
  <c r="S45" i="8"/>
  <c r="T45" i="8" l="1"/>
  <c r="S46" i="8"/>
  <c r="T46" i="8" l="1"/>
  <c r="S47" i="8"/>
  <c r="T47" i="8" l="1"/>
  <c r="S48" i="8"/>
  <c r="S49" i="8" l="1"/>
  <c r="T48" i="8"/>
  <c r="S50" i="8" l="1"/>
  <c r="T49" i="8"/>
  <c r="T50" i="8" l="1"/>
  <c r="S51" i="8"/>
  <c r="T51" i="8" l="1"/>
  <c r="S52" i="8"/>
  <c r="T52" i="8" l="1"/>
  <c r="S53" i="8"/>
  <c r="T53" i="8" l="1"/>
  <c r="S54" i="8"/>
  <c r="S55" i="8" l="1"/>
  <c r="T54" i="8"/>
  <c r="S56" i="8" l="1"/>
  <c r="T55" i="8"/>
  <c r="T56" i="8" l="1"/>
  <c r="S57" i="8"/>
  <c r="T57" i="8" l="1"/>
  <c r="S58" i="8"/>
  <c r="T58" i="8" l="1"/>
  <c r="S59" i="8"/>
  <c r="T59" i="8" l="1"/>
  <c r="S60" i="8"/>
  <c r="T60" i="8" l="1"/>
  <c r="S61" i="8"/>
  <c r="T61" i="8" l="1"/>
  <c r="S62" i="8"/>
  <c r="S63" i="8" l="1"/>
  <c r="T62" i="8"/>
  <c r="T63" i="8" l="1"/>
  <c r="S64" i="8"/>
  <c r="T64" i="8" l="1"/>
  <c r="S65" i="8"/>
  <c r="T65" i="8" l="1"/>
  <c r="S66" i="8"/>
  <c r="T66" i="8" l="1"/>
  <c r="S67" i="8"/>
  <c r="S68" i="8" l="1"/>
  <c r="T67" i="8"/>
  <c r="S69" i="8" l="1"/>
  <c r="T68" i="8"/>
  <c r="T69" i="8" l="1"/>
  <c r="S70" i="8"/>
  <c r="S71" i="8" l="1"/>
  <c r="T70" i="8"/>
  <c r="T71" i="8" l="1"/>
  <c r="S72" i="8"/>
  <c r="T72" i="8" l="1"/>
  <c r="S73" i="8"/>
  <c r="T73" i="8" l="1"/>
  <c r="S74" i="8"/>
  <c r="T74" i="8" l="1"/>
  <c r="S75" i="8"/>
  <c r="S76" i="8" l="1"/>
  <c r="T75" i="8"/>
  <c r="S77" i="8" l="1"/>
  <c r="T76" i="8"/>
  <c r="T77" i="8" l="1"/>
  <c r="S78" i="8"/>
  <c r="T78" i="8" l="1"/>
  <c r="S79" i="8"/>
  <c r="T79" i="8" l="1"/>
  <c r="S80" i="8"/>
  <c r="T80" i="8" l="1"/>
  <c r="S81" i="8"/>
  <c r="S82" i="8" l="1"/>
  <c r="T81" i="8"/>
  <c r="S83" i="8" l="1"/>
  <c r="T82" i="8"/>
  <c r="S84" i="8" l="1"/>
  <c r="T83" i="8"/>
  <c r="T84" i="8" l="1"/>
  <c r="S85" i="8"/>
  <c r="T85" i="8" l="1"/>
  <c r="S86" i="8"/>
  <c r="T86" i="8" l="1"/>
  <c r="S87" i="8"/>
  <c r="T87" i="8" l="1"/>
  <c r="S88" i="8"/>
  <c r="S89" i="8" l="1"/>
  <c r="T88" i="8"/>
  <c r="S90" i="8" l="1"/>
  <c r="T89" i="8"/>
  <c r="S91" i="8" l="1"/>
  <c r="T90" i="8"/>
  <c r="T91" i="8" l="1"/>
  <c r="S92" i="8"/>
  <c r="T92" i="8" l="1"/>
  <c r="S93" i="8"/>
  <c r="T93" i="8" l="1"/>
  <c r="S94" i="8"/>
  <c r="T94" i="8" l="1"/>
  <c r="S95" i="8"/>
  <c r="T95" i="8" l="1"/>
  <c r="S96" i="8"/>
  <c r="S97" i="8" l="1"/>
  <c r="T96" i="8"/>
  <c r="S98" i="8" l="1"/>
  <c r="T97" i="8"/>
  <c r="T98" i="8" l="1"/>
  <c r="S99" i="8"/>
  <c r="T99" i="8" l="1"/>
  <c r="S100" i="8"/>
  <c r="T100" i="8" l="1"/>
  <c r="S101" i="8"/>
  <c r="T101" i="8" l="1"/>
  <c r="S102" i="8"/>
  <c r="T102" i="8" l="1"/>
  <c r="S103" i="8"/>
  <c r="S104" i="8" l="1"/>
  <c r="T103" i="8"/>
  <c r="T104" i="8" l="1"/>
  <c r="S105" i="8"/>
  <c r="T105" i="8" l="1"/>
  <c r="S106" i="8"/>
  <c r="T106" i="8" l="1"/>
  <c r="S107" i="8"/>
  <c r="T107" i="8" l="1"/>
  <c r="S108" i="8"/>
  <c r="T108" i="8" l="1"/>
  <c r="S109" i="8"/>
  <c r="T109" i="8" l="1"/>
  <c r="S110" i="8"/>
  <c r="S111" i="8" l="1"/>
  <c r="T110" i="8"/>
  <c r="T111" i="8" l="1"/>
  <c r="S112" i="8"/>
  <c r="T112" i="8" l="1"/>
  <c r="S113" i="8"/>
  <c r="T113" i="8" l="1"/>
  <c r="S114" i="8"/>
  <c r="T114" i="8" l="1"/>
  <c r="S115" i="8"/>
  <c r="T115" i="8" l="1"/>
  <c r="S116" i="8"/>
  <c r="S117" i="8" l="1"/>
  <c r="T116" i="8"/>
  <c r="S118" i="8" l="1"/>
  <c r="T117" i="8"/>
  <c r="T118" i="8" l="1"/>
  <c r="S119" i="8"/>
  <c r="T119" i="8" l="1"/>
  <c r="S120" i="8"/>
  <c r="T120" i="8" l="1"/>
  <c r="S121" i="8"/>
  <c r="T121" i="8" l="1"/>
  <c r="S122" i="8"/>
  <c r="T122" i="8" l="1"/>
  <c r="S123" i="8"/>
  <c r="S124" i="8" l="1"/>
  <c r="T123" i="8"/>
  <c r="T124" i="8" l="1"/>
  <c r="S125" i="8"/>
  <c r="T125" i="8" l="1"/>
  <c r="S126" i="8"/>
  <c r="T126" i="8" l="1"/>
  <c r="S127" i="8"/>
  <c r="T127" i="8" l="1"/>
  <c r="S128" i="8"/>
  <c r="T128" i="8" l="1"/>
  <c r="S129" i="8"/>
  <c r="S130" i="8" l="1"/>
  <c r="T129" i="8"/>
  <c r="S131" i="8" l="1"/>
  <c r="T130" i="8"/>
  <c r="T131" i="8" l="1"/>
  <c r="S132" i="8"/>
  <c r="T132" i="8" l="1"/>
  <c r="S133" i="8"/>
  <c r="T133" i="8" l="1"/>
  <c r="S134" i="8"/>
  <c r="T134" i="8" l="1"/>
  <c r="S135" i="8"/>
  <c r="T135" i="8" l="1"/>
  <c r="S136" i="8"/>
  <c r="S137" i="8" l="1"/>
  <c r="T136" i="8"/>
  <c r="S138" i="8" l="1"/>
  <c r="T137" i="8"/>
  <c r="T138" i="8" l="1"/>
  <c r="S139" i="8"/>
  <c r="T139" i="8" l="1"/>
  <c r="S140" i="8"/>
  <c r="T140" i="8" l="1"/>
  <c r="S141" i="8"/>
  <c r="T141" i="8" l="1"/>
  <c r="S142" i="8"/>
  <c r="T142" i="8" l="1"/>
  <c r="S143" i="8"/>
  <c r="S144" i="8" l="1"/>
  <c r="T143" i="8"/>
  <c r="T144" i="8" l="1"/>
  <c r="S145" i="8"/>
  <c r="T145" i="8" l="1"/>
  <c r="S146" i="8"/>
  <c r="T146" i="8" l="1"/>
  <c r="S147" i="8"/>
  <c r="T147" i="8" l="1"/>
  <c r="S148" i="8"/>
  <c r="T148" i="8" l="1"/>
  <c r="S149" i="8"/>
  <c r="S150" i="8" l="1"/>
  <c r="T149" i="8"/>
  <c r="S151" i="8" l="1"/>
  <c r="T150" i="8"/>
  <c r="T151" i="8" l="1"/>
  <c r="S152" i="8"/>
  <c r="T152" i="8" l="1"/>
  <c r="S153" i="8"/>
  <c r="T153" i="8" l="1"/>
  <c r="S154" i="8"/>
  <c r="T154" i="8" l="1"/>
  <c r="S155" i="8"/>
  <c r="T155" i="8" l="1"/>
  <c r="S156" i="8"/>
  <c r="T156" i="8" l="1"/>
  <c r="S157" i="8"/>
  <c r="S158" i="8" l="1"/>
  <c r="T157" i="8"/>
  <c r="T158" i="8" l="1"/>
  <c r="S159" i="8"/>
  <c r="T159" i="8" l="1"/>
  <c r="S160" i="8"/>
  <c r="T160" i="8" l="1"/>
  <c r="S161" i="8"/>
  <c r="T161" i="8" l="1"/>
  <c r="S162" i="8"/>
  <c r="T162" i="8" l="1"/>
  <c r="S163" i="8"/>
  <c r="S164" i="8" l="1"/>
  <c r="T163" i="8"/>
  <c r="S165" i="8" l="1"/>
  <c r="T164" i="8"/>
  <c r="T165" i="8" l="1"/>
  <c r="S166" i="8"/>
  <c r="T166" i="8" l="1"/>
  <c r="S167" i="8"/>
  <c r="T167" i="8" l="1"/>
  <c r="S168" i="8"/>
  <c r="T168" i="8" l="1"/>
  <c r="S169" i="8"/>
  <c r="T169" i="8" l="1"/>
  <c r="S170" i="8"/>
  <c r="S171" i="8" l="1"/>
  <c r="T170" i="8"/>
  <c r="T171" i="8" l="1"/>
  <c r="S172" i="8"/>
  <c r="T172" i="8" l="1"/>
  <c r="S173" i="8"/>
  <c r="T173" i="8" l="1"/>
  <c r="S174" i="8"/>
  <c r="T174" i="8" l="1"/>
  <c r="S175" i="8"/>
  <c r="T175" i="8" l="1"/>
  <c r="S176" i="8"/>
  <c r="S177" i="8" l="1"/>
  <c r="T176" i="8"/>
  <c r="S178" i="8" l="1"/>
  <c r="T177" i="8"/>
  <c r="T178" i="8" l="1"/>
  <c r="S179" i="8"/>
  <c r="T179" i="8" l="1"/>
  <c r="S180" i="8"/>
  <c r="T180" i="8" l="1"/>
  <c r="S181" i="8"/>
  <c r="T181" i="8" l="1"/>
  <c r="S182" i="8"/>
  <c r="T182" i="8" l="1"/>
  <c r="S183" i="8"/>
  <c r="S184" i="8" l="1"/>
  <c r="T183" i="8"/>
  <c r="S185" i="8" l="1"/>
  <c r="T184" i="8"/>
  <c r="T185" i="8" l="1"/>
  <c r="S186" i="8"/>
  <c r="T186" i="8" l="1"/>
  <c r="S187" i="8"/>
  <c r="T187" i="8" l="1"/>
  <c r="S188" i="8"/>
  <c r="T188" i="8" l="1"/>
  <c r="S189" i="8"/>
  <c r="T189" i="8" l="1"/>
  <c r="S190" i="8"/>
  <c r="S191" i="8" l="1"/>
  <c r="T190" i="8"/>
  <c r="T191" i="8" l="1"/>
  <c r="S192" i="8"/>
  <c r="T192" i="8" l="1"/>
  <c r="S193" i="8"/>
  <c r="T193" i="8" l="1"/>
  <c r="S194" i="8"/>
  <c r="T194" i="8" l="1"/>
  <c r="S195" i="8"/>
  <c r="T195" i="8" l="1"/>
  <c r="S196" i="8"/>
  <c r="S197" i="8" l="1"/>
  <c r="T196" i="8"/>
  <c r="S198" i="8" l="1"/>
  <c r="T197" i="8"/>
  <c r="T198" i="8" l="1"/>
  <c r="S199" i="8"/>
  <c r="T199" i="8" l="1"/>
  <c r="S200" i="8"/>
  <c r="T200" i="8" l="1"/>
  <c r="S201" i="8"/>
  <c r="T201" i="8" l="1"/>
  <c r="S202" i="8"/>
  <c r="T202" i="8" l="1"/>
  <c r="S203" i="8"/>
  <c r="S204" i="8" l="1"/>
  <c r="T203" i="8"/>
  <c r="T204" i="8" l="1"/>
  <c r="S205" i="8"/>
  <c r="T205" i="8" l="1"/>
  <c r="S206" i="8"/>
  <c r="T206" i="8" l="1"/>
  <c r="S207" i="8"/>
  <c r="T207" i="8" l="1"/>
  <c r="S208" i="8"/>
  <c r="T208" i="8" l="1"/>
  <c r="S209" i="8"/>
  <c r="T209" i="8" l="1"/>
  <c r="S210" i="8"/>
  <c r="S211" i="8" l="1"/>
  <c r="T210" i="8"/>
  <c r="S212" i="8" l="1"/>
  <c r="T211" i="8"/>
  <c r="T212" i="8" l="1"/>
  <c r="S213" i="8"/>
  <c r="T213" i="8" l="1"/>
  <c r="S214" i="8"/>
  <c r="T214" i="8" l="1"/>
  <c r="S215" i="8"/>
  <c r="T215" i="8" l="1"/>
  <c r="S216" i="8"/>
  <c r="T216" i="8" l="1"/>
  <c r="S217" i="8"/>
  <c r="S218" i="8" l="1"/>
  <c r="T217" i="8"/>
  <c r="T218" i="8" l="1"/>
  <c r="S219" i="8"/>
  <c r="T219" i="8" l="1"/>
  <c r="S220" i="8"/>
  <c r="T220" i="8" l="1"/>
  <c r="S221" i="8"/>
  <c r="T221" i="8" l="1"/>
  <c r="S222" i="8"/>
  <c r="T222" i="8" l="1"/>
  <c r="S223" i="8"/>
  <c r="S224" i="8" l="1"/>
  <c r="T223" i="8"/>
  <c r="S225" i="8" l="1"/>
  <c r="T224" i="8"/>
  <c r="T225" i="8" l="1"/>
  <c r="S226" i="8"/>
  <c r="T226" i="8" l="1"/>
  <c r="S227" i="8"/>
  <c r="T227" i="8" l="1"/>
  <c r="S228" i="8"/>
  <c r="T228" i="8" l="1"/>
  <c r="S229" i="8"/>
  <c r="T229" i="8" l="1"/>
  <c r="S230" i="8"/>
  <c r="S231" i="8" l="1"/>
  <c r="T230" i="8"/>
  <c r="S232" i="8" l="1"/>
  <c r="T231" i="8"/>
  <c r="T232" i="8" l="1"/>
  <c r="S233" i="8"/>
  <c r="T233" i="8" l="1"/>
  <c r="S234" i="8"/>
  <c r="T234" i="8" l="1"/>
  <c r="S235" i="8"/>
  <c r="S236" i="8" l="1"/>
  <c r="T235" i="8"/>
  <c r="T236" i="8" l="1"/>
  <c r="S237" i="8"/>
  <c r="T237" i="8" l="1"/>
  <c r="S238" i="8"/>
  <c r="S239" i="8" l="1"/>
  <c r="T238" i="8"/>
  <c r="S240" i="8" l="1"/>
  <c r="T239" i="8"/>
  <c r="S241" i="8" l="1"/>
  <c r="T240" i="8"/>
  <c r="T241" i="8" l="1"/>
  <c r="S242" i="8"/>
  <c r="T242" i="8" l="1"/>
  <c r="S243" i="8"/>
  <c r="S244" i="8" l="1"/>
  <c r="T243" i="8"/>
  <c r="S245" i="8" l="1"/>
  <c r="T244" i="8"/>
  <c r="S246" i="8" l="1"/>
  <c r="T245" i="8"/>
  <c r="S247" i="8" l="1"/>
  <c r="T246" i="8"/>
  <c r="T247" i="8" l="1"/>
  <c r="S248" i="8"/>
  <c r="T248" i="8" l="1"/>
  <c r="S249" i="8"/>
  <c r="T249" i="8" l="1"/>
  <c r="S250" i="8"/>
  <c r="S251" i="8" l="1"/>
  <c r="T250" i="8"/>
  <c r="S252" i="8" l="1"/>
  <c r="T251" i="8"/>
  <c r="T252" i="8" l="1"/>
  <c r="S253" i="8"/>
  <c r="S254" i="8" l="1"/>
  <c r="T253" i="8"/>
  <c r="T254" i="8" l="1"/>
  <c r="S255" i="8"/>
  <c r="T255" i="8" l="1"/>
  <c r="S256" i="8"/>
  <c r="T256" i="8" l="1"/>
  <c r="S257" i="8"/>
  <c r="S258" i="8" l="1"/>
  <c r="T257" i="8"/>
  <c r="S259" i="8" l="1"/>
  <c r="T258" i="8"/>
  <c r="S260" i="8" l="1"/>
  <c r="T259" i="8"/>
  <c r="S261" i="8" l="1"/>
  <c r="T260" i="8"/>
  <c r="T261" i="8" l="1"/>
  <c r="S262" i="8"/>
  <c r="T262" i="8" l="1"/>
  <c r="S263" i="8"/>
  <c r="S264" i="8" l="1"/>
  <c r="T263" i="8"/>
  <c r="S265" i="8" l="1"/>
  <c r="T264" i="8"/>
  <c r="S266" i="8" l="1"/>
  <c r="T265" i="8"/>
  <c r="S267" i="8" l="1"/>
  <c r="T266" i="8"/>
  <c r="T267" i="8" l="1"/>
  <c r="S268" i="8"/>
  <c r="T268" i="8" l="1"/>
  <c r="S269" i="8"/>
  <c r="T269" i="8" l="1"/>
  <c r="S270" i="8"/>
  <c r="T270" i="8" l="1"/>
  <c r="S271" i="8"/>
  <c r="T271" i="8" l="1"/>
  <c r="S272" i="8"/>
  <c r="S273" i="8" l="1"/>
  <c r="T272" i="8"/>
  <c r="T273" i="8" l="1"/>
  <c r="S274" i="8"/>
  <c r="T274" i="8" l="1"/>
  <c r="S275" i="8"/>
  <c r="T275" i="8" l="1"/>
  <c r="S276" i="8"/>
  <c r="T276" i="8" l="1"/>
  <c r="S277" i="8"/>
  <c r="T277" i="8" l="1"/>
  <c r="S278" i="8"/>
  <c r="T278" i="8" l="1"/>
  <c r="S279" i="8"/>
  <c r="S280" i="8" l="1"/>
  <c r="T279" i="8"/>
  <c r="T280" i="8" l="1"/>
  <c r="S281" i="8"/>
  <c r="T281" i="8" l="1"/>
  <c r="S282" i="8"/>
  <c r="T282" i="8" l="1"/>
  <c r="S283" i="8"/>
  <c r="T283" i="8" l="1"/>
  <c r="S284" i="8"/>
  <c r="T284" i="8" l="1"/>
  <c r="S285" i="8"/>
  <c r="S286" i="8" l="1"/>
  <c r="T285" i="8"/>
  <c r="S287" i="8" l="1"/>
  <c r="T286" i="8"/>
  <c r="T287" i="8" l="1"/>
  <c r="S288" i="8"/>
  <c r="T288" i="8" l="1"/>
  <c r="S289" i="8"/>
  <c r="T289" i="8" l="1"/>
  <c r="S290" i="8"/>
  <c r="T290" i="8" l="1"/>
  <c r="S291" i="8"/>
  <c r="T291" i="8" l="1"/>
  <c r="S292" i="8"/>
  <c r="S293" i="8" l="1"/>
  <c r="T292" i="8"/>
  <c r="T293" i="8" l="1"/>
  <c r="S294" i="8"/>
  <c r="T294" i="8" l="1"/>
  <c r="S295" i="8"/>
  <c r="T295" i="8" l="1"/>
  <c r="S296" i="8"/>
  <c r="T296" i="8" l="1"/>
  <c r="S297" i="8"/>
  <c r="T297" i="8" l="1"/>
  <c r="S298" i="8"/>
  <c r="S299" i="8" l="1"/>
  <c r="T298" i="8"/>
  <c r="S300" i="8" l="1"/>
  <c r="T299" i="8"/>
  <c r="T300" i="8" l="1"/>
  <c r="S301" i="8"/>
  <c r="T301" i="8" l="1"/>
  <c r="S302" i="8"/>
  <c r="T302" i="8" l="1"/>
  <c r="S303" i="8"/>
  <c r="T303" i="8" l="1"/>
  <c r="S304" i="8"/>
  <c r="T304" i="8" l="1"/>
  <c r="S305" i="8"/>
  <c r="S306" i="8" l="1"/>
  <c r="T305" i="8"/>
  <c r="S307" i="8" l="1"/>
  <c r="T306" i="8"/>
  <c r="T307" i="8" l="1"/>
  <c r="S308" i="8"/>
  <c r="T308" i="8" l="1"/>
  <c r="S309" i="8"/>
  <c r="T309" i="8" l="1"/>
  <c r="S310" i="8"/>
  <c r="T310" i="8" l="1"/>
  <c r="S311" i="8"/>
  <c r="T311" i="8" l="1"/>
  <c r="S312" i="8"/>
  <c r="S313" i="8" l="1"/>
  <c r="T312" i="8"/>
  <c r="S314" i="8" l="1"/>
  <c r="T313" i="8"/>
  <c r="T314" i="8" l="1"/>
  <c r="S315" i="8"/>
  <c r="T315" i="8" l="1"/>
  <c r="S316" i="8"/>
  <c r="T316" i="8" l="1"/>
  <c r="S317" i="8"/>
  <c r="T317" i="8" l="1"/>
  <c r="S318" i="8"/>
  <c r="T318" i="8" l="1"/>
  <c r="S319" i="8"/>
  <c r="S320" i="8" l="1"/>
  <c r="T319" i="8"/>
  <c r="T320" i="8" l="1"/>
  <c r="S321" i="8"/>
  <c r="T321" i="8" l="1"/>
  <c r="S322" i="8"/>
  <c r="T322" i="8" l="1"/>
  <c r="S323" i="8"/>
  <c r="T323" i="8" l="1"/>
  <c r="S324" i="8"/>
  <c r="T324" i="8" l="1"/>
  <c r="S325" i="8"/>
  <c r="T325" i="8" l="1"/>
  <c r="S326" i="8"/>
  <c r="S327" i="8" l="1"/>
  <c r="T326" i="8"/>
  <c r="T327" i="8" l="1"/>
  <c r="S328" i="8"/>
  <c r="T328" i="8" l="1"/>
  <c r="S329" i="8"/>
  <c r="T329" i="8" l="1"/>
  <c r="S330" i="8"/>
  <c r="T330" i="8" l="1"/>
  <c r="S331" i="8"/>
  <c r="T331" i="8" l="1"/>
  <c r="S332" i="8"/>
  <c r="S333" i="8" l="1"/>
  <c r="T332" i="8"/>
  <c r="S334" i="8" l="1"/>
  <c r="T333" i="8"/>
  <c r="T334" i="8" l="1"/>
  <c r="S335" i="8"/>
  <c r="T335" i="8" l="1"/>
  <c r="S336" i="8"/>
  <c r="T336" i="8" l="1"/>
  <c r="S337" i="8"/>
  <c r="T337" i="8" l="1"/>
  <c r="S338" i="8"/>
  <c r="T338" i="8" l="1"/>
  <c r="S339" i="8"/>
  <c r="S340" i="8" l="1"/>
  <c r="T339" i="8"/>
  <c r="T340" i="8" l="1"/>
  <c r="S341" i="8"/>
  <c r="T341" i="8" l="1"/>
  <c r="S342" i="8"/>
  <c r="T342" i="8" l="1"/>
  <c r="S343" i="8"/>
  <c r="T343" i="8" l="1"/>
  <c r="S344" i="8"/>
  <c r="T344" i="8" l="1"/>
  <c r="S345" i="8"/>
  <c r="S346" i="8" l="1"/>
  <c r="T345" i="8"/>
  <c r="S347" i="8" l="1"/>
  <c r="T346" i="8"/>
  <c r="T347" i="8" l="1"/>
  <c r="S348" i="8"/>
  <c r="T348" i="8" l="1"/>
  <c r="S349" i="8"/>
  <c r="T349" i="8" l="1"/>
  <c r="S350" i="8"/>
  <c r="T350" i="8" l="1"/>
  <c r="S351" i="8"/>
  <c r="T351" i="8" l="1"/>
  <c r="S352" i="8"/>
  <c r="S353" i="8" l="1"/>
  <c r="T352" i="8"/>
  <c r="S354" i="8" l="1"/>
  <c r="T353" i="8"/>
  <c r="T354" i="8" l="1"/>
  <c r="S355" i="8"/>
  <c r="T355" i="8" l="1"/>
  <c r="S356" i="8"/>
  <c r="T356" i="8" l="1"/>
  <c r="S357" i="8"/>
  <c r="T357" i="8" l="1"/>
  <c r="S358" i="8"/>
  <c r="T358" i="8" l="1"/>
  <c r="S359" i="8"/>
  <c r="S360" i="8" l="1"/>
  <c r="T359" i="8"/>
  <c r="T360" i="8" l="1"/>
  <c r="S361" i="8"/>
  <c r="T361" i="8" l="1"/>
  <c r="S362" i="8"/>
  <c r="T362" i="8" l="1"/>
  <c r="S363" i="8"/>
  <c r="T363" i="8" l="1"/>
  <c r="S364" i="8"/>
  <c r="T364" i="8" l="1"/>
  <c r="S365" i="8"/>
  <c r="S366" i="8" l="1"/>
  <c r="T365" i="8"/>
  <c r="S367" i="8" l="1"/>
  <c r="T366" i="8"/>
  <c r="T367" i="8" l="1"/>
  <c r="S368" i="8"/>
  <c r="T368" i="8" l="1"/>
  <c r="S369" i="8"/>
  <c r="T369" i="8" l="1"/>
  <c r="S370" i="8"/>
  <c r="T370" i="8" l="1"/>
  <c r="S371" i="8"/>
  <c r="T371" i="8" l="1"/>
  <c r="S372" i="8"/>
  <c r="T372" i="8" l="1"/>
  <c r="S373" i="8"/>
  <c r="S374" i="8" l="1"/>
  <c r="T373" i="8"/>
  <c r="T374" i="8" l="1"/>
  <c r="S375" i="8"/>
  <c r="T375" i="8" l="1"/>
  <c r="S376" i="8"/>
  <c r="T376" i="8" l="1"/>
  <c r="S377" i="8"/>
  <c r="T377" i="8" l="1"/>
  <c r="S378" i="8"/>
  <c r="T378" i="8" l="1"/>
  <c r="S379" i="8"/>
  <c r="S380" i="8" l="1"/>
  <c r="T379" i="8"/>
  <c r="S381" i="8" l="1"/>
  <c r="T380" i="8"/>
  <c r="T381" i="8" l="1"/>
  <c r="S382" i="8"/>
  <c r="T382" i="8" l="1"/>
  <c r="S383" i="8"/>
  <c r="T383" i="8" l="1"/>
  <c r="S384" i="8"/>
  <c r="T384" i="8" l="1"/>
  <c r="S385" i="8"/>
  <c r="T385" i="8" l="1"/>
  <c r="S386" i="8"/>
  <c r="S387" i="8" l="1"/>
  <c r="T386" i="8"/>
  <c r="T387" i="8" l="1"/>
  <c r="S388" i="8"/>
  <c r="T388" i="8" l="1"/>
  <c r="S389" i="8"/>
  <c r="T389" i="8" l="1"/>
  <c r="S390" i="8"/>
  <c r="T390" i="8" l="1"/>
  <c r="S391" i="8"/>
  <c r="T391" i="8" l="1"/>
  <c r="S392" i="8"/>
  <c r="S393" i="8" l="1"/>
  <c r="T392" i="8"/>
  <c r="S394" i="8" l="1"/>
  <c r="T393" i="8"/>
  <c r="T394" i="8" l="1"/>
  <c r="S395" i="8"/>
  <c r="T395" i="8" l="1"/>
  <c r="S396" i="8"/>
  <c r="T396" i="8" l="1"/>
  <c r="S397" i="8"/>
  <c r="T397" i="8" l="1"/>
  <c r="S398" i="8"/>
  <c r="T398" i="8" l="1"/>
  <c r="S399" i="8"/>
  <c r="S400" i="8" l="1"/>
  <c r="T399" i="8"/>
  <c r="S401" i="8" l="1"/>
  <c r="T400" i="8"/>
  <c r="T401" i="8" l="1"/>
  <c r="S402" i="8"/>
  <c r="T402" i="8" l="1"/>
  <c r="S403" i="8"/>
  <c r="T403" i="8" l="1"/>
  <c r="S404" i="8"/>
  <c r="T404" i="8" l="1"/>
  <c r="S405" i="8"/>
  <c r="S406" i="8" l="1"/>
  <c r="T405" i="8"/>
  <c r="S407" i="8" l="1"/>
  <c r="T406" i="8"/>
  <c r="S408" i="8" l="1"/>
  <c r="T407" i="8"/>
  <c r="S409" i="8" l="1"/>
  <c r="T408" i="8"/>
  <c r="T409" i="8" l="1"/>
  <c r="S410" i="8"/>
  <c r="T410" i="8" l="1"/>
  <c r="S411" i="8"/>
  <c r="T411" i="8" l="1"/>
  <c r="S412" i="8"/>
  <c r="S413" i="8" l="1"/>
  <c r="T412" i="8"/>
  <c r="T413" i="8" l="1"/>
  <c r="S414" i="8"/>
  <c r="S415" i="8" l="1"/>
  <c r="T414" i="8"/>
  <c r="S416" i="8" l="1"/>
  <c r="T415" i="8"/>
  <c r="T416" i="8" l="1"/>
  <c r="S417" i="8"/>
  <c r="T417" i="8" l="1"/>
  <c r="S418" i="8"/>
  <c r="S419" i="8" l="1"/>
  <c r="T418" i="8"/>
  <c r="T419" i="8" l="1"/>
  <c r="S420" i="8"/>
  <c r="S421" i="8" l="1"/>
  <c r="T420" i="8"/>
  <c r="S422" i="8" l="1"/>
  <c r="T421" i="8"/>
  <c r="S423" i="8" l="1"/>
  <c r="T422" i="8"/>
  <c r="T423" i="8" l="1"/>
  <c r="S424" i="8"/>
  <c r="T424" i="8" l="1"/>
  <c r="S425" i="8"/>
  <c r="S426" i="8" l="1"/>
  <c r="T425" i="8"/>
  <c r="T426" i="8" l="1"/>
  <c r="S427" i="8"/>
  <c r="T427" i="8" l="1"/>
  <c r="S428" i="8"/>
  <c r="S429" i="8" l="1"/>
  <c r="T428" i="8"/>
  <c r="T429" i="8" l="1"/>
  <c r="S430" i="8"/>
  <c r="T430" i="8" l="1"/>
  <c r="S431" i="8"/>
  <c r="T431" i="8" l="1"/>
  <c r="S432" i="8"/>
  <c r="T432" i="8" l="1"/>
  <c r="S433" i="8"/>
  <c r="T433" i="8" l="1"/>
  <c r="S434" i="8"/>
  <c r="S435" i="8" l="1"/>
  <c r="T434" i="8"/>
  <c r="S436" i="8" l="1"/>
  <c r="T435" i="8"/>
  <c r="T436" i="8" l="1"/>
  <c r="S437" i="8"/>
  <c r="T437" i="8" l="1"/>
  <c r="S438" i="8"/>
  <c r="S439" i="8" l="1"/>
  <c r="T438" i="8"/>
  <c r="T439" i="8" l="1"/>
  <c r="S440" i="8"/>
  <c r="T440" i="8" l="1"/>
  <c r="S441" i="8"/>
  <c r="S442" i="8" l="1"/>
  <c r="T441" i="8"/>
  <c r="T442" i="8" l="1"/>
  <c r="S443" i="8"/>
  <c r="T443" i="8" l="1"/>
  <c r="S444" i="8"/>
  <c r="T444" i="8" l="1"/>
  <c r="S445" i="8"/>
  <c r="T445" i="8" l="1"/>
  <c r="S446" i="8"/>
  <c r="T446" i="8" l="1"/>
  <c r="S447" i="8"/>
  <c r="S448" i="8" l="1"/>
  <c r="T447" i="8"/>
  <c r="S449" i="8" l="1"/>
  <c r="T448" i="8"/>
  <c r="T449" i="8" l="1"/>
  <c r="S450" i="8"/>
  <c r="T450" i="8" l="1"/>
  <c r="S451" i="8"/>
  <c r="T451" i="8" l="1"/>
  <c r="S452" i="8"/>
  <c r="T452" i="8" l="1"/>
  <c r="S453" i="8"/>
  <c r="T453" i="8" l="1"/>
  <c r="S454" i="8"/>
  <c r="S455" i="8" l="1"/>
  <c r="T454" i="8"/>
  <c r="T455" i="8" l="1"/>
  <c r="S456" i="8"/>
  <c r="T456" i="8" l="1"/>
  <c r="S457" i="8"/>
  <c r="T457" i="8" l="1"/>
  <c r="S458" i="8"/>
  <c r="T458" i="8" l="1"/>
  <c r="S459" i="8"/>
  <c r="T459" i="8" l="1"/>
  <c r="S460" i="8"/>
  <c r="S461" i="8" l="1"/>
  <c r="T460" i="8"/>
  <c r="S462" i="8" l="1"/>
  <c r="T461" i="8"/>
  <c r="T462" i="8" l="1"/>
  <c r="S463" i="8"/>
  <c r="T463" i="8" l="1"/>
  <c r="S464" i="8"/>
  <c r="T464" i="8" l="1"/>
  <c r="S465" i="8"/>
  <c r="T465" i="8" l="1"/>
  <c r="S466" i="8"/>
  <c r="T466" i="8" l="1"/>
  <c r="S467" i="8"/>
  <c r="S468" i="8" l="1"/>
  <c r="T467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S475" i="8" l="1"/>
  <c r="T474" i="8"/>
  <c r="S476" i="8" l="1"/>
  <c r="T475" i="8"/>
  <c r="T476" i="8" l="1"/>
  <c r="S477" i="8"/>
  <c r="T477" i="8" l="1"/>
  <c r="S478" i="8"/>
  <c r="T478" i="8" l="1"/>
  <c r="S479" i="8"/>
  <c r="T479" i="8" l="1"/>
  <c r="S480" i="8"/>
  <c r="T480" i="8" l="1"/>
  <c r="S481" i="8"/>
  <c r="S482" i="8" l="1"/>
  <c r="T481" i="8"/>
  <c r="T482" i="8" l="1"/>
  <c r="S483" i="8"/>
  <c r="T483" i="8" l="1"/>
  <c r="S484" i="8"/>
  <c r="T484" i="8" l="1"/>
  <c r="S485" i="8"/>
  <c r="T485" i="8" l="1"/>
  <c r="S486" i="8"/>
  <c r="T486" i="8" l="1"/>
  <c r="S487" i="8"/>
  <c r="S488" i="8" l="1"/>
  <c r="T487" i="8"/>
  <c r="S489" i="8" l="1"/>
  <c r="T488" i="8"/>
  <c r="T489" i="8" l="1"/>
  <c r="S490" i="8"/>
  <c r="T490" i="8" l="1"/>
  <c r="S491" i="8"/>
  <c r="T491" i="8" l="1"/>
  <c r="S492" i="8"/>
  <c r="T492" i="8" l="1"/>
  <c r="S493" i="8"/>
  <c r="T493" i="8" l="1"/>
  <c r="S494" i="8"/>
  <c r="S495" i="8" l="1"/>
  <c r="T494" i="8"/>
  <c r="S496" i="8" l="1"/>
  <c r="T495" i="8"/>
  <c r="T496" i="8" l="1"/>
  <c r="S497" i="8"/>
  <c r="T497" i="8" l="1"/>
  <c r="S498" i="8"/>
  <c r="T498" i="8" l="1"/>
  <c r="S499" i="8"/>
  <c r="T499" i="8" l="1"/>
  <c r="S500" i="8"/>
  <c r="T500" i="8" l="1"/>
  <c r="S501" i="8"/>
  <c r="S502" i="8" l="1"/>
  <c r="T501" i="8"/>
  <c r="T502" i="8" l="1"/>
  <c r="S503" i="8"/>
  <c r="T503" i="8" l="1"/>
  <c r="S504" i="8"/>
  <c r="T504" i="8" l="1"/>
  <c r="S505" i="8"/>
  <c r="S506" i="8" l="1"/>
  <c r="T505" i="8"/>
  <c r="S507" i="8" l="1"/>
  <c r="T506" i="8"/>
  <c r="S508" i="8" l="1"/>
  <c r="T507" i="8"/>
  <c r="T508" i="8" l="1"/>
  <c r="S509" i="8"/>
  <c r="T509" i="8" l="1"/>
  <c r="S510" i="8"/>
  <c r="S511" i="8" l="1"/>
  <c r="T510" i="8"/>
  <c r="T511" i="8" l="1"/>
  <c r="S512" i="8"/>
  <c r="S513" i="8" l="1"/>
  <c r="T512" i="8"/>
  <c r="S514" i="8" l="1"/>
  <c r="T513" i="8"/>
  <c r="T514" i="8" l="1"/>
  <c r="S515" i="8"/>
  <c r="T515" i="8" l="1"/>
  <c r="S516" i="8"/>
  <c r="T516" i="8" l="1"/>
  <c r="S517" i="8"/>
  <c r="T517" i="8" l="1"/>
  <c r="S518" i="8"/>
  <c r="T518" i="8" l="1"/>
  <c r="S519" i="8"/>
  <c r="S520" i="8" l="1"/>
  <c r="T519" i="8"/>
  <c r="S521" i="8" l="1"/>
  <c r="T520" i="8"/>
  <c r="T521" i="8" l="1"/>
  <c r="S522" i="8"/>
  <c r="T522" i="8" l="1"/>
  <c r="S523" i="8"/>
  <c r="T523" i="8" l="1"/>
  <c r="S524" i="8"/>
  <c r="S525" i="8" l="1"/>
  <c r="T524" i="8"/>
  <c r="T525" i="8" l="1"/>
  <c r="S526" i="8"/>
  <c r="S527" i="8" l="1"/>
  <c r="T526" i="8"/>
  <c r="S528" i="8" l="1"/>
  <c r="T527" i="8"/>
  <c r="T528" i="8" l="1"/>
  <c r="S529" i="8"/>
  <c r="T529" i="8" l="1"/>
  <c r="S530" i="8"/>
  <c r="T530" i="8" l="1"/>
  <c r="S531" i="8"/>
  <c r="T531" i="8" l="1"/>
  <c r="S532" i="8"/>
  <c r="S533" i="8" l="1"/>
  <c r="T532" i="8"/>
  <c r="S534" i="8" l="1"/>
  <c r="T533" i="8"/>
  <c r="T534" i="8" l="1"/>
  <c r="S535" i="8"/>
  <c r="T535" i="8" l="1"/>
  <c r="S536" i="8"/>
  <c r="T536" i="8" l="1"/>
  <c r="S537" i="8"/>
  <c r="T537" i="8" l="1"/>
  <c r="S538" i="8"/>
  <c r="T538" i="8" l="1"/>
  <c r="S539" i="8"/>
  <c r="S540" i="8" l="1"/>
  <c r="T539" i="8"/>
  <c r="S541" i="8" l="1"/>
  <c r="T540" i="8"/>
  <c r="S542" i="8" l="1"/>
  <c r="T541" i="8"/>
  <c r="T542" i="8" l="1"/>
  <c r="S543" i="8"/>
  <c r="T543" i="8" l="1"/>
  <c r="S544" i="8"/>
  <c r="S545" i="8" l="1"/>
  <c r="T544" i="8"/>
  <c r="T545" i="8" l="1"/>
  <c r="S546" i="8"/>
  <c r="T546" i="8" l="1"/>
  <c r="S547" i="8"/>
  <c r="S548" i="8" l="1"/>
  <c r="T547" i="8"/>
  <c r="T548" i="8" l="1"/>
  <c r="S549" i="8"/>
  <c r="T549" i="8" l="1"/>
  <c r="S550" i="8"/>
  <c r="T550" i="8" l="1"/>
  <c r="S551" i="8"/>
  <c r="T551" i="8" l="1"/>
  <c r="S552" i="8"/>
  <c r="T552" i="8" l="1"/>
  <c r="S553" i="8"/>
  <c r="S554" i="8" l="1"/>
  <c r="T553" i="8"/>
  <c r="S555" i="8" l="1"/>
  <c r="T554" i="8"/>
  <c r="T555" i="8" l="1"/>
  <c r="S556" i="8"/>
  <c r="T556" i="8" l="1"/>
  <c r="S557" i="8"/>
  <c r="S558" i="8" l="1"/>
  <c r="T557" i="8"/>
  <c r="T558" i="8" l="1"/>
  <c r="S559" i="8"/>
  <c r="S560" i="8" l="1"/>
  <c r="T559" i="8"/>
  <c r="S561" i="8" l="1"/>
  <c r="T560" i="8"/>
  <c r="T561" i="8" l="1"/>
  <c r="S562" i="8"/>
  <c r="T562" i="8" l="1"/>
  <c r="S563" i="8"/>
  <c r="T563" i="8" l="1"/>
  <c r="S564" i="8"/>
  <c r="T564" i="8" l="1"/>
  <c r="S565" i="8"/>
  <c r="T565" i="8" l="1"/>
  <c r="S566" i="8"/>
  <c r="S567" i="8" l="1"/>
  <c r="T566" i="8"/>
  <c r="S568" i="8" l="1"/>
  <c r="T567" i="8"/>
  <c r="T568" i="8" l="1"/>
  <c r="S569" i="8"/>
  <c r="T569" i="8" l="1"/>
  <c r="S570" i="8"/>
  <c r="T570" i="8" l="1"/>
  <c r="S571" i="8"/>
  <c r="T571" i="8" l="1"/>
  <c r="S572" i="8"/>
  <c r="T572" i="8" l="1"/>
  <c r="S573" i="8"/>
  <c r="S574" i="8" l="1"/>
  <c r="T573" i="8"/>
  <c r="T574" i="8" l="1"/>
  <c r="S575" i="8"/>
  <c r="T575" i="8" l="1"/>
  <c r="S576" i="8"/>
  <c r="T576" i="8" l="1"/>
  <c r="S577" i="8"/>
  <c r="T577" i="8" l="1"/>
  <c r="S578" i="8"/>
  <c r="T578" i="8" l="1"/>
  <c r="S579" i="8"/>
  <c r="S580" i="8" l="1"/>
  <c r="T579" i="8"/>
  <c r="S581" i="8" l="1"/>
  <c r="T580" i="8"/>
  <c r="T581" i="8" l="1"/>
  <c r="S582" i="8"/>
  <c r="S583" i="8" l="1"/>
  <c r="T582" i="8"/>
  <c r="S584" i="8" l="1"/>
  <c r="T583" i="8"/>
  <c r="S585" i="8" l="1"/>
  <c r="T584" i="8"/>
  <c r="T585" i="8" l="1"/>
  <c r="S586" i="8"/>
  <c r="S587" i="8" l="1"/>
  <c r="T586" i="8"/>
  <c r="T587" i="8" l="1"/>
  <c r="S588" i="8"/>
  <c r="S589" i="8" l="1"/>
  <c r="T588" i="8"/>
  <c r="S590" i="8" l="1"/>
  <c r="T589" i="8"/>
  <c r="T590" i="8" l="1"/>
  <c r="S591" i="8"/>
  <c r="T591" i="8" l="1"/>
  <c r="S592" i="8"/>
  <c r="T592" i="8" l="1"/>
  <c r="S593" i="8"/>
  <c r="S594" i="8" l="1"/>
  <c r="T593" i="8"/>
  <c r="T594" i="8" l="1"/>
  <c r="S595" i="8"/>
  <c r="S596" i="8" l="1"/>
  <c r="T595" i="8"/>
  <c r="S597" i="8" l="1"/>
  <c r="T596" i="8"/>
  <c r="T597" i="8" l="1"/>
  <c r="S598" i="8"/>
  <c r="S599" i="8" l="1"/>
  <c r="T598" i="8"/>
  <c r="T599" i="8" l="1"/>
  <c r="S600" i="8"/>
  <c r="S601" i="8" l="1"/>
  <c r="T600" i="8"/>
  <c r="T601" i="8" l="1"/>
  <c r="S602" i="8"/>
  <c r="S603" i="8" l="1"/>
  <c r="T602" i="8"/>
  <c r="T603" i="8" l="1"/>
  <c r="S604" i="8"/>
  <c r="T604" i="8" l="1"/>
  <c r="S605" i="8"/>
  <c r="T605" i="8" l="1"/>
  <c r="S606" i="8"/>
  <c r="S607" i="8" l="1"/>
  <c r="T606" i="8"/>
  <c r="S608" i="8" l="1"/>
  <c r="T607" i="8"/>
  <c r="S609" i="8" l="1"/>
  <c r="T608" i="8"/>
  <c r="S610" i="8" l="1"/>
  <c r="T609" i="8"/>
  <c r="T610" i="8" l="1"/>
  <c r="S611" i="8"/>
  <c r="T611" i="8" l="1"/>
  <c r="S612" i="8"/>
  <c r="T612" i="8" l="1"/>
  <c r="S613" i="8"/>
  <c r="S614" i="8" l="1"/>
  <c r="T613" i="8"/>
  <c r="S615" i="8" l="1"/>
  <c r="T614" i="8"/>
  <c r="S616" i="8" l="1"/>
  <c r="T615" i="8"/>
  <c r="S617" i="8" l="1"/>
  <c r="T616" i="8"/>
  <c r="T617" i="8" l="1"/>
  <c r="S618" i="8"/>
  <c r="T618" i="8" l="1"/>
  <c r="S619" i="8"/>
  <c r="T619" i="8" l="1"/>
  <c r="S620" i="8"/>
  <c r="T620" i="8" l="1"/>
  <c r="S621" i="8"/>
  <c r="T621" i="8" l="1"/>
  <c r="S622" i="8"/>
  <c r="S623" i="8" l="1"/>
  <c r="T622" i="8"/>
  <c r="T623" i="8" l="1"/>
  <c r="S624" i="8"/>
  <c r="T624" i="8" l="1"/>
  <c r="S625" i="8"/>
  <c r="T625" i="8" l="1"/>
  <c r="S626" i="8"/>
  <c r="S627" i="8" l="1"/>
  <c r="T626" i="8"/>
  <c r="T627" i="8" l="1"/>
  <c r="S628" i="8"/>
  <c r="S629" i="8" l="1"/>
  <c r="T628" i="8"/>
  <c r="S630" i="8" l="1"/>
  <c r="T629" i="8"/>
  <c r="T630" i="8" l="1"/>
  <c r="S631" i="8"/>
  <c r="T631" i="8" l="1"/>
  <c r="S632" i="8"/>
  <c r="T632" i="8" l="1"/>
  <c r="S633" i="8"/>
  <c r="T633" i="8" l="1"/>
  <c r="S634" i="8"/>
  <c r="S635" i="8" l="1"/>
  <c r="T634" i="8"/>
  <c r="T635" i="8" l="1"/>
  <c r="S636" i="8"/>
  <c r="S637" i="8" l="1"/>
  <c r="T636" i="8"/>
  <c r="S638" i="8" l="1"/>
  <c r="T637" i="8"/>
  <c r="T638" i="8" l="1"/>
  <c r="S639" i="8"/>
  <c r="T639" i="8" l="1"/>
  <c r="S640" i="8"/>
  <c r="T640" i="8" l="1"/>
  <c r="S641" i="8"/>
  <c r="S642" i="8" l="1"/>
  <c r="T641" i="8"/>
  <c r="T642" i="8" l="1"/>
  <c r="S643" i="8"/>
  <c r="T643" i="8" l="1"/>
  <c r="S644" i="8"/>
  <c r="S645" i="8" l="1"/>
  <c r="T644" i="8"/>
  <c r="T645" i="8" l="1"/>
  <c r="S646" i="8"/>
  <c r="T646" i="8" l="1"/>
  <c r="S647" i="8"/>
  <c r="T647" i="8" l="1"/>
  <c r="S648" i="8"/>
  <c r="S649" i="8" l="1"/>
  <c r="T648" i="8"/>
  <c r="T649" i="8" l="1"/>
  <c r="S650" i="8"/>
  <c r="S651" i="8" l="1"/>
  <c r="T650" i="8"/>
  <c r="S652" i="8" l="1"/>
  <c r="T651" i="8"/>
  <c r="T652" i="8" l="1"/>
  <c r="S653" i="8"/>
  <c r="S654" i="8" l="1"/>
  <c r="T653" i="8"/>
  <c r="S655" i="8" l="1"/>
  <c r="T654" i="8"/>
  <c r="S656" i="8" l="1"/>
  <c r="T655" i="8"/>
  <c r="S657" i="8" l="1"/>
  <c r="T656" i="8"/>
  <c r="S658" i="8" l="1"/>
  <c r="T657" i="8"/>
  <c r="S659" i="8" l="1"/>
  <c r="T658" i="8"/>
  <c r="T659" i="8" l="1"/>
  <c r="S660" i="8"/>
  <c r="T660" i="8" l="1"/>
  <c r="S661" i="8"/>
  <c r="T661" i="8" l="1"/>
  <c r="S662" i="8"/>
  <c r="S663" i="8" l="1"/>
  <c r="T662" i="8"/>
  <c r="S664" i="8" l="1"/>
  <c r="T663" i="8"/>
  <c r="S665" i="8" l="1"/>
  <c r="T664" i="8"/>
  <c r="S666" i="8" l="1"/>
  <c r="T665" i="8"/>
  <c r="S667" i="8" l="1"/>
  <c r="T666" i="8"/>
  <c r="T667" i="8" l="1"/>
  <c r="S668" i="8"/>
  <c r="T668" i="8" l="1"/>
  <c r="S669" i="8"/>
  <c r="T669" i="8" l="1"/>
  <c r="S670" i="8"/>
  <c r="T670" i="8" l="1"/>
  <c r="S671" i="8"/>
  <c r="S672" i="8" l="1"/>
  <c r="T671" i="8"/>
  <c r="T672" i="8" l="1"/>
  <c r="S673" i="8"/>
  <c r="S674" i="8" l="1"/>
  <c r="T673" i="8"/>
  <c r="T674" i="8" l="1"/>
  <c r="S675" i="8"/>
  <c r="S676" i="8" l="1"/>
  <c r="T675" i="8"/>
  <c r="T676" i="8" l="1"/>
  <c r="S677" i="8"/>
  <c r="S678" i="8" l="1"/>
  <c r="T677" i="8"/>
  <c r="S679" i="8" l="1"/>
  <c r="T678" i="8"/>
  <c r="T679" i="8" l="1"/>
  <c r="S680" i="8"/>
  <c r="T680" i="8" l="1"/>
  <c r="S681" i="8"/>
  <c r="T681" i="8" l="1"/>
  <c r="S682" i="8"/>
  <c r="T682" i="8" l="1"/>
  <c r="S683" i="8"/>
  <c r="T683" i="8" l="1"/>
  <c r="S684" i="8"/>
  <c r="S685" i="8" l="1"/>
  <c r="T684" i="8"/>
  <c r="T685" i="8" l="1"/>
  <c r="S686" i="8"/>
  <c r="T686" i="8" l="1"/>
  <c r="S687" i="8"/>
  <c r="T687" i="8" l="1"/>
  <c r="S688" i="8"/>
  <c r="T688" i="8" l="1"/>
  <c r="S689" i="8"/>
  <c r="T689" i="8" l="1"/>
  <c r="S690" i="8"/>
  <c r="T690" i="8" l="1"/>
  <c r="S691" i="8"/>
  <c r="S692" i="8" l="1"/>
  <c r="T691" i="8"/>
  <c r="S693" i="8" l="1"/>
  <c r="T692" i="8"/>
  <c r="S694" i="8" l="1"/>
  <c r="T693" i="8"/>
  <c r="T694" i="8" l="1"/>
  <c r="S695" i="8"/>
  <c r="S696" i="8" l="1"/>
  <c r="T695" i="8"/>
  <c r="T696" i="8" l="1"/>
  <c r="S697" i="8"/>
  <c r="T697" i="8" l="1"/>
  <c r="S698" i="8"/>
  <c r="S699" i="8" l="1"/>
  <c r="T698" i="8"/>
  <c r="T699" i="8" l="1"/>
  <c r="S700" i="8"/>
  <c r="T700" i="8" l="1"/>
  <c r="S701" i="8"/>
  <c r="T701" i="8" l="1"/>
  <c r="S702" i="8"/>
  <c r="T702" i="8" l="1"/>
  <c r="S703" i="8"/>
  <c r="T703" i="8" l="1"/>
  <c r="S704" i="8"/>
  <c r="S705" i="8" l="1"/>
  <c r="T704" i="8"/>
  <c r="S706" i="8" l="1"/>
  <c r="T705" i="8"/>
  <c r="S707" i="8" l="1"/>
  <c r="T706" i="8"/>
  <c r="T707" i="8" l="1"/>
  <c r="S708" i="8"/>
  <c r="S709" i="8" l="1"/>
  <c r="T708" i="8"/>
  <c r="S710" i="8" l="1"/>
  <c r="T709" i="8"/>
  <c r="T710" i="8" l="1"/>
  <c r="S711" i="8"/>
  <c r="S712" i="8" l="1"/>
  <c r="T711" i="8"/>
  <c r="S713" i="8" l="1"/>
  <c r="T712" i="8"/>
  <c r="T713" i="8" l="1"/>
  <c r="S714" i="8"/>
  <c r="T714" i="8" l="1"/>
  <c r="S715" i="8"/>
  <c r="T715" i="8" l="1"/>
  <c r="S716" i="8"/>
  <c r="T716" i="8" l="1"/>
  <c r="S717" i="8"/>
  <c r="T717" i="8" l="1"/>
  <c r="S718" i="8"/>
  <c r="S719" i="8" l="1"/>
  <c r="T718" i="8"/>
  <c r="T719" i="8" l="1"/>
  <c r="S720" i="8"/>
  <c r="T720" i="8" l="1"/>
  <c r="S721" i="8"/>
  <c r="T721" i="8" l="1"/>
  <c r="S722" i="8"/>
  <c r="S723" i="8" l="1"/>
  <c r="T722" i="8"/>
  <c r="S724" i="8" l="1"/>
  <c r="T723" i="8"/>
  <c r="T724" i="8" l="1"/>
  <c r="S725" i="8"/>
  <c r="S726" i="8" l="1"/>
  <c r="T725" i="8"/>
  <c r="S727" i="8" l="1"/>
  <c r="T726" i="8"/>
  <c r="T727" i="8" l="1"/>
  <c r="S728" i="8"/>
  <c r="F5" i="9"/>
  <c r="F6" i="9"/>
  <c r="F4" i="9"/>
  <c r="F8" i="9"/>
  <c r="F3" i="9"/>
  <c r="F7" i="9"/>
  <c r="F11" i="9"/>
  <c r="F9" i="9"/>
  <c r="F10" i="9"/>
  <c r="F12" i="9"/>
  <c r="F14" i="9"/>
  <c r="F13" i="9"/>
  <c r="F15" i="9"/>
  <c r="F17" i="9"/>
  <c r="F16" i="9"/>
  <c r="F19" i="9"/>
  <c r="F18" i="9"/>
  <c r="F20" i="9"/>
  <c r="F21" i="9"/>
  <c r="K3" i="9" l="1"/>
  <c r="B4" i="9" s="1"/>
  <c r="G3" i="9"/>
  <c r="L3" i="9"/>
  <c r="C4" i="9" s="1"/>
  <c r="J3" i="9"/>
  <c r="A4" i="9" s="1"/>
  <c r="I3" i="9"/>
  <c r="I4" i="9" s="1"/>
  <c r="H3" i="9"/>
  <c r="H4" i="9" s="1"/>
  <c r="J4" i="9"/>
  <c r="G4" i="9"/>
  <c r="J5" i="9" s="1"/>
  <c r="K4" i="9"/>
  <c r="L4" i="9"/>
  <c r="S729" i="8"/>
  <c r="T728" i="8"/>
  <c r="G5" i="9" l="1"/>
  <c r="G6" i="9" s="1"/>
  <c r="G7" i="9"/>
  <c r="J7" i="9"/>
  <c r="H5" i="9"/>
  <c r="K5" i="9"/>
  <c r="I5" i="9"/>
  <c r="L5" i="9"/>
  <c r="A5" i="9"/>
  <c r="A6" i="9" s="1"/>
  <c r="J6" i="9"/>
  <c r="C5" i="9"/>
  <c r="T729" i="8"/>
  <c r="S730" i="8"/>
  <c r="B5" i="9"/>
  <c r="B6" i="9" l="1"/>
  <c r="C6" i="9"/>
  <c r="S731" i="8"/>
  <c r="T730" i="8"/>
  <c r="A7" i="9"/>
  <c r="I6" i="9"/>
  <c r="L6" i="9"/>
  <c r="C7" i="9" s="1"/>
  <c r="K6" i="9"/>
  <c r="B7" i="9" s="1"/>
  <c r="H6" i="9"/>
  <c r="G8" i="9"/>
  <c r="J8" i="9"/>
  <c r="A8" i="9" l="1"/>
  <c r="H7" i="9"/>
  <c r="K7" i="9"/>
  <c r="B8" i="9" s="1"/>
  <c r="J9" i="9"/>
  <c r="G9" i="9"/>
  <c r="T731" i="8"/>
  <c r="S732" i="8"/>
  <c r="T732" i="8" s="1"/>
  <c r="Z17" i="8" s="1"/>
  <c r="L7" i="9"/>
  <c r="C8" i="9" s="1"/>
  <c r="I7" i="9"/>
  <c r="AE17" i="8" l="1"/>
  <c r="AA17" i="8"/>
  <c r="AB17" i="8" s="1"/>
  <c r="AC17" i="8" s="1"/>
  <c r="Z23" i="8"/>
  <c r="Z32" i="8"/>
  <c r="Z29" i="8"/>
  <c r="Z20" i="8"/>
  <c r="Z31" i="8"/>
  <c r="Z28" i="8"/>
  <c r="Z19" i="8"/>
  <c r="Z34" i="8"/>
  <c r="Z25" i="8"/>
  <c r="Z24" i="8"/>
  <c r="Z18" i="8"/>
  <c r="Z21" i="8"/>
  <c r="Z22" i="8"/>
  <c r="Z33" i="8"/>
  <c r="Z26" i="8"/>
  <c r="Z30" i="8"/>
  <c r="Z27" i="8"/>
  <c r="I8" i="9"/>
  <c r="L8" i="9"/>
  <c r="C9" i="9" s="1"/>
  <c r="J10" i="9"/>
  <c r="G10" i="9"/>
  <c r="H8" i="9"/>
  <c r="K8" i="9"/>
  <c r="B9" i="9" s="1"/>
  <c r="A9" i="9"/>
  <c r="AE27" i="8" l="1"/>
  <c r="AA27" i="8"/>
  <c r="AE31" i="8"/>
  <c r="AA31" i="8"/>
  <c r="AB31" i="8" s="1"/>
  <c r="AA30" i="8"/>
  <c r="AB30" i="8" s="1"/>
  <c r="AE30" i="8"/>
  <c r="AE20" i="8"/>
  <c r="AA20" i="8"/>
  <c r="AB20" i="8" s="1"/>
  <c r="J11" i="9"/>
  <c r="G11" i="9"/>
  <c r="AE26" i="8"/>
  <c r="AA26" i="8"/>
  <c r="AB26" i="8" s="1"/>
  <c r="AA29" i="8"/>
  <c r="AB29" i="8" s="1"/>
  <c r="AE29" i="8"/>
  <c r="L9" i="9"/>
  <c r="C10" i="9" s="1"/>
  <c r="I9" i="9"/>
  <c r="AE33" i="8"/>
  <c r="AA33" i="8"/>
  <c r="AE32" i="8"/>
  <c r="AA32" i="8"/>
  <c r="AA22" i="8"/>
  <c r="AE22" i="8"/>
  <c r="AA23" i="8"/>
  <c r="AB23" i="8" s="1"/>
  <c r="AE23" i="8"/>
  <c r="AA28" i="8"/>
  <c r="AE28" i="8"/>
  <c r="AE21" i="8"/>
  <c r="AA21" i="8"/>
  <c r="AA18" i="8"/>
  <c r="AE18" i="8"/>
  <c r="AB18" i="8"/>
  <c r="AE24" i="8"/>
  <c r="AA24" i="8"/>
  <c r="AB24" i="8" s="1"/>
  <c r="H9" i="9"/>
  <c r="K9" i="9"/>
  <c r="B10" i="9" s="1"/>
  <c r="AE25" i="8"/>
  <c r="AA25" i="8"/>
  <c r="AB25" i="8" s="1"/>
  <c r="A10" i="9"/>
  <c r="AE34" i="8"/>
  <c r="AA34" i="8"/>
  <c r="AE19" i="8"/>
  <c r="AA19" i="8"/>
  <c r="AB34" i="8" l="1"/>
  <c r="AC34" i="8" s="1"/>
  <c r="AB19" i="8"/>
  <c r="AC19" i="8" s="1"/>
  <c r="AB28" i="8"/>
  <c r="AC28" i="8" s="1"/>
  <c r="AC29" i="8"/>
  <c r="K10" i="9"/>
  <c r="B11" i="9" s="1"/>
  <c r="H10" i="9"/>
  <c r="AB32" i="8"/>
  <c r="AC32" i="8" s="1"/>
  <c r="AC26" i="8"/>
  <c r="AC30" i="8"/>
  <c r="AC31" i="8"/>
  <c r="AC23" i="8"/>
  <c r="AC18" i="8"/>
  <c r="AB33" i="8"/>
  <c r="AC33" i="8" s="1"/>
  <c r="J12" i="9"/>
  <c r="G12" i="9"/>
  <c r="AB22" i="8"/>
  <c r="AC22" i="8" s="1"/>
  <c r="L10" i="9"/>
  <c r="C11" i="9" s="1"/>
  <c r="I10" i="9"/>
  <c r="AB27" i="8"/>
  <c r="AC27" i="8" s="1"/>
  <c r="AB21" i="8"/>
  <c r="AC21" i="8" s="1"/>
  <c r="A11" i="9"/>
  <c r="AC24" i="8"/>
  <c r="AC25" i="8"/>
  <c r="AC20" i="8"/>
  <c r="A12" i="9" l="1"/>
  <c r="L11" i="9"/>
  <c r="C12" i="9" s="1"/>
  <c r="I11" i="9"/>
  <c r="K11" i="9"/>
  <c r="B12" i="9" s="1"/>
  <c r="H11" i="9"/>
  <c r="G13" i="9"/>
  <c r="J13" i="9"/>
  <c r="L12" i="9" l="1"/>
  <c r="C13" i="9" s="1"/>
  <c r="I12" i="9"/>
  <c r="A13" i="9"/>
  <c r="K12" i="9"/>
  <c r="B13" i="9" s="1"/>
  <c r="H12" i="9"/>
  <c r="G14" i="9"/>
  <c r="J14" i="9"/>
  <c r="J15" i="9" l="1"/>
  <c r="G15" i="9"/>
  <c r="H13" i="9"/>
  <c r="K13" i="9"/>
  <c r="B14" i="9" s="1"/>
  <c r="A14" i="9"/>
  <c r="A15" i="9" s="1"/>
  <c r="L13" i="9"/>
  <c r="C14" i="9" s="1"/>
  <c r="I13" i="9"/>
  <c r="A16" i="9" l="1"/>
  <c r="L14" i="9"/>
  <c r="C15" i="9" s="1"/>
  <c r="I14" i="9"/>
  <c r="K14" i="9"/>
  <c r="B15" i="9" s="1"/>
  <c r="H14" i="9"/>
  <c r="J16" i="9"/>
  <c r="A17" i="9" s="1"/>
  <c r="G16" i="9"/>
  <c r="H15" i="9" l="1"/>
  <c r="K15" i="9"/>
  <c r="B16" i="9" s="1"/>
  <c r="G17" i="9"/>
  <c r="J17" i="9"/>
  <c r="A18" i="9" s="1"/>
  <c r="I15" i="9"/>
  <c r="L15" i="9"/>
  <c r="C16" i="9" s="1"/>
  <c r="I16" i="9" l="1"/>
  <c r="L16" i="9"/>
  <c r="C17" i="9" s="1"/>
  <c r="J18" i="9"/>
  <c r="A19" i="9" s="1"/>
  <c r="G18" i="9"/>
  <c r="H16" i="9"/>
  <c r="K16" i="9"/>
  <c r="B17" i="9" s="1"/>
  <c r="H17" i="9" l="1"/>
  <c r="K17" i="9"/>
  <c r="B18" i="9" s="1"/>
  <c r="J19" i="9"/>
  <c r="A20" i="9" s="1"/>
  <c r="G19" i="9"/>
  <c r="I17" i="9"/>
  <c r="L17" i="9"/>
  <c r="C18" i="9" s="1"/>
  <c r="L18" i="9" l="1"/>
  <c r="C19" i="9" s="1"/>
  <c r="I18" i="9"/>
  <c r="J20" i="9"/>
  <c r="A21" i="9" s="1"/>
  <c r="G20" i="9"/>
  <c r="K18" i="9"/>
  <c r="B19" i="9" s="1"/>
  <c r="H18" i="9"/>
  <c r="K19" i="9" l="1"/>
  <c r="B20" i="9" s="1"/>
  <c r="H19" i="9"/>
  <c r="J21" i="9"/>
  <c r="A22" i="9" s="1"/>
  <c r="G21" i="9"/>
  <c r="L19" i="9"/>
  <c r="C20" i="9" s="1"/>
  <c r="I19" i="9"/>
  <c r="U14" i="8" l="1"/>
  <c r="U728" i="8"/>
  <c r="U729" i="8" s="1"/>
  <c r="U730" i="8" s="1"/>
  <c r="U731" i="8" s="1"/>
  <c r="U732" i="8" s="1"/>
  <c r="U15" i="8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U84" i="8" s="1"/>
  <c r="U85" i="8" s="1"/>
  <c r="U86" i="8" s="1"/>
  <c r="U87" i="8" s="1"/>
  <c r="U88" i="8" s="1"/>
  <c r="U89" i="8" s="1"/>
  <c r="U90" i="8" s="1"/>
  <c r="U91" i="8" s="1"/>
  <c r="U92" i="8" s="1"/>
  <c r="U93" i="8" s="1"/>
  <c r="U94" i="8" s="1"/>
  <c r="U95" i="8" s="1"/>
  <c r="U96" i="8" s="1"/>
  <c r="U97" i="8" s="1"/>
  <c r="U98" i="8" s="1"/>
  <c r="U99" i="8" s="1"/>
  <c r="U100" i="8" s="1"/>
  <c r="U101" i="8" s="1"/>
  <c r="U102" i="8" s="1"/>
  <c r="U103" i="8" s="1"/>
  <c r="U104" i="8" s="1"/>
  <c r="U105" i="8" s="1"/>
  <c r="U106" i="8" s="1"/>
  <c r="U107" i="8" s="1"/>
  <c r="U108" i="8" s="1"/>
  <c r="U109" i="8" s="1"/>
  <c r="U110" i="8" s="1"/>
  <c r="U111" i="8" s="1"/>
  <c r="U112" i="8" s="1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U250" i="8" s="1"/>
  <c r="U251" i="8" s="1"/>
  <c r="U252" i="8" s="1"/>
  <c r="U253" i="8" s="1"/>
  <c r="U254" i="8" s="1"/>
  <c r="U255" i="8" s="1"/>
  <c r="U256" i="8" s="1"/>
  <c r="U257" i="8" s="1"/>
  <c r="U258" i="8" s="1"/>
  <c r="U259" i="8" s="1"/>
  <c r="U260" i="8" s="1"/>
  <c r="U261" i="8" s="1"/>
  <c r="U262" i="8" s="1"/>
  <c r="U263" i="8" s="1"/>
  <c r="U264" i="8" s="1"/>
  <c r="U265" i="8" s="1"/>
  <c r="U266" i="8" s="1"/>
  <c r="U267" i="8" s="1"/>
  <c r="U268" i="8" s="1"/>
  <c r="U269" i="8" s="1"/>
  <c r="U270" i="8" s="1"/>
  <c r="U271" i="8" s="1"/>
  <c r="U272" i="8" s="1"/>
  <c r="U273" i="8" s="1"/>
  <c r="U274" i="8" s="1"/>
  <c r="U275" i="8" s="1"/>
  <c r="U276" i="8" s="1"/>
  <c r="U277" i="8" s="1"/>
  <c r="U278" i="8" s="1"/>
  <c r="U279" i="8" s="1"/>
  <c r="U280" i="8" s="1"/>
  <c r="U281" i="8" s="1"/>
  <c r="U282" i="8" s="1"/>
  <c r="U283" i="8" s="1"/>
  <c r="U284" i="8" s="1"/>
  <c r="U285" i="8" s="1"/>
  <c r="U286" i="8" s="1"/>
  <c r="U287" i="8" s="1"/>
  <c r="U288" i="8" s="1"/>
  <c r="U289" i="8" s="1"/>
  <c r="U290" i="8" s="1"/>
  <c r="U291" i="8" s="1"/>
  <c r="U292" i="8" s="1"/>
  <c r="U293" i="8" s="1"/>
  <c r="U294" i="8" s="1"/>
  <c r="U295" i="8" s="1"/>
  <c r="U296" i="8" s="1"/>
  <c r="U297" i="8" s="1"/>
  <c r="U298" i="8" s="1"/>
  <c r="U299" i="8" s="1"/>
  <c r="U300" i="8" s="1"/>
  <c r="U301" i="8" s="1"/>
  <c r="U302" i="8" s="1"/>
  <c r="U303" i="8" s="1"/>
  <c r="U304" i="8" s="1"/>
  <c r="U305" i="8" s="1"/>
  <c r="U306" i="8" s="1"/>
  <c r="U307" i="8" s="1"/>
  <c r="U308" i="8" s="1"/>
  <c r="U309" i="8" s="1"/>
  <c r="U310" i="8" s="1"/>
  <c r="U311" i="8" s="1"/>
  <c r="U312" i="8" s="1"/>
  <c r="U313" i="8" s="1"/>
  <c r="U314" i="8" s="1"/>
  <c r="U315" i="8" s="1"/>
  <c r="U316" i="8" s="1"/>
  <c r="U317" i="8" s="1"/>
  <c r="U318" i="8" s="1"/>
  <c r="U319" i="8" s="1"/>
  <c r="U320" i="8" s="1"/>
  <c r="U321" i="8" s="1"/>
  <c r="U322" i="8" s="1"/>
  <c r="U323" i="8" s="1"/>
  <c r="U324" i="8" s="1"/>
  <c r="U325" i="8" s="1"/>
  <c r="U326" i="8" s="1"/>
  <c r="U327" i="8" s="1"/>
  <c r="U328" i="8" s="1"/>
  <c r="U329" i="8" s="1"/>
  <c r="U330" i="8" s="1"/>
  <c r="U331" i="8" s="1"/>
  <c r="U332" i="8" s="1"/>
  <c r="U333" i="8" s="1"/>
  <c r="U334" i="8" s="1"/>
  <c r="U335" i="8" s="1"/>
  <c r="U336" i="8" s="1"/>
  <c r="U337" i="8" s="1"/>
  <c r="U338" i="8" s="1"/>
  <c r="U339" i="8" s="1"/>
  <c r="U340" i="8" s="1"/>
  <c r="U341" i="8" s="1"/>
  <c r="U342" i="8" s="1"/>
  <c r="U343" i="8" s="1"/>
  <c r="U344" i="8" s="1"/>
  <c r="U345" i="8" s="1"/>
  <c r="U346" i="8" s="1"/>
  <c r="U347" i="8" s="1"/>
  <c r="U348" i="8" s="1"/>
  <c r="U349" i="8" s="1"/>
  <c r="U350" i="8" s="1"/>
  <c r="U351" i="8" s="1"/>
  <c r="U352" i="8" s="1"/>
  <c r="U353" i="8" s="1"/>
  <c r="U354" i="8" s="1"/>
  <c r="U355" i="8" s="1"/>
  <c r="U356" i="8" s="1"/>
  <c r="U357" i="8" s="1"/>
  <c r="U358" i="8" s="1"/>
  <c r="U359" i="8" s="1"/>
  <c r="U360" i="8" s="1"/>
  <c r="U361" i="8" s="1"/>
  <c r="U362" i="8" s="1"/>
  <c r="U363" i="8" s="1"/>
  <c r="U364" i="8" s="1"/>
  <c r="U365" i="8" s="1"/>
  <c r="U366" i="8" s="1"/>
  <c r="U367" i="8" s="1"/>
  <c r="U368" i="8" s="1"/>
  <c r="U369" i="8" s="1"/>
  <c r="U370" i="8" s="1"/>
  <c r="U371" i="8" s="1"/>
  <c r="U372" i="8" s="1"/>
  <c r="U373" i="8" s="1"/>
  <c r="U374" i="8" s="1"/>
  <c r="U375" i="8" s="1"/>
  <c r="U376" i="8" s="1"/>
  <c r="U377" i="8" s="1"/>
  <c r="U378" i="8" s="1"/>
  <c r="U379" i="8" s="1"/>
  <c r="U380" i="8" s="1"/>
  <c r="U381" i="8" s="1"/>
  <c r="U382" i="8" s="1"/>
  <c r="U383" i="8" s="1"/>
  <c r="U384" i="8" s="1"/>
  <c r="U385" i="8" s="1"/>
  <c r="U386" i="8" s="1"/>
  <c r="U387" i="8" s="1"/>
  <c r="U388" i="8" s="1"/>
  <c r="U389" i="8" s="1"/>
  <c r="U390" i="8" s="1"/>
  <c r="U391" i="8" s="1"/>
  <c r="U392" i="8" s="1"/>
  <c r="U393" i="8" s="1"/>
  <c r="U394" i="8" s="1"/>
  <c r="U395" i="8" s="1"/>
  <c r="U396" i="8" s="1"/>
  <c r="U397" i="8" s="1"/>
  <c r="U398" i="8" s="1"/>
  <c r="U399" i="8" s="1"/>
  <c r="U400" i="8" s="1"/>
  <c r="U401" i="8" s="1"/>
  <c r="U402" i="8" s="1"/>
  <c r="U403" i="8" s="1"/>
  <c r="U404" i="8" s="1"/>
  <c r="U405" i="8" s="1"/>
  <c r="U406" i="8" s="1"/>
  <c r="U407" i="8" s="1"/>
  <c r="U408" i="8" s="1"/>
  <c r="U409" i="8" s="1"/>
  <c r="U410" i="8" s="1"/>
  <c r="U411" i="8" s="1"/>
  <c r="U412" i="8" s="1"/>
  <c r="U413" i="8" s="1"/>
  <c r="U414" i="8" s="1"/>
  <c r="U415" i="8" s="1"/>
  <c r="U416" i="8" s="1"/>
  <c r="U417" i="8" s="1"/>
  <c r="U418" i="8" s="1"/>
  <c r="U419" i="8" s="1"/>
  <c r="U420" i="8" s="1"/>
  <c r="U421" i="8" s="1"/>
  <c r="U422" i="8" s="1"/>
  <c r="U423" i="8" s="1"/>
  <c r="U424" i="8" s="1"/>
  <c r="U425" i="8" s="1"/>
  <c r="U426" i="8" s="1"/>
  <c r="U427" i="8" s="1"/>
  <c r="U428" i="8" s="1"/>
  <c r="U429" i="8" s="1"/>
  <c r="U430" i="8" s="1"/>
  <c r="U431" i="8" s="1"/>
  <c r="U432" i="8" s="1"/>
  <c r="U433" i="8" s="1"/>
  <c r="U434" i="8" s="1"/>
  <c r="U435" i="8" s="1"/>
  <c r="U436" i="8" s="1"/>
  <c r="U437" i="8" s="1"/>
  <c r="U438" i="8" s="1"/>
  <c r="U439" i="8" s="1"/>
  <c r="U440" i="8" s="1"/>
  <c r="U441" i="8" s="1"/>
  <c r="U442" i="8" s="1"/>
  <c r="U443" i="8" s="1"/>
  <c r="U444" i="8" s="1"/>
  <c r="U445" i="8" s="1"/>
  <c r="U446" i="8" s="1"/>
  <c r="U447" i="8" s="1"/>
  <c r="U448" i="8" s="1"/>
  <c r="U449" i="8" s="1"/>
  <c r="U450" i="8" s="1"/>
  <c r="U451" i="8" s="1"/>
  <c r="U452" i="8" s="1"/>
  <c r="U453" i="8" s="1"/>
  <c r="U454" i="8" s="1"/>
  <c r="U455" i="8" s="1"/>
  <c r="U456" i="8" s="1"/>
  <c r="U457" i="8" s="1"/>
  <c r="U458" i="8" s="1"/>
  <c r="U459" i="8" s="1"/>
  <c r="U460" i="8" s="1"/>
  <c r="U461" i="8" s="1"/>
  <c r="U462" i="8" s="1"/>
  <c r="U463" i="8" s="1"/>
  <c r="U464" i="8" s="1"/>
  <c r="U465" i="8" s="1"/>
  <c r="U466" i="8" s="1"/>
  <c r="U467" i="8" s="1"/>
  <c r="U468" i="8" s="1"/>
  <c r="U469" i="8" s="1"/>
  <c r="U470" i="8" s="1"/>
  <c r="U471" i="8" s="1"/>
  <c r="U472" i="8" s="1"/>
  <c r="U473" i="8" s="1"/>
  <c r="U474" i="8" s="1"/>
  <c r="U475" i="8" s="1"/>
  <c r="U476" i="8" s="1"/>
  <c r="U477" i="8" s="1"/>
  <c r="U478" i="8" s="1"/>
  <c r="U479" i="8" s="1"/>
  <c r="U480" i="8" s="1"/>
  <c r="U481" i="8" s="1"/>
  <c r="U482" i="8" s="1"/>
  <c r="U483" i="8" s="1"/>
  <c r="U484" i="8" s="1"/>
  <c r="U485" i="8" s="1"/>
  <c r="U486" i="8" s="1"/>
  <c r="U487" i="8" s="1"/>
  <c r="U488" i="8" s="1"/>
  <c r="U489" i="8" s="1"/>
  <c r="U490" i="8" s="1"/>
  <c r="U491" i="8" s="1"/>
  <c r="U492" i="8" s="1"/>
  <c r="U493" i="8" s="1"/>
  <c r="U494" i="8" s="1"/>
  <c r="U495" i="8" s="1"/>
  <c r="U496" i="8" s="1"/>
  <c r="U497" i="8" s="1"/>
  <c r="U498" i="8" s="1"/>
  <c r="U499" i="8" s="1"/>
  <c r="U500" i="8" s="1"/>
  <c r="U501" i="8" s="1"/>
  <c r="U502" i="8" s="1"/>
  <c r="U503" i="8" s="1"/>
  <c r="U504" i="8" s="1"/>
  <c r="U505" i="8" s="1"/>
  <c r="U506" i="8" s="1"/>
  <c r="U507" i="8" s="1"/>
  <c r="U508" i="8" s="1"/>
  <c r="U509" i="8" s="1"/>
  <c r="U510" i="8" s="1"/>
  <c r="U511" i="8" s="1"/>
  <c r="U512" i="8" s="1"/>
  <c r="U513" i="8" s="1"/>
  <c r="U514" i="8" s="1"/>
  <c r="U515" i="8" s="1"/>
  <c r="U516" i="8" s="1"/>
  <c r="U517" i="8" s="1"/>
  <c r="U518" i="8" s="1"/>
  <c r="U519" i="8" s="1"/>
  <c r="U520" i="8" s="1"/>
  <c r="U521" i="8" s="1"/>
  <c r="U522" i="8" s="1"/>
  <c r="U523" i="8" s="1"/>
  <c r="U524" i="8" s="1"/>
  <c r="U525" i="8" s="1"/>
  <c r="U526" i="8" s="1"/>
  <c r="U527" i="8" s="1"/>
  <c r="U528" i="8" s="1"/>
  <c r="U529" i="8" s="1"/>
  <c r="U530" i="8" s="1"/>
  <c r="U531" i="8" s="1"/>
  <c r="U532" i="8" s="1"/>
  <c r="U533" i="8" s="1"/>
  <c r="U534" i="8" s="1"/>
  <c r="U535" i="8" s="1"/>
  <c r="U536" i="8" s="1"/>
  <c r="U537" i="8" s="1"/>
  <c r="U538" i="8" s="1"/>
  <c r="U539" i="8" s="1"/>
  <c r="U540" i="8" s="1"/>
  <c r="U541" i="8" s="1"/>
  <c r="U542" i="8" s="1"/>
  <c r="U543" i="8" s="1"/>
  <c r="U544" i="8" s="1"/>
  <c r="U545" i="8" s="1"/>
  <c r="U546" i="8" s="1"/>
  <c r="U547" i="8" s="1"/>
  <c r="U548" i="8" s="1"/>
  <c r="U549" i="8" s="1"/>
  <c r="U550" i="8" s="1"/>
  <c r="U551" i="8" s="1"/>
  <c r="U552" i="8" s="1"/>
  <c r="U553" i="8" s="1"/>
  <c r="U554" i="8" s="1"/>
  <c r="U555" i="8" s="1"/>
  <c r="U556" i="8" s="1"/>
  <c r="U557" i="8" s="1"/>
  <c r="U558" i="8" s="1"/>
  <c r="U559" i="8" s="1"/>
  <c r="U560" i="8" s="1"/>
  <c r="U561" i="8" s="1"/>
  <c r="U562" i="8" s="1"/>
  <c r="U563" i="8" s="1"/>
  <c r="U564" i="8" s="1"/>
  <c r="U565" i="8" s="1"/>
  <c r="U566" i="8" s="1"/>
  <c r="U567" i="8" s="1"/>
  <c r="U568" i="8" s="1"/>
  <c r="U569" i="8" s="1"/>
  <c r="U570" i="8" s="1"/>
  <c r="U571" i="8" s="1"/>
  <c r="U572" i="8" s="1"/>
  <c r="U573" i="8" s="1"/>
  <c r="U574" i="8" s="1"/>
  <c r="U575" i="8" s="1"/>
  <c r="U576" i="8" s="1"/>
  <c r="U577" i="8" s="1"/>
  <c r="U578" i="8" s="1"/>
  <c r="U579" i="8" s="1"/>
  <c r="U580" i="8" s="1"/>
  <c r="U581" i="8" s="1"/>
  <c r="U582" i="8" s="1"/>
  <c r="U583" i="8" s="1"/>
  <c r="U584" i="8" s="1"/>
  <c r="U585" i="8" s="1"/>
  <c r="U586" i="8" s="1"/>
  <c r="U587" i="8" s="1"/>
  <c r="U588" i="8" s="1"/>
  <c r="U589" i="8" s="1"/>
  <c r="U590" i="8" s="1"/>
  <c r="U591" i="8" s="1"/>
  <c r="U592" i="8" s="1"/>
  <c r="U593" i="8" s="1"/>
  <c r="U594" i="8" s="1"/>
  <c r="U595" i="8" s="1"/>
  <c r="U596" i="8" s="1"/>
  <c r="U597" i="8" s="1"/>
  <c r="U598" i="8" s="1"/>
  <c r="U599" i="8" s="1"/>
  <c r="U600" i="8" s="1"/>
  <c r="U601" i="8" s="1"/>
  <c r="U602" i="8" s="1"/>
  <c r="U603" i="8" s="1"/>
  <c r="U604" i="8" s="1"/>
  <c r="U605" i="8" s="1"/>
  <c r="U606" i="8" s="1"/>
  <c r="U607" i="8" s="1"/>
  <c r="U608" i="8" s="1"/>
  <c r="U609" i="8" s="1"/>
  <c r="U610" i="8" s="1"/>
  <c r="U611" i="8" s="1"/>
  <c r="U612" i="8" s="1"/>
  <c r="U613" i="8" s="1"/>
  <c r="U614" i="8" s="1"/>
  <c r="U615" i="8" s="1"/>
  <c r="U616" i="8" s="1"/>
  <c r="U617" i="8" s="1"/>
  <c r="U618" i="8" s="1"/>
  <c r="U619" i="8" s="1"/>
  <c r="U620" i="8" s="1"/>
  <c r="U621" i="8" s="1"/>
  <c r="U622" i="8" s="1"/>
  <c r="U623" i="8" s="1"/>
  <c r="U624" i="8" s="1"/>
  <c r="U625" i="8" s="1"/>
  <c r="U626" i="8" s="1"/>
  <c r="U627" i="8" s="1"/>
  <c r="U628" i="8" s="1"/>
  <c r="U629" i="8" s="1"/>
  <c r="U630" i="8" s="1"/>
  <c r="U631" i="8" s="1"/>
  <c r="U632" i="8" s="1"/>
  <c r="U633" i="8" s="1"/>
  <c r="U634" i="8" s="1"/>
  <c r="U635" i="8" s="1"/>
  <c r="U636" i="8" s="1"/>
  <c r="U637" i="8" s="1"/>
  <c r="U638" i="8" s="1"/>
  <c r="U639" i="8" s="1"/>
  <c r="U640" i="8" s="1"/>
  <c r="U641" i="8" s="1"/>
  <c r="U642" i="8" s="1"/>
  <c r="U643" i="8" s="1"/>
  <c r="U644" i="8" s="1"/>
  <c r="U645" i="8" s="1"/>
  <c r="U646" i="8" s="1"/>
  <c r="U647" i="8" s="1"/>
  <c r="U648" i="8" s="1"/>
  <c r="U649" i="8" s="1"/>
  <c r="U650" i="8" s="1"/>
  <c r="U651" i="8" s="1"/>
  <c r="U652" i="8" s="1"/>
  <c r="U653" i="8" s="1"/>
  <c r="U654" i="8" s="1"/>
  <c r="U655" i="8" s="1"/>
  <c r="U656" i="8" s="1"/>
  <c r="U657" i="8" s="1"/>
  <c r="U658" i="8" s="1"/>
  <c r="U659" i="8" s="1"/>
  <c r="U660" i="8" s="1"/>
  <c r="U661" i="8" s="1"/>
  <c r="U662" i="8" s="1"/>
  <c r="U663" i="8" s="1"/>
  <c r="U664" i="8" s="1"/>
  <c r="U665" i="8" s="1"/>
  <c r="U666" i="8" s="1"/>
  <c r="U667" i="8" s="1"/>
  <c r="U668" i="8" s="1"/>
  <c r="U669" i="8" s="1"/>
  <c r="U670" i="8" s="1"/>
  <c r="U671" i="8" s="1"/>
  <c r="U672" i="8" s="1"/>
  <c r="U673" i="8" s="1"/>
  <c r="U674" i="8" s="1"/>
  <c r="U675" i="8" s="1"/>
  <c r="U676" i="8" s="1"/>
  <c r="U677" i="8" s="1"/>
  <c r="U678" i="8" s="1"/>
  <c r="U679" i="8" s="1"/>
  <c r="U680" i="8" s="1"/>
  <c r="U681" i="8" s="1"/>
  <c r="U682" i="8" s="1"/>
  <c r="U683" i="8" s="1"/>
  <c r="U684" i="8" s="1"/>
  <c r="U685" i="8" s="1"/>
  <c r="U686" i="8" s="1"/>
  <c r="U687" i="8" s="1"/>
  <c r="U688" i="8" s="1"/>
  <c r="U689" i="8" s="1"/>
  <c r="U690" i="8" s="1"/>
  <c r="U691" i="8" s="1"/>
  <c r="U692" i="8" s="1"/>
  <c r="U693" i="8" s="1"/>
  <c r="U694" i="8" s="1"/>
  <c r="U695" i="8" s="1"/>
  <c r="U696" i="8" s="1"/>
  <c r="U697" i="8" s="1"/>
  <c r="U698" i="8" s="1"/>
  <c r="U699" i="8" s="1"/>
  <c r="U700" i="8" s="1"/>
  <c r="U701" i="8" s="1"/>
  <c r="U702" i="8" s="1"/>
  <c r="U703" i="8" s="1"/>
  <c r="U704" i="8" s="1"/>
  <c r="U705" i="8" s="1"/>
  <c r="U706" i="8" s="1"/>
  <c r="U707" i="8" s="1"/>
  <c r="U708" i="8" s="1"/>
  <c r="U709" i="8" s="1"/>
  <c r="U710" i="8" s="1"/>
  <c r="U711" i="8" s="1"/>
  <c r="U712" i="8" s="1"/>
  <c r="U713" i="8" s="1"/>
  <c r="U714" i="8" s="1"/>
  <c r="U715" i="8" s="1"/>
  <c r="U716" i="8" s="1"/>
  <c r="U717" i="8" s="1"/>
  <c r="U718" i="8" s="1"/>
  <c r="U719" i="8" s="1"/>
  <c r="U720" i="8" s="1"/>
  <c r="U721" i="8" s="1"/>
  <c r="U722" i="8" s="1"/>
  <c r="U723" i="8" s="1"/>
  <c r="U724" i="8" s="1"/>
  <c r="U725" i="8" s="1"/>
  <c r="U726" i="8" s="1"/>
  <c r="U727" i="8" s="1"/>
  <c r="I20" i="9"/>
  <c r="L20" i="9"/>
  <c r="C21" i="9" s="1"/>
  <c r="H20" i="9"/>
  <c r="K20" i="9"/>
  <c r="B21" i="9" s="1"/>
  <c r="H21" i="9" l="1"/>
  <c r="K21" i="9"/>
  <c r="B22" i="9" s="1"/>
  <c r="I21" i="9"/>
  <c r="L21" i="9"/>
  <c r="C22" i="9" s="1"/>
  <c r="W728" i="8" l="1"/>
  <c r="W729" i="8" s="1"/>
  <c r="W730" i="8" s="1"/>
  <c r="W731" i="8" s="1"/>
  <c r="W732" i="8" s="1"/>
  <c r="W14" i="8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W84" i="8" s="1"/>
  <c r="W85" i="8" s="1"/>
  <c r="W86" i="8" s="1"/>
  <c r="W87" i="8" s="1"/>
  <c r="W88" i="8" s="1"/>
  <c r="W89" i="8" s="1"/>
  <c r="W90" i="8" s="1"/>
  <c r="W91" i="8" s="1"/>
  <c r="W92" i="8" s="1"/>
  <c r="W93" i="8" s="1"/>
  <c r="W94" i="8" s="1"/>
  <c r="W95" i="8" s="1"/>
  <c r="W96" i="8" s="1"/>
  <c r="W97" i="8" s="1"/>
  <c r="W98" i="8" s="1"/>
  <c r="W99" i="8" s="1"/>
  <c r="W100" i="8" s="1"/>
  <c r="W101" i="8" s="1"/>
  <c r="W102" i="8" s="1"/>
  <c r="W103" i="8" s="1"/>
  <c r="W104" i="8" s="1"/>
  <c r="W105" i="8" s="1"/>
  <c r="W106" i="8" s="1"/>
  <c r="W107" i="8" s="1"/>
  <c r="W108" i="8" s="1"/>
  <c r="W109" i="8" s="1"/>
  <c r="W110" i="8" s="1"/>
  <c r="W111" i="8" s="1"/>
  <c r="W112" i="8" s="1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W250" i="8" s="1"/>
  <c r="W251" i="8" s="1"/>
  <c r="W252" i="8" s="1"/>
  <c r="W253" i="8" s="1"/>
  <c r="W254" i="8" s="1"/>
  <c r="W255" i="8" s="1"/>
  <c r="W256" i="8" s="1"/>
  <c r="W257" i="8" s="1"/>
  <c r="W258" i="8" s="1"/>
  <c r="W259" i="8" s="1"/>
  <c r="W260" i="8" s="1"/>
  <c r="W261" i="8" s="1"/>
  <c r="W262" i="8" s="1"/>
  <c r="W263" i="8" s="1"/>
  <c r="W264" i="8" s="1"/>
  <c r="W265" i="8" s="1"/>
  <c r="W266" i="8" s="1"/>
  <c r="W267" i="8" s="1"/>
  <c r="W268" i="8" s="1"/>
  <c r="W269" i="8" s="1"/>
  <c r="W270" i="8" s="1"/>
  <c r="W271" i="8" s="1"/>
  <c r="W272" i="8" s="1"/>
  <c r="W273" i="8" s="1"/>
  <c r="W274" i="8" s="1"/>
  <c r="W275" i="8" s="1"/>
  <c r="W276" i="8" s="1"/>
  <c r="W277" i="8" s="1"/>
  <c r="W278" i="8" s="1"/>
  <c r="W279" i="8" s="1"/>
  <c r="W280" i="8" s="1"/>
  <c r="W281" i="8" s="1"/>
  <c r="W282" i="8" s="1"/>
  <c r="W283" i="8" s="1"/>
  <c r="W284" i="8" s="1"/>
  <c r="W285" i="8" s="1"/>
  <c r="W286" i="8" s="1"/>
  <c r="W287" i="8" s="1"/>
  <c r="W288" i="8" s="1"/>
  <c r="W289" i="8" s="1"/>
  <c r="W290" i="8" s="1"/>
  <c r="W291" i="8" s="1"/>
  <c r="W292" i="8" s="1"/>
  <c r="W293" i="8" s="1"/>
  <c r="W294" i="8" s="1"/>
  <c r="W295" i="8" s="1"/>
  <c r="W296" i="8" s="1"/>
  <c r="W297" i="8" s="1"/>
  <c r="W298" i="8" s="1"/>
  <c r="W299" i="8" s="1"/>
  <c r="W300" i="8" s="1"/>
  <c r="W301" i="8" s="1"/>
  <c r="W302" i="8" s="1"/>
  <c r="W303" i="8" s="1"/>
  <c r="W304" i="8" s="1"/>
  <c r="W305" i="8" s="1"/>
  <c r="W306" i="8" s="1"/>
  <c r="W307" i="8" s="1"/>
  <c r="W308" i="8" s="1"/>
  <c r="W309" i="8" s="1"/>
  <c r="W310" i="8" s="1"/>
  <c r="W311" i="8" s="1"/>
  <c r="W312" i="8" s="1"/>
  <c r="W313" i="8" s="1"/>
  <c r="W314" i="8" s="1"/>
  <c r="W315" i="8" s="1"/>
  <c r="W316" i="8" s="1"/>
  <c r="W317" i="8" s="1"/>
  <c r="W318" i="8" s="1"/>
  <c r="W319" i="8" s="1"/>
  <c r="W320" i="8" s="1"/>
  <c r="W321" i="8" s="1"/>
  <c r="W322" i="8" s="1"/>
  <c r="W323" i="8" s="1"/>
  <c r="W324" i="8" s="1"/>
  <c r="W325" i="8" s="1"/>
  <c r="W326" i="8" s="1"/>
  <c r="W327" i="8" s="1"/>
  <c r="W328" i="8" s="1"/>
  <c r="W329" i="8" s="1"/>
  <c r="W330" i="8" s="1"/>
  <c r="W331" i="8" s="1"/>
  <c r="W332" i="8" s="1"/>
  <c r="W333" i="8" s="1"/>
  <c r="W334" i="8" s="1"/>
  <c r="W335" i="8" s="1"/>
  <c r="W336" i="8" s="1"/>
  <c r="W337" i="8" s="1"/>
  <c r="W338" i="8" s="1"/>
  <c r="W339" i="8" s="1"/>
  <c r="W340" i="8" s="1"/>
  <c r="W341" i="8" s="1"/>
  <c r="W342" i="8" s="1"/>
  <c r="W343" i="8" s="1"/>
  <c r="W344" i="8" s="1"/>
  <c r="W345" i="8" s="1"/>
  <c r="W346" i="8" s="1"/>
  <c r="W347" i="8" s="1"/>
  <c r="W348" i="8" s="1"/>
  <c r="W349" i="8" s="1"/>
  <c r="W350" i="8" s="1"/>
  <c r="W351" i="8" s="1"/>
  <c r="W352" i="8" s="1"/>
  <c r="W353" i="8" s="1"/>
  <c r="W354" i="8" s="1"/>
  <c r="W355" i="8" s="1"/>
  <c r="W356" i="8" s="1"/>
  <c r="W357" i="8" s="1"/>
  <c r="W358" i="8" s="1"/>
  <c r="W359" i="8" s="1"/>
  <c r="W360" i="8" s="1"/>
  <c r="W361" i="8" s="1"/>
  <c r="W362" i="8" s="1"/>
  <c r="W363" i="8" s="1"/>
  <c r="W364" i="8" s="1"/>
  <c r="W365" i="8" s="1"/>
  <c r="W366" i="8" s="1"/>
  <c r="W367" i="8" s="1"/>
  <c r="W368" i="8" s="1"/>
  <c r="W369" i="8" s="1"/>
  <c r="W370" i="8" s="1"/>
  <c r="W371" i="8" s="1"/>
  <c r="W372" i="8" s="1"/>
  <c r="W373" i="8" s="1"/>
  <c r="W374" i="8" s="1"/>
  <c r="W375" i="8" s="1"/>
  <c r="W376" i="8" s="1"/>
  <c r="W377" i="8" s="1"/>
  <c r="W378" i="8" s="1"/>
  <c r="W379" i="8" s="1"/>
  <c r="W380" i="8" s="1"/>
  <c r="W381" i="8" s="1"/>
  <c r="W382" i="8" s="1"/>
  <c r="W383" i="8" s="1"/>
  <c r="W384" i="8" s="1"/>
  <c r="W385" i="8" s="1"/>
  <c r="W386" i="8" s="1"/>
  <c r="W387" i="8" s="1"/>
  <c r="W388" i="8" s="1"/>
  <c r="W389" i="8" s="1"/>
  <c r="W390" i="8" s="1"/>
  <c r="W391" i="8" s="1"/>
  <c r="W392" i="8" s="1"/>
  <c r="W393" i="8" s="1"/>
  <c r="W394" i="8" s="1"/>
  <c r="W395" i="8" s="1"/>
  <c r="W396" i="8" s="1"/>
  <c r="W397" i="8" s="1"/>
  <c r="W398" i="8" s="1"/>
  <c r="W399" i="8" s="1"/>
  <c r="W400" i="8" s="1"/>
  <c r="W401" i="8" s="1"/>
  <c r="W402" i="8" s="1"/>
  <c r="W403" i="8" s="1"/>
  <c r="W404" i="8" s="1"/>
  <c r="W405" i="8" s="1"/>
  <c r="W406" i="8" s="1"/>
  <c r="W407" i="8" s="1"/>
  <c r="W408" i="8" s="1"/>
  <c r="W409" i="8" s="1"/>
  <c r="W410" i="8" s="1"/>
  <c r="W411" i="8" s="1"/>
  <c r="W412" i="8" s="1"/>
  <c r="W413" i="8" s="1"/>
  <c r="W414" i="8" s="1"/>
  <c r="W415" i="8" s="1"/>
  <c r="W416" i="8" s="1"/>
  <c r="W417" i="8" s="1"/>
  <c r="W418" i="8" s="1"/>
  <c r="W419" i="8" s="1"/>
  <c r="W420" i="8" s="1"/>
  <c r="W421" i="8" s="1"/>
  <c r="W422" i="8" s="1"/>
  <c r="W423" i="8" s="1"/>
  <c r="W424" i="8" s="1"/>
  <c r="W425" i="8" s="1"/>
  <c r="W426" i="8" s="1"/>
  <c r="W427" i="8" s="1"/>
  <c r="W428" i="8" s="1"/>
  <c r="W429" i="8" s="1"/>
  <c r="W430" i="8" s="1"/>
  <c r="W431" i="8" s="1"/>
  <c r="W432" i="8" s="1"/>
  <c r="W433" i="8" s="1"/>
  <c r="W434" i="8" s="1"/>
  <c r="W435" i="8" s="1"/>
  <c r="W436" i="8" s="1"/>
  <c r="W437" i="8" s="1"/>
  <c r="W438" i="8" s="1"/>
  <c r="W439" i="8" s="1"/>
  <c r="W440" i="8" s="1"/>
  <c r="W441" i="8" s="1"/>
  <c r="W442" i="8" s="1"/>
  <c r="W443" i="8" s="1"/>
  <c r="W444" i="8" s="1"/>
  <c r="W445" i="8" s="1"/>
  <c r="W446" i="8" s="1"/>
  <c r="W447" i="8" s="1"/>
  <c r="W448" i="8" s="1"/>
  <c r="W449" i="8" s="1"/>
  <c r="W450" i="8" s="1"/>
  <c r="W451" i="8" s="1"/>
  <c r="W452" i="8" s="1"/>
  <c r="W453" i="8" s="1"/>
  <c r="W454" i="8" s="1"/>
  <c r="W455" i="8" s="1"/>
  <c r="W456" i="8" s="1"/>
  <c r="W457" i="8" s="1"/>
  <c r="W458" i="8" s="1"/>
  <c r="W459" i="8" s="1"/>
  <c r="W460" i="8" s="1"/>
  <c r="W461" i="8" s="1"/>
  <c r="W462" i="8" s="1"/>
  <c r="W463" i="8" s="1"/>
  <c r="W464" i="8" s="1"/>
  <c r="W465" i="8" s="1"/>
  <c r="W466" i="8" s="1"/>
  <c r="W467" i="8" s="1"/>
  <c r="W468" i="8" s="1"/>
  <c r="W469" i="8" s="1"/>
  <c r="W470" i="8" s="1"/>
  <c r="W471" i="8" s="1"/>
  <c r="W472" i="8" s="1"/>
  <c r="W473" i="8" s="1"/>
  <c r="W474" i="8" s="1"/>
  <c r="W475" i="8" s="1"/>
  <c r="W476" i="8" s="1"/>
  <c r="W477" i="8" s="1"/>
  <c r="W478" i="8" s="1"/>
  <c r="W479" i="8" s="1"/>
  <c r="W480" i="8" s="1"/>
  <c r="W481" i="8" s="1"/>
  <c r="W482" i="8" s="1"/>
  <c r="W483" i="8" s="1"/>
  <c r="W484" i="8" s="1"/>
  <c r="W485" i="8" s="1"/>
  <c r="W486" i="8" s="1"/>
  <c r="W487" i="8" s="1"/>
  <c r="W488" i="8" s="1"/>
  <c r="W489" i="8" s="1"/>
  <c r="W490" i="8" s="1"/>
  <c r="W491" i="8" s="1"/>
  <c r="W492" i="8" s="1"/>
  <c r="W493" i="8" s="1"/>
  <c r="W494" i="8" s="1"/>
  <c r="W495" i="8" s="1"/>
  <c r="W496" i="8" s="1"/>
  <c r="W497" i="8" s="1"/>
  <c r="W498" i="8" s="1"/>
  <c r="W499" i="8" s="1"/>
  <c r="W500" i="8" s="1"/>
  <c r="W501" i="8" s="1"/>
  <c r="W502" i="8" s="1"/>
  <c r="W503" i="8" s="1"/>
  <c r="W504" i="8" s="1"/>
  <c r="W505" i="8" s="1"/>
  <c r="W506" i="8" s="1"/>
  <c r="W507" i="8" s="1"/>
  <c r="W508" i="8" s="1"/>
  <c r="W509" i="8" s="1"/>
  <c r="W510" i="8" s="1"/>
  <c r="W511" i="8" s="1"/>
  <c r="W512" i="8" s="1"/>
  <c r="W513" i="8" s="1"/>
  <c r="W514" i="8" s="1"/>
  <c r="W515" i="8" s="1"/>
  <c r="W516" i="8" s="1"/>
  <c r="W517" i="8" s="1"/>
  <c r="W518" i="8" s="1"/>
  <c r="W519" i="8" s="1"/>
  <c r="W520" i="8" s="1"/>
  <c r="W521" i="8" s="1"/>
  <c r="W522" i="8" s="1"/>
  <c r="W523" i="8" s="1"/>
  <c r="W524" i="8" s="1"/>
  <c r="W525" i="8" s="1"/>
  <c r="W526" i="8" s="1"/>
  <c r="W527" i="8" s="1"/>
  <c r="W528" i="8" s="1"/>
  <c r="W529" i="8" s="1"/>
  <c r="W530" i="8" s="1"/>
  <c r="W531" i="8" s="1"/>
  <c r="W532" i="8" s="1"/>
  <c r="W533" i="8" s="1"/>
  <c r="W534" i="8" s="1"/>
  <c r="W535" i="8" s="1"/>
  <c r="W536" i="8" s="1"/>
  <c r="W537" i="8" s="1"/>
  <c r="W538" i="8" s="1"/>
  <c r="W539" i="8" s="1"/>
  <c r="W540" i="8" s="1"/>
  <c r="W541" i="8" s="1"/>
  <c r="W542" i="8" s="1"/>
  <c r="W543" i="8" s="1"/>
  <c r="W544" i="8" s="1"/>
  <c r="W545" i="8" s="1"/>
  <c r="W546" i="8" s="1"/>
  <c r="W547" i="8" s="1"/>
  <c r="W548" i="8" s="1"/>
  <c r="W549" i="8" s="1"/>
  <c r="W550" i="8" s="1"/>
  <c r="W551" i="8" s="1"/>
  <c r="W552" i="8" s="1"/>
  <c r="W553" i="8" s="1"/>
  <c r="W554" i="8" s="1"/>
  <c r="W555" i="8" s="1"/>
  <c r="W556" i="8" s="1"/>
  <c r="W557" i="8" s="1"/>
  <c r="W558" i="8" s="1"/>
  <c r="W559" i="8" s="1"/>
  <c r="W560" i="8" s="1"/>
  <c r="W561" i="8" s="1"/>
  <c r="W562" i="8" s="1"/>
  <c r="W563" i="8" s="1"/>
  <c r="W564" i="8" s="1"/>
  <c r="W565" i="8" s="1"/>
  <c r="W566" i="8" s="1"/>
  <c r="W567" i="8" s="1"/>
  <c r="W568" i="8" s="1"/>
  <c r="W569" i="8" s="1"/>
  <c r="W570" i="8" s="1"/>
  <c r="W571" i="8" s="1"/>
  <c r="W572" i="8" s="1"/>
  <c r="W573" i="8" s="1"/>
  <c r="W574" i="8" s="1"/>
  <c r="W575" i="8" s="1"/>
  <c r="W576" i="8" s="1"/>
  <c r="W577" i="8" s="1"/>
  <c r="W578" i="8" s="1"/>
  <c r="W579" i="8" s="1"/>
  <c r="W580" i="8" s="1"/>
  <c r="W581" i="8" s="1"/>
  <c r="W582" i="8" s="1"/>
  <c r="W583" i="8" s="1"/>
  <c r="W584" i="8" s="1"/>
  <c r="W585" i="8" s="1"/>
  <c r="W586" i="8" s="1"/>
  <c r="W587" i="8" s="1"/>
  <c r="W588" i="8" s="1"/>
  <c r="W589" i="8" s="1"/>
  <c r="W590" i="8" s="1"/>
  <c r="W591" i="8" s="1"/>
  <c r="W592" i="8" s="1"/>
  <c r="W593" i="8" s="1"/>
  <c r="W594" i="8" s="1"/>
  <c r="W595" i="8" s="1"/>
  <c r="W596" i="8" s="1"/>
  <c r="W597" i="8" s="1"/>
  <c r="W598" i="8" s="1"/>
  <c r="W599" i="8" s="1"/>
  <c r="W600" i="8" s="1"/>
  <c r="W601" i="8" s="1"/>
  <c r="W602" i="8" s="1"/>
  <c r="W603" i="8" s="1"/>
  <c r="W604" i="8" s="1"/>
  <c r="W605" i="8" s="1"/>
  <c r="W606" i="8" s="1"/>
  <c r="W607" i="8" s="1"/>
  <c r="W608" i="8" s="1"/>
  <c r="W609" i="8" s="1"/>
  <c r="W610" i="8" s="1"/>
  <c r="W611" i="8" s="1"/>
  <c r="W612" i="8" s="1"/>
  <c r="W613" i="8" s="1"/>
  <c r="W614" i="8" s="1"/>
  <c r="W615" i="8" s="1"/>
  <c r="W616" i="8" s="1"/>
  <c r="W617" i="8" s="1"/>
  <c r="W618" i="8" s="1"/>
  <c r="W619" i="8" s="1"/>
  <c r="W620" i="8" s="1"/>
  <c r="W621" i="8" s="1"/>
  <c r="W622" i="8" s="1"/>
  <c r="W623" i="8" s="1"/>
  <c r="W624" i="8" s="1"/>
  <c r="W625" i="8" s="1"/>
  <c r="W626" i="8" s="1"/>
  <c r="W627" i="8" s="1"/>
  <c r="W628" i="8" s="1"/>
  <c r="W629" i="8" s="1"/>
  <c r="W630" i="8" s="1"/>
  <c r="W631" i="8" s="1"/>
  <c r="W632" i="8" s="1"/>
  <c r="W633" i="8" s="1"/>
  <c r="W634" i="8" s="1"/>
  <c r="W635" i="8" s="1"/>
  <c r="W636" i="8" s="1"/>
  <c r="W637" i="8" s="1"/>
  <c r="W638" i="8" s="1"/>
  <c r="W639" i="8" s="1"/>
  <c r="W640" i="8" s="1"/>
  <c r="W641" i="8" s="1"/>
  <c r="W642" i="8" s="1"/>
  <c r="W643" i="8" s="1"/>
  <c r="W644" i="8" s="1"/>
  <c r="W645" i="8" s="1"/>
  <c r="W646" i="8" s="1"/>
  <c r="W647" i="8" s="1"/>
  <c r="W648" i="8" s="1"/>
  <c r="W649" i="8" s="1"/>
  <c r="W650" i="8" s="1"/>
  <c r="W651" i="8" s="1"/>
  <c r="W652" i="8" s="1"/>
  <c r="W653" i="8" s="1"/>
  <c r="W654" i="8" s="1"/>
  <c r="W655" i="8" s="1"/>
  <c r="W656" i="8" s="1"/>
  <c r="W657" i="8" s="1"/>
  <c r="W658" i="8" s="1"/>
  <c r="W659" i="8" s="1"/>
  <c r="W660" i="8" s="1"/>
  <c r="W661" i="8" s="1"/>
  <c r="W662" i="8" s="1"/>
  <c r="W663" i="8" s="1"/>
  <c r="W664" i="8" s="1"/>
  <c r="W665" i="8" s="1"/>
  <c r="W666" i="8" s="1"/>
  <c r="W667" i="8" s="1"/>
  <c r="W668" i="8" s="1"/>
  <c r="W669" i="8" s="1"/>
  <c r="W670" i="8" s="1"/>
  <c r="W671" i="8" s="1"/>
  <c r="W672" i="8" s="1"/>
  <c r="W673" i="8" s="1"/>
  <c r="W674" i="8" s="1"/>
  <c r="W675" i="8" s="1"/>
  <c r="W676" i="8" s="1"/>
  <c r="W677" i="8" s="1"/>
  <c r="W678" i="8" s="1"/>
  <c r="W679" i="8" s="1"/>
  <c r="W680" i="8" s="1"/>
  <c r="W681" i="8" s="1"/>
  <c r="W682" i="8" s="1"/>
  <c r="W683" i="8" s="1"/>
  <c r="W684" i="8" s="1"/>
  <c r="W685" i="8" s="1"/>
  <c r="W686" i="8" s="1"/>
  <c r="W687" i="8" s="1"/>
  <c r="W688" i="8" s="1"/>
  <c r="W689" i="8" s="1"/>
  <c r="W690" i="8" s="1"/>
  <c r="W691" i="8" s="1"/>
  <c r="W692" i="8" s="1"/>
  <c r="W693" i="8" s="1"/>
  <c r="W694" i="8" s="1"/>
  <c r="W695" i="8" s="1"/>
  <c r="W696" i="8" s="1"/>
  <c r="W697" i="8" s="1"/>
  <c r="W698" i="8" s="1"/>
  <c r="W699" i="8" s="1"/>
  <c r="W700" i="8" s="1"/>
  <c r="W701" i="8" s="1"/>
  <c r="W702" i="8" s="1"/>
  <c r="W703" i="8" s="1"/>
  <c r="W704" i="8" s="1"/>
  <c r="W705" i="8" s="1"/>
  <c r="W706" i="8" s="1"/>
  <c r="W707" i="8" s="1"/>
  <c r="W708" i="8" s="1"/>
  <c r="W709" i="8" s="1"/>
  <c r="W710" i="8" s="1"/>
  <c r="W711" i="8" s="1"/>
  <c r="W712" i="8" s="1"/>
  <c r="W713" i="8" s="1"/>
  <c r="W714" i="8" s="1"/>
  <c r="W715" i="8" s="1"/>
  <c r="W716" i="8" s="1"/>
  <c r="W717" i="8" s="1"/>
  <c r="W718" i="8" s="1"/>
  <c r="W719" i="8" s="1"/>
  <c r="W720" i="8" s="1"/>
  <c r="W721" i="8" s="1"/>
  <c r="W722" i="8" s="1"/>
  <c r="W723" i="8" s="1"/>
  <c r="W724" i="8" s="1"/>
  <c r="W725" i="8" s="1"/>
  <c r="W726" i="8" s="1"/>
  <c r="W727" i="8" s="1"/>
  <c r="V14" i="8"/>
  <c r="V15" i="8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87" i="8" s="1"/>
  <c r="V88" i="8" s="1"/>
  <c r="V89" i="8" s="1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107" i="8" s="1"/>
  <c r="V108" i="8" s="1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V284" i="8" s="1"/>
  <c r="V285" i="8" s="1"/>
  <c r="V286" i="8" s="1"/>
  <c r="V287" i="8" s="1"/>
  <c r="V288" i="8" s="1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06" i="8" s="1"/>
  <c r="V307" i="8" s="1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V323" i="8" s="1"/>
  <c r="V324" i="8" s="1"/>
  <c r="V325" i="8" s="1"/>
  <c r="V326" i="8" s="1"/>
  <c r="V327" i="8" s="1"/>
  <c r="V328" i="8" s="1"/>
  <c r="V329" i="8" s="1"/>
  <c r="V330" i="8" s="1"/>
  <c r="V331" i="8" s="1"/>
  <c r="V332" i="8" s="1"/>
  <c r="V333" i="8" s="1"/>
  <c r="V334" i="8" s="1"/>
  <c r="V335" i="8" s="1"/>
  <c r="V336" i="8" s="1"/>
  <c r="V337" i="8" s="1"/>
  <c r="V338" i="8" s="1"/>
  <c r="V339" i="8" s="1"/>
  <c r="V340" i="8" s="1"/>
  <c r="V341" i="8" s="1"/>
  <c r="V342" i="8" s="1"/>
  <c r="V343" i="8" s="1"/>
  <c r="V344" i="8" s="1"/>
  <c r="V345" i="8" s="1"/>
  <c r="V346" i="8" s="1"/>
  <c r="V347" i="8" s="1"/>
  <c r="V348" i="8" s="1"/>
  <c r="V349" i="8" s="1"/>
  <c r="V350" i="8" s="1"/>
  <c r="V351" i="8" s="1"/>
  <c r="V352" i="8" s="1"/>
  <c r="V353" i="8" s="1"/>
  <c r="V354" i="8" s="1"/>
  <c r="V355" i="8" s="1"/>
  <c r="V356" i="8" s="1"/>
  <c r="V357" i="8" s="1"/>
  <c r="V358" i="8" s="1"/>
  <c r="V359" i="8" s="1"/>
  <c r="V360" i="8" s="1"/>
  <c r="V361" i="8" s="1"/>
  <c r="V362" i="8" s="1"/>
  <c r="V363" i="8" s="1"/>
  <c r="V364" i="8" s="1"/>
  <c r="V365" i="8" s="1"/>
  <c r="V366" i="8" s="1"/>
  <c r="V367" i="8" s="1"/>
  <c r="V368" i="8" s="1"/>
  <c r="V369" i="8" s="1"/>
  <c r="V370" i="8" s="1"/>
  <c r="V371" i="8" s="1"/>
  <c r="V372" i="8" s="1"/>
  <c r="V373" i="8" s="1"/>
  <c r="V374" i="8" s="1"/>
  <c r="V375" i="8" s="1"/>
  <c r="V376" i="8" s="1"/>
  <c r="V377" i="8" s="1"/>
  <c r="V378" i="8" s="1"/>
  <c r="V379" i="8" s="1"/>
  <c r="V380" i="8" s="1"/>
  <c r="V381" i="8" s="1"/>
  <c r="V382" i="8" s="1"/>
  <c r="V383" i="8" s="1"/>
  <c r="V384" i="8" s="1"/>
  <c r="V385" i="8" s="1"/>
  <c r="V386" i="8" s="1"/>
  <c r="V387" i="8" s="1"/>
  <c r="V388" i="8" s="1"/>
  <c r="V389" i="8" s="1"/>
  <c r="V390" i="8" s="1"/>
  <c r="V391" i="8" s="1"/>
  <c r="V392" i="8" s="1"/>
  <c r="V393" i="8" s="1"/>
  <c r="V394" i="8" s="1"/>
  <c r="V395" i="8" s="1"/>
  <c r="V396" i="8" s="1"/>
  <c r="V397" i="8" s="1"/>
  <c r="V398" i="8" s="1"/>
  <c r="V399" i="8" s="1"/>
  <c r="V400" i="8" s="1"/>
  <c r="V401" i="8" s="1"/>
  <c r="V402" i="8" s="1"/>
  <c r="V403" i="8" s="1"/>
  <c r="V404" i="8" s="1"/>
  <c r="V405" i="8" s="1"/>
  <c r="V406" i="8" s="1"/>
  <c r="V407" i="8" s="1"/>
  <c r="V408" i="8" s="1"/>
  <c r="V409" i="8" s="1"/>
  <c r="V410" i="8" s="1"/>
  <c r="V411" i="8" s="1"/>
  <c r="V412" i="8" s="1"/>
  <c r="V413" i="8" s="1"/>
  <c r="V414" i="8" s="1"/>
  <c r="V415" i="8" s="1"/>
  <c r="V416" i="8" s="1"/>
  <c r="V417" i="8" s="1"/>
  <c r="V418" i="8" s="1"/>
  <c r="V419" i="8" s="1"/>
  <c r="V420" i="8" s="1"/>
  <c r="V421" i="8" s="1"/>
  <c r="V422" i="8" s="1"/>
  <c r="V423" i="8" s="1"/>
  <c r="V424" i="8" s="1"/>
  <c r="V425" i="8" s="1"/>
  <c r="V426" i="8" s="1"/>
  <c r="V427" i="8" s="1"/>
  <c r="V428" i="8" s="1"/>
  <c r="V429" i="8" s="1"/>
  <c r="V430" i="8" s="1"/>
  <c r="V431" i="8" s="1"/>
  <c r="V432" i="8" s="1"/>
  <c r="V433" i="8" s="1"/>
  <c r="V434" i="8" s="1"/>
  <c r="V435" i="8" s="1"/>
  <c r="V436" i="8" s="1"/>
  <c r="V437" i="8" s="1"/>
  <c r="V438" i="8" s="1"/>
  <c r="V439" i="8" s="1"/>
  <c r="V440" i="8" s="1"/>
  <c r="V441" i="8" s="1"/>
  <c r="V442" i="8" s="1"/>
  <c r="V443" i="8" s="1"/>
  <c r="V444" i="8" s="1"/>
  <c r="V445" i="8" s="1"/>
  <c r="V446" i="8" s="1"/>
  <c r="V447" i="8" s="1"/>
  <c r="V448" i="8" s="1"/>
  <c r="V449" i="8" s="1"/>
  <c r="V450" i="8" s="1"/>
  <c r="V451" i="8" s="1"/>
  <c r="V452" i="8" s="1"/>
  <c r="V453" i="8" s="1"/>
  <c r="V454" i="8" s="1"/>
  <c r="V455" i="8" s="1"/>
  <c r="V456" i="8" s="1"/>
  <c r="V457" i="8" s="1"/>
  <c r="V458" i="8" s="1"/>
  <c r="V459" i="8" s="1"/>
  <c r="V460" i="8" s="1"/>
  <c r="V461" i="8" s="1"/>
  <c r="V462" i="8" s="1"/>
  <c r="V463" i="8" s="1"/>
  <c r="V464" i="8" s="1"/>
  <c r="V465" i="8" s="1"/>
  <c r="V466" i="8" s="1"/>
  <c r="V467" i="8" s="1"/>
  <c r="V468" i="8" s="1"/>
  <c r="V469" i="8" s="1"/>
  <c r="V470" i="8" s="1"/>
  <c r="V471" i="8" s="1"/>
  <c r="V472" i="8" s="1"/>
  <c r="V473" i="8" s="1"/>
  <c r="V474" i="8" s="1"/>
  <c r="V475" i="8" s="1"/>
  <c r="V476" i="8" s="1"/>
  <c r="V477" i="8" s="1"/>
  <c r="V478" i="8" s="1"/>
  <c r="V479" i="8" s="1"/>
  <c r="V480" i="8" s="1"/>
  <c r="V481" i="8" s="1"/>
  <c r="V482" i="8" s="1"/>
  <c r="V483" i="8" s="1"/>
  <c r="V484" i="8" s="1"/>
  <c r="V485" i="8" s="1"/>
  <c r="V486" i="8" s="1"/>
  <c r="V487" i="8" s="1"/>
  <c r="V488" i="8" s="1"/>
  <c r="V489" i="8" s="1"/>
  <c r="V490" i="8" s="1"/>
  <c r="V491" i="8" s="1"/>
  <c r="V492" i="8" s="1"/>
  <c r="V493" i="8" s="1"/>
  <c r="V494" i="8" s="1"/>
  <c r="V495" i="8" s="1"/>
  <c r="V496" i="8" s="1"/>
  <c r="V497" i="8" s="1"/>
  <c r="V498" i="8" s="1"/>
  <c r="V499" i="8" s="1"/>
  <c r="V500" i="8" s="1"/>
  <c r="V501" i="8" s="1"/>
  <c r="V502" i="8" s="1"/>
  <c r="V503" i="8" s="1"/>
  <c r="V504" i="8" s="1"/>
  <c r="V505" i="8" s="1"/>
  <c r="V506" i="8" s="1"/>
  <c r="V507" i="8" s="1"/>
  <c r="V508" i="8" s="1"/>
  <c r="V509" i="8" s="1"/>
  <c r="V510" i="8" s="1"/>
  <c r="V511" i="8" s="1"/>
  <c r="V512" i="8" s="1"/>
  <c r="V513" i="8" s="1"/>
  <c r="V514" i="8" s="1"/>
  <c r="V515" i="8" s="1"/>
  <c r="V516" i="8" s="1"/>
  <c r="V517" i="8" s="1"/>
  <c r="V518" i="8" s="1"/>
  <c r="V519" i="8" s="1"/>
  <c r="V520" i="8" s="1"/>
  <c r="V521" i="8" s="1"/>
  <c r="V522" i="8" s="1"/>
  <c r="V523" i="8" s="1"/>
  <c r="V524" i="8" s="1"/>
  <c r="V525" i="8" s="1"/>
  <c r="V526" i="8" s="1"/>
  <c r="V527" i="8" s="1"/>
  <c r="V528" i="8" s="1"/>
  <c r="V529" i="8" s="1"/>
  <c r="V530" i="8" s="1"/>
  <c r="V531" i="8" s="1"/>
  <c r="V532" i="8" s="1"/>
  <c r="V533" i="8" s="1"/>
  <c r="V534" i="8" s="1"/>
  <c r="V535" i="8" s="1"/>
  <c r="V536" i="8" s="1"/>
  <c r="V537" i="8" s="1"/>
  <c r="V538" i="8" s="1"/>
  <c r="V539" i="8" s="1"/>
  <c r="V540" i="8" s="1"/>
  <c r="V541" i="8" s="1"/>
  <c r="V542" i="8" s="1"/>
  <c r="V543" i="8" s="1"/>
  <c r="V544" i="8" s="1"/>
  <c r="V545" i="8" s="1"/>
  <c r="V546" i="8" s="1"/>
  <c r="V547" i="8" s="1"/>
  <c r="V548" i="8" s="1"/>
  <c r="V549" i="8" s="1"/>
  <c r="V550" i="8" s="1"/>
  <c r="V551" i="8" s="1"/>
  <c r="V552" i="8" s="1"/>
  <c r="V553" i="8" s="1"/>
  <c r="V554" i="8" s="1"/>
  <c r="V555" i="8" s="1"/>
  <c r="V556" i="8" s="1"/>
  <c r="V557" i="8" s="1"/>
  <c r="V558" i="8" s="1"/>
  <c r="V559" i="8" s="1"/>
  <c r="V560" i="8" s="1"/>
  <c r="V561" i="8" s="1"/>
  <c r="V562" i="8" s="1"/>
  <c r="V563" i="8" s="1"/>
  <c r="V564" i="8" s="1"/>
  <c r="V565" i="8" s="1"/>
  <c r="V566" i="8" s="1"/>
  <c r="V567" i="8" s="1"/>
  <c r="V568" i="8" s="1"/>
  <c r="V569" i="8" s="1"/>
  <c r="V570" i="8" s="1"/>
  <c r="V571" i="8" s="1"/>
  <c r="V572" i="8" s="1"/>
  <c r="V573" i="8" s="1"/>
  <c r="V574" i="8" s="1"/>
  <c r="V575" i="8" s="1"/>
  <c r="V576" i="8" s="1"/>
  <c r="V577" i="8" s="1"/>
  <c r="V578" i="8" s="1"/>
  <c r="V579" i="8" s="1"/>
  <c r="V580" i="8" s="1"/>
  <c r="V581" i="8" s="1"/>
  <c r="V582" i="8" s="1"/>
  <c r="V583" i="8" s="1"/>
  <c r="V584" i="8" s="1"/>
  <c r="V585" i="8" s="1"/>
  <c r="V586" i="8" s="1"/>
  <c r="V587" i="8" s="1"/>
  <c r="V588" i="8" s="1"/>
  <c r="V589" i="8" s="1"/>
  <c r="V590" i="8" s="1"/>
  <c r="V591" i="8" s="1"/>
  <c r="V592" i="8" s="1"/>
  <c r="V593" i="8" s="1"/>
  <c r="V594" i="8" s="1"/>
  <c r="V595" i="8" s="1"/>
  <c r="V596" i="8" s="1"/>
  <c r="V597" i="8" s="1"/>
  <c r="V598" i="8" s="1"/>
  <c r="V599" i="8" s="1"/>
  <c r="V600" i="8" s="1"/>
  <c r="V601" i="8" s="1"/>
  <c r="V602" i="8" s="1"/>
  <c r="V603" i="8" s="1"/>
  <c r="V604" i="8" s="1"/>
  <c r="V605" i="8" s="1"/>
  <c r="V606" i="8" s="1"/>
  <c r="V607" i="8" s="1"/>
  <c r="V608" i="8" s="1"/>
  <c r="V609" i="8" s="1"/>
  <c r="V610" i="8" s="1"/>
  <c r="V611" i="8" s="1"/>
  <c r="V612" i="8" s="1"/>
  <c r="V613" i="8" s="1"/>
  <c r="V614" i="8" s="1"/>
  <c r="V615" i="8" s="1"/>
  <c r="V616" i="8" s="1"/>
  <c r="V617" i="8" s="1"/>
  <c r="V618" i="8" s="1"/>
  <c r="V619" i="8" s="1"/>
  <c r="V620" i="8" s="1"/>
  <c r="V621" i="8" s="1"/>
  <c r="V622" i="8" s="1"/>
  <c r="V623" i="8" s="1"/>
  <c r="V624" i="8" s="1"/>
  <c r="V625" i="8" s="1"/>
  <c r="V626" i="8" s="1"/>
  <c r="V627" i="8" s="1"/>
  <c r="V628" i="8" s="1"/>
  <c r="V629" i="8" s="1"/>
  <c r="V630" i="8" s="1"/>
  <c r="V631" i="8" s="1"/>
  <c r="V632" i="8" s="1"/>
  <c r="V633" i="8" s="1"/>
  <c r="V634" i="8" s="1"/>
  <c r="V635" i="8" s="1"/>
  <c r="V636" i="8" s="1"/>
  <c r="V637" i="8" s="1"/>
  <c r="V638" i="8" s="1"/>
  <c r="V639" i="8" s="1"/>
  <c r="V640" i="8" s="1"/>
  <c r="V641" i="8" s="1"/>
  <c r="V642" i="8" s="1"/>
  <c r="V643" i="8" s="1"/>
  <c r="V644" i="8" s="1"/>
  <c r="V645" i="8" s="1"/>
  <c r="V646" i="8" s="1"/>
  <c r="V647" i="8" s="1"/>
  <c r="V648" i="8" s="1"/>
  <c r="V649" i="8" s="1"/>
  <c r="V650" i="8" s="1"/>
  <c r="V651" i="8" s="1"/>
  <c r="V652" i="8" s="1"/>
  <c r="V653" i="8" s="1"/>
  <c r="V654" i="8" s="1"/>
  <c r="V655" i="8" s="1"/>
  <c r="V656" i="8" s="1"/>
  <c r="V657" i="8" s="1"/>
  <c r="V658" i="8" s="1"/>
  <c r="V659" i="8" s="1"/>
  <c r="V660" i="8" s="1"/>
  <c r="V661" i="8" s="1"/>
  <c r="V662" i="8" s="1"/>
  <c r="V663" i="8" s="1"/>
  <c r="V664" i="8" s="1"/>
  <c r="V665" i="8" s="1"/>
  <c r="V666" i="8" s="1"/>
  <c r="V667" i="8" s="1"/>
  <c r="V668" i="8" s="1"/>
  <c r="V669" i="8" s="1"/>
  <c r="V670" i="8" s="1"/>
  <c r="V671" i="8" s="1"/>
  <c r="V672" i="8" s="1"/>
  <c r="V673" i="8" s="1"/>
  <c r="V674" i="8" s="1"/>
  <c r="V675" i="8" s="1"/>
  <c r="V676" i="8" s="1"/>
  <c r="V677" i="8" s="1"/>
  <c r="V678" i="8" s="1"/>
  <c r="V679" i="8" s="1"/>
  <c r="V680" i="8" s="1"/>
  <c r="V681" i="8" s="1"/>
  <c r="V682" i="8" s="1"/>
  <c r="V683" i="8" s="1"/>
  <c r="V684" i="8" s="1"/>
  <c r="V685" i="8" s="1"/>
  <c r="V686" i="8" s="1"/>
  <c r="V687" i="8" s="1"/>
  <c r="V688" i="8" s="1"/>
  <c r="V689" i="8" s="1"/>
  <c r="V690" i="8" s="1"/>
  <c r="V691" i="8" s="1"/>
  <c r="V692" i="8" s="1"/>
  <c r="V693" i="8" s="1"/>
  <c r="V694" i="8" s="1"/>
  <c r="V695" i="8" s="1"/>
  <c r="V696" i="8" s="1"/>
  <c r="V697" i="8" s="1"/>
  <c r="V698" i="8" s="1"/>
  <c r="V699" i="8" s="1"/>
  <c r="V700" i="8" s="1"/>
  <c r="V701" i="8" s="1"/>
  <c r="V702" i="8" s="1"/>
  <c r="V703" i="8" s="1"/>
  <c r="V704" i="8" s="1"/>
  <c r="V705" i="8" s="1"/>
  <c r="V706" i="8" s="1"/>
  <c r="V707" i="8" s="1"/>
  <c r="V708" i="8" s="1"/>
  <c r="V709" i="8" s="1"/>
  <c r="V710" i="8" s="1"/>
  <c r="V711" i="8" s="1"/>
  <c r="V712" i="8" s="1"/>
  <c r="V713" i="8" s="1"/>
  <c r="V714" i="8" s="1"/>
  <c r="V715" i="8" s="1"/>
  <c r="V716" i="8" s="1"/>
  <c r="V717" i="8" s="1"/>
  <c r="V718" i="8" s="1"/>
  <c r="V719" i="8" s="1"/>
  <c r="V720" i="8" s="1"/>
  <c r="V721" i="8" s="1"/>
  <c r="V722" i="8" s="1"/>
  <c r="V723" i="8" s="1"/>
  <c r="V724" i="8" s="1"/>
  <c r="V725" i="8" s="1"/>
  <c r="V726" i="8" s="1"/>
  <c r="V727" i="8" s="1"/>
  <c r="V728" i="8"/>
  <c r="V729" i="8" s="1"/>
  <c r="V730" i="8" s="1"/>
  <c r="V731" i="8" s="1"/>
  <c r="V732" i="8" s="1"/>
  <c r="AP34" i="8" l="1"/>
  <c r="AP31" i="8"/>
  <c r="AP30" i="8"/>
  <c r="AP23" i="8"/>
  <c r="AP26" i="8"/>
  <c r="AP20" i="8"/>
  <c r="AP32" i="8"/>
  <c r="AP17" i="8"/>
  <c r="AP27" i="8"/>
  <c r="AP19" i="8"/>
  <c r="AP21" i="8"/>
  <c r="AP22" i="8"/>
  <c r="AP33" i="8"/>
  <c r="AP28" i="8"/>
  <c r="AP29" i="8"/>
  <c r="AP25" i="8"/>
  <c r="AP18" i="8"/>
  <c r="AP24" i="8"/>
  <c r="AH27" i="8"/>
  <c r="AH25" i="8"/>
  <c r="AH29" i="8"/>
  <c r="AH23" i="8"/>
  <c r="AH34" i="8"/>
  <c r="AH30" i="8"/>
  <c r="AH24" i="8"/>
  <c r="AH18" i="8"/>
  <c r="AH19" i="8"/>
  <c r="AH31" i="8"/>
  <c r="AH21" i="8"/>
  <c r="AH22" i="8"/>
  <c r="AH32" i="8"/>
  <c r="AH33" i="8"/>
  <c r="AH17" i="8"/>
  <c r="AH28" i="8"/>
  <c r="AH20" i="8"/>
  <c r="AH26" i="8"/>
  <c r="AM28" i="8" l="1"/>
  <c r="AI28" i="8"/>
  <c r="AM23" i="8"/>
  <c r="AI23" i="8"/>
  <c r="AU19" i="8"/>
  <c r="AQ19" i="8"/>
  <c r="AR19" i="8" s="1"/>
  <c r="AM29" i="8"/>
  <c r="AI29" i="8"/>
  <c r="AJ29" i="8" s="1"/>
  <c r="AU27" i="8"/>
  <c r="AQ27" i="8"/>
  <c r="AM33" i="8"/>
  <c r="AI33" i="8"/>
  <c r="AJ33" i="8" s="1"/>
  <c r="AI25" i="8"/>
  <c r="AJ25" i="8" s="1"/>
  <c r="AM25" i="8"/>
  <c r="AU17" i="8"/>
  <c r="AQ17" i="8"/>
  <c r="AR17" i="8" s="1"/>
  <c r="AI34" i="8"/>
  <c r="AM34" i="8"/>
  <c r="AQ32" i="8"/>
  <c r="AU32" i="8"/>
  <c r="AR32" i="8"/>
  <c r="AM30" i="8"/>
  <c r="AI30" i="8"/>
  <c r="AM27" i="8"/>
  <c r="AI27" i="8"/>
  <c r="AQ24" i="8"/>
  <c r="AR24" i="8" s="1"/>
  <c r="AU24" i="8"/>
  <c r="AU20" i="8"/>
  <c r="AQ20" i="8"/>
  <c r="AR20" i="8" s="1"/>
  <c r="AM32" i="8"/>
  <c r="AI32" i="8"/>
  <c r="AM22" i="8"/>
  <c r="AI22" i="8"/>
  <c r="AJ22" i="8" s="1"/>
  <c r="AM21" i="8"/>
  <c r="AI21" i="8"/>
  <c r="AJ21" i="8" s="1"/>
  <c r="AQ18" i="8"/>
  <c r="AU18" i="8"/>
  <c r="AU26" i="8"/>
  <c r="AQ26" i="8"/>
  <c r="AM31" i="8"/>
  <c r="AI31" i="8"/>
  <c r="AU25" i="8"/>
  <c r="AQ25" i="8"/>
  <c r="AQ23" i="8"/>
  <c r="AR23" i="8" s="1"/>
  <c r="AU23" i="8"/>
  <c r="AI26" i="8"/>
  <c r="AJ26" i="8" s="1"/>
  <c r="AM26" i="8"/>
  <c r="AU21" i="8"/>
  <c r="AQ21" i="8"/>
  <c r="AU29" i="8"/>
  <c r="AQ29" i="8"/>
  <c r="AQ30" i="8"/>
  <c r="AU30" i="8"/>
  <c r="AU22" i="8"/>
  <c r="AQ22" i="8"/>
  <c r="AI20" i="8"/>
  <c r="AM20" i="8"/>
  <c r="AM17" i="8"/>
  <c r="AI17" i="8"/>
  <c r="AJ17" i="8" s="1"/>
  <c r="AM19" i="8"/>
  <c r="AI19" i="8"/>
  <c r="AM18" i="8"/>
  <c r="AI18" i="8"/>
  <c r="AU28" i="8"/>
  <c r="AQ28" i="8"/>
  <c r="AR28" i="8" s="1"/>
  <c r="AQ31" i="8"/>
  <c r="AR31" i="8" s="1"/>
  <c r="AU31" i="8"/>
  <c r="AM24" i="8"/>
  <c r="AI24" i="8"/>
  <c r="AJ24" i="8" s="1"/>
  <c r="AU33" i="8"/>
  <c r="AQ33" i="8"/>
  <c r="AR33" i="8" s="1"/>
  <c r="AU34" i="8"/>
  <c r="AQ34" i="8"/>
  <c r="AS28" i="8" l="1"/>
  <c r="AJ31" i="8"/>
  <c r="AK31" i="8" s="1"/>
  <c r="AJ20" i="8"/>
  <c r="AK20" i="8" s="1"/>
  <c r="AR34" i="8"/>
  <c r="AS34" i="8" s="1"/>
  <c r="AR22" i="8"/>
  <c r="AS22" i="8" s="1"/>
  <c r="AJ23" i="8"/>
  <c r="AK23" i="8" s="1"/>
  <c r="AJ32" i="8"/>
  <c r="AK32" i="8" s="1"/>
  <c r="AS20" i="8"/>
  <c r="AS32" i="8"/>
  <c r="AK22" i="8"/>
  <c r="AS19" i="8"/>
  <c r="AR26" i="8"/>
  <c r="AS26" i="8" s="1"/>
  <c r="AK26" i="8"/>
  <c r="AK24" i="8"/>
  <c r="AS23" i="8"/>
  <c r="AK29" i="8"/>
  <c r="AR21" i="8"/>
  <c r="AS21" i="8" s="1"/>
  <c r="AK25" i="8"/>
  <c r="AK33" i="8"/>
  <c r="AJ19" i="8"/>
  <c r="AK19" i="8" s="1"/>
  <c r="AR29" i="8"/>
  <c r="AS29" i="8" s="1"/>
  <c r="AR25" i="8"/>
  <c r="AS25" i="8" s="1"/>
  <c r="AR27" i="8"/>
  <c r="AS27" i="8" s="1"/>
  <c r="AJ28" i="8"/>
  <c r="AK28" i="8" s="1"/>
  <c r="AS17" i="8"/>
  <c r="AJ27" i="8"/>
  <c r="AK27" i="8" s="1"/>
  <c r="AS33" i="8"/>
  <c r="AJ18" i="8"/>
  <c r="AK18" i="8" s="1"/>
  <c r="AJ30" i="8"/>
  <c r="AK30" i="8" s="1"/>
  <c r="AR30" i="8"/>
  <c r="AS30" i="8" s="1"/>
  <c r="AR18" i="8"/>
  <c r="AS18" i="8" s="1"/>
  <c r="AK17" i="8"/>
  <c r="AK21" i="8"/>
  <c r="AS31" i="8"/>
  <c r="AS24" i="8"/>
  <c r="AJ34" i="8"/>
  <c r="AK34" i="8" s="1"/>
</calcChain>
</file>

<file path=xl/comments1.xml><?xml version="1.0" encoding="utf-8"?>
<comments xmlns="http://schemas.openxmlformats.org/spreadsheetml/2006/main">
  <authors>
    <author>tc={769836FF-F8F0-4AC6-A29E-EA6D0F02D650}</author>
    <author>tc={F5E9FB24-7F4C-42DB-98DE-F1FD4D51E419}</author>
  </authors>
  <commentList>
    <comment ref="M6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	I - impacto: corresponde à abrangência das atividades dos resultados das entregas realizadas, positiva ou negativamente, e pode ser: 
	a) baixo: afeta a própria unidade de atuação; 
	b) médio: influencia o órgão ou a entidade de forma interna; 
	c) alto: repercute na imagem externa do órgão ou da entidade.</t>
        </r>
      </text>
    </comment>
    <comment ref="N6" authorId="1" shapeId="0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	II - dificuldade: corresponde ao nível de exigência da utilização de competências do servidor para a realização de suas entregas, e pode ser: 
	a) baixa: utilização básica de competências, atividade operacional, com processos de trabalho definidos e recursos disponíveis; 
	b) média: aplicação de competências em sua totalidade, atividade tática, com processos de trabalho que requerem análise específica, pesquisa e organização; e
	c) alta: aplicação extrema de competências, atividade estratégica, com processos de trabalho que requerem análise mercadológica, negociação em diferentes níveis e inovação. 
</t>
        </r>
      </text>
    </comment>
  </commentList>
</comments>
</file>

<file path=xl/sharedStrings.xml><?xml version="1.0" encoding="utf-8"?>
<sst xmlns="http://schemas.openxmlformats.org/spreadsheetml/2006/main" count="2497" uniqueCount="1190">
  <si>
    <t>Página Inicial</t>
  </si>
  <si>
    <t>Cadastro</t>
  </si>
  <si>
    <t>Tempo de Efetivo Exercício</t>
  </si>
  <si>
    <t>Desempenho</t>
  </si>
  <si>
    <t>Aperfeiçoamento</t>
  </si>
  <si>
    <t>Titulação Acadêmica</t>
  </si>
  <si>
    <t>Assunção de Responsabilidade</t>
  </si>
  <si>
    <t>Meus Pontos</t>
  </si>
  <si>
    <t>Decreto</t>
  </si>
  <si>
    <t>Manual</t>
  </si>
  <si>
    <t>Contato</t>
  </si>
  <si>
    <t>Nome:</t>
  </si>
  <si>
    <t>Maria Clara Rodrigues Ribeiro Rocha</t>
  </si>
  <si>
    <t>Cargo:</t>
  </si>
  <si>
    <t>Analista de Gestão Governamental</t>
  </si>
  <si>
    <t>Função</t>
  </si>
  <si>
    <t>Geral</t>
  </si>
  <si>
    <t>CPF:</t>
  </si>
  <si>
    <t>XXX.570.211-XX</t>
  </si>
  <si>
    <t>Vínculo</t>
  </si>
  <si>
    <t>Nível Atual</t>
  </si>
  <si>
    <t>A</t>
  </si>
  <si>
    <t>Data de Efetivo Exercício</t>
  </si>
  <si>
    <t>Data da última evolução:</t>
  </si>
  <si>
    <t>Data do enquadramento:</t>
  </si>
  <si>
    <t>Órgão de Origem:</t>
  </si>
  <si>
    <t xml:space="preserve">Secretaria de Estado da Administração </t>
  </si>
  <si>
    <t>SIGLA:</t>
  </si>
  <si>
    <t>SEAD</t>
  </si>
  <si>
    <t>Órgão de Lotação:</t>
  </si>
  <si>
    <t>Unidade Administrativa:</t>
  </si>
  <si>
    <t>Gerência de Normas e Critérios de Produtividade</t>
  </si>
  <si>
    <t>GNCP</t>
  </si>
  <si>
    <t>Nome da Chefia Imediata:</t>
  </si>
  <si>
    <t>Tatiana Inumaru</t>
  </si>
  <si>
    <t>Gerente de Normas e Critérios de Produtividade</t>
  </si>
  <si>
    <t>XXX.262.001-XX</t>
  </si>
  <si>
    <t>Evolução Funcional</t>
  </si>
  <si>
    <t>PONTUAÇÃO PARA EVOLUÇÃO NA CARREIRA POR NÍVEL</t>
  </si>
  <si>
    <t>Nível</t>
  </si>
  <si>
    <t>PONTUAÇÃO PARA EVOLUÇÃO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</si>
  <si>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</si>
  <si>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</si>
  <si>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</si>
  <si>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</si>
  <si>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</si>
  <si>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</si>
  <si>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</si>
  <si>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</si>
  <si>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</si>
  <si>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</si>
  <si>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</si>
  <si>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</si>
  <si>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</si>
  <si>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</si>
  <si>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</si>
  <si>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</si>
  <si>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</si>
  <si>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</si>
  <si>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PONTUAÇÃO DOS REQUISITOS OBRIGATÓRIOS</t>
  </si>
  <si>
    <t>PESO E PONTUAÇÃO PADRÃO DOS REQUISITOS OBRIGATÓRIOS - GERAL</t>
  </si>
  <si>
    <t>INTERSTÍCIO
24 meses</t>
  </si>
  <si>
    <t>CICLO
06 meses</t>
  </si>
  <si>
    <t>REQUISITOS OBRIGATÓRIOS</t>
  </si>
  <si>
    <t>PESO PERCENTUAL</t>
  </si>
  <si>
    <t>PONTUAÇÃO PADRÃO</t>
  </si>
  <si>
    <t>PONTUAÇÃO</t>
  </si>
  <si>
    <t>Mínimo</t>
  </si>
  <si>
    <t>Padrão</t>
  </si>
  <si>
    <t>Máximo</t>
  </si>
  <si>
    <t xml:space="preserve">Tempo de Efetivo Exercício </t>
  </si>
  <si>
    <t>-</t>
  </si>
  <si>
    <t xml:space="preserve">Desempenho </t>
  </si>
  <si>
    <t xml:space="preserve">Aperfeiçoamento </t>
  </si>
  <si>
    <t>PESO E PONTUAÇÃO PADRÃO DOS REQUISITOS OBRIGATÓRIOS - UEG</t>
  </si>
  <si>
    <t xml:space="preserve"> Desempenho </t>
  </si>
  <si>
    <t>REQUISITO 1 - TEMPO MÍNIMO DE EFETIVO EXERCÍCIO NO NÍVEL</t>
  </si>
  <si>
    <t>PONTUAÇÃO MENSAL</t>
  </si>
  <si>
    <t>FRAÇÃO DÁRIA</t>
  </si>
  <si>
    <t>PONTUAÇÃO FINAL POR CICLO DE EVOLUÇÃO</t>
  </si>
  <si>
    <t xml:space="preserve">PONTUAÇÃO MÍNIMA NECESSÁRIA </t>
  </si>
  <si>
    <t xml:space="preserve">REQUISITO 2 - DESEMPENHO NO EXERCÍCIO DAS ATRIBUIÇÕES </t>
  </si>
  <si>
    <t xml:space="preserve">PONTUAÇÃO PADRÃO </t>
  </si>
  <si>
    <t xml:space="preserve">PONTUAÇÃO MÁXIMA COMPUTADA </t>
  </si>
  <si>
    <t>PERSPECTIVAS E PESO - FUNÇÃO GERAL</t>
  </si>
  <si>
    <t>PERSPECTIVAS</t>
  </si>
  <si>
    <t>NOTA MÁXIMA DA AVALIAÇÃO</t>
  </si>
  <si>
    <t>APLICAÇÃO DA PONTUAÇÃO</t>
  </si>
  <si>
    <t>PONTUAÇÃO MÁXIMA POR APLICAÇÃO</t>
  </si>
  <si>
    <t>PONTUAÇÃO MÁXIMA POR SEMESTRE</t>
  </si>
  <si>
    <t>RESULTADOS</t>
  </si>
  <si>
    <t>MENSAL</t>
  </si>
  <si>
    <t>COMPETÊNCIAS TÉCNICAS</t>
  </si>
  <si>
    <t>SEMESTRAL</t>
  </si>
  <si>
    <t>COMPETÊNCIAS COMPORTAMENTAIS</t>
  </si>
  <si>
    <t>TOTAL</t>
  </si>
  <si>
    <t>PERSPECTIVAS E PESOS - FUNÇÃO GERENCIAL</t>
  </si>
  <si>
    <t>PERSPECTIVA DE RESULTADOS - MAPEAMENTO</t>
  </si>
  <si>
    <t>PERSPECTIVA DE COMPETÊNCIAS TÉCNICAS - MAPEAMENTO</t>
  </si>
  <si>
    <t>PERSPECTIVA DE COMPETÊNCIAS COMPORTAMENTAIS - MAPEAMENTO</t>
  </si>
  <si>
    <t>COMPLEXIDADE</t>
  </si>
  <si>
    <t>TIPO DE ENTREGAS</t>
  </si>
  <si>
    <t>TIPO DE ATIVIDADES</t>
  </si>
  <si>
    <t>IMPACTO DA ATIVIDADE</t>
  </si>
  <si>
    <t>x</t>
  </si>
  <si>
    <t>DIFICULDADE DA ATIVIDADE</t>
  </si>
  <si>
    <t>IMPACTO</t>
  </si>
  <si>
    <t>DIFICULDADE</t>
  </si>
  <si>
    <t>IMPACTO X DIFICULDADE</t>
  </si>
  <si>
    <t>InCp</t>
  </si>
  <si>
    <t>NÍVEL DE COMPETÊNCIA TÉCNICA PARA A FUNÇÃO</t>
  </si>
  <si>
    <t>NÍVEL DE COMPETÊNCIA COMPORTAMENTAL PARA A FUNÇÃO - NCCF</t>
  </si>
  <si>
    <t>Demanda de Rotina</t>
  </si>
  <si>
    <t>Atividade Estruturante</t>
  </si>
  <si>
    <t>Baixo</t>
  </si>
  <si>
    <t>Baixa</t>
  </si>
  <si>
    <t>Muito Baixa</t>
  </si>
  <si>
    <t>CLASSIFICAÇÃO</t>
  </si>
  <si>
    <t>NCTF</t>
  </si>
  <si>
    <t>IMPORTÂNCIA</t>
  </si>
  <si>
    <t>Demanda de Processual</t>
  </si>
  <si>
    <t>Atividade Finalística</t>
  </si>
  <si>
    <t>Médio</t>
  </si>
  <si>
    <t>Média</t>
  </si>
  <si>
    <t>Muito Forte</t>
  </si>
  <si>
    <t>Demanda de Projeto</t>
  </si>
  <si>
    <t>Alto</t>
  </si>
  <si>
    <t>Tem conhecimento</t>
  </si>
  <si>
    <t>Forte</t>
  </si>
  <si>
    <t>Demanda Pontual</t>
  </si>
  <si>
    <t>Tem conhecimento e habilidade em nível básico</t>
  </si>
  <si>
    <t>Normal</t>
  </si>
  <si>
    <t>Alta</t>
  </si>
  <si>
    <t>Tem conhecimento e habilidade em nível intermediário</t>
  </si>
  <si>
    <t>Tem conhecimento e habilidade em nível avançado</t>
  </si>
  <si>
    <t>Muito Alta</t>
  </si>
  <si>
    <t>PERSPECTIVA DE RESULTADOS - PACTUAÇÃO e AVALIAÇÃO</t>
  </si>
  <si>
    <t>PRIORIZAÇÃO</t>
  </si>
  <si>
    <t>PRAZO</t>
  </si>
  <si>
    <t>QUANTIDADE</t>
  </si>
  <si>
    <t>QUALIDADE</t>
  </si>
  <si>
    <t>1 (MAIOR)</t>
  </si>
  <si>
    <t>Pactuado</t>
  </si>
  <si>
    <t>Executado</t>
  </si>
  <si>
    <t>Prazo Pactuado x 
Prazo Executado</t>
  </si>
  <si>
    <t>InPr</t>
  </si>
  <si>
    <t>Quantidade Pactuada x 
Quantidade Executada</t>
  </si>
  <si>
    <t>InQt</t>
  </si>
  <si>
    <t>Qualidade de Execução</t>
  </si>
  <si>
    <t>InQl</t>
  </si>
  <si>
    <t>Início</t>
  </si>
  <si>
    <t>Atraso &gt; 80%</t>
  </si>
  <si>
    <t>&lt; 15%</t>
  </si>
  <si>
    <t>Inaceitável</t>
  </si>
  <si>
    <t>Fim</t>
  </si>
  <si>
    <t>70% &lt; Atraso &lt;= 80%</t>
  </si>
  <si>
    <t>15% &lt;= Qtde &lt; 25%</t>
  </si>
  <si>
    <t>Ruim</t>
  </si>
  <si>
    <t>4 (MENOR)</t>
  </si>
  <si>
    <t>60% &lt; Atraso &lt;= 70%</t>
  </si>
  <si>
    <t>25% &lt;= Qtde &lt; 35%</t>
  </si>
  <si>
    <t xml:space="preserve">Regular </t>
  </si>
  <si>
    <t>50% &lt; Atraso &lt;= 60%</t>
  </si>
  <si>
    <t>35% &lt;= Qtde &lt; 45%</t>
  </si>
  <si>
    <t>Boa</t>
  </si>
  <si>
    <t>40% &lt; Atraso &lt;= 50%</t>
  </si>
  <si>
    <t>45% &lt;= Qtde &lt; 55%</t>
  </si>
  <si>
    <t>Precisa</t>
  </si>
  <si>
    <t>30% &lt; Atraso &lt;= 40%</t>
  </si>
  <si>
    <t>55% &lt;= Qtde &lt; 65%</t>
  </si>
  <si>
    <t>Excepcional</t>
  </si>
  <si>
    <t>20% &lt; Atraso &lt;= 30%</t>
  </si>
  <si>
    <t>65% &lt;= Qtde &lt; 75%</t>
  </si>
  <si>
    <t>10% &lt; Atraso &lt;= 20%</t>
  </si>
  <si>
    <t>75% &lt;= Qtde &lt; 85%</t>
  </si>
  <si>
    <t>0% &lt; Atraso &lt;= 10%</t>
  </si>
  <si>
    <t>85% &lt;= Qtde &lt; 95%</t>
  </si>
  <si>
    <t>Na data</t>
  </si>
  <si>
    <t>95% &lt;= Qtde &lt; 105%</t>
  </si>
  <si>
    <t>Antecipado &lt;= 25%</t>
  </si>
  <si>
    <t>105% &lt;= Qtde &lt; 125%</t>
  </si>
  <si>
    <t>Antecipado &gt; 25%</t>
  </si>
  <si>
    <t>Qtde &gt;= 25%</t>
  </si>
  <si>
    <t>PERSPECTIVA DE COMPETÊNCIAS TÉCNICAS - PACTUAÇÃO e AVALIAÇÃO</t>
  </si>
  <si>
    <t>NÍVEL DE COMPETÊNCIA TÉCNICA DO SERVIDOR - NCTS</t>
  </si>
  <si>
    <t>% Desempenho na Perspectiva</t>
  </si>
  <si>
    <t>Pontuação</t>
  </si>
  <si>
    <t>NCTS</t>
  </si>
  <si>
    <t>Não tem Conhecimento</t>
  </si>
  <si>
    <t>1% &lt;= Desempenho &lt; 15%</t>
  </si>
  <si>
    <t>15% &lt;= Desempenho &lt; 25%</t>
  </si>
  <si>
    <t>25% &lt;= Desempenho &lt; 35%</t>
  </si>
  <si>
    <t>35% &lt;= Desempenho &lt; 45%</t>
  </si>
  <si>
    <t>45% &lt;= Desempenho &lt; 55%</t>
  </si>
  <si>
    <t>55% &lt;= Desempenho &lt; 65%</t>
  </si>
  <si>
    <t>65% &lt;= Desempenho &lt; 75%</t>
  </si>
  <si>
    <t>75% &lt;= Desempenho &lt; 85%</t>
  </si>
  <si>
    <t>85% &lt;= Desempenho &lt; 95%</t>
  </si>
  <si>
    <t xml:space="preserve">Desempenho &gt;= 95% </t>
  </si>
  <si>
    <t>Pontuação Máxima de Competências Técnicas</t>
  </si>
  <si>
    <t>PERSPECTIVA DE COMPETÊNCIAS COMPORTAMENTAIS - PACTUAÇÃO e AVALIAÇÃO</t>
  </si>
  <si>
    <t>NÍVEL DE COMPETÊNCIA COMPORTAMENTAL DO SERVIDOR  - NCCS</t>
  </si>
  <si>
    <t>CLASSIFICAÇÃO POR INDICADOR</t>
  </si>
  <si>
    <t>Pontos</t>
  </si>
  <si>
    <t>Nunca</t>
  </si>
  <si>
    <t>Raramente</t>
  </si>
  <si>
    <t>Poucas Vezes</t>
  </si>
  <si>
    <t>Com frequência</t>
  </si>
  <si>
    <t>Muitas vezes</t>
  </si>
  <si>
    <t>Todas as vezes</t>
  </si>
  <si>
    <t>REQUISITO 3 - APERFEIÇOAMENTO</t>
  </si>
  <si>
    <t>CARGA HORÁRIA A SER COMPUTADA POR CICLO DE EVOLUÇÃO</t>
  </si>
  <si>
    <t>CARGA HORÁRIA MÍNIMA</t>
  </si>
  <si>
    <t>CARGA HORÁRIA MÁXIMA</t>
  </si>
  <si>
    <t>60 HORAS</t>
  </si>
  <si>
    <t>100 HORAS</t>
  </si>
  <si>
    <t>PONTUAÇÃO POR HORA</t>
  </si>
  <si>
    <t>PONTUAÇÃO DOS REQUISITOS ACELERADORES</t>
  </si>
  <si>
    <t>PONTUAÇÃO MÁXIMA NA CARREIRA</t>
  </si>
  <si>
    <t>REQUISITOS</t>
  </si>
  <si>
    <t>ASSUNÇÃO DE RESPONSABILIDADES</t>
  </si>
  <si>
    <t>TITULAÇÃO ACADÊMICA</t>
  </si>
  <si>
    <t>REQUISITO 4 - ASSUNÇÃO DE RESPONSABILIDADE</t>
  </si>
  <si>
    <t>PONTUAÇÃO POR EXERCÍCIO EM CARGOS EM COMISSÃO</t>
  </si>
  <si>
    <t>SIMBOLOGIA</t>
  </si>
  <si>
    <t>DAI-2, DAI-3, DAID-3, DAID-4, DAID-5, DAID-6, DAID-7, DAID-8, DAID-9, DAID-10, DAID-11, DAID-12, DAID-13 e DAID-14</t>
  </si>
  <si>
    <t>DAI-1, DAID-1, DAID-1B, DAID-2, AE-1, AE-2</t>
  </si>
  <si>
    <t>DAS-5, DAS-6, DAS-7, DAID-1A, AEG</t>
  </si>
  <si>
    <t>DAS-3, DAS-4</t>
  </si>
  <si>
    <t>DAS-1, DAS-2</t>
  </si>
  <si>
    <t>PONTUAÇÃO POR EXERCÍCIO DE FUNÇÃO COMISSIONADA OU GRATIFICADA</t>
  </si>
  <si>
    <t>até R$ 750,00</t>
  </si>
  <si>
    <t>R$ 751,00 a R$ 1.200,00</t>
  </si>
  <si>
    <t>R$ 1.201,00 a R$ 1.650,00</t>
  </si>
  <si>
    <t>R$ 1.651,00 a R$ 2.250,00</t>
  </si>
  <si>
    <t>acima de R$ 2.250,00</t>
  </si>
  <si>
    <t>PONTUAÇÃO POR EXERCÍCIO DE FUNÇÃO DESIGNADA</t>
  </si>
  <si>
    <t>PONTUAÇÃO POR ATUAÇÃO COMO AGENTE DE CONTRATAÇÃO, GESTOR OU FISCAL DE CONTRATOS OU CONVÊNIOS</t>
  </si>
  <si>
    <t>V</t>
  </si>
  <si>
    <t>IV</t>
  </si>
  <si>
    <t>III</t>
  </si>
  <si>
    <t xml:space="preserve">II </t>
  </si>
  <si>
    <t>PONTUAÇÃO POR ATUAÇÃO EM CONSELHO, COMITÊ, CÂMARA TÉCNICA, COMISSÃO OU GRUPO DE TRABALHO</t>
  </si>
  <si>
    <t>PONTUAÇÃO POR EXERCÍCIO EM ATUAÇÃO PRIORITÁRIA</t>
  </si>
  <si>
    <t>PONTUAÇÃO POR PUBLICAÇÃO DE ARTIGOS OU PESQUISAS CIENTÍFICOS COM ISSN</t>
  </si>
  <si>
    <t>FAIXA</t>
  </si>
  <si>
    <t>PONTUAÇÃO POR PUBLICAÇÃO</t>
  </si>
  <si>
    <t>Artigo científico completo publicado em periódico, com ISSN, não indexados em base de dados</t>
  </si>
  <si>
    <t>0,5?</t>
  </si>
  <si>
    <t>Artigo científico completo publicado em periódicos indexados em base de dados reconhecidos nacional ou internacionalmente, com ISSN</t>
  </si>
  <si>
    <t>PONTUAÇÃO POR PUBLICAÇÃO DE LIVROS COM CORPO EDITORIAL E ISBN</t>
  </si>
  <si>
    <t>ORGANIZADOR DE LIVRO</t>
  </si>
  <si>
    <t>CAPÍTULO DE LIVRO</t>
  </si>
  <si>
    <t>LIVRO COMPLETO</t>
  </si>
  <si>
    <t>PONTUAÇÃO POR ARTIGOS OU PESQUISAS CIENTÍFICOS APROVADOS EM EVENTOS CIENTÍFICOS</t>
  </si>
  <si>
    <t>ESTADUAL</t>
  </si>
  <si>
    <t>REGIONAL</t>
  </si>
  <si>
    <t>NACIONAL</t>
  </si>
  <si>
    <t>iNTERNACIONAL</t>
  </si>
  <si>
    <t>PONTUAÇÃO POR REGISTRO DE PATENTE OU DE CULTIVAR</t>
  </si>
  <si>
    <t>REGISTRO DE PATENTE</t>
  </si>
  <si>
    <t>REGISTRO DE CULTIVAR</t>
  </si>
  <si>
    <t>PONTUAÇÃO POR TIPO DE CURSO</t>
  </si>
  <si>
    <t>PONTUAÇÃO POR TÍTULO</t>
  </si>
  <si>
    <t>PROJETO DE ESTÁGIO PÓS-DOUTORAL DESENVOLVIDO NO ÓRGÃO  (IGUAL A 6 MESES)</t>
  </si>
  <si>
    <t>PÓS-DOUTORADO (MAIOR QUE 6 MESES E MENOR OU IGUAL A 12 MESES)</t>
  </si>
  <si>
    <t>PÓS-DOUTORADO (MAIOR QUE 12 MESES E MENOR OU IGUAL A 24 MESES)</t>
  </si>
  <si>
    <t>PÓS-DOUTORADO (MAIOR QUE 24 MESES E MENOR QUE 48 MESES)</t>
  </si>
  <si>
    <t>PÓS-DOUTORADO (MAIOR OU IGUAL A 48 MESES)</t>
  </si>
  <si>
    <t>REQUISITO 5 - TITULAÇÃO ACADÊMICA</t>
  </si>
  <si>
    <t>GRADUAÇÃO DE NÍVEL SUPERIOR</t>
  </si>
  <si>
    <t>PÓS-GRADUAÇÃO EM NÍVEL DE ESPECIALIZAÇÃO LATO SENSU</t>
  </si>
  <si>
    <t>PÓS-GRADUAÇÃO EM NÍVEL DE MESTRADO</t>
  </si>
  <si>
    <t>PÓS-GRADUAÇÃO EM NÍVEL DE DOUTORADO</t>
  </si>
  <si>
    <t>PONTUAÇÃO DAS DISPOSIÇÕES ESPECÍFICAS - UEG</t>
  </si>
  <si>
    <t xml:space="preserve">Avaliação de Desempenho Individual </t>
  </si>
  <si>
    <t>PERSPECTIVAS E PESOS - FUNÇÃO GERAL</t>
  </si>
  <si>
    <t>COEFICIENTE DE PONTUAÇÃO</t>
  </si>
  <si>
    <t>PONTUAÇÃO FINAL POR CICLO DE AVALIAÇÃO</t>
  </si>
  <si>
    <t>ASSUNÇÃO DE RESPONSABILIDADE - UEG</t>
  </si>
  <si>
    <t>PONTUAÇÃO POR EXECUÇÃO DE PROJETO DE ENSINO, PESQUISA E/OU EXTENSÃO COM CAPTAÇÃO DE RECURSOS</t>
  </si>
  <si>
    <t>TITULAÇÃO ACADÊMICA - UEG</t>
  </si>
  <si>
    <t>PÓS-GRADUAÇÃO EM NÍVEL DE CERTIFICAÇÃO</t>
  </si>
  <si>
    <t>PÓS-DOUTORADO (IGUAL A 6 MESES)</t>
  </si>
  <si>
    <t>Função Geral</t>
  </si>
  <si>
    <t>Função Gerencial</t>
  </si>
  <si>
    <t>Perspectiva</t>
  </si>
  <si>
    <t>Pontuação Máxima</t>
  </si>
  <si>
    <t>Peso</t>
  </si>
  <si>
    <t>Pontuação Final</t>
  </si>
  <si>
    <t>Técnica</t>
  </si>
  <si>
    <t>Comportamental</t>
  </si>
  <si>
    <t>Resultado</t>
  </si>
  <si>
    <t>Pontuação Máxima Possível</t>
  </si>
  <si>
    <t>Escala para Aferição de Competências Técnicas</t>
  </si>
  <si>
    <t>Será classificada em seis níveis:</t>
  </si>
  <si>
    <t>0 (zero) – “não tem conhecimento”;</t>
  </si>
  <si>
    <t>1 (um) – “tem conhecimento”;</t>
  </si>
  <si>
    <t>2 (dois) – “tem conhecimento e habilidade em nível básico”;</t>
  </si>
  <si>
    <t>3 (três) – “tem conhecimento e habilidade em nível intermediário”;</t>
  </si>
  <si>
    <t>4 (quatro) – “tem conhecimento e habilidade em nível avançado”; e</t>
  </si>
  <si>
    <t>5 (cinco) – “é multiplicador”.</t>
  </si>
  <si>
    <t>DESCRIÇÃO DE ENTREGAS E ATIVIDADES</t>
  </si>
  <si>
    <t>Gerência de Gestão e Desenvolvimento de Pessoas</t>
  </si>
  <si>
    <t>Entregas</t>
  </si>
  <si>
    <t>Atividades</t>
  </si>
  <si>
    <t>Competências Técnicas</t>
  </si>
  <si>
    <t>Sistema</t>
  </si>
  <si>
    <t>Legislação</t>
  </si>
  <si>
    <t>Específica</t>
  </si>
  <si>
    <t>Alocação de pessoas</t>
  </si>
  <si>
    <t>Atualizar banco de talentos</t>
  </si>
  <si>
    <t>Oportunizar</t>
  </si>
  <si>
    <t>Atualizar cadastro de vagas das unidades administrativas</t>
  </si>
  <si>
    <t>DFT</t>
  </si>
  <si>
    <t>Analisar e acompanhar processo de movimentação funcional</t>
  </si>
  <si>
    <t>SEI</t>
  </si>
  <si>
    <t>IN 03/17-SEAD</t>
  </si>
  <si>
    <t>Realizar entrevistas de perfil</t>
  </si>
  <si>
    <t>Téc. Entrevista</t>
  </si>
  <si>
    <t>Redigir ato de movimentação funcional</t>
  </si>
  <si>
    <t>Lei 20.756/2020 IN 03/17-SEAD</t>
  </si>
  <si>
    <t>Redação Oficial</t>
  </si>
  <si>
    <t>Gestão de férias</t>
  </si>
  <si>
    <t>Atualizar dados de gozo de férias</t>
  </si>
  <si>
    <t>RHNet</t>
  </si>
  <si>
    <t>Lei 20.756/2020</t>
  </si>
  <si>
    <t>Analisar solicitação de férias</t>
  </si>
  <si>
    <t>Emitir aviso de férias de ofício</t>
  </si>
  <si>
    <t>RHNet/SEI</t>
  </si>
  <si>
    <t>Registrar gozo de férias</t>
  </si>
  <si>
    <t>Lançar pagamento de férias</t>
  </si>
  <si>
    <t>Alimentar dossiê funcional</t>
  </si>
  <si>
    <t>IN 04/13-SEAD</t>
  </si>
  <si>
    <t>Gestão arquivo</t>
  </si>
  <si>
    <t>Competência Técnica</t>
  </si>
  <si>
    <t>Competência</t>
  </si>
  <si>
    <t>DESEMPENHO</t>
  </si>
  <si>
    <t>Sistema Oportunizar</t>
  </si>
  <si>
    <t>1% a 14,99%</t>
  </si>
  <si>
    <t>Sistema SEI</t>
  </si>
  <si>
    <t>15% a 24,99%</t>
  </si>
  <si>
    <t>Sistema RHNet</t>
  </si>
  <si>
    <t>25% a 34,99%</t>
  </si>
  <si>
    <t>35% a 44,99%</t>
  </si>
  <si>
    <t>45% a 54,99%</t>
  </si>
  <si>
    <t>55% a 64,99%</t>
  </si>
  <si>
    <t>65% a 74,99%</t>
  </si>
  <si>
    <t>75% a 84,99%</t>
  </si>
  <si>
    <t>85% a 94,99%</t>
  </si>
  <si>
    <t>95% ou mais</t>
  </si>
  <si>
    <t>Total</t>
  </si>
  <si>
    <t>Desempenho na Perspectiva</t>
  </si>
  <si>
    <t>Pontuação Obtida</t>
  </si>
  <si>
    <t>Competências Comportamentais Essenciais</t>
  </si>
  <si>
    <t>ASSOCIAÇÃO DE INDICADORES ÀS COMPETÊNCIAS</t>
  </si>
  <si>
    <t>COMPETÊNCIAS ORGANIZACIONAIS</t>
  </si>
  <si>
    <t>Indicador de comportamento apurado</t>
  </si>
  <si>
    <t>Competência associada</t>
  </si>
  <si>
    <t>COMPETÊNCIA</t>
  </si>
  <si>
    <t>TOTAL DE INDICADORES APURADOS</t>
  </si>
  <si>
    <t>Solucionar de forma rápida os problemas do cliente</t>
  </si>
  <si>
    <t>Foco no cliente</t>
  </si>
  <si>
    <t>Liderança</t>
  </si>
  <si>
    <t>Trazer soluções criativas para os problemas que parecem difíceis de resolver</t>
  </si>
  <si>
    <t>Criatividade</t>
  </si>
  <si>
    <t>Foco em Resultados</t>
  </si>
  <si>
    <t>Ser cortês com os colegas de trabalho</t>
  </si>
  <si>
    <t>Relacionamento interpessoal</t>
  </si>
  <si>
    <t>Saber ouvir os feedbacks</t>
  </si>
  <si>
    <t>Foco no Cliente</t>
  </si>
  <si>
    <t>Ser objetivo ao expor suas ideias</t>
  </si>
  <si>
    <t>Comunicação</t>
  </si>
  <si>
    <t>Proatividade</t>
  </si>
  <si>
    <t>Confraternizar os resultados obtidos</t>
  </si>
  <si>
    <t>Empreendedorismo</t>
  </si>
  <si>
    <t>Organização e Planejamento</t>
  </si>
  <si>
    <t>Competências Comportamentais por Cargo ou Função</t>
  </si>
  <si>
    <t>IMPORTÂNCIA DO INDICADOR PARA A FUNÇÃO</t>
  </si>
  <si>
    <t>MUITO FORTE</t>
  </si>
  <si>
    <t>FORTE</t>
  </si>
  <si>
    <t>NORMAL</t>
  </si>
  <si>
    <t>NÃO SE APLICA</t>
  </si>
  <si>
    <t>Costuma ter soluções criativas para problemas que parecem difíceis de serem resolvidos</t>
  </si>
  <si>
    <t>X</t>
  </si>
  <si>
    <t>Se faltar recursos na condução de um projeto, sempre encontra uma saída interessante e soluciona o problema</t>
  </si>
  <si>
    <t>Costuma apresentar sugestões inesperadas e inovadoras para resolver problemas difíceis</t>
  </si>
  <si>
    <t>Está sempre criando um jeito novo de resolver problemas antigos</t>
  </si>
  <si>
    <t>Faz uso de ideias criativas no aperfeiçoamento de seus processos</t>
  </si>
  <si>
    <t>Nível Máximo</t>
  </si>
  <si>
    <t>Quantidade de Indicadores</t>
  </si>
  <si>
    <t>Peso de Cada Indicador</t>
  </si>
  <si>
    <t>Indicadores Marcados como Forte ou Muito Forte</t>
  </si>
  <si>
    <t>NCF</t>
  </si>
  <si>
    <t>Escala para Aferição de Competências Comportamentais</t>
  </si>
  <si>
    <t>0 (zero) – “nunca”;</t>
  </si>
  <si>
    <t>1 (um) – “raramente”;</t>
  </si>
  <si>
    <t>2 (dois) – “poucas vezes”;</t>
  </si>
  <si>
    <t>3 (três) – “com frequência”;</t>
  </si>
  <si>
    <t>4 (quatro) – “muitas vezes”; e</t>
  </si>
  <si>
    <t>5 (cinco) – “todas as vezes”.</t>
  </si>
  <si>
    <t>Frequência do Comportamento</t>
  </si>
  <si>
    <t xml:space="preserve">NCCs (Nível de Competência Comportamental do Servidor em Relação à Organização)  </t>
  </si>
  <si>
    <t>Extraído do livro Aplicação Prática de Gestão de Pessoas por Competência - Leme</t>
  </si>
  <si>
    <t>Desempenho na Competência em Relação à Organização = 70%</t>
  </si>
  <si>
    <t>Desempenho na Competência em Relação à Função = 75%</t>
  </si>
  <si>
    <t>NC = 5</t>
  </si>
  <si>
    <t>NCCo = 3,2</t>
  </si>
  <si>
    <t>NCF = 4</t>
  </si>
  <si>
    <t>NCCf = 3</t>
  </si>
  <si>
    <t>Passo a passo para realizar a Avaliação de Desempenho - Perspectiva de Resultados</t>
  </si>
  <si>
    <t>Obs: preencher somente as células que estão com fundo branco. as células que estão com fundo cinza, apresentam fórmulas.</t>
  </si>
  <si>
    <t>1 - Selecionar a atividade a ser realizada. O rol de atividades disponíveis são aquelas levantadas no Projeto "Dimensionamento da Força de Trabalho".</t>
  </si>
  <si>
    <t>2 - Se necessitar, pode acrescentar informações acerca da atividade a ser realizada, por exemplo no número do Processo SEI, o assunto, etc.</t>
  </si>
  <si>
    <t>3 - Selecionar o tipo de entrega: demanda de rotina, demanda processual, demanda de projeto, demanda pontual.</t>
  </si>
  <si>
    <t>I – demanda de rotina: modalidade de entrega que se caracteriza pelas tarefas cotidianas da unidade administrativa, do órgão ou da entidade;</t>
  </si>
  <si>
    <t>II – demanda processual: modalidade de entrega em que os resultados da unidade administrativa, do órgão ou da entidade são materializados através do esforço da análise de processos administrativos como atividade finalística;</t>
  </si>
  <si>
    <t>Plano de Trabalho</t>
  </si>
  <si>
    <t>III – demanda de projeto: modalidade de entrega que está relacionada a projetos do órgão ou da entidade; ou</t>
  </si>
  <si>
    <t>IV – demanda pontual: modalidade de entrega nova que surge de forma não prevista, não passível de ser identificada na etapa do mapeamento.</t>
  </si>
  <si>
    <t>4 - Selecionar o tipo de atividade: estruturante ou finalística:</t>
  </si>
  <si>
    <t>I – atividade estruturante: composta de atividades essenciais e existentes em todas as Pastas para seu funcionamento, com procedimentos usualmente vinculados a um órgão central; ou</t>
  </si>
  <si>
    <t>II – atividade finalística: formada por atividades ligadas diretamente às competências legais do órgão ou da entidade.</t>
  </si>
  <si>
    <t>5 - Selecionar a prioridade da atividade: "1" para o de maior prioridade e "4" o de menor prioridade.</t>
  </si>
  <si>
    <t>6 - Selecionar o impacto da atividade:</t>
  </si>
  <si>
    <t>I – impacto: corresponde à abrangência dos efeitos dos resultados das atividades e das entregas realizadas, positiva ou negativamente, e poderá ser:</t>
  </si>
  <si>
    <t>a) baixo: afeta a própria unidade de atuação;</t>
  </si>
  <si>
    <t>b) médio: influencia o órgão ou a entidade de forma interna; ou</t>
  </si>
  <si>
    <t>c) alto: repercute em resultados, inclusive externos ao órgão ou entidade; e</t>
  </si>
  <si>
    <t>7 - Selecionar a dificuldade da atividade:</t>
  </si>
  <si>
    <t>II – dificuldade: corresponde ao nível de exigência da utilização de competências do servidor para a realização de suas entregas e atividades, e poderá ser:</t>
  </si>
  <si>
    <t>a) baixa: utilização básica de competências, atividade operacional, com processos de trabalho definidos e recursos disponíveis;</t>
  </si>
  <si>
    <t>b) média: aplicação de competências em sua totalidade, atividade tática, com processos de trabalho que requerem análise específica, pesquisa e organização; ou</t>
  </si>
  <si>
    <t>c) alta: aplicação extrema de competências, atividade estratégica, com processos de trabalho que requerem análise mercadológica, negociação em diferentes níveis e inovação.</t>
  </si>
  <si>
    <t>8 - Preencher os seguintes dados relativos aos prazos da atividade: horários do servidor, data de início pactuada, data de conclusão pactuada e data da conclusão.</t>
  </si>
  <si>
    <t>9 - Preencher a quantidade pactuada e a quantidade realizada.</t>
  </si>
  <si>
    <t>10 - A chefia imediata deverá realizar a avaliação da qualidade da atividade realizada</t>
  </si>
  <si>
    <t>11 - Repetir o processo para todas as atividades a serem realizadas pelo servidor no respectivo mês. Para a Avaliação de Desempenho - Perspetiva de Resultado, elaborar uma planilha do Plano de Trabalho por mês para o servidor.</t>
  </si>
  <si>
    <t>Passo a passo para realizar a Avaliação de Desempenho - Perspectiva das Competências Técnicas</t>
  </si>
  <si>
    <t>1 - Selecionar a atividade. O rol de atividades disponíveis são aquelas levantadas no Projeto "Dimensionamento da Força de Trabalho".</t>
  </si>
  <si>
    <t>2 - Selecionar o tipo de competência técnica: I - Sistemas Informatizados; II - Legislações ou III - Outros conhecimentos</t>
  </si>
  <si>
    <t>3 - Descrever a competência técnica.</t>
  </si>
  <si>
    <t xml:space="preserve">4 - Considerando a perspectiva da função, selecionar o nível necessário para a competência técnica: </t>
  </si>
  <si>
    <t>I - Ter conhecimento;</t>
  </si>
  <si>
    <t xml:space="preserve">II - Ter conhecimento e habilidade em nível básico; </t>
  </si>
  <si>
    <t xml:space="preserve">III - Ter conhecimento e habilidade em nível intermediário; </t>
  </si>
  <si>
    <t xml:space="preserve">IV - Ter conhecimento e habilidade em nível avançado; ou </t>
  </si>
  <si>
    <t>V - Ser multiplicador.</t>
  </si>
  <si>
    <t xml:space="preserve">5 - Considerando a perspectiva do servidor, selecionar o nível demonstrado pelo servidor para a competência técnica: </t>
  </si>
  <si>
    <t>I - Não tem conhecimento;</t>
  </si>
  <si>
    <t>II - Tem conhecimento;</t>
  </si>
  <si>
    <t xml:space="preserve">III - Tem conhecimento e habilidade em nível básico; </t>
  </si>
  <si>
    <t xml:space="preserve">IV - Tem conhecimento e habilidade em nível intermediário; </t>
  </si>
  <si>
    <t xml:space="preserve">V - Tem conhecimento e habilidade em nível avançado; ou </t>
  </si>
  <si>
    <t>VI - É multiplicador.</t>
  </si>
  <si>
    <t>6 - Repetir o processo para todas as competências técnicas realtivas a todas atividades desenvolvidas pelo servidor no respectivo semestre. Para a Avaliação de Desempenho - Perspetiva de Competências Técnicas, elaborar uma planilha por semestre para o servidor.</t>
  </si>
  <si>
    <t>Passo a passo para realizar a Avaliação de Desempenho - Perspectiva das Competências Comportamentais</t>
  </si>
  <si>
    <t>1 - Selecionar a competência comportamental a ser avaliada.</t>
  </si>
  <si>
    <t>2 - Considerando a perspetiva da função, selecionar a importãncia do indicador: muito forte, forte, normal ou não se aplica.</t>
  </si>
  <si>
    <t>3 - Considerando a perspectiva do servidor, selecionar a frequência com o que o servidor apresenta as características apontadas no indicador: nunca, raramente, poucas vezes, com frequência, muitas vezes, todas as vezes</t>
  </si>
  <si>
    <t>4 - Repetir o processo para as outras competências comportamentais, com um número mínimo de 3 (três) e no máximo 5 (cinco) competências comportamentais a serem avaliadas no semestre. Para a Avaliação de Desempenho - Perspetiva de Competências Técnicas, elaborar uma planilha por semestre para o servidor.</t>
  </si>
  <si>
    <t>Tempo de Efetivo Exercício - licenças e afastamentos</t>
  </si>
  <si>
    <t>FRAÇÃO DIÁRIA =</t>
  </si>
  <si>
    <t>DESCONTOS</t>
  </si>
  <si>
    <t xml:space="preserve"> TEE - PONTUAÇÃO COM DESCONTOS DO ART 5º</t>
  </si>
  <si>
    <t>QUANTIDADE DE DIAS</t>
  </si>
  <si>
    <t>CICLO</t>
  </si>
  <si>
    <t>DATA DE INÍCIO</t>
  </si>
  <si>
    <t>Art. 4º Lei nº 23241/2023</t>
  </si>
  <si>
    <t>Art. 5º Lei nº 23241/2023</t>
  </si>
  <si>
    <t>Ciclo 01</t>
  </si>
  <si>
    <t>1º mês</t>
  </si>
  <si>
    <t>2º mês</t>
  </si>
  <si>
    <t>3º mês</t>
  </si>
  <si>
    <t>4º mês</t>
  </si>
  <si>
    <t>5º mes</t>
  </si>
  <si>
    <t>6º mês</t>
  </si>
  <si>
    <t>Ciclo 02</t>
  </si>
  <si>
    <t>Ciclo 03</t>
  </si>
  <si>
    <t>Ciclo 04</t>
  </si>
  <si>
    <t>Desempenho - licenças e afastamentos</t>
  </si>
  <si>
    <t>FUNÇÃO:</t>
  </si>
  <si>
    <t>GERAL</t>
  </si>
  <si>
    <t>Quantidade de dias referentes ao art. 4º da Lei nº 23241/2023 por mês</t>
  </si>
  <si>
    <t>Quantidade de dias referentes ao art. 5º da Lei nº 23241/2023 por mês</t>
  </si>
  <si>
    <t>NOTA - MÉDIAS PONDERADAS</t>
  </si>
  <si>
    <t xml:space="preserve"> DESEMPENHO - PONTUAÇÃO COM DESCONTOS - 
mensal</t>
  </si>
  <si>
    <t xml:space="preserve"> DESEMPENHO - PONTUAÇÃO COM DESCONTOS -
ciclo semestral de avaliação</t>
  </si>
  <si>
    <t>NOTA</t>
  </si>
  <si>
    <t>QUANTIDADE DE DIAS DO MÊS</t>
  </si>
  <si>
    <t>LICENÇAS E AFASTAMENTOS</t>
  </si>
  <si>
    <t xml:space="preserve">EQUIVALENTE </t>
  </si>
  <si>
    <t>TIPO</t>
  </si>
  <si>
    <t>QNTE DE DIAS</t>
  </si>
  <si>
    <t>Ciclo anterior</t>
  </si>
  <si>
    <t xml:space="preserve">Resultados </t>
  </si>
  <si>
    <t>Competência Comportamental</t>
  </si>
  <si>
    <t>Art. 4º Lei nº 23.241/2023</t>
  </si>
  <si>
    <t>Art. 5º da Lei nº 23.241/2023</t>
  </si>
  <si>
    <t>sem afastamentos</t>
  </si>
  <si>
    <t>5º mês</t>
  </si>
  <si>
    <t>Competências Comportamentais</t>
  </si>
  <si>
    <t>Simulação da Carreira do Servidor</t>
  </si>
  <si>
    <t>PERÍODO</t>
  </si>
  <si>
    <t>TEE</t>
  </si>
  <si>
    <t>APERFEIÇOAMENTO</t>
  </si>
  <si>
    <t>TITULAÇÃO</t>
  </si>
  <si>
    <t>RESPONSABILIDADE</t>
  </si>
  <si>
    <t xml:space="preserve">Interstício </t>
  </si>
  <si>
    <t>CARREIRA</t>
  </si>
  <si>
    <t>INTERSTÍCIO</t>
  </si>
  <si>
    <t>Simulação de Pontos do Servidor na Carreira</t>
  </si>
  <si>
    <t>Tempo</t>
  </si>
  <si>
    <t>Nº</t>
  </si>
  <si>
    <t>FAE</t>
  </si>
  <si>
    <t>PONTOS</t>
  </si>
  <si>
    <t>NÍVEL</t>
  </si>
  <si>
    <t>Anos</t>
  </si>
  <si>
    <t>Meses</t>
  </si>
  <si>
    <t>semestral</t>
  </si>
  <si>
    <t>mensal</t>
  </si>
  <si>
    <t>acumulado</t>
  </si>
  <si>
    <t>sem trava</t>
  </si>
  <si>
    <t>trava
6 meses</t>
  </si>
  <si>
    <t>trava 
12 meses</t>
  </si>
  <si>
    <t>trava
18 meses</t>
  </si>
  <si>
    <t>único</t>
  </si>
  <si>
    <t>1º Ano</t>
  </si>
  <si>
    <t>Sem Limitação Tempo</t>
  </si>
  <si>
    <t>PERMANÊNCIA MÍNIMA: 12 MESES</t>
  </si>
  <si>
    <t>PERMANÊNCIA MÍNIMA: 18 MESES</t>
  </si>
  <si>
    <t>Entre Níveis (Meses)</t>
  </si>
  <si>
    <t xml:space="preserve">Entre Níveis 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</si>
  <si>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</si>
  <si>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</si>
  <si>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</si>
  <si>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</si>
  <si>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</si>
  <si>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</si>
  <si>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</si>
  <si>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</si>
  <si>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10º Ano</t>
  </si>
  <si>
    <t>11º Ano</t>
  </si>
  <si>
    <t>12º Ano</t>
  </si>
  <si>
    <t>13º Ano</t>
  </si>
  <si>
    <t>14º Ano</t>
  </si>
  <si>
    <t>15º Ano</t>
  </si>
  <si>
    <t>16º Ano</t>
  </si>
  <si>
    <t>17º Ano</t>
  </si>
  <si>
    <t>18º Ano</t>
  </si>
  <si>
    <t>19º Ano</t>
  </si>
  <si>
    <t>20º Ano</t>
  </si>
  <si>
    <t>21º Ano</t>
  </si>
  <si>
    <t>22º Ano</t>
  </si>
  <si>
    <t>23º Ano</t>
  </si>
  <si>
    <t>24º Ano</t>
  </si>
  <si>
    <t>25º Ano</t>
  </si>
  <si>
    <t>26º Ano</t>
  </si>
  <si>
    <t>27º Ano</t>
  </si>
  <si>
    <t>28º Ano</t>
  </si>
  <si>
    <t>29º Ano</t>
  </si>
  <si>
    <t>30º Ano</t>
  </si>
  <si>
    <t>31º Ano</t>
  </si>
  <si>
    <t>32º Ano</t>
  </si>
  <si>
    <t>33º Ano</t>
  </si>
  <si>
    <t>34º Ano</t>
  </si>
  <si>
    <t>35º Ano</t>
  </si>
  <si>
    <t>36º Ano</t>
  </si>
  <si>
    <t>37º Ano</t>
  </si>
  <si>
    <t>38º Ano</t>
  </si>
  <si>
    <t>39º Ano</t>
  </si>
  <si>
    <t>40º Ano</t>
  </si>
  <si>
    <t>41º Ano</t>
  </si>
  <si>
    <t>42º Ano</t>
  </si>
  <si>
    <t>43º Ano</t>
  </si>
  <si>
    <t>44º Ano</t>
  </si>
  <si>
    <t>45º Ano</t>
  </si>
  <si>
    <t>46º Ano</t>
  </si>
  <si>
    <t>47º Ano</t>
  </si>
  <si>
    <t>48º Ano</t>
  </si>
  <si>
    <t>49º Ano</t>
  </si>
  <si>
    <t>50º Ano</t>
  </si>
  <si>
    <t>51º Ano</t>
  </si>
  <si>
    <t>52º Ano</t>
  </si>
  <si>
    <t>53º Ano</t>
  </si>
  <si>
    <t>54º Ano</t>
  </si>
  <si>
    <t>55º Ano</t>
  </si>
  <si>
    <t>56º Ano</t>
  </si>
  <si>
    <t>57º Ano</t>
  </si>
  <si>
    <t>58º Ano</t>
  </si>
  <si>
    <t>59º Ano</t>
  </si>
  <si>
    <t>60º Ano</t>
  </si>
  <si>
    <t>Dif_acum6</t>
  </si>
  <si>
    <t>Dif_acum12</t>
  </si>
  <si>
    <t>Dif_acum18</t>
  </si>
  <si>
    <t>Pos6</t>
  </si>
  <si>
    <t>Pos12</t>
  </si>
  <si>
    <t>Pos18</t>
  </si>
  <si>
    <t>Repet</t>
  </si>
  <si>
    <t>Ajuste6</t>
  </si>
  <si>
    <t>Ajuste12</t>
  </si>
  <si>
    <t>Ajuste18</t>
  </si>
  <si>
    <t>Ciclo:</t>
  </si>
  <si>
    <t>2025.01</t>
  </si>
  <si>
    <t>Unidade Administrativa</t>
  </si>
  <si>
    <t>&lt;&lt; VOLTAR</t>
  </si>
  <si>
    <t>Nota</t>
  </si>
  <si>
    <t xml:space="preserve">    Resultado </t>
  </si>
  <si>
    <t>Período</t>
  </si>
  <si>
    <t>Competência 
Técnica</t>
  </si>
  <si>
    <t xml:space="preserve">    Competências 
Técnicas </t>
  </si>
  <si>
    <t>01/2025</t>
  </si>
  <si>
    <t>02/2025</t>
  </si>
  <si>
    <t>03/2025</t>
  </si>
  <si>
    <t>04/2024</t>
  </si>
  <si>
    <t>05/2024</t>
  </si>
  <si>
    <t>06/2025</t>
  </si>
  <si>
    <t>Plano de Trabalho - Resultado</t>
  </si>
  <si>
    <t>Mês/Ano:</t>
  </si>
  <si>
    <t>Horários do servidor</t>
  </si>
  <si>
    <t>PACTUADO</t>
  </si>
  <si>
    <t>REALIZADO</t>
  </si>
  <si>
    <t>Manhã</t>
  </si>
  <si>
    <t>Verificar a data e hora de início e fim patuados. Verificar se estão diferentes do horário do servidor.</t>
  </si>
  <si>
    <t xml:space="preserve">Mesmo dia: Calcular Prazo Pactuado </t>
  </si>
  <si>
    <t>Mais de um dia: Calcular horário do 1º dia</t>
  </si>
  <si>
    <t>Mais de um dia: Calcular horário do último dia</t>
  </si>
  <si>
    <t>Mais de um dia: Calcular a quantidade de dias</t>
  </si>
  <si>
    <t>Mesmo dia: Calcular Prazo Realizado</t>
  </si>
  <si>
    <t>Resultado das Entregas</t>
  </si>
  <si>
    <t>Equivalente mensal</t>
  </si>
  <si>
    <t>Tarde</t>
  </si>
  <si>
    <t>Separa data de Início pactuada</t>
  </si>
  <si>
    <t>Separa hora de Início pactuada</t>
  </si>
  <si>
    <t>Verifica horário de Início da atividade</t>
  </si>
  <si>
    <t>Separa data de Fim pactuada</t>
  </si>
  <si>
    <t>Verifica horário de Fim da atividade</t>
  </si>
  <si>
    <t>Separa data de fim realizado</t>
  </si>
  <si>
    <t>Verifica horário de fim da atividade</t>
  </si>
  <si>
    <t>&lt;&lt; DFT - GNCP</t>
  </si>
  <si>
    <t>Intervalo Almoço</t>
  </si>
  <si>
    <t>Entrega</t>
  </si>
  <si>
    <t>Atividade</t>
  </si>
  <si>
    <t>Observações</t>
  </si>
  <si>
    <t>Tipo de entrega</t>
  </si>
  <si>
    <t>Tipo de atividade</t>
  </si>
  <si>
    <t>Prioridade</t>
  </si>
  <si>
    <t>Complexidade</t>
  </si>
  <si>
    <t>Prazo</t>
  </si>
  <si>
    <t>Quantidade</t>
  </si>
  <si>
    <t>Qualidade</t>
  </si>
  <si>
    <t>Resultado da atividade</t>
  </si>
  <si>
    <t>Impacto</t>
  </si>
  <si>
    <t>Dificuldade</t>
  </si>
  <si>
    <t>Nível da Complexidade</t>
  </si>
  <si>
    <t>Início (pactuada)</t>
  </si>
  <si>
    <t>Fim (pactuada)</t>
  </si>
  <si>
    <t>Prazo Pactuado</t>
  </si>
  <si>
    <t>Data de conclusão (realizado)</t>
  </si>
  <si>
    <t xml:space="preserve">Prazo Realizado </t>
  </si>
  <si>
    <t>Prazo Pactuado (horas)</t>
  </si>
  <si>
    <t>mesmo dia</t>
  </si>
  <si>
    <t>Antecipado, atrasado ou dentro do prazo?</t>
  </si>
  <si>
    <t>%</t>
  </si>
  <si>
    <t>Quantidade Pactuada</t>
  </si>
  <si>
    <t>Quantidade Realizada</t>
  </si>
  <si>
    <t>Nível da Qualidade</t>
  </si>
  <si>
    <t>Qlap</t>
  </si>
  <si>
    <t>Gerir a implementação dos critérios de aferição da produtividade e mérito e da avaliação de desempenho -  PROMOVE</t>
  </si>
  <si>
    <t>Demanda de projeto</t>
  </si>
  <si>
    <t>Finalística</t>
  </si>
  <si>
    <t>Bom</t>
  </si>
  <si>
    <t>Replicar orientações formais, convites e comunicados de outros órgãos e entidades referentes à gestão e desenvolvimento de pessoas</t>
  </si>
  <si>
    <t>Demanda processual</t>
  </si>
  <si>
    <t>Estruturante</t>
  </si>
  <si>
    <t xml:space="preserve">Analisar os processos de homologação de estágio probatório </t>
  </si>
  <si>
    <t>Adequar a estrutura dos cargos e carreiras do Poder Executivo estadual  - REPENSAR CARREIRAS</t>
  </si>
  <si>
    <t>Regular</t>
  </si>
  <si>
    <t xml:space="preserve">Adequar as legislações e demais normativas de pessoal do Poder Executivo </t>
  </si>
  <si>
    <t xml:space="preserve">Gerir as etapas de avaliação de desempenho do estágio probatório </t>
  </si>
  <si>
    <t>Demanda de rotina</t>
  </si>
  <si>
    <t>Demanda pontual</t>
  </si>
  <si>
    <t>Participar de capacitação</t>
  </si>
  <si>
    <t>Gerir a Unidade</t>
  </si>
  <si>
    <t>Plano de Trabalho - Competências Técnicas</t>
  </si>
  <si>
    <t>Mapeamento</t>
  </si>
  <si>
    <t>Avaliação pela chefia</t>
  </si>
  <si>
    <t>Tipo de Competência Técnica</t>
  </si>
  <si>
    <t>Perspectiva da função</t>
  </si>
  <si>
    <t>Perspectiva do servidor</t>
  </si>
  <si>
    <t>PDI</t>
  </si>
  <si>
    <t>Nível necessário</t>
  </si>
  <si>
    <t>Nível demonstrado</t>
  </si>
  <si>
    <t>Acompanhar execução de Programas ou Projetos</t>
  </si>
  <si>
    <t>Sistemas Informatizados</t>
  </si>
  <si>
    <t>Ter conhecimento e habilidade em nível intermediário</t>
  </si>
  <si>
    <t>Legislações</t>
  </si>
  <si>
    <t>Ter conhecimento e habilidade em nível avançado</t>
  </si>
  <si>
    <t>É multiplicador</t>
  </si>
  <si>
    <t>Plano de Trabalho - Competências Comportamentais</t>
  </si>
  <si>
    <t>&lt;&lt; ROL DE COMPETÊNCIAS</t>
  </si>
  <si>
    <t>Avaliação</t>
  </si>
  <si>
    <t>Indicador</t>
  </si>
  <si>
    <t>Perspectiva da Função</t>
  </si>
  <si>
    <t>Perspectiva do Servidor</t>
  </si>
  <si>
    <t>Competências</t>
  </si>
  <si>
    <t>Qtde de indicadores</t>
  </si>
  <si>
    <t>Qtde de Competências</t>
  </si>
  <si>
    <t>Importância</t>
  </si>
  <si>
    <t>Frequência</t>
  </si>
  <si>
    <t>F ou MF</t>
  </si>
  <si>
    <t>NCCF</t>
  </si>
  <si>
    <t>Soma</t>
  </si>
  <si>
    <t>NCCS</t>
  </si>
  <si>
    <t>1. Articulação - Relacionamento em rede</t>
  </si>
  <si>
    <t xml:space="preserve">Normal </t>
  </si>
  <si>
    <t>14. Compromisso - Trabalho em equipe</t>
  </si>
  <si>
    <t>16. Compromisso - Empreendedorismo no setor público</t>
  </si>
  <si>
    <t>Rol de Competências Comportamentais</t>
  </si>
  <si>
    <t>1.1. Age com diplomacia e polidez, mantendo suas redes de suporte e cooperação.</t>
  </si>
  <si>
    <t>1.4. Conecta pessoas de sua rede que podem contribuir umas com as outras na busca de soluções ou acordos que sejam reciprocamente benéficos.</t>
  </si>
  <si>
    <t>1.7. Representa a unidade criando e mantendo redes de relacionamento complexas.</t>
  </si>
  <si>
    <t>2. Articulação - Alianças Estratégicas</t>
  </si>
  <si>
    <t>1.2. Mantém-se informado sobre os principais desafios de outras equipes dentro da unidade e e propõe formas de contribuir com o seu próprio conhecimento ou com o conhecimento das pessoas de sua rede, fazendo pontes.</t>
  </si>
  <si>
    <t>1.5. Identifica oportunidades de parcerias fora da unidade, com atores de outros órgãos públicos, do setor privado, parceiros nacionais e internacionais e da sociedade em geral.</t>
  </si>
  <si>
    <t>1.8. Desenvolve e angaria apoio para programas, políticas pesquisas e cursos reunindo-se com executivos-chave, governos, servidores e outras partes interessadas.</t>
  </si>
  <si>
    <t>3. Articulação - Gestão da Inovação</t>
  </si>
  <si>
    <t>1.3. Participa de ações intra ou interinstitucionais de experimentação, articulação e conexão.</t>
  </si>
  <si>
    <t>1.6. Coordena ações intra ou interinstitucionais de experimentação, articulação e conexão.</t>
  </si>
  <si>
    <t>1.9. Promove ações intra ou interinstitucionais que viabilizem a atuação da unidade como um polo de inovação, experimentação, articulação e conexão.</t>
  </si>
  <si>
    <t>4. Gestão de Equipe - Coordenação de equipes</t>
  </si>
  <si>
    <t>2.1. Mantém a equipe focada nas suas entregas prioritárias, sem microgerenciar atividades e participando ativamente da execução, se necessário.</t>
  </si>
  <si>
    <t>2.5. Forma equipes autônomas que gerenciam suas próprias entregas.</t>
  </si>
  <si>
    <t>2.9. Forma equipes de alta performance alinhando a capacidade da força de trabalho à visão institucional do órgão ou entidade.</t>
  </si>
  <si>
    <t>5. Gestão de Equipe - Desenvolvimento de Pessoas</t>
  </si>
  <si>
    <t>2.2. Esclarece os critérios de avaliação e dá feedbacks construtivos e individualizados, auxiliando no desenvolvimento da equipe.</t>
  </si>
  <si>
    <t>2.6. Identifica potenciais talentos e busca proporcionar oportunidades de desenvolvimento.</t>
  </si>
  <si>
    <t>2.10. Cria espaço e oportunidades para o crescimento profissional dos talentos da unidade.</t>
  </si>
  <si>
    <t>6. Gestão de Equipe - Gestão da mudança</t>
  </si>
  <si>
    <t>2.3. Promove um bom clima organizacional, solucionando conflitos que surgirem na equipe, de acordo com a peculiaridade de cada caso.</t>
  </si>
  <si>
    <t>2.7. Gerencia o clima organizacional, transformando os conflitos em oportunidades de melhoria.</t>
  </si>
  <si>
    <t>2.11. Incentiva uma cultura organizacional que procura ativamente oportunidades de melhoria.</t>
  </si>
  <si>
    <t>7. Gestão de Equipe - Gestão de Projetos</t>
  </si>
  <si>
    <t>2.4. Gerencia projetos em sua área e fomenta a participação da equipe, esclarecendo o propósito e os benefícios da mudança.</t>
  </si>
  <si>
    <t>2.8. Gerencia um conjunto de projetos de acordo com os objetivos da unidade, proporcionando um ambiente favorável às mudanças.</t>
  </si>
  <si>
    <t>2.12. Coordena programas alinhados ao mapa estratégico do órgão ou entidade, promovendo mudanças sustentáveis.</t>
  </si>
  <si>
    <t>8. Visão de Negócio - Gestão estratégica</t>
  </si>
  <si>
    <t>3.1. Responsabiliza-se pelo cumprimento das metas e prazos acordados para sua área, de forma a potencializar os resultados da escola.</t>
  </si>
  <si>
    <t>3.4. Estabelece e comunica para a sua área metas alinhadas à estratéga da unidade, fomentando o engajamento de sua equipe para o alcance das mesmas.</t>
  </si>
  <si>
    <t>3.7. Toma decisões estratégicas em nível institucional, de modo a viabilizar as entregas do órgão ou entidade.</t>
  </si>
  <si>
    <t>9. Visão de Negócio - Visão sistêmica</t>
  </si>
  <si>
    <t>3.2. Atua de modo a fortalecer a gestão e compreende a estratégia, objetivos e cultura da órgão ou entidade.</t>
  </si>
  <si>
    <t>3.5. Demonstra claramente de que forma a entrega de sua área impacta a gestão do órgão ou entidade e compreende o todo e a interdependência entre as áreas.</t>
  </si>
  <si>
    <t>3.8. Orienta-se pela visão insitucional, identificando tendências e oportunidades na oferta de soluções inovadoras na área de atuação do órgão ou entidade, alinhadas às estratégias da unidade.</t>
  </si>
  <si>
    <t>10. Visão de Negócio - Governança</t>
  </si>
  <si>
    <t>3.3. Identifica e reporta dificuldades ou problemas na execução das entregas de sua equipe.</t>
  </si>
  <si>
    <t>3.6. Elabora plano de ação preventivo a partir da identificação de possíveis eventos de risco no alcance dos objetivos e metas da unidade.</t>
  </si>
  <si>
    <t>3.9. Coordena ações de intervenção em situações de crise, com atividades que visam minimizar, reduzir ou, se possível, eliminar os impactos causados pela adversidade.</t>
  </si>
  <si>
    <t>11. Comunicação - Comunicação verbal e não verbal</t>
  </si>
  <si>
    <t>4.1. Comunica-se de maneira clara e concisa, utilizando linguagem corporal adequada.</t>
  </si>
  <si>
    <t>4.4. Apresenta, explica e defende propostas e projetos, comunicando-se de forma eficaz.</t>
  </si>
  <si>
    <t>4.7. Apresenta, de forma articulada, informações sensíveis de amplo impacto.</t>
  </si>
  <si>
    <t>12. Comunicação - Comunicação escrita</t>
  </si>
  <si>
    <t>4.2. Escreve documentos sob sua responsabilidade de maneira concatenada, coesa e gramaticalmente corretos, garantindo que sejam compreendidos pelo plúblico-alvo.</t>
  </si>
  <si>
    <t>4.5. Escreve e-mails, pareceres, notas técnicas, projeto básico, relatórios ou outros documentos da unidade usando terminologia clara e formato conciso para uso de tomada de decisão de alto nível.</t>
  </si>
  <si>
    <t>4.8. Escreve documentos institucionais utilizando uma variedade de estilos e formatos adequadamente.</t>
  </si>
  <si>
    <t>13. Comunicação - Escuta ativa</t>
  </si>
  <si>
    <t>4.3. Escuta ativamente as ideias e opiniões do outro em questões relacionadas ao trabalho e respeita o tempo de fala e a opinião de seus colegas.</t>
  </si>
  <si>
    <t>4.6. Modera reuniões e outros momentos de interação, identificando maneiras de garantir que todos tenham a oportunidade de fala e cnotribuição.</t>
  </si>
  <si>
    <t>4.9.Realiza ações que favorecem a criação de um ambiente colaborativo, voltado à escuta ativa e à exposição de ideias na unidade.</t>
  </si>
  <si>
    <t>5.1. Apresenta atitude positiva no desempenho de suas atividades, comprometendo-se com as metas e com os prazos da equipe.</t>
  </si>
  <si>
    <t>5.4. Demonstra proatividade no trabalho desenvolvido pela equipe fazendo o que for necessário, dentro de sua alçada, para conquistar os resultados esperados.</t>
  </si>
  <si>
    <t>5.7. Supera as metas estabelecidas demonstrando preocupação com os resultados gerais da unidade</t>
  </si>
  <si>
    <t>15. Compromisso - Desenvolvimento pessoal e profissional</t>
  </si>
  <si>
    <t>5.2. Responsabiliza-de pelas suas entregas, sendo receptivo aos feedbacks e atuando sobre as necessidades de melhoria</t>
  </si>
  <si>
    <t>5.5. Evita retrabalho e sobrecarga aos outros membros da equipe ajuda os colegas nas suas atribuições com foco em entregas de qualidade.</t>
  </si>
  <si>
    <t>5.8. Incentiva uma cultura de entrega de alto valor, colaborando para que os demais servidores alcancem esse mesmo patamar</t>
  </si>
  <si>
    <t>5.3. Participa com engajamento das iniciativas da unidade, assumindo uma postura colaborativa.</t>
  </si>
  <si>
    <t>5.6. Age de modo a viabilizar mudanças operacionais a partir do trabalho conjunto, trazendo sugestões que melhorem o ambiente de trabalho.</t>
  </si>
  <si>
    <t>5.9. Atua como um agente de transformação, propondo iniciativas que atendam às estratégias da unidade</t>
  </si>
  <si>
    <t>17. Orientação ao público interno e externo - Relacionamento com o público</t>
  </si>
  <si>
    <t>6.1. Interage com o usuários de forma cortês, empática e respeitosa, estando sempre atento aos feedbacks recebidos</t>
  </si>
  <si>
    <t>6.4. Identifica o nível de satisfação do usuário, implementando adequações no atendimento</t>
  </si>
  <si>
    <t>6.7. Contorna eventuais situações de conflito com o usuário, auxiliando no fortalecimento da relação com a área ou com a unidade</t>
  </si>
  <si>
    <t>18. Orientação ao público interno e externo - Conhecimento institucional</t>
  </si>
  <si>
    <t>6.2. Ajuda o usuário a entender os serviços prestados pela área ou pela unidade</t>
  </si>
  <si>
    <t>6.8. Identifica tendências ou necessidades não atendidas, antecipando à alta gestão soluções para potencializar a satisfação do usuário.</t>
  </si>
  <si>
    <t>6.5. Apresenta um comportamento proativo, identificando melhorias nos serviços prestados pela área ou pela unidade</t>
  </si>
  <si>
    <t>19. Orientação ao público interno e externo - Qualidade na prestação dos serviços</t>
  </si>
  <si>
    <t>6.3. Executa suas entregas com zelo, cumprindo promessas feitas ao usuário, mantendo os padrões de qualidade.</t>
  </si>
  <si>
    <t>6.6. É reconhecido como a pessoa capaz de solucionar problemas e realizar entregas com qualidade.</t>
  </si>
  <si>
    <t>6.9. Supera as expectativas do usuário nas entregas sob sua responsabilidade.</t>
  </si>
  <si>
    <t>20. Solução de problemas - Diagnóstico de problemas</t>
  </si>
  <si>
    <t>7.1. Demonstra iniciativa nas atividades sob sua responsabilidade, questionando sempre o que pode ser feito para melhorar a situação.</t>
  </si>
  <si>
    <t>7.4. Age de maneira proativa antecipando e enquadrando eventuais problemas, definindo claramente suas causas e consequências.</t>
  </si>
  <si>
    <t>7.7. É referência dentro da temática em que atua, colaborando com a solução de problemas além da sua área, agregando valor à unidade.</t>
  </si>
  <si>
    <t>21. Solução de problemas - Métodos de solução de problemas</t>
  </si>
  <si>
    <t>7.2. Comunica de forma tempestiva qualquer risco ou problema na execução de suas atividades</t>
  </si>
  <si>
    <t>7.5. Apresenta soluções objetivas ou inovadoras para os problemas identificados.</t>
  </si>
  <si>
    <t>7.8. Comunica de forma tempestiva qualquer risco ou problema na execução de suas</t>
  </si>
  <si>
    <t>22. Solução de problemas - - Aprendizagem organizacional</t>
  </si>
  <si>
    <t>7.3. Participa de iniciativas inovadoras, sejam projetos ou grupos de trabalho para solucionar problemas ou gerar conhecimentos.</t>
  </si>
  <si>
    <t>7.6. Fomenta iniciativas inovadoras da unidade compartilhando os seus conhecimentos e registrando os aprendizados gerados.</t>
  </si>
  <si>
    <t>7.9. Gera conhecimentos e conteúdos inovadores estimulando seu uso, reuso e redistribuição dentro e fora da escola</t>
  </si>
  <si>
    <t>HEP9Z62yZ0iBvNdWIgtW1O3ZS3EF8U1NpTqWvTQr_2lUQ1laS1M2TElXVFpMS1FXVDhSWTNFUDZQQS4u</t>
  </si>
  <si>
    <t>Form1</t>
  </si>
  <si>
    <t>{42b53cae-0a07-40df-950b-5d7df9624bb7}</t>
  </si>
  <si>
    <t>INTERSTÍCIO2</t>
  </si>
  <si>
    <t xml:space="preserve">PONTUAÇÃO </t>
  </si>
  <si>
    <t>ARTIGOS</t>
  </si>
  <si>
    <t>ORGÃODELOTACAO</t>
  </si>
  <si>
    <t>sigla</t>
  </si>
  <si>
    <t>DATA</t>
  </si>
  <si>
    <t>DIA DA SEMANA</t>
  </si>
  <si>
    <t>TIPO/FERIADO</t>
  </si>
  <si>
    <t>NOME FERIADO</t>
  </si>
  <si>
    <t>validado</t>
  </si>
  <si>
    <t>CARGOS</t>
  </si>
  <si>
    <t>CARGOS2</t>
  </si>
  <si>
    <t>1.2. Conecta pessoas de sua rede que podem contribuir umas com as outras na busca de soluções ou acordos que sejam reciprocamente benéficos.</t>
  </si>
  <si>
    <t>1.3. Representa a unidade criando e mantendo redes de relacionamento complexas.</t>
  </si>
  <si>
    <t>1º Ciclo</t>
  </si>
  <si>
    <t>Inicial</t>
  </si>
  <si>
    <t>Cargo em Comissão - DAS-1 ou DAS-2</t>
  </si>
  <si>
    <t>Graduação em nível superior</t>
  </si>
  <si>
    <t>Publicados - Média Relevância - B3, B4 e B5</t>
  </si>
  <si>
    <t xml:space="preserve"> Agência Goiana de Infraestrutura e Transportes </t>
  </si>
  <si>
    <t>GOINFRA</t>
  </si>
  <si>
    <t>Ter conhecimento</t>
  </si>
  <si>
    <t>Não tem conhecimento</t>
  </si>
  <si>
    <t>Domingo</t>
  </si>
  <si>
    <t>Confraternização Universal</t>
  </si>
  <si>
    <t>Sim</t>
  </si>
  <si>
    <t>2.1. Mantém-se informado sobre os principais desafios de outras equipes dentro da unidade e e propõe formas de contribuir com o seu próprio conhecimento ou com o conhecimento das pessoas de sua rede, fazendo pontes.</t>
  </si>
  <si>
    <t>2.2. Identifica oportunidades de parcerias fora da unidade, com atores de outros órgãos públicos, do setor privado, parceiros nacionais e internacionais e da sociedade em geral.</t>
  </si>
  <si>
    <t>2.3. Desenvolve e angaria apoio para programas, políticas pesquisas e cursos reunindo-se com executivos-chave, governos, servidores e outras partes interessadas.</t>
  </si>
  <si>
    <t>2º Ciclo</t>
  </si>
  <si>
    <t>Cargo em Comissão - DAS-3 ou DAS-4</t>
  </si>
  <si>
    <t>Pós-graduação em nível de especialização lato sensu</t>
  </si>
  <si>
    <t>Publicados - Excelência Nacional - B1 e B2</t>
  </si>
  <si>
    <t>Agência Brasil Central </t>
  </si>
  <si>
    <t>ABC</t>
  </si>
  <si>
    <t>GERENCIAL</t>
  </si>
  <si>
    <t>Ter conhecimento e habilidade em nível básico</t>
  </si>
  <si>
    <t>Segunda-feira</t>
  </si>
  <si>
    <t>Carnaval - Ponto Facultativo</t>
  </si>
  <si>
    <t>Não</t>
  </si>
  <si>
    <t>3.1. Participa de ações intra ou interinstitucionais de experimentação, articulação e conexão.</t>
  </si>
  <si>
    <t>3.2. Coordena ações intra ou interinstitucionais de experimentação, articulação e conexão.</t>
  </si>
  <si>
    <t>3.3. Promove ações intra ou interinstitucionais que viabilizem a atuação da unidade como um polo de inovação, experimentação, articulação e conexão.</t>
  </si>
  <si>
    <t>3º Ciclo</t>
  </si>
  <si>
    <t>Cargo em Comissão - DAS-5, DAS-6, DAS-7, DAID-1A, AEG</t>
  </si>
  <si>
    <t>Pós-graduação em nível de mestrado</t>
  </si>
  <si>
    <t>Publicados - Excelência Internacional - A3 e A4</t>
  </si>
  <si>
    <t xml:space="preserve">Agência Estadual de Turismo </t>
  </si>
  <si>
    <t>GOIÁSTURISMO</t>
  </si>
  <si>
    <t xml:space="preserve">Outros </t>
  </si>
  <si>
    <t>Terça-feira</t>
  </si>
  <si>
    <t>Carnaval</t>
  </si>
  <si>
    <t>4.1. Mantém a equipe focada nas suas entregas prioritárias, sem microgerenciar atividades e participando ativamente da execução, se necessário.</t>
  </si>
  <si>
    <t>4.2. Forma equipes autônomas que gerenciam suas próprias entregas.</t>
  </si>
  <si>
    <t>4.3. Forma equipes de alta performance alinhando a capacidade da força de trabalho à visão institucional do órgão ou entidade.</t>
  </si>
  <si>
    <t>4º Ciclo</t>
  </si>
  <si>
    <t>Cargo em Comissão - DAI-1, DAID-1, DAID-1B, DAID-2, AE-1, AE-2</t>
  </si>
  <si>
    <t>Pós-graduação em nível de doutorado</t>
  </si>
  <si>
    <t>Publicados - Excelência Internacional - A1 e A2</t>
  </si>
  <si>
    <t xml:space="preserve">Agência Goiana de Assistência Técnica, Extensão Rural e Pesquisa Agropecuária  </t>
  </si>
  <si>
    <t>EMATER</t>
  </si>
  <si>
    <t>Não se aplica</t>
  </si>
  <si>
    <t>Quarta-feira</t>
  </si>
  <si>
    <t>Quarta de Cinzas - Ponto facultativo até as 14h</t>
  </si>
  <si>
    <t>5.1. Esclarece os critérios de avaliação e dá feedbacks construtivos e individualizados, auxiliando no desenvolvimento da equipe.</t>
  </si>
  <si>
    <t>5.2. Identifica potenciais talentos e busca proporcionar oportunidades de desenvolvimento.</t>
  </si>
  <si>
    <t>5.3. Cria espaço e oportunidades para o crescimento profissional dos talentos da unidade.</t>
  </si>
  <si>
    <t>Cargo em Comissão - DAI-2, DAI-3, DAID-3, DAID-4, DAID-5, DAID-6, DAID-7, DAID-8, DAID-9, DAID-10, DAID-11, DAID-12, DAID-13 e DAID-14</t>
  </si>
  <si>
    <t>Aprovados em Eventos Científicos - Estadual - E4</t>
  </si>
  <si>
    <t xml:space="preserve">Agência Goiana de Defesa Agropecuária </t>
  </si>
  <si>
    <t>AGRODEFESA</t>
  </si>
  <si>
    <t>Ser multiplicador</t>
  </si>
  <si>
    <t>Quinta-feira</t>
  </si>
  <si>
    <t>Sexta Feira da Paixão - Ponto Facultativo</t>
  </si>
  <si>
    <t>6.1. Promove um bom clima organizacional, solucionando conflitos que surgirem na equipe, de acordo com a peculiaridade de cada caso.</t>
  </si>
  <si>
    <t>6.2. Gerencia o clima organizacional, transformando os conflitos em oportunidades de melhoria.</t>
  </si>
  <si>
    <t>6.3. Incentiva uma cultura organizacional que procura ativamente oportunidades de melhoria.</t>
  </si>
  <si>
    <t>Função Comissionada ou Gratificada - até R$ 750,00</t>
  </si>
  <si>
    <t>Aprovados em Eventos Científicos - Regional - E3</t>
  </si>
  <si>
    <t>Agência Goiana de Regulação, Controle e Fiscalização de Serviços Públicos </t>
  </si>
  <si>
    <t>AGR</t>
  </si>
  <si>
    <t>Sexta-feira</t>
  </si>
  <si>
    <t>Sexta Feira Santa - Paixão de Cristo</t>
  </si>
  <si>
    <t>7.1. Gerencia projetos em sua área e fomenta a participação da equipe, esclarecendo o propósito e os benefícios da mudança.</t>
  </si>
  <si>
    <t>7.2. Gerencia um conjunto de projetos de acordo com os objetivos da unidade, proporcionando um ambiente favorável às mudanças.</t>
  </si>
  <si>
    <t>7.3. Coordena programas alinhados ao mapa estratégico do órgão ou entidade, promovendo mudanças sustentáveis.</t>
  </si>
  <si>
    <t>Função Comissionada ou Gratificada - R$ 751,00 a R$ 1.200,00</t>
  </si>
  <si>
    <t>Aprovados em Eventos Científicos - Nacional - E2</t>
  </si>
  <si>
    <t xml:space="preserve">Comando Geral da Polícia Militar do Estado de Goiás </t>
  </si>
  <si>
    <t>PM</t>
  </si>
  <si>
    <t>Tiradentes</t>
  </si>
  <si>
    <t>8.1. Responsabiliza-se pelo cumprimento das metas e prazos acordados para sua área, de forma a potencializar os resultados da escola.</t>
  </si>
  <si>
    <t>8.2. Estabelece e comunica para a sua área metas alinhadas à estratéga da unidade, fomentando o engajamento de sua equipe para o alcance das mesmas.</t>
  </si>
  <si>
    <t>8.3. Toma decisões estratégicas em nível institucional, de modo a viabilizar as entregas do órgão ou entidade.</t>
  </si>
  <si>
    <t>Função Comissionada ou Gratificada - R$ 1.201,00 a R$ 1.650,00</t>
  </si>
  <si>
    <t>Aprovados em Eventos Centíficos - Internacional - E1</t>
  </si>
  <si>
    <t xml:space="preserve">Comando Geral do Corpo de Bombeiros Militar </t>
  </si>
  <si>
    <t>CBM</t>
  </si>
  <si>
    <t>Dia do Trabalho</t>
  </si>
  <si>
    <t>9.1. Atua de modo a fortalecer a gestão e compreende a estratégia, objetivos e cultura da órgão ou entidade.</t>
  </si>
  <si>
    <t>9.2. Demonstra claramente de que forma a entrega de sua área impacta a gestão do órgão ou entidade e compreende o todo e a interdependência entre as áreas.</t>
  </si>
  <si>
    <t>9.3. Orienta-se pela visão insitucional, identificando tendências e oportunidades na oferta de soluções inovadoras na área de atuação do órgão ou entidade, alinhadas às estratégias da unidade.</t>
  </si>
  <si>
    <t>Função Comissionada ou Gratificada - R$ 1.651,00 a R$ 2.250,00</t>
  </si>
  <si>
    <t xml:space="preserve">Controladoria-Geral do Estado </t>
  </si>
  <si>
    <t>CGE</t>
  </si>
  <si>
    <t>MUNICIPAL</t>
  </si>
  <si>
    <t>Dia de Nossa Senhora Auxiliadora (Padroeira de Goiânia)</t>
  </si>
  <si>
    <t>10.1. Identifica e reporta dificuldades ou problemas na execução das entregas de sua equipe.</t>
  </si>
  <si>
    <t>10.2. Elabora plano de ação preventivo a partir da identificação de possíveis eventos de risco no alcance dos objetivos e metas da unidade.</t>
  </si>
  <si>
    <t>10.3. Coordena ações de intervenção em situações de crise, com atividades que visam minimizar, reduzir ou, se possível, eliminar os impactos causados pela adversidade.</t>
  </si>
  <si>
    <t>Função Comissionada ou Gratificada - acima de R$ 2.250,00</t>
  </si>
  <si>
    <t>Delegacia Geral da Polícia Civil</t>
  </si>
  <si>
    <t>DGPC</t>
  </si>
  <si>
    <t>Corpus Christi</t>
  </si>
  <si>
    <t>11.1. Comunica-se de maneira clara e concisa, utilizando linguagem corporal adequada.</t>
  </si>
  <si>
    <t>11.2. Apresenta, explica e defende propostas e projetos, comunicando-se de forma eficaz.</t>
  </si>
  <si>
    <t>11.3. Apresenta, de forma articulada, informações sensíveis de amplo impacto.</t>
  </si>
  <si>
    <t>Faixa V - Atuação como Agente de Contratação, Gestor ou Fiscal de Contratos ou Convênios</t>
  </si>
  <si>
    <t>Departamento Estadual de Trânsito </t>
  </si>
  <si>
    <t>DETRAN</t>
  </si>
  <si>
    <t>Corpus Christi - Ponto Facultativo</t>
  </si>
  <si>
    <t>12.1. Escreve documentos sob sua responsabilidade de maneira concatenada, coesa e gramaticalmente corretos, garantindo que sejam compreendidos pelo plúblico-alvo.</t>
  </si>
  <si>
    <t>12.2. Escreve e-mails, pareceres, notas técnicas, projeto básico, relatórios ou outros documentos da unidade usando terminologia clara e formato conciso para uso de tomada de decisão de alto nível.</t>
  </si>
  <si>
    <t>12.3. Escreve documentos institucionais utilizando uma variedade de estilos e formatos adequadamente.</t>
  </si>
  <si>
    <t xml:space="preserve">Faixa IV - Atuação como Agente de Contratação, Gestor ou Fiscal de Contratos ou Convênios </t>
  </si>
  <si>
    <t xml:space="preserve">Diretoria-Geral de Polícia Penal </t>
  </si>
  <si>
    <t>DGPP</t>
  </si>
  <si>
    <t>Fundação da Cidade de Goiás (Transferência da Capital)</t>
  </si>
  <si>
    <t>13.1. Escuta ativamente as ideias e opiniões do outro em questões relacionadas ao trabalho e respeita o tempo de fala e a opinião de seus colegas.</t>
  </si>
  <si>
    <t>13.2. Modera reuniões e outros momentos de interação, identificando maneiras de garantir que todos tenham a oportunidade de fala e cnotribuição.</t>
  </si>
  <si>
    <t>13.3.Realiza ações que favorecem a criação de um ambiente colaborativo, voltado à escuta ativa e à exposição de ideias na unidade.</t>
  </si>
  <si>
    <t>Faixa III - Atuação como Agente de Contratação, Gestor ou Fiscal de Contratos ou Convênios</t>
  </si>
  <si>
    <t xml:space="preserve">Fundação de Amparo à Pesquisa do Estado de Goiás </t>
  </si>
  <si>
    <t>FAPEG</t>
  </si>
  <si>
    <t>Independência do Brasil</t>
  </si>
  <si>
    <t>14.1. Apresenta atitude positiva no desempenho de suas atividades, comprometendo-se com as metas e com os prazos da equipe.</t>
  </si>
  <si>
    <t>14.2. Demonstra proatividade no trabalho desenvolvido pela equipe fazendo o que for necessário, dentro de sua alçada, para conquistar os resultados esperados.</t>
  </si>
  <si>
    <t>14.3. Supera as metas estabelecidas demonstrando preocupação com os resultados gerais da unidade</t>
  </si>
  <si>
    <t xml:space="preserve">Faixa II - Atuação como Agente de Contratação, Gestor ou Fiscal de Contratos ou Convênios </t>
  </si>
  <si>
    <t xml:space="preserve">Goiás Previdência </t>
  </si>
  <si>
    <t>GOIASPREV</t>
  </si>
  <si>
    <t>Independecia do Brasil - Ponto Facultativo</t>
  </si>
  <si>
    <t>15.1. Responsabiliza-de pelas suas entregas, sendo receptivo aos feedbacks e atuando sobre as necessidades de melhoria</t>
  </si>
  <si>
    <t>15.2. Evita retrabalho e sobrecarga aos outros membros da equipe ajuda os colegas nas suas atribuições com foco em entregas de qualidade.</t>
  </si>
  <si>
    <t>15.3. Incentiva uma cultura de entrega de alto valor, colaborando para que os demais servidores alcancem esse mesmo patamar</t>
  </si>
  <si>
    <t xml:space="preserve"> Faixa I - Atuação como Agente de Contratação, Gestor ou Fiscal de Contratos ou Convênios</t>
  </si>
  <si>
    <t xml:space="preserve">Junta Comércial do Estado de Goiás </t>
  </si>
  <si>
    <t>JUCEG</t>
  </si>
  <si>
    <t>Dia de Nossa Senhora Aparecida</t>
  </si>
  <si>
    <t>16.1. Participa com engajamento das iniciativas da unidade, assumindo uma postura colaborativa.</t>
  </si>
  <si>
    <t>16.2. Age de modo a viabilizar mudanças operacionais a partir do trabalho conjunto, trazendo sugestões que melhorem o ambiente de trabalho.</t>
  </si>
  <si>
    <t>16.3. Atua como um agente de transformação, propondo iniciativas que atendam às estratégias da unidade</t>
  </si>
  <si>
    <t>Atuação em Comitê, Câmara Técnica, Comissão ou Grupo de Trabalho</t>
  </si>
  <si>
    <t xml:space="preserve">Procuradoria-Geral do Estado </t>
  </si>
  <si>
    <t>PGE</t>
  </si>
  <si>
    <t>Dia de Nossa Senhora Aparecida - Ponto Facultativo</t>
  </si>
  <si>
    <t>17.1. Interage com o usuários de forma cortês, empática e respeitosa, estando sempre atento aos feedbacks recebidos</t>
  </si>
  <si>
    <t>17.2. Identifica o nível de satisfação do usuário, implementando adequações no atendimento</t>
  </si>
  <si>
    <t>17.3. Contorna eventuais situações de conflito com o usuário, auxiliando no fortalecimento da relação com a área ou com a unidade</t>
  </si>
  <si>
    <t>Atuação em Conselho Consultivo</t>
  </si>
  <si>
    <t>Aniversário de Goiânia</t>
  </si>
  <si>
    <t>18.1. Ajuda o usuário a entender os serviços prestados pela área ou pela unidade</t>
  </si>
  <si>
    <t>18.2. Identifica tendências ou necessidades não atendidas, antecipando à alta gestão soluções para potencializar a satisfação do usuário.</t>
  </si>
  <si>
    <t>18.3. Apresenta um comportamento proativo, identificando melhorias nos serviços prestados pela área ou pela unidade</t>
  </si>
  <si>
    <t>Atuação em Conselho Deliberativo</t>
  </si>
  <si>
    <t xml:space="preserve">Secretaria de Estado da Casa Civil </t>
  </si>
  <si>
    <t>Casa Civil</t>
  </si>
  <si>
    <t>Sábado</t>
  </si>
  <si>
    <t>Dia do Servidor Público</t>
  </si>
  <si>
    <t>19.1. Executa suas entregas com zelo, cumprindo promessas feitas ao usuário, mantendo os padrões de qualidade.</t>
  </si>
  <si>
    <t>19.2. É reconhecido como a pessoa capaz de solucionar problemas e realizar entregas com qualidade.</t>
  </si>
  <si>
    <t>19.3. Supera as expectativas do usuário nas entregas sob sua responsabilidade.</t>
  </si>
  <si>
    <t xml:space="preserve">Exercício em Atuação Prioritária </t>
  </si>
  <si>
    <t xml:space="preserve">Secretaria de Estado da Casa Militar </t>
  </si>
  <si>
    <t>CASA MILITAR</t>
  </si>
  <si>
    <t>Finados</t>
  </si>
  <si>
    <t>20.1. Demonstra iniciativa nas atividades sob sua responsabilidade, questionando sempre o que pode ser feito para melhorar a situação.</t>
  </si>
  <si>
    <t>20.2. Age de maneira proativa antecipando e enquadrando eventuais problemas, definindo claramente suas causas e consequências.</t>
  </si>
  <si>
    <t>20.3. É referência dentro da temática em que atua, colaborando com a solução de problemas além da sua área, agregando valor à unidade.</t>
  </si>
  <si>
    <t xml:space="preserve">Secretaria de Estado da Cultura </t>
  </si>
  <si>
    <t>SECULT</t>
  </si>
  <si>
    <t>Finados - Ponto Facultativo</t>
  </si>
  <si>
    <t>21.1. Comunica de forma tempestiva qualquer risco ou problema na execução de suas atividades</t>
  </si>
  <si>
    <t>21.2. Apresenta soluções objetivas ou inovadoras para os problemas identificados.</t>
  </si>
  <si>
    <t>21.3. Comunica de forma tempestiva qualquer risco ou problema na execução de suas</t>
  </si>
  <si>
    <t xml:space="preserve">Secretaria de Estado da Economia </t>
  </si>
  <si>
    <t>ECONOMIA</t>
  </si>
  <si>
    <t>Proclamação da República</t>
  </si>
  <si>
    <t>22. Solução de problemas - Aprendizagem organizacional</t>
  </si>
  <si>
    <t>22.1. Participa de iniciativas inovadoras, sejam projetos ou grupos de trabalho para solucionar problemas ou gerar conhecimentos.</t>
  </si>
  <si>
    <t>22.2. Fomenta iniciativas inovadoras da unidade compartilhando os seus conhecimentos e registrando os aprendizados gerados.</t>
  </si>
  <si>
    <t>22.3. Gera conhecimentos e conteúdos inovadores estimulando seu uso, reuso e redistribuição dentro e fora da escola</t>
  </si>
  <si>
    <t xml:space="preserve">Secretaria de Estado da Educação </t>
  </si>
  <si>
    <t>SEDUC</t>
  </si>
  <si>
    <t>Natal</t>
  </si>
  <si>
    <t xml:space="preserve">Secretaria de Estado da Infraestrutura </t>
  </si>
  <si>
    <t>SEINFRA</t>
  </si>
  <si>
    <t>Secretaria de Estado da Retomada</t>
  </si>
  <si>
    <t>RETOMADA</t>
  </si>
  <si>
    <t xml:space="preserve">Secretaria de Estado da Saúde </t>
  </si>
  <si>
    <t>SES</t>
  </si>
  <si>
    <t xml:space="preserve">Secretaria de Estado de Agricultura, Pecuária e Abastecimento </t>
  </si>
  <si>
    <t>SEAPA</t>
  </si>
  <si>
    <t>Semana Santa - Ponto Facultativo</t>
  </si>
  <si>
    <t xml:space="preserve">Secretaria de Estado de Ciência, Tecnologia e Inovação </t>
  </si>
  <si>
    <t>SECTI</t>
  </si>
  <si>
    <t>Semana Santa - Paixão de Cristo</t>
  </si>
  <si>
    <t xml:space="preserve">Secretaria de Estado de Comunicação </t>
  </si>
  <si>
    <t>SECOM</t>
  </si>
  <si>
    <t xml:space="preserve">Secretaria de Estado de Desenvolvimento Social </t>
  </si>
  <si>
    <t>SEDS</t>
  </si>
  <si>
    <t xml:space="preserve">Secretaria de Estado de Esporte e Lazer  </t>
  </si>
  <si>
    <t>SEL</t>
  </si>
  <si>
    <t>Sexta-Feira</t>
  </si>
  <si>
    <t xml:space="preserve">Secretaria de Estado de Indústria, Comércio e Serviços </t>
  </si>
  <si>
    <t>SIC</t>
  </si>
  <si>
    <t xml:space="preserve">Secretaria de Estado de Relações Institucionais </t>
  </si>
  <si>
    <t>SERINT</t>
  </si>
  <si>
    <t>Ponto Facultativo</t>
  </si>
  <si>
    <t xml:space="preserve">Secretária de Estado de Segurança Pública </t>
  </si>
  <si>
    <t>SSP</t>
  </si>
  <si>
    <t xml:space="preserve">Secretaria de Estado de  Meio Ambiente e Desenvolvimento Sustentável </t>
  </si>
  <si>
    <t>SEMAD</t>
  </si>
  <si>
    <t xml:space="preserve">Secretaria de Estado do Entorno do Distrito Federal </t>
  </si>
  <si>
    <t>SEDF</t>
  </si>
  <si>
    <t xml:space="preserve">Secretaria-Geral do Governo </t>
  </si>
  <si>
    <t>SGG</t>
  </si>
  <si>
    <t xml:space="preserve">Universidade Estadual de Goiás </t>
  </si>
  <si>
    <t>UEG</t>
  </si>
  <si>
    <t>Vice-Governadoria</t>
  </si>
  <si>
    <t>VICE-GOV</t>
  </si>
  <si>
    <t>Dia da Consciência Negra</t>
  </si>
  <si>
    <t>DFT da GNCP</t>
  </si>
  <si>
    <t>Fluxo de Trabalho</t>
  </si>
  <si>
    <t>Fonte</t>
  </si>
  <si>
    <t>Acompanhamento de execução de programas ou projetos realizado</t>
  </si>
  <si>
    <t>* Planejar o programa / projeto;
* Executar o programa / projeto;
* Monitorar o programa / projeto;
* Avaliar o programa / projeto;
* Elaborar o relatório final do programa / projeto.</t>
  </si>
  <si>
    <t>Informações de programas ou projetos acompanhados registrados em pasta interna da unidade</t>
  </si>
  <si>
    <t xml:space="preserve">SEI; </t>
  </si>
  <si>
    <t>Estrutura dos cargos e carreiras do Poder Executivo estadual adequada</t>
  </si>
  <si>
    <t>* Receber a demanda de cargo ou carreira a ser contemplado com a adequação de estrutura;
* Levantar remuneração e carreira de cargos semelhantes em âmbito nacional;
* Realizar reuniões com os órgãos contemplados;
* Realizar reunião com o Titular da Secretaria de Administração;
* Elaborar minuta de lei para cada órgão contemplado;
* Encaminhar modelo de minuta de projeto de lei aos órgãos contempladso;
* Solicitar minuta de projeto de lei aos órgãos contemplados;
* Receber os respectivos processos instruídos;
* Atribuir os processos ao servidor responsável;
* Atualizar a planilha de controle interno de processos;
* Analisar as minutas de projeto de lei recebidas;
* Realizar reuniões com Unidades da Subsecretaria de Gestão e Desenvolvimento de Pessoas;
* Realizar reunião com a Procuradoria Setorial da SEAD;
* Realizar reunião com o Titular da Pasta interessada e o Secretário de Administração para validação da Minuta;
* Realizar reunião com os órgãos contemplados para alinhamento;
* Redigir as minutas do atos normativos;
* Validar as minutas com o Secretário de Administração;
* Validar os processos instruídos e a minutas com a Superintendência Central de Desenvolvimento Estratégico de Pessoal, Subsecretaria de Gestão e Desenvolvimento de Pessoas e Assessoria do Gabinete do Secretário;
* Adequar os processos e as minutas conforme as validações;
* Encaminhar o processo para prosseguimento;
* Atualizar a planilha de controle interno de processos; e
* Realizar o acompanhamento especial na unidade.</t>
  </si>
  <si>
    <t>Legislação e normativas de pessoal registradas em pasta interna da Unidade</t>
  </si>
  <si>
    <t>Legislação e normativas de pessoal do Poder Executivo adequadas</t>
  </si>
  <si>
    <t>* Identificar/Receber demanda para adequação das legislações e demais normativas de pessoal do Poder Executivo;
* Atribuir o processo ao servidor responsável;
* Atualizar a planilha de controle interno de processos;
* Verificar se o processo foi instruído corretamente;
* Analisar o mérito processual;
* Solicitar adequações/correções à unidade demandante, caso necessário;
* Redigir a minuta do ato normativo, caso necessário;
* Encaminhar o processo para prosseguimento;
* Atualizar a planilha de controle interno de processos; e
* Concluir ou realizar o acompanhamento especial na unidade, caso necessário.</t>
  </si>
  <si>
    <t>Minutas de criação ou alteração legislativa de pessoal do Poder Executivo estadual analisadas</t>
  </si>
  <si>
    <t xml:space="preserve">Analisar as minutas de criação ou alteração legislativa de pessoal do Poder Executivo estadual </t>
  </si>
  <si>
    <t>* Receber demanda para análise das minutas de criação ou alteração legislativa de pessoal do Poder Executivo estadual;
* Atribuir o processo ao servidor responsável;
* Atualizar a planilha de controle interno de processos;
* Analisar o mérito processual;
* Encaminhar o processo para prosseguimento;
* Atualizar a planilha de controle interno de processos; e
* Realizar o acompanhamento especial na unidade.</t>
  </si>
  <si>
    <t>Legislação e normativas de pessoal registradas no SEI</t>
  </si>
  <si>
    <t>Autógrafos de lei relacionados às normativas de servidores do Poder Executivo estadual analisados</t>
  </si>
  <si>
    <t xml:space="preserve">Analisar os Autógrafos de Lei relacionados às normativas de servidores do Poder Executivo estadual </t>
  </si>
  <si>
    <t>* Receber demanda para análise das minutas dos Autógrafos de lei relacionados aos servidores públicos;
* Atribuir o processo ao servidor responsável;
* Atualizar a planilha de controle interno de processos;
* Analisar o mérito processual pela conveniência ou oportunidade;
* Encaminhar o processo para prosseguimento;
* Atualizar a planilha de controle interno de processos; e
* Realizar o acompanhamento especial na unidade.</t>
  </si>
  <si>
    <t>Processos referentes à autógrafos de lei relacionados às normativas de servidores do Poder Executivo estadual registrados no SEI</t>
  </si>
  <si>
    <t>Processos de homologação de estágio probatório analisados</t>
  </si>
  <si>
    <t>* Receber processo de homologação de estágio probatório;
* Verificar a instrução processual nos termos da legislação;
* Solicitar adequações/correções, caso necessário;
* Dar ciência acerca da conclusão do estágio probatório; e
* Alimentar a planilha de controle interno do Ciclo de Avaliação.</t>
  </si>
  <si>
    <t xml:space="preserve">
Processos de homologação de estágio probatório registrados no SEI</t>
  </si>
  <si>
    <t>Processos referentes à legislação sobre gestão e desenvolvimento de pessoas analisados</t>
  </si>
  <si>
    <t>Analisar processos referentes à legislação sobre gestão e desenvolvimento de pessoas</t>
  </si>
  <si>
    <t>* Receber demanda para análise processual referente à legislação sobre gestão e desenvolvimento de pessoas;
* Atribuir o processo ao servidor responsável;
* Atualizar a planilha de controle interno de processos;
* Verificar se o processo foi instruído corretamente;
* Analisar o mérito processual;
* Solicitar adequações/correções à unidade demandante, caso necessário;
* Encaminhar o processo para prosseguimento;
* Atualizar a planilha de controle interno de processos; e
* Realizar o acompanhamento especial na unidade, caso necessário.</t>
  </si>
  <si>
    <t xml:space="preserve">Processos  referentes à legislação sobre gestão e desenvolvimento de pessoas recebidos na Unidade registrados em planilha interna </t>
  </si>
  <si>
    <t>Demandas de outras Unidades atendidas</t>
  </si>
  <si>
    <t>Atender demandas de outras Unidades</t>
  </si>
  <si>
    <t>* Receber demanda por parte das demais Unidades;
* Coletar internamente e externamente o que se refere à demanda recebida;
* Compilar as informações demandadas;
* Elaborar comunicação interna referente às informações, caso necessário;
* Elaborar nota técnica referente às informações, caso necessário.</t>
  </si>
  <si>
    <t>Documentação referente ao atendimento a demandas de outras Unidades registradas em pasta interna da unidade</t>
  </si>
  <si>
    <t>Demanda de usuários atendida</t>
  </si>
  <si>
    <t>Atender os usuários</t>
  </si>
  <si>
    <t>* Receber a demanda de usuário;
* Analisar a demanda;
* Realizar os encaminhamentos necessários;
* Elaborar o e-mail, se necessário;
* Encaminhar a resposta ao usuário.</t>
  </si>
  <si>
    <t>Demanda atendida contida no SEI (telefone, e-mail)</t>
  </si>
  <si>
    <t>Panorama de Remuneração Nacional atualizado</t>
  </si>
  <si>
    <t>Atualizar o Panorama de Remuneração Nacional</t>
  </si>
  <si>
    <t>* Identificar demanda de atualização do Panorama de Remuneração Nacional;
*Atualizar o Panorama de Remuneração Nacional;
*Identificar a necessidade de inclusão de outros indicadores;
*Alimentar a planilha referente ao Panorama de Remuneração Nacional; e
*Publicar o Panorama de Remuneração Nacional.</t>
  </si>
  <si>
    <t>Panorama de Remuneração Nacional publicado no Observatório de Gestão de Pessoas da Secretaria de Estado da Administração</t>
  </si>
  <si>
    <t>Painel do estágio probatório atualizado</t>
  </si>
  <si>
    <t xml:space="preserve">Atualizar painel do estágio probatório </t>
  </si>
  <si>
    <t>*Identificar a necessidade da demanda de atualização do painel do estágio probatório;
* Conferir nomeações, exonerações e cessões no Diário Oficial do Estado;
* Transcrever as licenças e afastamentos dos servidores;
* Transcrever as notas da avaliação de desempenho dos servidores;
* Transcrever lotações e chefias dos servidores;
* Atualizar a base de dados, conforme o Diário Oficial do Estado;
* Publicar o painel no Observatório da Rede de Gestão e Pessoas; e
* Prestar suporte aos interessados.</t>
  </si>
  <si>
    <t>Painéis registrados no Portal Goiás</t>
  </si>
  <si>
    <t>Processos referentes à legislação sobre gestão e desenvolvimento de pessoas autuados na Unidade</t>
  </si>
  <si>
    <t>Autuar processos na Unidade referentes à legislação sobre gestão e desenvolvimento de pessoas</t>
  </si>
  <si>
    <t>* Identificar a demanda de autuação de processo;
* Atribuir o processo ao servidor responsável;
* Atualizar a planilha de controle interno de processos;
* Redigir a minuta do ato normativo, caso necessário;
* Encaminhar o processo para prosseguimento;
* Atualizar a planilha de controle interno de processos; e
* Realizar o acompanhamento especial na unidade, caso necessário.</t>
  </si>
  <si>
    <t>Processos da Unidade referentes à legislação sobre gestão e desenvolvimento de pessoas autuados registrados no SEI</t>
  </si>
  <si>
    <t>Patrimônio/mobília conferido</t>
  </si>
  <si>
    <t>Conferir o patrimônio/mobília da Unidade</t>
  </si>
  <si>
    <t>* Receber demanda de conferência do patrimônio/mobília;
* Conferir o relatório de patrimônio atribuído à Unidade pela área responsável;
* Providenciar o tombamento de itens que porventura ainda não tenham sido inventariados;
* Solicitar correção do relatório de bens da Unidade, caso necessário;
* Assinar o termo de responsabilidade no SEI;
* Encaminhar o termo de responsabilidade referente à gestão patrimonial.</t>
  </si>
  <si>
    <t>Termo de responsabilidade contido no SEI</t>
  </si>
  <si>
    <t xml:space="preserve"> Matriz de risco elaborada</t>
  </si>
  <si>
    <t>Elaborar a matriz de riscos - COMPLIANCE</t>
  </si>
  <si>
    <t>* Identificar os riscos;
* Avaliar os riscos no que tange a probabilidade de ocorrência e o impacto potencial de cada risco identificado;
* Priorizar os riscos referente ao potencial impacto nos objetivos da Unidade e na probabilidade de ocorrência;
* Preencher a Matriz de Riscos; e
* Propor soluções de mitigação de riscos.</t>
  </si>
  <si>
    <t>Matriz de risco registrada em Plataforma de registros e acompanhamento do Compliance</t>
  </si>
  <si>
    <t>Normatização dos critérios de aferição da produtividade e mérito e da avaliação de desempenho elaborada</t>
  </si>
  <si>
    <t>Elaborar a normatização dos critérios de aferição da produtividade e mérito e da avaliação de desempenho - PROMOVE</t>
  </si>
  <si>
    <t>* Receber demanda de condução da normatização dos critérios de aferição da produtividade e mérito e da avaliação de desempenho;
* Designar os servidores da Unidade responsáveis pelo processo;
* Constituir Comissão SEAD para condução do trabalho;
* Enviar Ofício aos órgãos partícipes solicitando a composição das respectivas Comissões de Evolução Funcional;
* Realizar reuniões com os órgãos partícipes para coleta de sugestões a respeito dos diversos critérios a serem aplicados;
* Realizar reuniões com a Escola de Governo para discussão de metas e capacidade de atendimento aos critérios estabelecidos;
* Realizar reuniões internas da Comissão SEAD para validação das discussões e apresentações aos órgãos partícipes;
* Acompanhar, em parceria com a GEPAP (Gerência de Perfil e Alocação de Pessoas), o convênio celebrado com a UNB para o dimensionamento da força de trabalho;
* Elaborar e propor cronograma de implementação da regulamentação;
* Apresentar a proposta de regulamentação aos titulares dos órgãos partícipes;
* Validar a proposta de regulamentação com o Secretário de Administração;
* Encaminhar o processo para prosseguimento;
* Atualizar a planilha de controle interno de processos;
* Acompanhar a tramitação do processo na Secretaria da Economia, na Procuradoria Geral do Estado (PGE) e Casa Civil;
* Concluir ou realizar o acompanhamento especial na unidade, caso necessário.</t>
  </si>
  <si>
    <t>Apresentações e demais instrumentos relativos à gestão e desenvolvimento de pessoas elaborados</t>
  </si>
  <si>
    <t xml:space="preserve">Elaborar apresentações e demais instrumentos relativos à gestão e desenvolvimento de pessoas  </t>
  </si>
  <si>
    <t>* Receber a demanda de elaboração de apresentações e demais instrumentos (Manuais, Atlas, etc) relativos à gestão e desenvolvimento de pessoas;
* Indicar o servidor que atenderá a demanda;
* Levantar os dados para inserir na apresentação;
* Enviar a apresentação para validação; e
* Encaminhar a apresentação ou outro instrumento elaborado à outras áreas, quando pertinente.</t>
  </si>
  <si>
    <t>Pasta interna da Unidade</t>
  </si>
  <si>
    <t>Relatório de frequência elaborado</t>
  </si>
  <si>
    <t>Elaborar Relatório de Frequência</t>
  </si>
  <si>
    <t>* Reabrir o processo que está aberto na GGDP;
* Preencher o Relatório de Frequência com os nomes e lançamentos mensais de cada servidor;
* Anexar ao processo, em PDF, o relatório de frequência mensal emitido no Sistema de Frequência;
* Validar a frequência mensal no Sistema de Frequência;
* Colher assinatura de todos os servidores no relatório mensal; e
* Encaminhar o processo para a GGDP para lançamentos.</t>
  </si>
  <si>
    <t>Relatório de frequência localizado no SEI</t>
  </si>
  <si>
    <t>Implementação dos critérios de aferição da produtividade e mérito e da avaliação de desempenho  gerida</t>
  </si>
  <si>
    <t>* Elaborar modelos de mapeamento de competências e entregar e atividades para encaminhamento aos órgãos partícipes;
* Refinar o mapeamento das entregas e atividades realizado pelos órgãos, caso necessário, para alimentação do sistema;
* Elaborar apresentações e treinamentos a serem oferecidos aos órgãos partícipes;
* Criar a Rede de Multiplicadores do PROMOVE;
* Acompanhar a execução do cronograma de implementação dos critérios de aferição da produtividade e mérito e da avaliação de desempenho nos órgãos partícipes;
* Executar ações de correção, atualização e aprimoramento da atividade, quando necessário.</t>
  </si>
  <si>
    <t>Legislação e normativas de pessoal registradas em pasta interna da Unidade, SEI</t>
  </si>
  <si>
    <t xml:space="preserve"> Gestão da Unidade realizada</t>
  </si>
  <si>
    <t>* Identificar a necessidade de reuniões internas;
* Agendar as reuniões de acordo com disponibilidade da equipe;
* Debater os temas levantados;
* Elaborar anotações pertinentes para acompanhamento;
* Elaborar ajuda de memórias das reuniões presenciais, se necessário;
* Armazenar a gravação das reuniões virtuais em sistema, se necessário; e
* Encaminhar atividades e procedimentos definidos nas reuniões.</t>
  </si>
  <si>
    <t>Reuniões de alinhamento registradas em pasta interna da unidade</t>
  </si>
  <si>
    <t>Gestão das etapas de avaliação de desempenho do estágio probatório realizada</t>
  </si>
  <si>
    <t>* Identificar a demanda de servidores em estágio probatório aptos a realizar a avaliação de desempenho;
* Atualizar as instruções do estágio probatório para as comissões;
* Abrir o Ciclo de Avaliação;
* Emitir relatório de servidores em período de estágio probatório;
* Conferir relatório de servidores em período de estágio probatório;
* Instruir processos para os órgãos;
* Atualizar as portarias de composição das Comissões de Avaliação;
* Cadastrar restrição de servidor que não participará do Ciclo de Avaliação:
* Incluir manualmente o servidor no portal de avaliação, caso necessário;
* Atualizar as lotações dos servidores em estágio probatório;
* Atualizar as chefias dos servidores em estágio probatório;
* Vincular os servidores às Comissões;
* Monitorar o Ciclo de Avaliação;
* Prestar suporte aos interessados; e
* Alimentar a planilha de controle interno do Ciclo de Avaliação.</t>
  </si>
  <si>
    <t xml:space="preserve">
 Gestão Avaliação de desempenho registrada no Portal de Avaliação</t>
  </si>
  <si>
    <t>Etapas de evolução funcional do servidor geridas</t>
  </si>
  <si>
    <t>Gerir as etapas de evolução funcional do servidor - PROMOVE</t>
  </si>
  <si>
    <t>* Acompanhar o cronograma de execução das avaliações;
* Analisar novas solicitações de inclusão do mapeamento realizado;
* Atender e orientar os órgãos partícipes;
* Levantar os dados para a construção de painéis.</t>
  </si>
  <si>
    <t>Gestão das Etapas de evolução funcional do servidor localizada no sistema informatizado de evolução funcional</t>
  </si>
  <si>
    <t>Soluções de mitigação de riscos implementadas</t>
  </si>
  <si>
    <t>Implementar soluções de mitigação de riscos - COMPLIANCE</t>
  </si>
  <si>
    <t>*Executar o Plano de Ação para a mitigação de riscos;
* Preencher os relatórios quadrimestrais de gerenciamento de riscos;
*Inserir as evidências de execução na plataforma;
*Alimentar os indicadores na plataforma;
*Revisar o Plano de Ação, quando necessário; e
*Implementar alterações na plataforma, quando necessário.</t>
  </si>
  <si>
    <t>Soluções de mitigação registradas na Plataforma de registros e acompanhamento do Compliance</t>
  </si>
  <si>
    <t>Informações da unidade para compor o Relatório de Gestão levantadas</t>
  </si>
  <si>
    <t>Levantar as informações da unidade para compor o Relatório de Gestão</t>
  </si>
  <si>
    <t>* Receber a demanda de levantamento de informações para o Relatório de Gestão;
* Levantar as informações e preenchimento das planilhas referentes ao Relatório de Gestão;
* Encaminhar as contribuições para o setor responsável.</t>
  </si>
  <si>
    <t>Planilha com as informações atualizadas para o Relatório de Gestão contida no SEI</t>
  </si>
  <si>
    <t>Vagas de contratações temporárias monitoradas</t>
  </si>
  <si>
    <t>Monitorar as vagas de contratações temporárias</t>
  </si>
  <si>
    <t>* Receber solicitação de vagas de contratações temporárias;
* Atualizar a planilha interna de controle de vagas de contratações temporárias;
* Monitorar o quantitativo de vagas autorizadas e providas;</t>
  </si>
  <si>
    <t>Contratações temporárias vigentes e demandas recebidas registradas em planilha interna da Unidade</t>
  </si>
  <si>
    <t>Fluxo de contratações temporárias monitorado</t>
  </si>
  <si>
    <t>Monitorar o fluxo de contratações temporárias</t>
  </si>
  <si>
    <t>* Receber demanda de contratações temporárias;
* Atribuir o servidor responsável pelo processo;
* Atualizar a planilha de controle interno de processos;
* Adequar a solicitação recebida dentro dos padrões estabelecidos;
* Validar a pertinência e quantitativo solicitado com o Secretário de Administração;
* Solicitar adequações/correções à unidade demandante, caso necessário;
* Redigir a minuta do ato normativo;
* Encaminhar o processo para prosseguimento;
* Atualizar a planilha de controle interno de processos; e
* Concluir ou realizar o acompanhamento especial na unidade, caso necessário.</t>
  </si>
  <si>
    <t>Panorama de Remuneração Nacional monitorado</t>
  </si>
  <si>
    <t>Monitorar o Panorama de Remuneração Nacional</t>
  </si>
  <si>
    <t>* Identificar demanda de monitoramento do Panorama de Remuneração Nacional;
* Levantar a remuneração das carreiras dos outros Estados; e
* Monitorar o Panorama de Remuneração Nacional.</t>
  </si>
  <si>
    <t xml:space="preserve">Panorama de Remuneração Nacional registrado em Sistema Google Drive </t>
  </si>
  <si>
    <t>Capacitação realizada</t>
  </si>
  <si>
    <t>FALTA O FLUXO</t>
  </si>
  <si>
    <t>Participação em grupos de trabalhos, sindicâncias e comissões realizada</t>
  </si>
  <si>
    <t>Participar de grupos de trabalhos, sindicâncias e comissões</t>
  </si>
  <si>
    <t>* Receber a demanda de participação em grupos de trabalhos, sindicâncias e comissões;
* Indicar o servidor que atenderá a demanda;
* Participar de grupos de trabalho, sindicâncias e comissões;
* Realizar os encaminhamentos necessários.</t>
  </si>
  <si>
    <t>Grupos de trabalho, sindicâncias e comissões ativos no mês</t>
  </si>
  <si>
    <t>Critérios técnicos e procedimentos para ocupação de cargos de provimento em comissão, designação de funções comissionadas e concessão de gratificações propostos</t>
  </si>
  <si>
    <t xml:space="preserve">Propor definição de critérios técnicos e procedimentos para ocupação de cargos de provimento em comissão, designação de funções comissionadas e concessão de gratificações </t>
  </si>
  <si>
    <t>* Receber demanda para proposta de definição de critérios técnicos e procedimentos para ocupação de cargos de provimento em comissão, designação de funções comissionadas e concessão de gratificações;
* Atribuir o servidor responsável pelo processo;
* Atualizar a planilha de controle interno de processos;
* Realizar reuniões para consolidação das diretrizes, caso necessário;
* Realizar consultas em âmbitos estaduais e federal, caso necessário;
* Redigir a minuta do ato normativo;
* Validar a minuta com o Secretário de Administração e com outros órgãos, caso necessário;
* Encaminhar o processo para prosseguimento;
* Atualizar a planilha de controle interno de processos; e
* Realizar o acompanhamento especial na unidade, caso necessário.</t>
  </si>
  <si>
    <t>Orientações formais, convites e comunicados de outros órgãos e entidades referentes à gestão e desenvolvimento de pessoas replicadas</t>
  </si>
  <si>
    <t>* Receber a demanda;
* Atribuir o processo ao servidor responsável;
* Atualizar a planilha de controle interno de processos;
* Redigir o despacho de encaminhamento da orientação, convite ou comunicado;
* Solicitar a ciência dos servidores da unidade no processo, via WhatsApp; e
* Concluir os autos na unidade.</t>
  </si>
  <si>
    <t>Representação da Unidade em reuniões realizada</t>
  </si>
  <si>
    <t>Representar a Unidade em reuniões</t>
  </si>
  <si>
    <t>* Receber demanda para representação da Unidade em reuniões;
* Levantar subsídios para a reunião;
* Debater os temas levantados;
* Elaborar anotações pertinentes para acompanhamento;
* Encaminhar atividades e procedimentos definidos na reunião.</t>
  </si>
  <si>
    <t>Representação da Unidade em reuniões registrada em pasta interna da unidade</t>
  </si>
  <si>
    <t>SIMULAÇÃO - MATRIZ DA PERSPECTIVA DE RESULTADOS DA AVALIÇÃO DE DESEMPENHO INDIVIDUAL</t>
  </si>
  <si>
    <t>QUALIDADE APURADA</t>
  </si>
  <si>
    <t>UEG:</t>
  </si>
  <si>
    <t>QUANTIDADE APURADA</t>
  </si>
  <si>
    <t>0 a 14,99%</t>
  </si>
  <si>
    <t>15 a 24,99%</t>
  </si>
  <si>
    <t>25 a 34,99%</t>
  </si>
  <si>
    <t>35 a 44,99%</t>
  </si>
  <si>
    <t>45 a 54,99%</t>
  </si>
  <si>
    <t>55 a 64,99%</t>
  </si>
  <si>
    <t>65 a 74,99%</t>
  </si>
  <si>
    <t>75 a 84,99%</t>
  </si>
  <si>
    <t>85 a 94,99%</t>
  </si>
  <si>
    <t>95 a 104,99%</t>
  </si>
  <si>
    <t>105% a 124,99%</t>
  </si>
  <si>
    <t>125% ou 
+</t>
  </si>
  <si>
    <t>PRAZO APURADO</t>
  </si>
  <si>
    <t xml:space="preserve"> atraso &gt; 80%</t>
  </si>
  <si>
    <t>80% &lt;= atraso &lt; 70%</t>
  </si>
  <si>
    <t>70% &lt;= atraso &lt; 60%</t>
  </si>
  <si>
    <t>60% &lt;= atraso &lt; 50%</t>
  </si>
  <si>
    <t>50% &lt;= atraso &lt; 40%</t>
  </si>
  <si>
    <t>40% &lt;= atraso &lt; 30%</t>
  </si>
  <si>
    <t>30% &lt;= atraso &lt; 20%</t>
  </si>
  <si>
    <t>20% &lt;= atraso &lt; 10%</t>
  </si>
  <si>
    <t>10% &lt;= atraso &lt; 0%</t>
  </si>
  <si>
    <t>antecipado até 25%</t>
  </si>
  <si>
    <t>antecipado &gt; 25%</t>
  </si>
  <si>
    <t>Total em dias</t>
  </si>
  <si>
    <t>Quantidade Apurada</t>
  </si>
  <si>
    <t>Prazo Apurado</t>
  </si>
  <si>
    <t>SIMULAÇÃO -  AVALIÇÃO DE DESEMPENHO INDIVIDUAL</t>
  </si>
  <si>
    <t>Função do Servidor</t>
  </si>
  <si>
    <t>Gerencial</t>
  </si>
  <si>
    <t>Nota da Avaliação de Competências Técnicas</t>
  </si>
  <si>
    <t xml:space="preserve">Nota da Avaliação de Competências Comportamentais </t>
  </si>
  <si>
    <t>Nota da Avaliação de Resultados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</si>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</sst>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mmmm\,\ yyyy;@"/>
    <numFmt numFmtId="167" formatCode="0.0"/>
    <numFmt numFmtId="168" formatCode="0.00000"/>
    <numFmt numFmtId="169" formatCode="[h]:mm:ss;@"/>
    <numFmt numFmtId="170" formatCode="[$-F400]h:mm:ss\ AM/PM"/>
  </numFmts>
  <fonts count="135">
    <font>
      <sz val="11"/>
      <color theme="1"/>
      <name val="Aptos Narrow"/>
      <family val="2"/>
      <scheme val="minor"/>
    </font>
    <font>
      <b/>
      <sz val="12"/>
      <color rgb="FF003B19"/>
      <name val="Aptos Narrow"/>
      <family val="2"/>
      <scheme val="minor"/>
    </font>
    <font>
      <sz val="11"/>
      <color rgb="FF003B19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sz val="11"/>
      <color rgb="FFEDEBE7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EDEBE7"/>
      <name val="Calibri"/>
    </font>
    <font>
      <b/>
      <sz val="14"/>
      <color rgb="FFEDEBE7"/>
      <name val="Aptos Narrow"/>
      <family val="2"/>
      <scheme val="minor"/>
    </font>
    <font>
      <b/>
      <sz val="16"/>
      <color rgb="FFEDEBE7"/>
      <name val="Aptos Narrow"/>
      <family val="2"/>
      <scheme val="minor"/>
    </font>
    <font>
      <b/>
      <sz val="14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b/>
      <sz val="12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30"/>
      <color rgb="FFEDEBE7"/>
      <name val="Aptos Narrow"/>
      <family val="2"/>
      <scheme val="minor"/>
    </font>
    <font>
      <b/>
      <sz val="20"/>
      <color rgb="FFEDEBE7"/>
      <name val="Aptos Narrow"/>
      <family val="2"/>
      <scheme val="minor"/>
    </font>
    <font>
      <b/>
      <sz val="16"/>
      <color rgb="FFEDEBE7"/>
      <name val="Calibri"/>
    </font>
    <font>
      <b/>
      <sz val="14"/>
      <color rgb="FF003B19"/>
      <name val="Calibri"/>
    </font>
    <font>
      <b/>
      <sz val="20"/>
      <color rgb="FF003B19"/>
      <name val="Aptos Narrow"/>
      <family val="2"/>
      <scheme val="minor"/>
    </font>
    <font>
      <sz val="12"/>
      <color rgb="FFEDEBE7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rgb="FFEDEBE7"/>
      <name val="Calibri"/>
    </font>
    <font>
      <b/>
      <sz val="15"/>
      <color rgb="FF003B19"/>
      <name val="Calibri"/>
    </font>
    <font>
      <b/>
      <sz val="15"/>
      <color theme="0"/>
      <name val="Calibri"/>
    </font>
    <font>
      <b/>
      <u/>
      <sz val="20"/>
      <color rgb="FF003B19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2"/>
      <color rgb="FFEDEBE7"/>
      <name val="Aptos Narrow"/>
      <scheme val="minor"/>
    </font>
    <font>
      <sz val="14"/>
      <color rgb="FF003B19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3B19"/>
      <name val="Aptos Narrow"/>
      <scheme val="minor"/>
    </font>
    <font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rgb="FF003B19"/>
      <name val="Aptos Narrow"/>
      <family val="2"/>
      <scheme val="minor"/>
    </font>
    <font>
      <b/>
      <sz val="20"/>
      <color rgb="FFEDEBE7"/>
      <name val="Aptos Narrow"/>
      <scheme val="minor"/>
    </font>
    <font>
      <b/>
      <sz val="14"/>
      <color rgb="FFEDEBE7"/>
      <name val="Aptos Narrow"/>
      <scheme val="minor"/>
    </font>
    <font>
      <sz val="14"/>
      <color rgb="FFEDEBE7"/>
      <name val="Aptos Narrow"/>
      <family val="2"/>
      <scheme val="minor"/>
    </font>
    <font>
      <sz val="14"/>
      <color rgb="FFEDEBE7"/>
      <name val="Aptos Narrow"/>
      <family val="2"/>
      <scheme val="minor"/>
    </font>
    <font>
      <b/>
      <sz val="20"/>
      <color rgb="FF003B19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3B19"/>
      <name val="Aptos Narrow"/>
      <scheme val="minor"/>
    </font>
    <font>
      <b/>
      <sz val="15"/>
      <color rgb="FF003B19"/>
      <name val="Aptos Narrow"/>
      <scheme val="minor"/>
    </font>
    <font>
      <b/>
      <sz val="14"/>
      <color rgb="FF003B19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30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2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rgb="FF003B19"/>
      <name val="Aptos Narrow"/>
      <family val="2"/>
      <scheme val="minor"/>
    </font>
    <font>
      <b/>
      <sz val="30"/>
      <color rgb="FF003B19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0"/>
      <color rgb="FF003B19"/>
      <name val="Aptos Narrow"/>
      <family val="2"/>
      <scheme val="minor"/>
    </font>
    <font>
      <b/>
      <sz val="9"/>
      <color rgb="FF003B19"/>
      <name val="Aptos Narrow"/>
      <family val="2"/>
      <scheme val="minor"/>
    </font>
    <font>
      <b/>
      <sz val="10"/>
      <color rgb="FF003B19"/>
      <name val="Aptos Narrow"/>
      <scheme val="minor"/>
    </font>
    <font>
      <b/>
      <u/>
      <sz val="15"/>
      <color rgb="FF003B19"/>
      <name val="Aptos Narrow"/>
      <family val="2"/>
      <scheme val="minor"/>
    </font>
    <font>
      <b/>
      <sz val="11"/>
      <color rgb="FF003B19"/>
      <name val="Aptos Narrow"/>
      <charset val="1"/>
    </font>
    <font>
      <b/>
      <sz val="12"/>
      <color rgb="FF003B19"/>
      <name val="Aptos Narrow"/>
      <scheme val="minor"/>
    </font>
    <font>
      <b/>
      <sz val="13"/>
      <color theme="0"/>
      <name val="Aptos Narrow"/>
      <scheme val="minor"/>
    </font>
    <font>
      <b/>
      <sz val="10"/>
      <color rgb="FF003B19"/>
      <name val="Verdana"/>
      <charset val="1"/>
    </font>
    <font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"/>
      <color rgb="FFEDEBE7"/>
      <name val="Aptos Narrow"/>
      <family val="2"/>
      <scheme val="minor"/>
    </font>
    <font>
      <b/>
      <sz val="13"/>
      <color rgb="FF003B19"/>
      <name val="Aptos Narrow"/>
      <family val="2"/>
      <scheme val="minor"/>
    </font>
    <font>
      <b/>
      <sz val="11"/>
      <color rgb="FFEDEBE7"/>
      <name val="Aptos Narrow"/>
      <family val="2"/>
      <scheme val="minor"/>
    </font>
    <font>
      <b/>
      <sz val="10"/>
      <color rgb="FFEDEBE7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u/>
      <sz val="11"/>
      <color theme="1" tint="0.499984740745262"/>
      <name val="Aptos Narrow"/>
      <family val="2"/>
      <scheme val="minor"/>
    </font>
    <font>
      <u/>
      <sz val="13"/>
      <color theme="1" tint="0.499984740745262"/>
      <name val="Aptos Narrow"/>
      <family val="2"/>
      <scheme val="minor"/>
    </font>
    <font>
      <sz val="13"/>
      <color theme="1" tint="0.499984740745262"/>
      <name val="Aptos Narrow"/>
      <family val="2"/>
      <scheme val="minor"/>
    </font>
    <font>
      <b/>
      <sz val="15"/>
      <color theme="0"/>
      <name val="Arial"/>
      <charset val="1"/>
    </font>
    <font>
      <b/>
      <sz val="15"/>
      <color rgb="FF003B19"/>
      <name val="Aptos Narrow"/>
      <family val="2"/>
      <scheme val="minor"/>
    </font>
    <font>
      <b/>
      <sz val="14"/>
      <color theme="0"/>
      <name val="Arial"/>
    </font>
    <font>
      <b/>
      <sz val="18"/>
      <color rgb="FF003B19"/>
      <name val="Aptos Narrow"/>
      <family val="2"/>
      <scheme val="minor"/>
    </font>
    <font>
      <b/>
      <sz val="20"/>
      <color rgb="FFEDEBE7"/>
      <name val="Calibri"/>
    </font>
    <font>
      <sz val="11"/>
      <color theme="1"/>
      <name val="Calibri"/>
    </font>
    <font>
      <b/>
      <u/>
      <sz val="11"/>
      <color rgb="FF003B19"/>
      <name val="Aptos Narrow"/>
      <family val="2"/>
      <scheme val="minor"/>
    </font>
    <font>
      <sz val="20"/>
      <color rgb="FF003B19"/>
      <name val="Aptos Narrow"/>
      <family val="2"/>
      <scheme val="minor"/>
    </font>
    <font>
      <b/>
      <sz val="14"/>
      <color theme="0"/>
      <name val="Calibri"/>
    </font>
    <font>
      <b/>
      <sz val="12"/>
      <color theme="0"/>
      <name val="Calibri"/>
    </font>
    <font>
      <sz val="11"/>
      <color rgb="FF000000"/>
      <name val="Aptos Narrow"/>
      <charset val="1"/>
    </font>
    <font>
      <b/>
      <sz val="28"/>
      <color rgb="FFEDEBE7"/>
      <name val="Aptos Narrow"/>
      <scheme val="minor"/>
    </font>
    <font>
      <b/>
      <u/>
      <sz val="20"/>
      <color rgb="FF003B19"/>
      <name val="Aptos Narrow"/>
      <scheme val="minor"/>
    </font>
    <font>
      <b/>
      <sz val="14"/>
      <color rgb="FFEDEBE7"/>
      <name val="Aptos Narrow"/>
      <family val="2"/>
      <scheme val="minor"/>
    </font>
    <font>
      <b/>
      <u/>
      <sz val="20"/>
      <color rgb="FFEDEBE7"/>
      <name val="Aptos Narrow"/>
      <scheme val="minor"/>
    </font>
    <font>
      <b/>
      <u/>
      <sz val="20"/>
      <color rgb="FFFFC000"/>
      <name val="Aptos Narrow"/>
      <scheme val="minor"/>
    </font>
    <font>
      <b/>
      <sz val="28"/>
      <color rgb="FFEDEBE7"/>
      <name val="Aptos Narrow"/>
      <family val="2"/>
      <scheme val="minor"/>
    </font>
    <font>
      <b/>
      <u/>
      <sz val="14"/>
      <color rgb="FFEDEBE7"/>
      <name val="Aptos Narrow"/>
      <family val="2"/>
      <scheme val="minor"/>
    </font>
    <font>
      <b/>
      <u/>
      <sz val="14"/>
      <color rgb="FFEDEBE7"/>
      <name val="Aptos Narrow"/>
      <scheme val="minor"/>
    </font>
    <font>
      <b/>
      <sz val="28"/>
      <color rgb="FF003B19"/>
      <name val="Aptos Narrow"/>
      <scheme val="minor"/>
    </font>
    <font>
      <b/>
      <sz val="16"/>
      <color rgb="FF003B19"/>
      <name val="Aptos Narrow"/>
      <family val="2"/>
      <scheme val="minor"/>
    </font>
    <font>
      <b/>
      <u/>
      <sz val="16"/>
      <color rgb="FF003B19"/>
      <name val="Aptos Narrow"/>
      <scheme val="minor"/>
    </font>
    <font>
      <b/>
      <sz val="14"/>
      <color rgb="FF003B19"/>
      <name val="Calibri"/>
      <family val="2"/>
      <charset val="1"/>
    </font>
    <font>
      <b/>
      <sz val="14"/>
      <color rgb="FFFF0000"/>
      <name val="Aptos Narrow"/>
      <family val="2"/>
      <scheme val="minor"/>
    </font>
    <font>
      <b/>
      <sz val="18"/>
      <color rgb="FFEDEBE7"/>
      <name val="Aptos Narrow"/>
      <family val="2"/>
      <scheme val="minor"/>
    </font>
    <font>
      <b/>
      <sz val="20"/>
      <color theme="0"/>
      <name val="Calibri"/>
    </font>
    <font>
      <b/>
      <sz val="16"/>
      <color rgb="FF003B19"/>
      <name val="Calibri"/>
      <charset val="134"/>
    </font>
    <font>
      <b/>
      <sz val="16"/>
      <color rgb="FF003B19"/>
      <name val="Aptos Narrow"/>
      <family val="2"/>
      <scheme val="minor"/>
    </font>
    <font>
      <b/>
      <sz val="16"/>
      <color rgb="FF003B19"/>
      <name val="Calibri"/>
    </font>
    <font>
      <b/>
      <sz val="20"/>
      <color rgb="FF003B19"/>
      <name val="Calibri"/>
    </font>
    <font>
      <b/>
      <sz val="20"/>
      <color rgb="FF003B19"/>
      <name val="Calibri"/>
      <charset val="134"/>
    </font>
    <font>
      <b/>
      <sz val="25"/>
      <color rgb="FF003B19"/>
      <name val="Aptos Narrow"/>
      <family val="2"/>
      <scheme val="minor"/>
    </font>
    <font>
      <b/>
      <sz val="25"/>
      <color rgb="FFEDEBE7"/>
      <name val="Aptos Narrow"/>
      <family val="2"/>
      <scheme val="minor"/>
    </font>
    <font>
      <b/>
      <sz val="15"/>
      <color rgb="FFEDEBE7"/>
      <name val="Aptos Narrow"/>
      <family val="2"/>
      <scheme val="minor"/>
    </font>
    <font>
      <b/>
      <sz val="11"/>
      <color rgb="FF003B19"/>
      <name val="Aptos Narrow"/>
      <family val="2"/>
    </font>
    <font>
      <b/>
      <sz val="16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EDEBE7"/>
      <name val="Aptos Narrow"/>
      <family val="2"/>
    </font>
    <font>
      <b/>
      <sz val="12"/>
      <color rgb="FF003B19"/>
      <name val="Aptos Narrow"/>
      <family val="2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 tint="0.499984740745262"/>
      <name val="Aptos Narrow"/>
      <family val="2"/>
      <scheme val="minor"/>
    </font>
    <font>
      <b/>
      <u/>
      <sz val="14"/>
      <color rgb="FF003B19"/>
      <name val="Aptos Narrow"/>
      <family val="2"/>
      <scheme val="minor"/>
    </font>
    <font>
      <b/>
      <u/>
      <sz val="14"/>
      <color rgb="FF003B19"/>
      <name val="Aptos Narrow"/>
      <charset val="1"/>
    </font>
    <font>
      <b/>
      <sz val="11"/>
      <color rgb="FFEDEBE7"/>
      <name val="Arial"/>
      <charset val="1"/>
    </font>
    <font>
      <b/>
      <sz val="11"/>
      <color rgb="FF003B19"/>
      <name val="Arial"/>
      <charset val="1"/>
    </font>
    <font>
      <b/>
      <sz val="11"/>
      <color theme="0"/>
      <name val="Aptos Narrow"/>
      <family val="2"/>
      <scheme val="minor"/>
    </font>
    <font>
      <sz val="11"/>
      <color rgb="FF075026"/>
      <name val="Aptos Narrow"/>
      <family val="2"/>
      <scheme val="minor"/>
    </font>
    <font>
      <b/>
      <sz val="11"/>
      <color rgb="FF075026"/>
      <name val="Aptos Narrow"/>
      <family val="2"/>
      <scheme val="minor"/>
    </font>
    <font>
      <b/>
      <sz val="14"/>
      <color rgb="FFEDEBE7"/>
      <name val="Arial"/>
      <charset val="1"/>
    </font>
    <font>
      <b/>
      <sz val="11"/>
      <color theme="0"/>
      <name val="Arial"/>
      <charset val="1"/>
    </font>
    <font>
      <b/>
      <sz val="12"/>
      <color theme="0"/>
      <name val="Arial"/>
      <charset val="1"/>
    </font>
    <font>
      <b/>
      <sz val="12"/>
      <color theme="0"/>
      <name val="Aptos Narrow"/>
      <family val="2"/>
      <scheme val="minor"/>
    </font>
    <font>
      <b/>
      <sz val="13"/>
      <color rgb="FFEDEBE7"/>
      <name val="Arial"/>
      <charset val="1"/>
    </font>
    <font>
      <b/>
      <sz val="12"/>
      <color rgb="FF003B19"/>
      <name val="Arial"/>
      <charset val="1"/>
    </font>
    <font>
      <b/>
      <sz val="13"/>
      <color rgb="FF003B19"/>
      <name val="Arial"/>
      <charset val="1"/>
    </font>
    <font>
      <b/>
      <u/>
      <sz val="16"/>
      <color rgb="FF075026"/>
      <name val="Aptos Narrow"/>
      <scheme val="minor"/>
    </font>
    <font>
      <sz val="11"/>
      <color rgb="FF000000"/>
      <name val="Arial"/>
      <charset val="1"/>
    </font>
    <font>
      <b/>
      <sz val="18"/>
      <color rgb="FF075026"/>
      <name val="Aptos Narrow"/>
      <family val="2"/>
      <scheme val="minor"/>
    </font>
    <font>
      <b/>
      <sz val="15"/>
      <color rgb="FF003B19"/>
      <name val="Arial"/>
      <charset val="1"/>
    </font>
    <font>
      <sz val="11"/>
      <color rgb="FF003B19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DEBE7"/>
        <bgColor indexed="64"/>
      </patternFill>
    </fill>
    <fill>
      <patternFill patternType="solid">
        <fgColor rgb="FF003B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8216E"/>
        <bgColor indexed="64"/>
      </patternFill>
    </fill>
    <fill>
      <patternFill patternType="solid">
        <fgColor rgb="FFFAD4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3C15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B917"/>
        <bgColor indexed="64"/>
      </patternFill>
    </fill>
    <fill>
      <patternFill patternType="solid">
        <fgColor rgb="FFF5E1B0"/>
        <bgColor indexed="64"/>
      </patternFill>
    </fill>
    <fill>
      <patternFill patternType="solid">
        <fgColor rgb="FF003B1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8D3C6"/>
        <bgColor indexed="64"/>
      </patternFill>
    </fill>
    <fill>
      <patternFill patternType="solid">
        <fgColor rgb="FF127222"/>
        <bgColor indexed="64"/>
      </patternFill>
    </fill>
  </fills>
  <borders count="161">
    <border>
      <left/>
      <right/>
      <top/>
      <bottom/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/>
      <diagonal/>
    </border>
    <border>
      <left style="thin">
        <color rgb="FFEDEBE7"/>
      </left>
      <right style="thin">
        <color rgb="FFEDEBE7"/>
      </right>
      <top/>
      <bottom style="thin">
        <color rgb="FFEDEBE7"/>
      </bottom>
      <diagonal/>
    </border>
    <border>
      <left/>
      <right style="thin">
        <color rgb="FFEDEBE7"/>
      </right>
      <top style="thin">
        <color rgb="FFEDEBE7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EDEBE7"/>
      </right>
      <top/>
      <bottom style="thin">
        <color rgb="FFEDEBE7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/>
      <bottom style="medium">
        <color rgb="FFEDEBE7"/>
      </bottom>
      <diagonal/>
    </border>
    <border>
      <left/>
      <right/>
      <top style="thin">
        <color rgb="FFEDEBE7"/>
      </top>
      <bottom style="thin">
        <color rgb="FFEDEBE7"/>
      </bottom>
      <diagonal/>
    </border>
    <border>
      <left/>
      <right/>
      <top style="medium">
        <color rgb="FFEDEBE7"/>
      </top>
      <bottom style="medium">
        <color rgb="FFEDEBE7"/>
      </bottom>
      <diagonal/>
    </border>
    <border>
      <left/>
      <right style="medium">
        <color rgb="FFEDEBE7"/>
      </right>
      <top style="medium">
        <color rgb="FFEDEBE7"/>
      </top>
      <bottom style="medium">
        <color rgb="FFEDEBE7"/>
      </bottom>
      <diagonal/>
    </border>
    <border>
      <left style="medium">
        <color rgb="FFEDEBE7"/>
      </left>
      <right/>
      <top style="medium">
        <color rgb="FFEDEBE7"/>
      </top>
      <bottom/>
      <diagonal/>
    </border>
    <border>
      <left/>
      <right/>
      <top style="medium">
        <color rgb="FFEDEBE7"/>
      </top>
      <bottom/>
      <diagonal/>
    </border>
    <border>
      <left/>
      <right/>
      <top/>
      <bottom style="medium">
        <color rgb="FFEDEBE7"/>
      </bottom>
      <diagonal/>
    </border>
    <border>
      <left style="medium">
        <color rgb="FFEDEBE7"/>
      </left>
      <right style="medium">
        <color rgb="FFEDEBE7"/>
      </right>
      <top/>
      <bottom style="medium">
        <color rgb="FFEDEBE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rgb="FFEDEBE7"/>
      </left>
      <right/>
      <top style="medium">
        <color theme="0"/>
      </top>
      <bottom style="medium">
        <color theme="0" tint="-4.9989318521683403E-2"/>
      </bottom>
      <diagonal/>
    </border>
    <border>
      <left/>
      <right/>
      <top style="medium">
        <color theme="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/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rgb="FF003B19"/>
      </right>
      <top/>
      <bottom style="medium">
        <color rgb="FF003B1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rgb="FFEDEBE7"/>
      </right>
      <top style="medium">
        <color theme="0"/>
      </top>
      <bottom style="medium">
        <color theme="0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/>
      <diagonal/>
    </border>
    <border>
      <left/>
      <right style="medium">
        <color rgb="FFEDEBE7"/>
      </right>
      <top/>
      <bottom style="medium">
        <color rgb="FFEDEBE7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rgb="FFEDEBE7"/>
      </right>
      <top/>
      <bottom/>
      <diagonal/>
    </border>
    <border>
      <left style="thin">
        <color rgb="FFEDEBE7"/>
      </left>
      <right/>
      <top/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1" tint="0.499984740745262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EDEBE7"/>
      </left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3B19"/>
      </left>
      <right style="thin">
        <color theme="0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3B19"/>
      </top>
      <bottom style="medium">
        <color rgb="FF003B19"/>
      </bottom>
      <diagonal/>
    </border>
    <border>
      <left/>
      <right style="thin">
        <color theme="0"/>
      </right>
      <top style="medium">
        <color rgb="FF003B19"/>
      </top>
      <bottom style="medium">
        <color rgb="FF003B1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/>
      <right style="thin">
        <color rgb="FF003B19"/>
      </right>
      <top style="thin">
        <color theme="0"/>
      </top>
      <bottom style="thin">
        <color theme="0"/>
      </bottom>
      <diagonal/>
    </border>
    <border>
      <left/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DEBE7"/>
      </left>
      <right/>
      <top/>
      <bottom style="thin">
        <color rgb="FFEDEBE7"/>
      </bottom>
      <diagonal/>
    </border>
    <border>
      <left/>
      <right/>
      <top/>
      <bottom style="thin">
        <color rgb="FFEDEBE7"/>
      </bottom>
      <diagonal/>
    </border>
    <border>
      <left style="thin">
        <color rgb="FFEDEBE7"/>
      </left>
      <right/>
      <top style="thin">
        <color rgb="FFEDEBE7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EDEBE7"/>
      </left>
      <right/>
      <top/>
      <bottom style="thin">
        <color theme="0"/>
      </bottom>
      <diagonal/>
    </border>
    <border>
      <left style="thin">
        <color rgb="FFEDEBE7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EDEBE7"/>
      </top>
      <bottom/>
      <diagonal/>
    </border>
    <border>
      <left/>
      <right style="thin">
        <color rgb="FFEDEBE7"/>
      </right>
      <top style="thin">
        <color rgb="FFEDEBE7"/>
      </top>
      <bottom/>
      <diagonal/>
    </border>
    <border>
      <left/>
      <right style="thin">
        <color theme="0"/>
      </right>
      <top style="thin">
        <color rgb="FFEDEBE7"/>
      </top>
      <bottom/>
      <diagonal/>
    </border>
    <border>
      <left/>
      <right style="thin">
        <color theme="0"/>
      </right>
      <top style="thin">
        <color theme="0"/>
      </top>
      <bottom style="thin">
        <color rgb="FFEDEBE7"/>
      </bottom>
      <diagonal/>
    </border>
    <border>
      <left/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/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rgb="FFEDEBE7"/>
      </top>
      <bottom style="thin">
        <color theme="0"/>
      </bottom>
      <diagonal/>
    </border>
    <border>
      <left/>
      <right style="thin">
        <color rgb="FFEDEBE7"/>
      </right>
      <top style="thin">
        <color theme="0"/>
      </top>
      <bottom style="thin">
        <color rgb="FFEDEBE7"/>
      </bottom>
      <diagonal/>
    </border>
    <border>
      <left/>
      <right/>
      <top style="thin">
        <color rgb="FFEDEBE7"/>
      </top>
      <bottom style="thin">
        <color theme="0"/>
      </bottom>
      <diagonal/>
    </border>
    <border>
      <left/>
      <right style="medium">
        <color rgb="FFEDEBE7"/>
      </right>
      <top style="medium">
        <color rgb="FFEDEBE7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rgb="FFEDEBE7"/>
      </left>
      <right style="thin">
        <color rgb="FFEDEBE7"/>
      </right>
      <top/>
      <bottom/>
      <diagonal/>
    </border>
    <border>
      <left/>
      <right style="thin">
        <color rgb="FFEDEBE7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EDEBE7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rgb="FFEDEBE7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/>
      <right/>
      <top style="thin">
        <color theme="0"/>
      </top>
      <bottom style="thin">
        <color rgb="FFEDEBE7"/>
      </bottom>
      <diagonal/>
    </border>
    <border>
      <left/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EDEBE7"/>
      </right>
      <top/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EDEBE7"/>
      </right>
      <top/>
      <bottom/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/>
      <diagonal/>
    </border>
    <border>
      <left style="thin">
        <color theme="0"/>
      </left>
      <right style="thin">
        <color rgb="FFEDEBE7"/>
      </right>
      <top style="thin">
        <color rgb="FFEDEBE7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rgb="FFEDEBE7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theme="0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rgb="FFEDEBE7"/>
      </right>
      <top style="thin">
        <color theme="0"/>
      </top>
      <bottom style="thin">
        <color rgb="FFEDEBE7"/>
      </bottom>
      <diagonal/>
    </border>
    <border>
      <left style="thin">
        <color theme="0"/>
      </left>
      <right style="thin">
        <color theme="0"/>
      </right>
      <top style="thin">
        <color rgb="FFEDEBE7"/>
      </top>
      <bottom style="thin">
        <color theme="0"/>
      </bottom>
      <diagonal/>
    </border>
    <border>
      <left style="thin">
        <color theme="0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theme="0" tint="-0.14999847407452621"/>
      </left>
      <right style="thin">
        <color rgb="FFEDEBE7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EDEBE7"/>
      </bottom>
      <diagonal/>
    </border>
    <border>
      <left style="thin">
        <color rgb="FFEDEBE7"/>
      </left>
      <right style="thin">
        <color rgb="FFEDEBE7"/>
      </right>
      <top style="thin">
        <color rgb="FFEDEBE7"/>
      </top>
      <bottom style="thin">
        <color theme="0"/>
      </bottom>
      <diagonal/>
    </border>
    <border>
      <left style="thin">
        <color rgb="FFEDEBE7"/>
      </left>
      <right style="thin">
        <color rgb="FFEDEBE7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rgb="FFEDEBE7"/>
      </right>
      <top style="medium">
        <color theme="0"/>
      </top>
      <bottom style="medium">
        <color theme="0" tint="-4.9989318521683403E-2"/>
      </bottom>
      <diagonal/>
    </border>
    <border>
      <left style="medium">
        <color rgb="FFEDEBE7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rgb="FFEDEBE7"/>
      </top>
      <bottom style="medium">
        <color theme="1" tint="0.499984740745262"/>
      </bottom>
      <diagonal/>
    </border>
    <border>
      <left/>
      <right style="medium">
        <color rgb="FFEDEBE7"/>
      </right>
      <top style="medium">
        <color rgb="FFEDEBE7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1" tint="0.499984740745262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1" tint="0.499984740745262"/>
      </bottom>
      <diagonal/>
    </border>
    <border>
      <left/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/>
      </left>
      <right style="thin">
        <color rgb="FF003B19"/>
      </right>
      <top style="thin">
        <color theme="0"/>
      </top>
      <bottom style="thin">
        <color theme="0"/>
      </bottom>
      <diagonal/>
    </border>
    <border>
      <left style="thin">
        <color rgb="FF003B19"/>
      </left>
      <right style="medium">
        <color rgb="FF003B19"/>
      </right>
      <top style="medium">
        <color rgb="FF003B19"/>
      </top>
      <bottom style="medium">
        <color rgb="FF003B1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EDEBE7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rgb="FFEDEBE7"/>
      </bottom>
      <diagonal/>
    </border>
  </borders>
  <cellStyleXfs count="2">
    <xf numFmtId="0" fontId="0" fillId="0" borderId="0"/>
    <xf numFmtId="0" fontId="5" fillId="0" borderId="0"/>
  </cellStyleXfs>
  <cellXfs count="933">
    <xf numFmtId="0" fontId="0" fillId="0" borderId="0" xfId="0"/>
    <xf numFmtId="49" fontId="0" fillId="0" borderId="0" xfId="0" applyNumberFormat="1"/>
    <xf numFmtId="0" fontId="0" fillId="2" borderId="2" xfId="0" applyFill="1" applyBorder="1"/>
    <xf numFmtId="0" fontId="4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2" borderId="0" xfId="0" applyFill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4" fillId="2" borderId="0" xfId="0" applyFont="1" applyFill="1"/>
    <xf numFmtId="0" fontId="8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18" fillId="2" borderId="0" xfId="0" applyFont="1" applyFill="1"/>
    <xf numFmtId="0" fontId="18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9" xfId="0" applyNumberFormat="1" applyFont="1" applyFill="1" applyBorder="1" applyAlignment="1">
      <alignment horizontal="left" vertical="center"/>
    </xf>
    <xf numFmtId="14" fontId="1" fillId="5" borderId="12" xfId="0" applyNumberFormat="1" applyFont="1" applyFill="1" applyBorder="1" applyAlignment="1">
      <alignment horizontal="left" vertical="center"/>
    </xf>
    <xf numFmtId="0" fontId="19" fillId="2" borderId="0" xfId="0" applyFont="1" applyFill="1"/>
    <xf numFmtId="0" fontId="13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14" fontId="21" fillId="2" borderId="0" xfId="0" applyNumberFormat="1" applyFont="1" applyFill="1" applyAlignment="1">
      <alignment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27" fillId="5" borderId="17" xfId="0" applyFont="1" applyFill="1" applyBorder="1" applyAlignment="1">
      <alignment horizontal="center" wrapText="1"/>
    </xf>
    <xf numFmtId="0" fontId="27" fillId="5" borderId="8" xfId="0" applyFont="1" applyFill="1" applyBorder="1" applyAlignment="1">
      <alignment horizontal="center" wrapText="1"/>
    </xf>
    <xf numFmtId="0" fontId="26" fillId="5" borderId="17" xfId="0" applyFont="1" applyFill="1" applyBorder="1" applyAlignment="1">
      <alignment horizontal="center" wrapText="1"/>
    </xf>
    <xf numFmtId="0" fontId="26" fillId="5" borderId="8" xfId="0" applyFont="1" applyFill="1" applyBorder="1" applyAlignment="1">
      <alignment horizontal="center" wrapText="1"/>
    </xf>
    <xf numFmtId="0" fontId="25" fillId="11" borderId="9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 wrapText="1"/>
    </xf>
    <xf numFmtId="22" fontId="28" fillId="0" borderId="8" xfId="0" applyNumberFormat="1" applyFont="1" applyBorder="1" applyAlignment="1">
      <alignment horizontal="center" wrapText="1"/>
    </xf>
    <xf numFmtId="14" fontId="28" fillId="9" borderId="8" xfId="0" applyNumberFormat="1" applyFont="1" applyFill="1" applyBorder="1" applyAlignment="1">
      <alignment horizontal="center" wrapText="1"/>
    </xf>
    <xf numFmtId="0" fontId="26" fillId="9" borderId="8" xfId="0" applyFon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26" fillId="9" borderId="9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26" fillId="5" borderId="9" xfId="0" applyFont="1" applyFill="1" applyBorder="1" applyAlignment="1">
      <alignment horizontal="center"/>
    </xf>
    <xf numFmtId="2" fontId="26" fillId="9" borderId="9" xfId="0" applyNumberFormat="1" applyFont="1" applyFill="1" applyBorder="1" applyAlignment="1">
      <alignment horizontal="center"/>
    </xf>
    <xf numFmtId="0" fontId="29" fillId="2" borderId="0" xfId="0" applyFont="1" applyFill="1"/>
    <xf numFmtId="0" fontId="0" fillId="2" borderId="8" xfId="0" applyFill="1" applyBorder="1"/>
    <xf numFmtId="0" fontId="1" fillId="5" borderId="15" xfId="0" applyFont="1" applyFill="1" applyBorder="1" applyAlignment="1">
      <alignment horizontal="center" vertical="center"/>
    </xf>
    <xf numFmtId="2" fontId="27" fillId="8" borderId="17" xfId="0" applyNumberFormat="1" applyFont="1" applyFill="1" applyBorder="1" applyAlignment="1">
      <alignment horizontal="center"/>
    </xf>
    <xf numFmtId="10" fontId="30" fillId="8" borderId="34" xfId="0" applyNumberFormat="1" applyFont="1" applyFill="1" applyBorder="1" applyAlignment="1">
      <alignment horizontal="center" vertical="center"/>
    </xf>
    <xf numFmtId="10" fontId="26" fillId="9" borderId="8" xfId="0" applyNumberFormat="1" applyFont="1" applyFill="1" applyBorder="1" applyAlignment="1">
      <alignment horizontal="center"/>
    </xf>
    <xf numFmtId="10" fontId="0" fillId="2" borderId="0" xfId="0" applyNumberFormat="1" applyFill="1"/>
    <xf numFmtId="2" fontId="4" fillId="2" borderId="1" xfId="0" applyNumberFormat="1" applyFont="1" applyFill="1" applyBorder="1"/>
    <xf numFmtId="2" fontId="30" fillId="8" borderId="3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/>
    <xf numFmtId="2" fontId="17" fillId="8" borderId="8" xfId="0" applyNumberFormat="1" applyFont="1" applyFill="1" applyBorder="1" applyAlignment="1">
      <alignment horizontal="center"/>
    </xf>
    <xf numFmtId="10" fontId="26" fillId="9" borderId="17" xfId="0" applyNumberFormat="1" applyFont="1" applyFill="1" applyBorder="1" applyAlignment="1">
      <alignment horizontal="center"/>
    </xf>
    <xf numFmtId="0" fontId="29" fillId="9" borderId="17" xfId="0" applyFont="1" applyFill="1" applyBorder="1" applyAlignment="1">
      <alignment horizontal="center"/>
    </xf>
    <xf numFmtId="0" fontId="26" fillId="9" borderId="17" xfId="0" applyFont="1" applyFill="1" applyBorder="1" applyAlignment="1">
      <alignment horizontal="center"/>
    </xf>
    <xf numFmtId="14" fontId="28" fillId="9" borderId="17" xfId="0" applyNumberFormat="1" applyFont="1" applyFill="1" applyBorder="1" applyAlignment="1">
      <alignment horizontal="center" wrapText="1"/>
    </xf>
    <xf numFmtId="2" fontId="28" fillId="9" borderId="17" xfId="0" applyNumberFormat="1" applyFont="1" applyFill="1" applyBorder="1" applyAlignment="1">
      <alignment horizontal="center" wrapText="1"/>
    </xf>
    <xf numFmtId="2" fontId="28" fillId="9" borderId="13" xfId="0" applyNumberFormat="1" applyFont="1" applyFill="1" applyBorder="1" applyAlignment="1">
      <alignment horizontal="center" wrapText="1"/>
    </xf>
    <xf numFmtId="0" fontId="26" fillId="9" borderId="10" xfId="0" applyFont="1" applyFill="1" applyBorder="1" applyAlignment="1">
      <alignment horizontal="center"/>
    </xf>
    <xf numFmtId="10" fontId="26" fillId="9" borderId="10" xfId="0" applyNumberFormat="1" applyFont="1" applyFill="1" applyBorder="1" applyAlignment="1">
      <alignment horizontal="center"/>
    </xf>
    <xf numFmtId="1" fontId="26" fillId="9" borderId="10" xfId="0" applyNumberFormat="1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32" fillId="3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17" fontId="17" fillId="2" borderId="0" xfId="0" applyNumberFormat="1" applyFont="1" applyFill="1" applyAlignment="1">
      <alignment horizontal="center" vertical="center"/>
    </xf>
    <xf numFmtId="0" fontId="4" fillId="2" borderId="11" xfId="0" applyFont="1" applyFill="1" applyBorder="1"/>
    <xf numFmtId="0" fontId="11" fillId="2" borderId="8" xfId="0" applyFont="1" applyFill="1" applyBorder="1" applyAlignment="1">
      <alignment horizontal="center"/>
    </xf>
    <xf numFmtId="17" fontId="14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34" fillId="2" borderId="0" xfId="0" applyFont="1" applyFill="1" applyAlignment="1">
      <alignment horizontal="center"/>
    </xf>
    <xf numFmtId="0" fontId="34" fillId="2" borderId="1" xfId="0" applyFont="1" applyFill="1" applyBorder="1"/>
    <xf numFmtId="0" fontId="27" fillId="2" borderId="0" xfId="0" applyFont="1" applyFill="1"/>
    <xf numFmtId="0" fontId="34" fillId="2" borderId="8" xfId="0" applyFont="1" applyFill="1" applyBorder="1"/>
    <xf numFmtId="0" fontId="9" fillId="2" borderId="8" xfId="0" applyFont="1" applyFill="1" applyBorder="1" applyAlignment="1">
      <alignment horizontal="center" vertical="center" wrapText="1"/>
    </xf>
    <xf numFmtId="10" fontId="35" fillId="2" borderId="13" xfId="0" applyNumberFormat="1" applyFont="1" applyFill="1" applyBorder="1" applyAlignment="1">
      <alignment vertical="center" wrapText="1"/>
    </xf>
    <xf numFmtId="0" fontId="37" fillId="2" borderId="8" xfId="0" applyFont="1" applyFill="1" applyBorder="1" applyAlignment="1">
      <alignment horizontal="center"/>
    </xf>
    <xf numFmtId="14" fontId="27" fillId="2" borderId="8" xfId="0" applyNumberFormat="1" applyFont="1" applyFill="1" applyBorder="1" applyAlignment="1">
      <alignment horizontal="center"/>
    </xf>
    <xf numFmtId="0" fontId="33" fillId="3" borderId="29" xfId="0" applyFont="1" applyFill="1" applyBorder="1" applyAlignment="1">
      <alignment horizontal="center" vertical="center" wrapText="1"/>
    </xf>
    <xf numFmtId="0" fontId="33" fillId="3" borderId="28" xfId="0" applyFont="1" applyFill="1" applyBorder="1" applyAlignment="1">
      <alignment horizontal="center" vertical="center" wrapText="1"/>
    </xf>
    <xf numFmtId="0" fontId="34" fillId="2" borderId="3" xfId="0" applyFont="1" applyFill="1" applyBorder="1"/>
    <xf numFmtId="2" fontId="36" fillId="8" borderId="18" xfId="0" applyNumberFormat="1" applyFont="1" applyFill="1" applyBorder="1" applyAlignment="1">
      <alignment horizontal="center" vertical="center" wrapText="1"/>
    </xf>
    <xf numFmtId="10" fontId="36" fillId="8" borderId="39" xfId="0" applyNumberFormat="1" applyFont="1" applyFill="1" applyBorder="1" applyAlignment="1">
      <alignment horizontal="center" vertical="center"/>
    </xf>
    <xf numFmtId="0" fontId="34" fillId="2" borderId="17" xfId="0" applyFont="1" applyFill="1" applyBorder="1"/>
    <xf numFmtId="0" fontId="9" fillId="2" borderId="8" xfId="0" applyFont="1" applyFill="1" applyBorder="1" applyAlignment="1">
      <alignment vertical="center" wrapText="1"/>
    </xf>
    <xf numFmtId="0" fontId="31" fillId="2" borderId="17" xfId="0" applyFont="1" applyFill="1" applyBorder="1" applyAlignment="1">
      <alignment wrapText="1"/>
    </xf>
    <xf numFmtId="0" fontId="26" fillId="2" borderId="17" xfId="0" applyFont="1" applyFill="1" applyBorder="1"/>
    <xf numFmtId="0" fontId="31" fillId="2" borderId="13" xfId="0" applyFont="1" applyFill="1" applyBorder="1" applyAlignment="1">
      <alignment wrapText="1"/>
    </xf>
    <xf numFmtId="0" fontId="31" fillId="2" borderId="8" xfId="0" applyFont="1" applyFill="1" applyBorder="1" applyAlignment="1">
      <alignment wrapText="1"/>
    </xf>
    <xf numFmtId="0" fontId="26" fillId="2" borderId="8" xfId="0" applyFont="1" applyFill="1" applyBorder="1"/>
    <xf numFmtId="0" fontId="31" fillId="2" borderId="43" xfId="0" applyFont="1" applyFill="1" applyBorder="1" applyAlignment="1">
      <alignment wrapText="1"/>
    </xf>
    <xf numFmtId="0" fontId="35" fillId="2" borderId="43" xfId="0" applyFont="1" applyFill="1" applyBorder="1" applyAlignment="1">
      <alignment horizontal="center" vertical="center" wrapText="1"/>
    </xf>
    <xf numFmtId="0" fontId="34" fillId="2" borderId="7" xfId="0" applyFont="1" applyFill="1" applyBorder="1"/>
    <xf numFmtId="10" fontId="9" fillId="9" borderId="18" xfId="0" applyNumberFormat="1" applyFont="1" applyFill="1" applyBorder="1" applyAlignment="1">
      <alignment horizontal="center" vertical="center"/>
    </xf>
    <xf numFmtId="1" fontId="9" fillId="9" borderId="18" xfId="0" applyNumberFormat="1" applyFont="1" applyFill="1" applyBorder="1" applyAlignment="1">
      <alignment horizontal="center" vertical="center"/>
    </xf>
    <xf numFmtId="10" fontId="9" fillId="9" borderId="21" xfId="0" applyNumberFormat="1" applyFont="1" applyFill="1" applyBorder="1" applyAlignment="1">
      <alignment horizontal="center" vertical="center"/>
    </xf>
    <xf numFmtId="0" fontId="34" fillId="2" borderId="43" xfId="0" applyFont="1" applyFill="1" applyBorder="1"/>
    <xf numFmtId="0" fontId="33" fillId="2" borderId="1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2" fontId="9" fillId="9" borderId="18" xfId="0" applyNumberFormat="1" applyFont="1" applyFill="1" applyBorder="1" applyAlignment="1">
      <alignment horizontal="center" vertical="center" wrapText="1"/>
    </xf>
    <xf numFmtId="1" fontId="7" fillId="2" borderId="13" xfId="0" applyNumberFormat="1" applyFont="1" applyFill="1" applyBorder="1" applyAlignment="1">
      <alignment horizontal="center" vertical="center"/>
    </xf>
    <xf numFmtId="0" fontId="34" fillId="2" borderId="13" xfId="0" applyFont="1" applyFill="1" applyBorder="1"/>
    <xf numFmtId="0" fontId="38" fillId="2" borderId="18" xfId="0" applyFont="1" applyFill="1" applyBorder="1" applyAlignment="1">
      <alignment horizontal="center" vertical="center"/>
    </xf>
    <xf numFmtId="1" fontId="38" fillId="2" borderId="18" xfId="0" applyNumberFormat="1" applyFont="1" applyFill="1" applyBorder="1" applyAlignment="1">
      <alignment horizontal="center" vertical="center"/>
    </xf>
    <xf numFmtId="0" fontId="41" fillId="3" borderId="0" xfId="0" applyFont="1" applyFill="1" applyAlignment="1">
      <alignment vertical="center"/>
    </xf>
    <xf numFmtId="0" fontId="42" fillId="3" borderId="0" xfId="0" applyFont="1" applyFill="1" applyAlignment="1">
      <alignment vertical="center"/>
    </xf>
    <xf numFmtId="0" fontId="0" fillId="2" borderId="5" xfId="0" applyFill="1" applyBorder="1"/>
    <xf numFmtId="0" fontId="43" fillId="3" borderId="18" xfId="0" applyFont="1" applyFill="1" applyBorder="1" applyAlignment="1">
      <alignment horizontal="center" vertical="center"/>
    </xf>
    <xf numFmtId="0" fontId="45" fillId="3" borderId="37" xfId="0" applyFont="1" applyFill="1" applyBorder="1" applyAlignment="1">
      <alignment horizontal="center" vertical="center" wrapText="1"/>
    </xf>
    <xf numFmtId="10" fontId="45" fillId="3" borderId="27" xfId="0" applyNumberFormat="1" applyFont="1" applyFill="1" applyBorder="1" applyAlignment="1">
      <alignment horizontal="center" vertical="center"/>
    </xf>
    <xf numFmtId="0" fontId="45" fillId="4" borderId="18" xfId="0" applyFont="1" applyFill="1" applyBorder="1" applyAlignment="1">
      <alignment horizontal="center" vertical="center"/>
    </xf>
    <xf numFmtId="0" fontId="45" fillId="3" borderId="30" xfId="0" applyFont="1" applyFill="1" applyBorder="1" applyAlignment="1">
      <alignment horizontal="center" vertical="center" wrapText="1"/>
    </xf>
    <xf numFmtId="0" fontId="45" fillId="4" borderId="31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 wrapText="1"/>
    </xf>
    <xf numFmtId="0" fontId="45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0" fillId="2" borderId="11" xfId="0" applyFill="1" applyBorder="1"/>
    <xf numFmtId="0" fontId="3" fillId="6" borderId="18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43" fillId="3" borderId="21" xfId="0" applyFont="1" applyFill="1" applyBorder="1" applyAlignment="1">
      <alignment horizontal="center" vertical="center"/>
    </xf>
    <xf numFmtId="49" fontId="39" fillId="2" borderId="18" xfId="0" applyNumberFormat="1" applyFont="1" applyFill="1" applyBorder="1" applyAlignment="1">
      <alignment horizontal="center" vertical="center"/>
    </xf>
    <xf numFmtId="49" fontId="9" fillId="9" borderId="18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11" xfId="0" applyFont="1" applyFill="1" applyBorder="1" applyAlignment="1">
      <alignment horizontal="center"/>
    </xf>
    <xf numFmtId="0" fontId="23" fillId="2" borderId="0" xfId="1" applyFont="1" applyFill="1" applyAlignment="1">
      <alignment vertical="center" wrapText="1"/>
    </xf>
    <xf numFmtId="0" fontId="49" fillId="3" borderId="0" xfId="0" applyFont="1" applyFill="1" applyAlignment="1">
      <alignment vertical="center"/>
    </xf>
    <xf numFmtId="0" fontId="2" fillId="2" borderId="2" xfId="0" applyFont="1" applyFill="1" applyBorder="1"/>
    <xf numFmtId="0" fontId="50" fillId="2" borderId="0" xfId="0" applyFont="1" applyFill="1"/>
    <xf numFmtId="0" fontId="50" fillId="2" borderId="0" xfId="0" applyFont="1" applyFill="1" applyAlignment="1">
      <alignment horizontal="center"/>
    </xf>
    <xf numFmtId="14" fontId="50" fillId="2" borderId="0" xfId="0" applyNumberFormat="1" applyFont="1" applyFill="1" applyAlignment="1">
      <alignment vertical="center"/>
    </xf>
    <xf numFmtId="0" fontId="47" fillId="2" borderId="0" xfId="0" applyFont="1" applyFill="1"/>
    <xf numFmtId="0" fontId="47" fillId="3" borderId="6" xfId="0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/>
    </xf>
    <xf numFmtId="14" fontId="50" fillId="2" borderId="21" xfId="0" applyNumberFormat="1" applyFont="1" applyFill="1" applyBorder="1" applyAlignment="1">
      <alignment horizontal="center" wrapText="1"/>
    </xf>
    <xf numFmtId="0" fontId="50" fillId="2" borderId="18" xfId="0" applyFont="1" applyFill="1" applyBorder="1"/>
    <xf numFmtId="0" fontId="50" fillId="2" borderId="18" xfId="0" applyFont="1" applyFill="1" applyBorder="1" applyAlignment="1">
      <alignment horizontal="center"/>
    </xf>
    <xf numFmtId="1" fontId="50" fillId="2" borderId="21" xfId="0" applyNumberFormat="1" applyFont="1" applyFill="1" applyBorder="1" applyAlignment="1">
      <alignment horizontal="center"/>
    </xf>
    <xf numFmtId="0" fontId="50" fillId="2" borderId="27" xfId="0" applyFont="1" applyFill="1" applyBorder="1"/>
    <xf numFmtId="0" fontId="50" fillId="2" borderId="21" xfId="0" applyFont="1" applyFill="1" applyBorder="1" applyAlignment="1">
      <alignment horizontal="center"/>
    </xf>
    <xf numFmtId="0" fontId="50" fillId="2" borderId="35" xfId="0" applyFont="1" applyFill="1" applyBorder="1" applyAlignment="1">
      <alignment horizontal="center"/>
    </xf>
    <xf numFmtId="0" fontId="50" fillId="2" borderId="21" xfId="0" applyFont="1" applyFill="1" applyBorder="1"/>
    <xf numFmtId="0" fontId="50" fillId="2" borderId="18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0" fontId="50" fillId="2" borderId="35" xfId="0" applyFont="1" applyFill="1" applyBorder="1" applyAlignment="1">
      <alignment horizontal="center" vertical="center"/>
    </xf>
    <xf numFmtId="14" fontId="50" fillId="2" borderId="18" xfId="0" applyNumberFormat="1" applyFont="1" applyFill="1" applyBorder="1" applyAlignment="1">
      <alignment vertical="center" readingOrder="1"/>
    </xf>
    <xf numFmtId="0" fontId="50" fillId="2" borderId="18" xfId="0" applyFont="1" applyFill="1" applyBorder="1" applyAlignment="1">
      <alignment readingOrder="1"/>
    </xf>
    <xf numFmtId="14" fontId="21" fillId="2" borderId="0" xfId="0" applyNumberFormat="1" applyFont="1" applyFill="1" applyAlignment="1">
      <alignment horizontal="center" vertical="center"/>
    </xf>
    <xf numFmtId="0" fontId="52" fillId="3" borderId="0" xfId="0" applyFont="1" applyFill="1" applyAlignment="1">
      <alignment vertical="center"/>
    </xf>
    <xf numFmtId="0" fontId="53" fillId="3" borderId="0" xfId="0" applyFont="1" applyFill="1" applyAlignment="1">
      <alignment vertical="center"/>
    </xf>
    <xf numFmtId="0" fontId="0" fillId="12" borderId="18" xfId="0" applyFill="1" applyBorder="1"/>
    <xf numFmtId="21" fontId="45" fillId="12" borderId="18" xfId="0" applyNumberFormat="1" applyFont="1" applyFill="1" applyBorder="1" applyAlignment="1">
      <alignment horizontal="center" vertical="center" wrapText="1"/>
    </xf>
    <xf numFmtId="0" fontId="45" fillId="12" borderId="18" xfId="0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/>
    </xf>
    <xf numFmtId="20" fontId="9" fillId="5" borderId="44" xfId="0" applyNumberFormat="1" applyFont="1" applyFill="1" applyBorder="1" applyAlignment="1">
      <alignment horizontal="center" vertical="center" wrapText="1"/>
    </xf>
    <xf numFmtId="20" fontId="9" fillId="5" borderId="45" xfId="0" applyNumberFormat="1" applyFont="1" applyFill="1" applyBorder="1" applyAlignment="1">
      <alignment horizontal="center" vertical="center" wrapText="1"/>
    </xf>
    <xf numFmtId="0" fontId="41" fillId="3" borderId="35" xfId="0" applyFont="1" applyFill="1" applyBorder="1" applyAlignment="1">
      <alignment horizontal="center"/>
    </xf>
    <xf numFmtId="20" fontId="9" fillId="9" borderId="30" xfId="0" applyNumberFormat="1" applyFont="1" applyFill="1" applyBorder="1" applyAlignment="1">
      <alignment horizontal="center" vertical="center" wrapText="1"/>
    </xf>
    <xf numFmtId="14" fontId="45" fillId="3" borderId="18" xfId="0" applyNumberFormat="1" applyFont="1" applyFill="1" applyBorder="1" applyAlignment="1">
      <alignment horizontal="center" vertical="center" wrapText="1"/>
    </xf>
    <xf numFmtId="10" fontId="45" fillId="3" borderId="18" xfId="0" applyNumberFormat="1" applyFont="1" applyFill="1" applyBorder="1" applyAlignment="1">
      <alignment horizontal="center" vertical="center" wrapText="1"/>
    </xf>
    <xf numFmtId="1" fontId="45" fillId="4" borderId="18" xfId="0" applyNumberFormat="1" applyFont="1" applyFill="1" applyBorder="1" applyAlignment="1">
      <alignment horizontal="center" vertical="center"/>
    </xf>
    <xf numFmtId="0" fontId="45" fillId="3" borderId="21" xfId="0" applyFont="1" applyFill="1" applyBorder="1" applyAlignment="1">
      <alignment horizontal="center" vertical="center"/>
    </xf>
    <xf numFmtId="22" fontId="28" fillId="0" borderId="17" xfId="0" applyNumberFormat="1" applyFont="1" applyBorder="1" applyAlignment="1">
      <alignment horizontal="center" wrapText="1"/>
    </xf>
    <xf numFmtId="2" fontId="28" fillId="9" borderId="43" xfId="0" applyNumberFormat="1" applyFont="1" applyFill="1" applyBorder="1" applyAlignment="1">
      <alignment horizontal="center" wrapText="1"/>
    </xf>
    <xf numFmtId="0" fontId="51" fillId="2" borderId="0" xfId="0" applyFont="1" applyFill="1"/>
    <xf numFmtId="0" fontId="54" fillId="3" borderId="18" xfId="0" applyFont="1" applyFill="1" applyBorder="1" applyAlignment="1">
      <alignment horizontal="center" vertical="center" wrapText="1"/>
    </xf>
    <xf numFmtId="0" fontId="55" fillId="9" borderId="18" xfId="0" applyFont="1" applyFill="1" applyBorder="1" applyAlignment="1">
      <alignment wrapText="1"/>
    </xf>
    <xf numFmtId="0" fontId="55" fillId="9" borderId="18" xfId="0" applyFont="1" applyFill="1" applyBorder="1" applyAlignment="1">
      <alignment horizontal="left" wrapText="1"/>
    </xf>
    <xf numFmtId="0" fontId="56" fillId="9" borderId="18" xfId="0" applyFont="1" applyFill="1" applyBorder="1" applyAlignment="1">
      <alignment wrapText="1"/>
    </xf>
    <xf numFmtId="0" fontId="26" fillId="5" borderId="13" xfId="0" applyFont="1" applyFill="1" applyBorder="1" applyAlignment="1">
      <alignment horizontal="center"/>
    </xf>
    <xf numFmtId="0" fontId="4" fillId="2" borderId="8" xfId="0" applyFont="1" applyFill="1" applyBorder="1"/>
    <xf numFmtId="0" fontId="55" fillId="0" borderId="46" xfId="0" applyFont="1" applyBorder="1" applyAlignment="1">
      <alignment horizontal="left" wrapText="1"/>
    </xf>
    <xf numFmtId="0" fontId="48" fillId="2" borderId="1" xfId="0" applyFont="1" applyFill="1" applyBorder="1"/>
    <xf numFmtId="0" fontId="15" fillId="2" borderId="2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58" fillId="2" borderId="0" xfId="0" applyFont="1" applyFill="1"/>
    <xf numFmtId="0" fontId="15" fillId="2" borderId="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48" fillId="2" borderId="0" xfId="0" applyFont="1" applyFill="1" applyAlignment="1">
      <alignment horizontal="left" vertical="top"/>
    </xf>
    <xf numFmtId="0" fontId="59" fillId="2" borderId="0" xfId="0" applyFont="1" applyFill="1"/>
    <xf numFmtId="0" fontId="48" fillId="2" borderId="0" xfId="0" applyFont="1" applyFill="1" applyAlignment="1">
      <alignment wrapText="1"/>
    </xf>
    <xf numFmtId="0" fontId="48" fillId="2" borderId="47" xfId="0" applyFont="1" applyFill="1" applyBorder="1"/>
    <xf numFmtId="0" fontId="48" fillId="2" borderId="0" xfId="0" applyFont="1" applyFill="1"/>
    <xf numFmtId="0" fontId="48" fillId="9" borderId="21" xfId="0" applyFont="1" applyFill="1" applyBorder="1" applyAlignment="1">
      <alignment vertical="center" wrapText="1"/>
    </xf>
    <xf numFmtId="0" fontId="48" fillId="9" borderId="27" xfId="0" applyFont="1" applyFill="1" applyBorder="1" applyAlignment="1">
      <alignment vertical="center" wrapText="1"/>
    </xf>
    <xf numFmtId="17" fontId="14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34" fillId="2" borderId="0" xfId="0" applyFont="1" applyFill="1" applyAlignment="1">
      <alignment horizontal="left"/>
    </xf>
    <xf numFmtId="0" fontId="34" fillId="2" borderId="0" xfId="0" applyFont="1" applyFill="1" applyAlignment="1">
      <alignment horizontal="left" wrapText="1"/>
    </xf>
    <xf numFmtId="0" fontId="40" fillId="9" borderId="33" xfId="0" applyFont="1" applyFill="1" applyBorder="1" applyAlignment="1">
      <alignment horizontal="center"/>
    </xf>
    <xf numFmtId="0" fontId="40" fillId="9" borderId="54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55" fillId="9" borderId="0" xfId="0" applyFont="1" applyFill="1" applyAlignment="1">
      <alignment wrapText="1"/>
    </xf>
    <xf numFmtId="0" fontId="61" fillId="3" borderId="18" xfId="0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5" fillId="0" borderId="46" xfId="0" applyNumberFormat="1" applyFont="1" applyBorder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59" xfId="0" applyBorder="1"/>
    <xf numFmtId="0" fontId="0" fillId="0" borderId="62" xfId="0" applyBorder="1"/>
    <xf numFmtId="0" fontId="64" fillId="0" borderId="6" xfId="0" applyFont="1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64" fillId="0" borderId="68" xfId="0" applyFont="1" applyBorder="1"/>
    <xf numFmtId="0" fontId="0" fillId="0" borderId="71" xfId="0" applyBorder="1"/>
    <xf numFmtId="0" fontId="0" fillId="0" borderId="66" xfId="0" applyBorder="1" applyAlignment="1">
      <alignment horizontal="center" vertical="center"/>
    </xf>
    <xf numFmtId="0" fontId="64" fillId="0" borderId="59" xfId="0" applyFont="1" applyBorder="1"/>
    <xf numFmtId="0" fontId="66" fillId="2" borderId="73" xfId="0" applyFont="1" applyFill="1" applyBorder="1" applyAlignment="1">
      <alignment vertical="center"/>
    </xf>
    <xf numFmtId="0" fontId="64" fillId="0" borderId="62" xfId="0" applyFont="1" applyBorder="1"/>
    <xf numFmtId="0" fontId="65" fillId="5" borderId="61" xfId="0" applyFont="1" applyFill="1" applyBorder="1" applyAlignment="1">
      <alignment vertical="center"/>
    </xf>
    <xf numFmtId="0" fontId="64" fillId="0" borderId="28" xfId="0" applyFont="1" applyBorder="1"/>
    <xf numFmtId="0" fontId="0" fillId="0" borderId="28" xfId="0" applyBorder="1"/>
    <xf numFmtId="0" fontId="67" fillId="3" borderId="62" xfId="0" applyFont="1" applyFill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64" fillId="0" borderId="28" xfId="0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49" fontId="0" fillId="0" borderId="6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62" xfId="0" applyNumberFormat="1" applyBorder="1" applyAlignment="1">
      <alignment horizontal="center" vertical="center"/>
    </xf>
    <xf numFmtId="0" fontId="68" fillId="3" borderId="75" xfId="0" applyFont="1" applyFill="1" applyBorder="1" applyAlignment="1">
      <alignment horizontal="center" vertical="center" wrapText="1"/>
    </xf>
    <xf numFmtId="0" fontId="66" fillId="4" borderId="60" xfId="0" applyFont="1" applyFill="1" applyBorder="1" applyAlignment="1">
      <alignment horizontal="center" vertical="center"/>
    </xf>
    <xf numFmtId="2" fontId="66" fillId="0" borderId="67" xfId="0" applyNumberFormat="1" applyFont="1" applyBorder="1" applyAlignment="1">
      <alignment horizontal="center" vertical="center"/>
    </xf>
    <xf numFmtId="0" fontId="0" fillId="0" borderId="62" xfId="0" applyBorder="1" applyAlignment="1">
      <alignment vertical="center"/>
    </xf>
    <xf numFmtId="0" fontId="69" fillId="0" borderId="62" xfId="0" applyFont="1" applyBorder="1" applyAlignment="1">
      <alignment vertical="center" wrapText="1"/>
    </xf>
    <xf numFmtId="0" fontId="70" fillId="0" borderId="61" xfId="0" applyFont="1" applyBorder="1"/>
    <xf numFmtId="0" fontId="70" fillId="0" borderId="62" xfId="0" applyFont="1" applyBorder="1"/>
    <xf numFmtId="0" fontId="70" fillId="0" borderId="66" xfId="0" applyFont="1" applyBorder="1"/>
    <xf numFmtId="10" fontId="0" fillId="0" borderId="60" xfId="0" applyNumberFormat="1" applyBorder="1"/>
    <xf numFmtId="0" fontId="70" fillId="0" borderId="59" xfId="0" applyFont="1" applyBorder="1"/>
    <xf numFmtId="0" fontId="68" fillId="3" borderId="75" xfId="0" applyFont="1" applyFill="1" applyBorder="1" applyAlignment="1">
      <alignment horizontal="center" vertical="center"/>
    </xf>
    <xf numFmtId="0" fontId="64" fillId="0" borderId="66" xfId="0" applyFont="1" applyBorder="1"/>
    <xf numFmtId="2" fontId="66" fillId="14" borderId="67" xfId="0" applyNumberFormat="1" applyFont="1" applyFill="1" applyBorder="1" applyAlignment="1">
      <alignment horizontal="center" vertical="center"/>
    </xf>
    <xf numFmtId="0" fontId="72" fillId="14" borderId="62" xfId="0" applyFont="1" applyFill="1" applyBorder="1" applyAlignment="1">
      <alignment horizontal="center"/>
    </xf>
    <xf numFmtId="0" fontId="73" fillId="0" borderId="61" xfId="0" applyFont="1" applyBorder="1" applyAlignment="1">
      <alignment horizontal="center" vertical="center"/>
    </xf>
    <xf numFmtId="14" fontId="69" fillId="0" borderId="62" xfId="0" applyNumberFormat="1" applyFont="1" applyBorder="1" applyAlignment="1">
      <alignment horizontal="center" vertical="center"/>
    </xf>
    <xf numFmtId="14" fontId="69" fillId="0" borderId="59" xfId="0" applyNumberFormat="1" applyFont="1" applyBorder="1" applyAlignment="1">
      <alignment horizontal="center" vertical="center"/>
    </xf>
    <xf numFmtId="0" fontId="72" fillId="14" borderId="68" xfId="0" applyFont="1" applyFill="1" applyBorder="1" applyAlignment="1">
      <alignment horizontal="center"/>
    </xf>
    <xf numFmtId="0" fontId="72" fillId="14" borderId="71" xfId="0" applyFont="1" applyFill="1" applyBorder="1" applyAlignment="1">
      <alignment horizontal="center"/>
    </xf>
    <xf numFmtId="0" fontId="73" fillId="0" borderId="77" xfId="0" applyFont="1" applyBorder="1" applyAlignment="1">
      <alignment horizontal="center" vertical="center"/>
    </xf>
    <xf numFmtId="0" fontId="69" fillId="0" borderId="68" xfId="0" applyFont="1" applyBorder="1" applyAlignment="1">
      <alignment vertical="center" wrapText="1"/>
    </xf>
    <xf numFmtId="10" fontId="73" fillId="0" borderId="78" xfId="0" applyNumberFormat="1" applyFont="1" applyBorder="1" applyAlignment="1">
      <alignment horizontal="center" vertical="center"/>
    </xf>
    <xf numFmtId="14" fontId="69" fillId="0" borderId="77" xfId="0" applyNumberFormat="1" applyFont="1" applyBorder="1" applyAlignment="1">
      <alignment horizontal="center" vertical="center"/>
    </xf>
    <xf numFmtId="14" fontId="69" fillId="0" borderId="79" xfId="0" applyNumberFormat="1" applyFont="1" applyBorder="1" applyAlignment="1">
      <alignment horizontal="center" vertical="center"/>
    </xf>
    <xf numFmtId="10" fontId="70" fillId="0" borderId="60" xfId="0" applyNumberFormat="1" applyFont="1" applyBorder="1"/>
    <xf numFmtId="0" fontId="51" fillId="0" borderId="6" xfId="0" applyFont="1" applyBorder="1"/>
    <xf numFmtId="0" fontId="64" fillId="0" borderId="70" xfId="0" applyFont="1" applyBorder="1"/>
    <xf numFmtId="2" fontId="0" fillId="0" borderId="70" xfId="0" applyNumberFormat="1" applyBorder="1"/>
    <xf numFmtId="0" fontId="78" fillId="2" borderId="0" xfId="0" applyFont="1" applyFill="1" applyAlignment="1">
      <alignment vertical="center"/>
    </xf>
    <xf numFmtId="0" fontId="79" fillId="2" borderId="0" xfId="0" applyFont="1" applyFill="1"/>
    <xf numFmtId="0" fontId="78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80" fillId="2" borderId="0" xfId="1" applyFont="1" applyFill="1" applyAlignment="1">
      <alignment horizontal="center" vertical="center" wrapText="1"/>
    </xf>
    <xf numFmtId="0" fontId="83" fillId="3" borderId="85" xfId="0" applyFont="1" applyFill="1" applyBorder="1" applyAlignment="1">
      <alignment horizontal="center" vertical="center" wrapText="1"/>
    </xf>
    <xf numFmtId="0" fontId="83" fillId="3" borderId="86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0" fillId="3" borderId="0" xfId="0" quotePrefix="1" applyFill="1"/>
    <xf numFmtId="0" fontId="0" fillId="2" borderId="4" xfId="0" quotePrefix="1" applyFill="1" applyBorder="1"/>
    <xf numFmtId="0" fontId="85" fillId="2" borderId="92" xfId="0" applyFont="1" applyFill="1" applyBorder="1" applyAlignment="1">
      <alignment vertical="center"/>
    </xf>
    <xf numFmtId="0" fontId="85" fillId="2" borderId="93" xfId="0" applyFont="1" applyFill="1" applyBorder="1" applyAlignment="1">
      <alignment vertical="center"/>
    </xf>
    <xf numFmtId="0" fontId="8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1" xfId="0" quotePrefix="1" applyFill="1" applyBorder="1"/>
    <xf numFmtId="0" fontId="85" fillId="2" borderId="92" xfId="0" applyFont="1" applyFill="1" applyBorder="1" applyAlignment="1">
      <alignment horizontal="center" vertical="center"/>
    </xf>
    <xf numFmtId="0" fontId="85" fillId="2" borderId="93" xfId="0" applyFont="1" applyFill="1" applyBorder="1" applyAlignment="1">
      <alignment horizontal="center" vertical="center"/>
    </xf>
    <xf numFmtId="2" fontId="0" fillId="2" borderId="1" xfId="0" applyNumberFormat="1" applyFill="1" applyBorder="1"/>
    <xf numFmtId="0" fontId="40" fillId="17" borderId="62" xfId="0" applyFont="1" applyFill="1" applyBorder="1" applyAlignment="1">
      <alignment horizontal="center"/>
    </xf>
    <xf numFmtId="0" fontId="0" fillId="2" borderId="3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85" fillId="2" borderId="0" xfId="0" applyFont="1" applyFill="1" applyAlignment="1">
      <alignment horizontal="center" vertical="center"/>
    </xf>
    <xf numFmtId="0" fontId="90" fillId="2" borderId="0" xfId="0" applyFont="1" applyFill="1" applyAlignment="1">
      <alignment horizontal="center" vertical="center"/>
    </xf>
    <xf numFmtId="0" fontId="0" fillId="2" borderId="94" xfId="0" applyFill="1" applyBorder="1"/>
    <xf numFmtId="0" fontId="91" fillId="3" borderId="59" xfId="0" applyFont="1" applyFill="1" applyBorder="1" applyAlignment="1">
      <alignment horizontal="center" vertical="center" wrapText="1"/>
    </xf>
    <xf numFmtId="9" fontId="40" fillId="17" borderId="67" xfId="0" applyNumberFormat="1" applyFont="1" applyFill="1" applyBorder="1" applyAlignment="1">
      <alignment horizontal="center" vertical="center" wrapText="1"/>
    </xf>
    <xf numFmtId="2" fontId="40" fillId="17" borderId="68" xfId="0" applyNumberFormat="1" applyFont="1" applyFill="1" applyBorder="1" applyAlignment="1">
      <alignment horizontal="center" vertical="center" wrapText="1"/>
    </xf>
    <xf numFmtId="2" fontId="40" fillId="17" borderId="62" xfId="0" applyNumberFormat="1" applyFont="1" applyFill="1" applyBorder="1" applyAlignment="1">
      <alignment horizontal="center" vertical="center" wrapText="1"/>
    </xf>
    <xf numFmtId="9" fontId="40" fillId="17" borderId="61" xfId="0" applyNumberFormat="1" applyFont="1" applyFill="1" applyBorder="1" applyAlignment="1">
      <alignment horizontal="center" vertical="center" wrapText="1"/>
    </xf>
    <xf numFmtId="2" fontId="40" fillId="17" borderId="59" xfId="0" applyNumberFormat="1" applyFont="1" applyFill="1" applyBorder="1" applyAlignment="1">
      <alignment horizontal="center" vertical="center" wrapText="1"/>
    </xf>
    <xf numFmtId="9" fontId="40" fillId="17" borderId="29" xfId="0" applyNumberFormat="1" applyFont="1" applyFill="1" applyBorder="1" applyAlignment="1">
      <alignment horizontal="center" vertical="center" wrapText="1"/>
    </xf>
    <xf numFmtId="2" fontId="40" fillId="17" borderId="28" xfId="0" applyNumberFormat="1" applyFont="1" applyFill="1" applyBorder="1" applyAlignment="1">
      <alignment horizontal="center" vertical="center" wrapText="1"/>
    </xf>
    <xf numFmtId="0" fontId="0" fillId="2" borderId="92" xfId="0" applyFill="1" applyBorder="1"/>
    <xf numFmtId="9" fontId="40" fillId="16" borderId="62" xfId="0" applyNumberFormat="1" applyFont="1" applyFill="1" applyBorder="1" applyAlignment="1">
      <alignment horizontal="center" vertical="center" wrapText="1"/>
    </xf>
    <xf numFmtId="1" fontId="40" fillId="16" borderId="6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/>
    <xf numFmtId="2" fontId="2" fillId="2" borderId="0" xfId="0" applyNumberFormat="1" applyFont="1" applyFill="1"/>
    <xf numFmtId="0" fontId="93" fillId="2" borderId="0" xfId="0" applyFont="1" applyFill="1" applyAlignment="1">
      <alignment vertical="center"/>
    </xf>
    <xf numFmtId="0" fontId="33" fillId="2" borderId="0" xfId="0" applyFont="1" applyFill="1" applyAlignment="1">
      <alignment horizontal="center" vertical="center"/>
    </xf>
    <xf numFmtId="0" fontId="87" fillId="2" borderId="0" xfId="0" applyFont="1" applyFill="1" applyAlignment="1">
      <alignment horizontal="center" vertical="center"/>
    </xf>
    <xf numFmtId="0" fontId="27" fillId="2" borderId="3" xfId="0" applyFont="1" applyFill="1" applyBorder="1"/>
    <xf numFmtId="0" fontId="27" fillId="2" borderId="94" xfId="0" applyFont="1" applyFill="1" applyBorder="1"/>
    <xf numFmtId="0" fontId="26" fillId="2" borderId="0" xfId="0" applyFont="1" applyFill="1"/>
    <xf numFmtId="0" fontId="27" fillId="2" borderId="92" xfId="0" applyFont="1" applyFill="1" applyBorder="1"/>
    <xf numFmtId="0" fontId="26" fillId="2" borderId="4" xfId="0" applyFont="1" applyFill="1" applyBorder="1"/>
    <xf numFmtId="0" fontId="89" fillId="2" borderId="93" xfId="0" applyFont="1" applyFill="1" applyBorder="1" applyAlignment="1">
      <alignment horizontal="center" vertical="center"/>
    </xf>
    <xf numFmtId="0" fontId="89" fillId="2" borderId="0" xfId="0" applyFont="1" applyFill="1" applyAlignment="1">
      <alignment horizontal="center" vertical="center"/>
    </xf>
    <xf numFmtId="0" fontId="89" fillId="2" borderId="7" xfId="0" applyFont="1" applyFill="1" applyBorder="1" applyAlignment="1">
      <alignment horizontal="center" vertical="center"/>
    </xf>
    <xf numFmtId="0" fontId="94" fillId="2" borderId="0" xfId="0" applyFont="1" applyFill="1" applyAlignment="1">
      <alignment horizontal="center" vertical="center"/>
    </xf>
    <xf numFmtId="0" fontId="86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3" fillId="3" borderId="62" xfId="0" applyFont="1" applyFill="1" applyBorder="1" applyAlignment="1">
      <alignment horizontal="center" vertical="center" wrapText="1"/>
    </xf>
    <xf numFmtId="0" fontId="25" fillId="3" borderId="62" xfId="0" applyFont="1" applyFill="1" applyBorder="1" applyAlignment="1">
      <alignment horizontal="center" vertical="center" wrapText="1"/>
    </xf>
    <xf numFmtId="9" fontId="40" fillId="17" borderId="62" xfId="0" applyNumberFormat="1" applyFont="1" applyFill="1" applyBorder="1" applyAlignment="1">
      <alignment horizontal="center" vertical="center" wrapText="1"/>
    </xf>
    <xf numFmtId="0" fontId="94" fillId="2" borderId="92" xfId="0" applyFont="1" applyFill="1" applyBorder="1" applyAlignment="1">
      <alignment horizontal="center" vertical="center"/>
    </xf>
    <xf numFmtId="0" fontId="94" fillId="2" borderId="93" xfId="0" applyFont="1" applyFill="1" applyBorder="1" applyAlignment="1">
      <alignment horizontal="center" vertical="center"/>
    </xf>
    <xf numFmtId="0" fontId="94" fillId="2" borderId="7" xfId="0" applyFont="1" applyFill="1" applyBorder="1" applyAlignment="1">
      <alignment horizontal="center" vertical="center"/>
    </xf>
    <xf numFmtId="0" fontId="88" fillId="2" borderId="93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0" fillId="2" borderId="2" xfId="0" applyNumberFormat="1" applyFill="1" applyBorder="1"/>
    <xf numFmtId="0" fontId="40" fillId="17" borderId="61" xfId="0" applyFont="1" applyFill="1" applyBorder="1" applyAlignment="1">
      <alignment horizontal="center" vertical="center" wrapText="1"/>
    </xf>
    <xf numFmtId="1" fontId="97" fillId="17" borderId="62" xfId="0" applyNumberFormat="1" applyFont="1" applyFill="1" applyBorder="1" applyAlignment="1">
      <alignment horizontal="center" vertical="center" wrapText="1"/>
    </xf>
    <xf numFmtId="0" fontId="97" fillId="17" borderId="62" xfId="0" applyFont="1" applyFill="1" applyBorder="1" applyAlignment="1">
      <alignment horizontal="center" vertical="center" wrapText="1"/>
    </xf>
    <xf numFmtId="1" fontId="40" fillId="17" borderId="61" xfId="0" applyNumberFormat="1" applyFont="1" applyFill="1" applyBorder="1" applyAlignment="1">
      <alignment horizontal="center" vertical="center" wrapText="1"/>
    </xf>
    <xf numFmtId="0" fontId="40" fillId="2" borderId="92" xfId="0" applyFont="1" applyFill="1" applyBorder="1" applyAlignment="1">
      <alignment horizontal="center" vertical="center"/>
    </xf>
    <xf numFmtId="0" fontId="40" fillId="2" borderId="93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/>
    </xf>
    <xf numFmtId="2" fontId="0" fillId="2" borderId="11" xfId="0" applyNumberFormat="1" applyFill="1" applyBorder="1"/>
    <xf numFmtId="0" fontId="96" fillId="2" borderId="0" xfId="0" applyFont="1" applyFill="1" applyAlignment="1">
      <alignment horizontal="center" vertical="center"/>
    </xf>
    <xf numFmtId="1" fontId="40" fillId="2" borderId="0" xfId="0" applyNumberFormat="1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81" fillId="2" borderId="0" xfId="0" applyFont="1" applyFill="1" applyAlignment="1">
      <alignment horizontal="left" vertical="center"/>
    </xf>
    <xf numFmtId="0" fontId="83" fillId="3" borderId="22" xfId="0" applyFont="1" applyFill="1" applyBorder="1" applyAlignment="1">
      <alignment vertical="center" wrapText="1"/>
    </xf>
    <xf numFmtId="0" fontId="40" fillId="2" borderId="3" xfId="0" applyFont="1" applyFill="1" applyBorder="1" applyAlignment="1">
      <alignment horizontal="center" vertical="center"/>
    </xf>
    <xf numFmtId="0" fontId="102" fillId="5" borderId="10" xfId="0" quotePrefix="1" applyFont="1" applyFill="1" applyBorder="1" applyAlignment="1">
      <alignment horizontal="center" vertical="center"/>
    </xf>
    <xf numFmtId="0" fontId="102" fillId="5" borderId="10" xfId="0" applyFont="1" applyFill="1" applyBorder="1" applyAlignment="1">
      <alignment horizontal="center" vertical="center"/>
    </xf>
    <xf numFmtId="0" fontId="102" fillId="5" borderId="9" xfId="0" applyFont="1" applyFill="1" applyBorder="1" applyAlignment="1">
      <alignment horizontal="center" vertical="center"/>
    </xf>
    <xf numFmtId="0" fontId="102" fillId="5" borderId="14" xfId="0" applyFont="1" applyFill="1" applyBorder="1" applyAlignment="1">
      <alignment horizontal="center" vertical="center"/>
    </xf>
    <xf numFmtId="0" fontId="102" fillId="5" borderId="42" xfId="0" applyFont="1" applyFill="1" applyBorder="1" applyAlignment="1">
      <alignment horizontal="center" vertical="center"/>
    </xf>
    <xf numFmtId="0" fontId="102" fillId="9" borderId="10" xfId="0" applyFont="1" applyFill="1" applyBorder="1" applyAlignment="1">
      <alignment horizontal="center" vertical="center"/>
    </xf>
    <xf numFmtId="0" fontId="102" fillId="9" borderId="16" xfId="0" applyFont="1" applyFill="1" applyBorder="1" applyAlignment="1">
      <alignment horizontal="center" vertical="center"/>
    </xf>
    <xf numFmtId="0" fontId="83" fillId="3" borderId="31" xfId="0" applyFont="1" applyFill="1" applyBorder="1" applyAlignment="1">
      <alignment vertical="center" wrapText="1"/>
    </xf>
    <xf numFmtId="0" fontId="83" fillId="3" borderId="18" xfId="0" applyFont="1" applyFill="1" applyBorder="1" applyAlignment="1">
      <alignment vertical="center" wrapText="1"/>
    </xf>
    <xf numFmtId="0" fontId="83" fillId="3" borderId="39" xfId="0" applyFont="1" applyFill="1" applyBorder="1" applyAlignment="1">
      <alignment vertical="center" wrapText="1"/>
    </xf>
    <xf numFmtId="49" fontId="101" fillId="9" borderId="38" xfId="0" applyNumberFormat="1" applyFont="1" applyFill="1" applyBorder="1" applyAlignment="1">
      <alignment horizontal="center" vertical="center" wrapText="1"/>
    </xf>
    <xf numFmtId="49" fontId="101" fillId="9" borderId="36" xfId="0" applyNumberFormat="1" applyFont="1" applyFill="1" applyBorder="1" applyAlignment="1">
      <alignment horizontal="center" vertical="center" wrapText="1"/>
    </xf>
    <xf numFmtId="0" fontId="102" fillId="5" borderId="8" xfId="0" applyFont="1" applyFill="1" applyBorder="1" applyAlignment="1">
      <alignment horizontal="center" vertical="center"/>
    </xf>
    <xf numFmtId="0" fontId="102" fillId="5" borderId="16" xfId="0" quotePrefix="1" applyFont="1" applyFill="1" applyBorder="1" applyAlignment="1">
      <alignment horizontal="center" vertical="center"/>
    </xf>
    <xf numFmtId="0" fontId="40" fillId="2" borderId="0" xfId="0" applyFont="1" applyFill="1" applyAlignment="1">
      <alignment horizontal="center" vertical="center" wrapText="1"/>
    </xf>
    <xf numFmtId="0" fontId="83" fillId="2" borderId="0" xfId="0" applyFont="1" applyFill="1" applyAlignment="1">
      <alignment vertical="center" wrapText="1"/>
    </xf>
    <xf numFmtId="0" fontId="99" fillId="2" borderId="43" xfId="0" applyFont="1" applyFill="1" applyBorder="1" applyAlignment="1">
      <alignment horizontal="center" vertical="center" wrapText="1"/>
    </xf>
    <xf numFmtId="49" fontId="101" fillId="9" borderId="22" xfId="0" applyNumberFormat="1" applyFont="1" applyFill="1" applyBorder="1" applyAlignment="1">
      <alignment horizontal="center" vertical="center" wrapText="1"/>
    </xf>
    <xf numFmtId="49" fontId="9" fillId="9" borderId="22" xfId="0" applyNumberFormat="1" applyFont="1" applyFill="1" applyBorder="1" applyAlignment="1">
      <alignment horizontal="center" vertical="center" wrapText="1"/>
    </xf>
    <xf numFmtId="0" fontId="102" fillId="5" borderId="16" xfId="0" quotePrefix="1" applyFont="1" applyFill="1" applyBorder="1" applyAlignment="1">
      <alignment horizontal="center" vertical="center" wrapText="1"/>
    </xf>
    <xf numFmtId="0" fontId="83" fillId="3" borderId="22" xfId="0" applyFont="1" applyFill="1" applyBorder="1" applyAlignment="1">
      <alignment horizontal="center" vertical="center"/>
    </xf>
    <xf numFmtId="0" fontId="99" fillId="2" borderId="46" xfId="0" applyFont="1" applyFill="1" applyBorder="1" applyAlignment="1">
      <alignment horizontal="center" vertical="center" wrapText="1"/>
    </xf>
    <xf numFmtId="0" fontId="99" fillId="2" borderId="8" xfId="0" applyFont="1" applyFill="1" applyBorder="1" applyAlignment="1">
      <alignment horizontal="center" vertical="center" wrapText="1"/>
    </xf>
    <xf numFmtId="1" fontId="101" fillId="2" borderId="0" xfId="0" applyNumberFormat="1" applyFont="1" applyFill="1" applyAlignment="1">
      <alignment horizontal="center" vertical="center" wrapText="1"/>
    </xf>
    <xf numFmtId="0" fontId="102" fillId="5" borderId="0" xfId="0" quotePrefix="1" applyFont="1" applyFill="1" applyAlignment="1">
      <alignment horizontal="center" vertical="center"/>
    </xf>
    <xf numFmtId="0" fontId="105" fillId="8" borderId="18" xfId="0" applyFont="1" applyFill="1" applyBorder="1" applyAlignment="1">
      <alignment horizontal="center" vertical="center"/>
    </xf>
    <xf numFmtId="0" fontId="106" fillId="7" borderId="18" xfId="0" applyFont="1" applyFill="1" applyBorder="1" applyAlignment="1">
      <alignment horizontal="center" vertical="center"/>
    </xf>
    <xf numFmtId="49" fontId="36" fillId="9" borderId="38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85" fillId="3" borderId="0" xfId="0" applyFont="1" applyFill="1" applyAlignment="1">
      <alignment vertical="center"/>
    </xf>
    <xf numFmtId="0" fontId="67" fillId="2" borderId="47" xfId="0" applyFont="1" applyFill="1" applyBorder="1" applyAlignment="1">
      <alignment vertical="center"/>
    </xf>
    <xf numFmtId="0" fontId="40" fillId="2" borderId="5" xfId="0" applyFont="1" applyFill="1" applyBorder="1" applyAlignment="1">
      <alignment horizontal="center" vertical="center" wrapText="1"/>
    </xf>
    <xf numFmtId="0" fontId="67" fillId="2" borderId="0" xfId="0" applyFont="1" applyFill="1" applyAlignment="1">
      <alignment horizontal="center" wrapText="1"/>
    </xf>
    <xf numFmtId="0" fontId="40" fillId="2" borderId="47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/>
    </xf>
    <xf numFmtId="0" fontId="67" fillId="3" borderId="1" xfId="0" applyFont="1" applyFill="1" applyBorder="1" applyAlignment="1">
      <alignment horizontal="center" vertical="center"/>
    </xf>
    <xf numFmtId="0" fontId="67" fillId="2" borderId="0" xfId="0" applyFont="1" applyFill="1" applyAlignment="1">
      <alignment horizontal="center" vertical="center"/>
    </xf>
    <xf numFmtId="0" fontId="107" fillId="2" borderId="0" xfId="0" applyFont="1" applyFill="1" applyAlignment="1">
      <alignment horizontal="center" vertical="center"/>
    </xf>
    <xf numFmtId="0" fontId="75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16" borderId="93" xfId="0" applyFont="1" applyFill="1" applyBorder="1" applyAlignment="1">
      <alignment horizontal="center" vertical="center"/>
    </xf>
    <xf numFmtId="0" fontId="1" fillId="17" borderId="9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8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/>
    </xf>
    <xf numFmtId="0" fontId="48" fillId="2" borderId="108" xfId="0" applyFont="1" applyFill="1" applyBorder="1" applyAlignment="1">
      <alignment horizontal="center" vertical="center"/>
    </xf>
    <xf numFmtId="0" fontId="48" fillId="2" borderId="109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/>
    </xf>
    <xf numFmtId="0" fontId="48" fillId="2" borderId="75" xfId="0" applyFont="1" applyFill="1" applyBorder="1" applyAlignment="1">
      <alignment horizontal="center" vertical="center" wrapText="1"/>
    </xf>
    <xf numFmtId="0" fontId="48" fillId="2" borderId="11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8" fillId="2" borderId="112" xfId="0" applyFont="1" applyFill="1" applyBorder="1" applyAlignment="1">
      <alignment horizontal="center" vertical="center"/>
    </xf>
    <xf numFmtId="0" fontId="48" fillId="2" borderId="113" xfId="0" applyFont="1" applyFill="1" applyBorder="1" applyAlignment="1">
      <alignment horizontal="center" vertical="center"/>
    </xf>
    <xf numFmtId="0" fontId="48" fillId="2" borderId="114" xfId="0" applyFont="1" applyFill="1" applyBorder="1" applyAlignment="1">
      <alignment horizontal="center" vertical="center"/>
    </xf>
    <xf numFmtId="0" fontId="48" fillId="2" borderId="110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9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48" fillId="2" borderId="115" xfId="0" applyFont="1" applyFill="1" applyBorder="1" applyAlignment="1">
      <alignment horizontal="center" vertical="center"/>
    </xf>
    <xf numFmtId="1" fontId="0" fillId="2" borderId="0" xfId="0" applyNumberFormat="1" applyFill="1"/>
    <xf numFmtId="0" fontId="40" fillId="2" borderId="0" xfId="0" applyFont="1" applyFill="1" applyAlignment="1">
      <alignment vertical="center" wrapText="1"/>
    </xf>
    <xf numFmtId="0" fontId="40" fillId="2" borderId="3" xfId="0" applyFont="1" applyFill="1" applyBorder="1" applyAlignment="1">
      <alignment vertical="center" wrapText="1"/>
    </xf>
    <xf numFmtId="0" fontId="94" fillId="4" borderId="18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10" fillId="0" borderId="0" xfId="0" applyFont="1"/>
    <xf numFmtId="0" fontId="111" fillId="18" borderId="116" xfId="0" applyFont="1" applyFill="1" applyBorder="1"/>
    <xf numFmtId="0" fontId="111" fillId="18" borderId="117" xfId="0" applyFont="1" applyFill="1" applyBorder="1"/>
    <xf numFmtId="0" fontId="111" fillId="18" borderId="3" xfId="0" applyFont="1" applyFill="1" applyBorder="1"/>
    <xf numFmtId="0" fontId="111" fillId="18" borderId="99" xfId="0" applyFont="1" applyFill="1" applyBorder="1"/>
    <xf numFmtId="0" fontId="111" fillId="18" borderId="99" xfId="0" applyFont="1" applyFill="1" applyBorder="1" applyAlignment="1">
      <alignment wrapText="1"/>
    </xf>
    <xf numFmtId="0" fontId="111" fillId="18" borderId="0" xfId="0" applyFont="1" applyFill="1"/>
    <xf numFmtId="0" fontId="112" fillId="14" borderId="0" xfId="0" applyFont="1" applyFill="1"/>
    <xf numFmtId="0" fontId="112" fillId="14" borderId="0" xfId="0" applyFont="1" applyFill="1" applyAlignment="1">
      <alignment wrapText="1"/>
    </xf>
    <xf numFmtId="0" fontId="60" fillId="2" borderId="0" xfId="0" applyFont="1" applyFill="1" applyAlignment="1">
      <alignment horizontal="center" vertical="center" wrapText="1"/>
    </xf>
    <xf numFmtId="0" fontId="87" fillId="2" borderId="98" xfId="0" applyFont="1" applyFill="1" applyBorder="1" applyAlignment="1">
      <alignment horizontal="center" vertical="center" wrapText="1"/>
    </xf>
    <xf numFmtId="0" fontId="1" fillId="16" borderId="62" xfId="0" applyFont="1" applyFill="1" applyBorder="1" applyAlignment="1">
      <alignment horizontal="center" vertical="center"/>
    </xf>
    <xf numFmtId="0" fontId="40" fillId="2" borderId="9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2" fontId="1" fillId="2" borderId="118" xfId="0" applyNumberFormat="1" applyFont="1" applyFill="1" applyBorder="1" applyAlignment="1">
      <alignment vertical="center" wrapText="1"/>
    </xf>
    <xf numFmtId="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1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horizontal="center" vertical="center" wrapText="1"/>
    </xf>
    <xf numFmtId="0" fontId="87" fillId="2" borderId="47" xfId="0" applyFont="1" applyFill="1" applyBorder="1" applyAlignment="1">
      <alignment horizontal="center" vertical="center" wrapText="1"/>
    </xf>
    <xf numFmtId="0" fontId="87" fillId="2" borderId="0" xfId="0" applyFont="1" applyFill="1" applyAlignment="1">
      <alignment vertical="center" wrapText="1"/>
    </xf>
    <xf numFmtId="0" fontId="1" fillId="4" borderId="18" xfId="0" applyFont="1" applyFill="1" applyBorder="1" applyAlignment="1">
      <alignment horizontal="center" vertical="center"/>
    </xf>
    <xf numFmtId="0" fontId="60" fillId="4" borderId="18" xfId="0" applyFont="1" applyFill="1" applyBorder="1" applyAlignment="1">
      <alignment horizontal="center" vertical="center" wrapText="1"/>
    </xf>
    <xf numFmtId="0" fontId="109" fillId="3" borderId="2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9" fontId="1" fillId="4" borderId="18" xfId="0" applyNumberFormat="1" applyFont="1" applyFill="1" applyBorder="1" applyAlignment="1">
      <alignment horizontal="center" vertical="center"/>
    </xf>
    <xf numFmtId="2" fontId="1" fillId="4" borderId="39" xfId="0" applyNumberFormat="1" applyFont="1" applyFill="1" applyBorder="1" applyAlignment="1">
      <alignment horizontal="center" vertical="center" wrapText="1"/>
    </xf>
    <xf numFmtId="0" fontId="48" fillId="4" borderId="21" xfId="0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0" fontId="1" fillId="17" borderId="62" xfId="0" applyFont="1" applyFill="1" applyBorder="1" applyAlignment="1">
      <alignment horizontal="center" wrapText="1"/>
    </xf>
    <xf numFmtId="1" fontId="115" fillId="17" borderId="62" xfId="0" applyNumberFormat="1" applyFont="1" applyFill="1" applyBorder="1" applyAlignment="1">
      <alignment horizontal="center"/>
    </xf>
    <xf numFmtId="0" fontId="68" fillId="3" borderId="62" xfId="0" applyFont="1" applyFill="1" applyBorder="1" applyAlignment="1">
      <alignment horizontal="center" vertical="center" wrapText="1"/>
    </xf>
    <xf numFmtId="9" fontId="40" fillId="2" borderId="0" xfId="0" applyNumberFormat="1" applyFont="1" applyFill="1" applyAlignment="1">
      <alignment horizontal="center" vertical="center" wrapText="1"/>
    </xf>
    <xf numFmtId="2" fontId="40" fillId="2" borderId="0" xfId="0" applyNumberFormat="1" applyFont="1" applyFill="1" applyAlignment="1">
      <alignment horizontal="center" vertical="center" wrapText="1"/>
    </xf>
    <xf numFmtId="0" fontId="40" fillId="2" borderId="47" xfId="0" applyFont="1" applyFill="1" applyBorder="1" applyAlignment="1">
      <alignment horizontal="center" vertical="center"/>
    </xf>
    <xf numFmtId="0" fontId="0" fillId="2" borderId="116" xfId="0" applyFill="1" applyBorder="1"/>
    <xf numFmtId="0" fontId="2" fillId="2" borderId="1" xfId="0" applyFont="1" applyFill="1" applyBorder="1"/>
    <xf numFmtId="2" fontId="1" fillId="2" borderId="0" xfId="0" applyNumberFormat="1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116" fillId="2" borderId="0" xfId="0" applyFont="1" applyFill="1" applyAlignment="1">
      <alignment horizontal="center" vertical="center"/>
    </xf>
    <xf numFmtId="0" fontId="68" fillId="3" borderId="108" xfId="0" applyFont="1" applyFill="1" applyBorder="1" applyAlignment="1">
      <alignment horizontal="center" vertical="center" wrapText="1"/>
    </xf>
    <xf numFmtId="0" fontId="118" fillId="3" borderId="6" xfId="0" applyFont="1" applyFill="1" applyBorder="1" applyAlignment="1">
      <alignment horizontal="center" vertical="center"/>
    </xf>
    <xf numFmtId="9" fontId="119" fillId="20" borderId="62" xfId="0" applyNumberFormat="1" applyFont="1" applyFill="1" applyBorder="1" applyAlignment="1">
      <alignment horizontal="center"/>
    </xf>
    <xf numFmtId="0" fontId="121" fillId="2" borderId="0" xfId="0" applyFont="1" applyFill="1"/>
    <xf numFmtId="0" fontId="122" fillId="2" borderId="0" xfId="0" applyFont="1" applyFill="1"/>
    <xf numFmtId="9" fontId="0" fillId="2" borderId="1" xfId="0" applyNumberFormat="1" applyFill="1" applyBorder="1"/>
    <xf numFmtId="10" fontId="119" fillId="20" borderId="62" xfId="0" applyNumberFormat="1" applyFont="1" applyFill="1" applyBorder="1" applyAlignment="1">
      <alignment horizontal="center"/>
    </xf>
    <xf numFmtId="0" fontId="118" fillId="2" borderId="1" xfId="0" applyFont="1" applyFill="1" applyBorder="1" applyAlignment="1">
      <alignment horizontal="center" vertical="center"/>
    </xf>
    <xf numFmtId="0" fontId="118" fillId="2" borderId="1" xfId="0" applyFont="1" applyFill="1" applyBorder="1" applyAlignment="1">
      <alignment horizontal="center" vertical="center" wrapText="1"/>
    </xf>
    <xf numFmtId="0" fontId="128" fillId="2" borderId="5" xfId="0" applyFont="1" applyFill="1" applyBorder="1" applyAlignment="1">
      <alignment horizontal="center"/>
    </xf>
    <xf numFmtId="0" fontId="129" fillId="2" borderId="5" xfId="0" applyFont="1" applyFill="1" applyBorder="1" applyAlignment="1">
      <alignment horizontal="center"/>
    </xf>
    <xf numFmtId="0" fontId="66" fillId="2" borderId="5" xfId="0" applyFont="1" applyFill="1" applyBorder="1" applyAlignment="1">
      <alignment horizontal="center" vertical="center" wrapText="1"/>
    </xf>
    <xf numFmtId="0" fontId="119" fillId="20" borderId="1" xfId="0" applyFont="1" applyFill="1" applyBorder="1" applyAlignment="1">
      <alignment horizontal="center" vertical="center"/>
    </xf>
    <xf numFmtId="0" fontId="119" fillId="2" borderId="3" xfId="0" applyFont="1" applyFill="1" applyBorder="1" applyAlignment="1">
      <alignment horizontal="left" wrapText="1"/>
    </xf>
    <xf numFmtId="0" fontId="119" fillId="2" borderId="3" xfId="0" applyFont="1" applyFill="1" applyBorder="1" applyAlignment="1">
      <alignment horizontal="center" vertical="center"/>
    </xf>
    <xf numFmtId="0" fontId="118" fillId="3" borderId="62" xfId="0" applyFont="1" applyFill="1" applyBorder="1" applyAlignment="1">
      <alignment horizontal="center" vertical="center" wrapText="1"/>
    </xf>
    <xf numFmtId="0" fontId="131" fillId="2" borderId="5" xfId="0" applyFont="1" applyFill="1" applyBorder="1"/>
    <xf numFmtId="0" fontId="132" fillId="2" borderId="0" xfId="0" applyFont="1" applyFill="1"/>
    <xf numFmtId="0" fontId="133" fillId="20" borderId="61" xfId="0" applyFont="1" applyFill="1" applyBorder="1" applyAlignment="1">
      <alignment horizontal="center" vertical="center"/>
    </xf>
    <xf numFmtId="0" fontId="133" fillId="20" borderId="6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34" fillId="2" borderId="0" xfId="0" applyFont="1" applyFill="1" applyAlignment="1">
      <alignment vertical="top"/>
    </xf>
    <xf numFmtId="0" fontId="75" fillId="2" borderId="94" xfId="0" applyFont="1" applyFill="1" applyBorder="1"/>
    <xf numFmtId="0" fontId="75" fillId="2" borderId="98" xfId="0" applyFont="1" applyFill="1" applyBorder="1"/>
    <xf numFmtId="0" fontId="75" fillId="2" borderId="99" xfId="0" applyFont="1" applyFill="1" applyBorder="1"/>
    <xf numFmtId="0" fontId="75" fillId="2" borderId="94" xfId="0" applyFont="1" applyFill="1" applyBorder="1" applyAlignment="1">
      <alignment horizontal="left"/>
    </xf>
    <xf numFmtId="0" fontId="75" fillId="2" borderId="0" xfId="0" applyFont="1" applyFill="1"/>
    <xf numFmtId="0" fontId="133" fillId="20" borderId="6" xfId="0" applyFont="1" applyFill="1" applyBorder="1" applyAlignment="1">
      <alignment horizontal="center" vertical="center" wrapText="1"/>
    </xf>
    <xf numFmtId="0" fontId="94" fillId="4" borderId="27" xfId="0" applyFont="1" applyFill="1" applyBorder="1" applyAlignment="1">
      <alignment horizontal="center" vertical="center" wrapText="1"/>
    </xf>
    <xf numFmtId="0" fontId="86" fillId="2" borderId="93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 wrapText="1"/>
    </xf>
    <xf numFmtId="0" fontId="66" fillId="2" borderId="11" xfId="0" applyFont="1" applyFill="1" applyBorder="1" applyAlignment="1">
      <alignment horizontal="center" vertical="center" wrapText="1"/>
    </xf>
    <xf numFmtId="0" fontId="82" fillId="3" borderId="21" xfId="0" applyFont="1" applyFill="1" applyBorder="1" applyAlignment="1">
      <alignment horizontal="center" vertical="center"/>
    </xf>
    <xf numFmtId="1" fontId="102" fillId="5" borderId="10" xfId="0" applyNumberFormat="1" applyFont="1" applyFill="1" applyBorder="1" applyAlignment="1">
      <alignment horizontal="center" vertical="center"/>
    </xf>
    <xf numFmtId="0" fontId="83" fillId="3" borderId="22" xfId="0" applyFont="1" applyFill="1" applyBorder="1" applyAlignment="1">
      <alignment horizontal="center" vertical="center" wrapText="1"/>
    </xf>
    <xf numFmtId="0" fontId="45" fillId="3" borderId="27" xfId="0" applyFont="1" applyFill="1" applyBorder="1" applyAlignment="1">
      <alignment horizontal="center" vertical="center" wrapText="1"/>
    </xf>
    <xf numFmtId="0" fontId="45" fillId="3" borderId="22" xfId="0" applyFont="1" applyFill="1" applyBorder="1" applyAlignment="1">
      <alignment horizontal="center" vertical="center"/>
    </xf>
    <xf numFmtId="0" fontId="33" fillId="3" borderId="27" xfId="0" applyFont="1" applyFill="1" applyBorder="1" applyAlignment="1">
      <alignment horizontal="center" vertical="center" wrapText="1"/>
    </xf>
    <xf numFmtId="0" fontId="33" fillId="3" borderId="39" xfId="0" applyFont="1" applyFill="1" applyBorder="1" applyAlignment="1">
      <alignment horizontal="center" vertical="center" wrapText="1"/>
    </xf>
    <xf numFmtId="0" fontId="48" fillId="9" borderId="27" xfId="0" applyFont="1" applyFill="1" applyBorder="1" applyAlignment="1">
      <alignment horizontal="center" vertical="center" wrapText="1"/>
    </xf>
    <xf numFmtId="0" fontId="71" fillId="14" borderId="59" xfId="0" applyFont="1" applyFill="1" applyBorder="1" applyAlignment="1">
      <alignment horizontal="center" vertical="top"/>
    </xf>
    <xf numFmtId="0" fontId="81" fillId="2" borderId="0" xfId="0" applyFont="1" applyFill="1" applyAlignment="1">
      <alignment horizontal="center" vertical="center"/>
    </xf>
    <xf numFmtId="0" fontId="0" fillId="0" borderId="69" xfId="0" applyBorder="1"/>
    <xf numFmtId="164" fontId="40" fillId="17" borderId="61" xfId="0" applyNumberFormat="1" applyFont="1" applyFill="1" applyBorder="1" applyAlignment="1">
      <alignment horizontal="center" vertical="center" wrapText="1"/>
    </xf>
    <xf numFmtId="165" fontId="101" fillId="9" borderId="31" xfId="0" applyNumberFormat="1" applyFont="1" applyFill="1" applyBorder="1" applyAlignment="1">
      <alignment horizontal="center" vertical="center" wrapText="1"/>
    </xf>
    <xf numFmtId="165" fontId="102" fillId="9" borderId="10" xfId="0" applyNumberFormat="1" applyFont="1" applyFill="1" applyBorder="1" applyAlignment="1">
      <alignment horizontal="center" vertical="center"/>
    </xf>
    <xf numFmtId="165" fontId="102" fillId="4" borderId="8" xfId="0" applyNumberFormat="1" applyFont="1" applyFill="1" applyBorder="1" applyAlignment="1">
      <alignment horizontal="center" vertical="center"/>
    </xf>
    <xf numFmtId="165" fontId="101" fillId="9" borderId="32" xfId="0" applyNumberFormat="1" applyFont="1" applyFill="1" applyBorder="1" applyAlignment="1">
      <alignment horizontal="center" vertical="center" wrapText="1"/>
    </xf>
    <xf numFmtId="165" fontId="101" fillId="9" borderId="22" xfId="0" applyNumberFormat="1" applyFont="1" applyFill="1" applyBorder="1" applyAlignment="1">
      <alignment horizontal="center" vertical="center" wrapText="1"/>
    </xf>
    <xf numFmtId="165" fontId="101" fillId="9" borderId="18" xfId="0" applyNumberFormat="1" applyFont="1" applyFill="1" applyBorder="1" applyAlignment="1">
      <alignment horizontal="center" vertical="center" wrapText="1"/>
    </xf>
    <xf numFmtId="165" fontId="103" fillId="4" borderId="21" xfId="0" applyNumberFormat="1" applyFont="1" applyFill="1" applyBorder="1" applyAlignment="1">
      <alignment horizontal="center" vertical="center"/>
    </xf>
    <xf numFmtId="166" fontId="0" fillId="2" borderId="0" xfId="0" applyNumberFormat="1" applyFill="1" applyAlignment="1">
      <alignment horizontal="center"/>
    </xf>
    <xf numFmtId="166" fontId="85" fillId="2" borderId="0" xfId="0" applyNumberFormat="1" applyFont="1" applyFill="1" applyAlignment="1">
      <alignment horizontal="center" vertical="center"/>
    </xf>
    <xf numFmtId="166" fontId="93" fillId="2" borderId="0" xfId="0" applyNumberFormat="1" applyFont="1" applyFill="1" applyAlignment="1">
      <alignment vertical="center"/>
    </xf>
    <xf numFmtId="167" fontId="48" fillId="2" borderId="111" xfId="0" applyNumberFormat="1" applyFont="1" applyFill="1" applyBorder="1" applyAlignment="1">
      <alignment horizontal="center" vertical="center" wrapText="1"/>
    </xf>
    <xf numFmtId="168" fontId="48" fillId="2" borderId="75" xfId="0" applyNumberFormat="1" applyFont="1" applyFill="1" applyBorder="1" applyAlignment="1">
      <alignment horizontal="center" vertical="center"/>
    </xf>
    <xf numFmtId="165" fontId="48" fillId="2" borderId="109" xfId="0" applyNumberFormat="1" applyFont="1" applyFill="1" applyBorder="1" applyAlignment="1">
      <alignment horizontal="center" vertical="center"/>
    </xf>
    <xf numFmtId="164" fontId="108" fillId="2" borderId="114" xfId="0" applyNumberFormat="1" applyFont="1" applyFill="1" applyBorder="1" applyAlignment="1">
      <alignment horizontal="center"/>
    </xf>
    <xf numFmtId="164" fontId="108" fillId="2" borderId="118" xfId="0" applyNumberFormat="1" applyFont="1" applyFill="1" applyBorder="1" applyAlignment="1">
      <alignment horizontal="center"/>
    </xf>
    <xf numFmtId="165" fontId="48" fillId="2" borderId="75" xfId="0" applyNumberFormat="1" applyFont="1" applyFill="1" applyBorder="1" applyAlignment="1">
      <alignment horizontal="center" vertical="center"/>
    </xf>
    <xf numFmtId="164" fontId="108" fillId="2" borderId="75" xfId="0" applyNumberFormat="1" applyFont="1" applyFill="1" applyBorder="1" applyAlignment="1">
      <alignment horizontal="center"/>
    </xf>
    <xf numFmtId="165" fontId="48" fillId="2" borderId="114" xfId="0" applyNumberFormat="1" applyFont="1" applyFill="1" applyBorder="1" applyAlignment="1">
      <alignment horizontal="center" vertical="center"/>
    </xf>
    <xf numFmtId="168" fontId="48" fillId="2" borderId="110" xfId="0" applyNumberFormat="1" applyFont="1" applyFill="1" applyBorder="1" applyAlignment="1">
      <alignment horizontal="center" vertical="center"/>
    </xf>
    <xf numFmtId="168" fontId="48" fillId="2" borderId="0" xfId="0" applyNumberFormat="1" applyFont="1" applyFill="1" applyAlignment="1">
      <alignment vertical="center"/>
    </xf>
    <xf numFmtId="168" fontId="48" fillId="2" borderId="1" xfId="0" applyNumberFormat="1" applyFont="1" applyFill="1" applyBorder="1" applyAlignment="1">
      <alignment horizontal="center" vertical="center"/>
    </xf>
    <xf numFmtId="166" fontId="48" fillId="2" borderId="1" xfId="0" applyNumberFormat="1" applyFont="1" applyFill="1" applyBorder="1" applyAlignment="1">
      <alignment horizontal="center" vertical="center"/>
    </xf>
    <xf numFmtId="165" fontId="48" fillId="2" borderId="1" xfId="0" applyNumberFormat="1" applyFont="1" applyFill="1" applyBorder="1" applyAlignment="1">
      <alignment horizontal="center" vertical="center"/>
    </xf>
    <xf numFmtId="165" fontId="9" fillId="2" borderId="17" xfId="0" applyNumberFormat="1" applyFont="1" applyFill="1" applyBorder="1" applyAlignment="1">
      <alignment vertical="center"/>
    </xf>
    <xf numFmtId="165" fontId="9" fillId="2" borderId="8" xfId="0" applyNumberFormat="1" applyFont="1" applyFill="1" applyBorder="1" applyAlignment="1">
      <alignment vertical="center"/>
    </xf>
    <xf numFmtId="169" fontId="0" fillId="2" borderId="0" xfId="0" applyNumberFormat="1" applyFill="1"/>
    <xf numFmtId="169" fontId="0" fillId="12" borderId="18" xfId="0" applyNumberFormat="1" applyFill="1" applyBorder="1"/>
    <xf numFmtId="169" fontId="28" fillId="9" borderId="43" xfId="0" applyNumberFormat="1" applyFont="1" applyFill="1" applyBorder="1" applyAlignment="1">
      <alignment horizontal="center" wrapText="1"/>
    </xf>
    <xf numFmtId="169" fontId="28" fillId="9" borderId="17" xfId="0" applyNumberFormat="1" applyFont="1" applyFill="1" applyBorder="1" applyAlignment="1">
      <alignment horizontal="center" wrapText="1"/>
    </xf>
    <xf numFmtId="170" fontId="28" fillId="9" borderId="17" xfId="0" applyNumberFormat="1" applyFont="1" applyFill="1" applyBorder="1" applyAlignment="1">
      <alignment horizontal="center" wrapText="1"/>
    </xf>
    <xf numFmtId="170" fontId="28" fillId="9" borderId="10" xfId="0" applyNumberFormat="1" applyFont="1" applyFill="1" applyBorder="1" applyAlignment="1">
      <alignment horizontal="center" wrapText="1"/>
    </xf>
    <xf numFmtId="170" fontId="28" fillId="9" borderId="8" xfId="0" applyNumberFormat="1" applyFont="1" applyFill="1" applyBorder="1" applyAlignment="1">
      <alignment horizontal="center" wrapText="1"/>
    </xf>
    <xf numFmtId="165" fontId="9" fillId="9" borderId="18" xfId="0" applyNumberFormat="1" applyFont="1" applyFill="1" applyBorder="1" applyAlignment="1">
      <alignment horizontal="center" vertical="center"/>
    </xf>
    <xf numFmtId="165" fontId="50" fillId="2" borderId="21" xfId="0" applyNumberFormat="1" applyFont="1" applyFill="1" applyBorder="1" applyAlignment="1">
      <alignment horizontal="center"/>
    </xf>
    <xf numFmtId="165" fontId="50" fillId="2" borderId="18" xfId="0" applyNumberFormat="1" applyFont="1" applyFill="1" applyBorder="1" applyAlignment="1">
      <alignment horizontal="center"/>
    </xf>
    <xf numFmtId="167" fontId="70" fillId="0" borderId="62" xfId="0" applyNumberFormat="1" applyFont="1" applyBorder="1" applyAlignment="1">
      <alignment horizontal="center" vertical="center"/>
    </xf>
    <xf numFmtId="167" fontId="73" fillId="0" borderId="62" xfId="0" applyNumberFormat="1" applyFont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119" fillId="20" borderId="62" xfId="0" applyFont="1" applyFill="1" applyBorder="1" applyAlignment="1">
      <alignment horizontal="center" vertical="center"/>
    </xf>
    <xf numFmtId="0" fontId="0" fillId="0" borderId="61" xfId="0" applyBorder="1"/>
    <xf numFmtId="0" fontId="0" fillId="0" borderId="60" xfId="0" applyBorder="1"/>
    <xf numFmtId="0" fontId="87" fillId="3" borderId="62" xfId="0" applyFont="1" applyFill="1" applyBorder="1" applyAlignment="1">
      <alignment horizontal="center" vertical="center"/>
    </xf>
    <xf numFmtId="0" fontId="0" fillId="3" borderId="0" xfId="0" applyFill="1"/>
    <xf numFmtId="2" fontId="87" fillId="19" borderId="108" xfId="0" applyNumberFormat="1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68" xfId="0" applyBorder="1"/>
    <xf numFmtId="0" fontId="0" fillId="0" borderId="67" xfId="0" applyBorder="1"/>
    <xf numFmtId="0" fontId="1" fillId="20" borderId="1" xfId="0" applyFont="1" applyFill="1" applyBorder="1" applyAlignment="1">
      <alignment horizontal="center" vertical="center" wrapText="1"/>
    </xf>
    <xf numFmtId="0" fontId="118" fillId="3" borderId="3" xfId="0" applyFont="1" applyFill="1" applyBorder="1" applyAlignment="1">
      <alignment horizontal="center" vertical="center"/>
    </xf>
    <xf numFmtId="0" fontId="0" fillId="0" borderId="66" xfId="0" applyBorder="1"/>
    <xf numFmtId="0" fontId="40" fillId="16" borderId="62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40" fillId="17" borderId="62" xfId="0" applyFont="1" applyFill="1" applyBorder="1" applyAlignment="1">
      <alignment horizontal="center" vertical="center" wrapText="1"/>
    </xf>
    <xf numFmtId="0" fontId="48" fillId="20" borderId="1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6" fillId="2" borderId="2" xfId="0" applyFont="1" applyFill="1" applyBorder="1" applyAlignment="1">
      <alignment horizontal="center" vertical="center" wrapText="1"/>
    </xf>
    <xf numFmtId="0" fontId="119" fillId="20" borderId="62" xfId="0" applyFont="1" applyFill="1" applyBorder="1" applyAlignment="1">
      <alignment horizontal="center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49" fontId="101" fillId="9" borderId="18" xfId="0" applyNumberFormat="1" applyFont="1" applyFill="1" applyBorder="1" applyAlignment="1">
      <alignment horizontal="center" vertical="center" wrapText="1"/>
    </xf>
    <xf numFmtId="165" fontId="103" fillId="4" borderId="18" xfId="0" applyNumberFormat="1" applyFont="1" applyFill="1" applyBorder="1" applyAlignment="1">
      <alignment horizontal="center" vertical="center" wrapText="1"/>
    </xf>
    <xf numFmtId="0" fontId="1" fillId="17" borderId="62" xfId="0" applyFont="1" applyFill="1" applyBorder="1" applyAlignment="1">
      <alignment horizontal="center"/>
    </xf>
    <xf numFmtId="0" fontId="40" fillId="4" borderId="18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/>
    </xf>
    <xf numFmtId="0" fontId="43" fillId="3" borderId="18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/>
    </xf>
    <xf numFmtId="0" fontId="45" fillId="3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/>
    </xf>
    <xf numFmtId="0" fontId="33" fillId="3" borderId="18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71" fillId="14" borderId="62" xfId="0" applyFont="1" applyFill="1" applyBorder="1" applyAlignment="1">
      <alignment horizontal="center" vertical="top"/>
    </xf>
    <xf numFmtId="0" fontId="66" fillId="4" borderId="62" xfId="0" applyFont="1" applyFill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8" fillId="2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2" borderId="0" xfId="0" applyFill="1"/>
    <xf numFmtId="0" fontId="13" fillId="3" borderId="16" xfId="0" applyFont="1" applyFill="1" applyBorder="1" applyAlignment="1">
      <alignment horizontal="left" vertical="center"/>
    </xf>
    <xf numFmtId="0" fontId="0" fillId="0" borderId="16" xfId="0" applyBorder="1"/>
    <xf numFmtId="0" fontId="119" fillId="20" borderId="62" xfId="0" applyFont="1" applyFill="1" applyBorder="1" applyAlignment="1">
      <alignment horizontal="center" vertical="center"/>
    </xf>
    <xf numFmtId="0" fontId="0" fillId="0" borderId="61" xfId="0" applyBorder="1"/>
    <xf numFmtId="0" fontId="88" fillId="3" borderId="0" xfId="0" applyFont="1" applyFill="1" applyAlignment="1">
      <alignment horizontal="center" vertical="center"/>
    </xf>
    <xf numFmtId="0" fontId="0" fillId="3" borderId="0" xfId="0" applyFill="1"/>
    <xf numFmtId="2" fontId="87" fillId="19" borderId="108" xfId="0" applyNumberFormat="1" applyFont="1" applyFill="1" applyBorder="1" applyAlignment="1">
      <alignment horizontal="center" vertical="center" wrapText="1"/>
    </xf>
    <xf numFmtId="0" fontId="0" fillId="0" borderId="121" xfId="0" applyBorder="1"/>
    <xf numFmtId="0" fontId="0" fillId="0" borderId="119" xfId="0" applyBorder="1"/>
    <xf numFmtId="2" fontId="1" fillId="20" borderId="1" xfId="0" applyNumberFormat="1" applyFont="1" applyFill="1" applyBorder="1" applyAlignment="1">
      <alignment horizontal="center" vertical="center" wrapText="1"/>
    </xf>
    <xf numFmtId="0" fontId="87" fillId="3" borderId="62" xfId="0" applyFont="1" applyFill="1" applyBorder="1" applyAlignment="1">
      <alignment horizontal="center" vertical="center"/>
    </xf>
    <xf numFmtId="0" fontId="0" fillId="0" borderId="60" xfId="0" applyBorder="1"/>
    <xf numFmtId="0" fontId="40" fillId="16" borderId="129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96" fillId="17" borderId="62" xfId="0" applyFont="1" applyFill="1" applyBorder="1" applyAlignment="1">
      <alignment horizontal="left" vertical="center"/>
    </xf>
    <xf numFmtId="0" fontId="94" fillId="17" borderId="62" xfId="0" applyFont="1" applyFill="1" applyBorder="1" applyAlignment="1">
      <alignment horizontal="center" vertical="center"/>
    </xf>
    <xf numFmtId="0" fontId="96" fillId="17" borderId="132" xfId="0" applyFont="1" applyFill="1" applyBorder="1" applyAlignment="1">
      <alignment horizontal="center" vertical="center"/>
    </xf>
    <xf numFmtId="0" fontId="0" fillId="0" borderId="101" xfId="0" applyBorder="1"/>
    <xf numFmtId="0" fontId="33" fillId="3" borderId="62" xfId="0" applyFont="1" applyFill="1" applyBorder="1" applyAlignment="1">
      <alignment horizontal="center" vertical="center" wrapText="1"/>
    </xf>
    <xf numFmtId="0" fontId="0" fillId="0" borderId="66" xfId="0" applyBorder="1"/>
    <xf numFmtId="0" fontId="87" fillId="3" borderId="129" xfId="0" applyFont="1" applyFill="1" applyBorder="1" applyAlignment="1">
      <alignment horizontal="center" vertical="center"/>
    </xf>
    <xf numFmtId="0" fontId="0" fillId="0" borderId="95" xfId="0" applyBorder="1"/>
    <xf numFmtId="0" fontId="0" fillId="0" borderId="29" xfId="0" applyBorder="1"/>
    <xf numFmtId="0" fontId="0" fillId="0" borderId="96" xfId="0" applyBorder="1"/>
    <xf numFmtId="0" fontId="0" fillId="0" borderId="78" xfId="0" applyBorder="1"/>
    <xf numFmtId="0" fontId="0" fillId="0" borderId="67" xfId="0" applyBorder="1"/>
    <xf numFmtId="0" fontId="87" fillId="3" borderId="62" xfId="0" applyFont="1" applyFill="1" applyBorder="1" applyAlignment="1">
      <alignment horizontal="center" vertical="center" wrapText="1"/>
    </xf>
    <xf numFmtId="0" fontId="95" fillId="2" borderId="7" xfId="0" applyFont="1" applyFill="1" applyBorder="1" applyAlignment="1">
      <alignment horizontal="center" vertical="center"/>
    </xf>
    <xf numFmtId="0" fontId="0" fillId="0" borderId="93" xfId="0" applyBorder="1"/>
    <xf numFmtId="0" fontId="0" fillId="0" borderId="7" xfId="0" applyBorder="1"/>
    <xf numFmtId="0" fontId="96" fillId="17" borderId="62" xfId="0" applyFont="1" applyFill="1" applyBorder="1" applyAlignment="1">
      <alignment horizontal="center" vertical="center"/>
    </xf>
    <xf numFmtId="0" fontId="87" fillId="3" borderId="4" xfId="0" applyFont="1" applyFill="1" applyBorder="1" applyAlignment="1">
      <alignment horizontal="center" vertical="center" wrapText="1"/>
    </xf>
    <xf numFmtId="1" fontId="40" fillId="17" borderId="62" xfId="0" applyNumberFormat="1" applyFont="1" applyFill="1" applyBorder="1" applyAlignment="1">
      <alignment horizontal="center" vertical="center" wrapText="1"/>
    </xf>
    <xf numFmtId="0" fontId="87" fillId="3" borderId="75" xfId="0" applyFont="1" applyFill="1" applyBorder="1" applyAlignment="1">
      <alignment horizontal="center" vertical="center" wrapText="1"/>
    </xf>
    <xf numFmtId="0" fontId="0" fillId="0" borderId="127" xfId="0" applyBorder="1"/>
    <xf numFmtId="0" fontId="0" fillId="0" borderId="109" xfId="0" applyBorder="1"/>
    <xf numFmtId="164" fontId="40" fillId="17" borderId="62" xfId="0" applyNumberFormat="1" applyFont="1" applyFill="1" applyBorder="1" applyAlignment="1">
      <alignment horizontal="center" vertical="center" wrapText="1"/>
    </xf>
    <xf numFmtId="0" fontId="0" fillId="0" borderId="68" xfId="0" applyBorder="1"/>
    <xf numFmtId="0" fontId="116" fillId="20" borderId="75" xfId="0" applyFont="1" applyFill="1" applyBorder="1" applyAlignment="1">
      <alignment horizontal="center" vertical="center"/>
    </xf>
    <xf numFmtId="0" fontId="89" fillId="10" borderId="7" xfId="0" applyFont="1" applyFill="1" applyBorder="1" applyAlignment="1">
      <alignment horizontal="center" vertical="center"/>
    </xf>
    <xf numFmtId="0" fontId="87" fillId="3" borderId="130" xfId="0" applyFont="1" applyFill="1" applyBorder="1" applyAlignment="1">
      <alignment horizontal="center" vertical="center"/>
    </xf>
    <xf numFmtId="0" fontId="0" fillId="0" borderId="100" xfId="0" applyBorder="1"/>
    <xf numFmtId="0" fontId="3" fillId="3" borderId="131" xfId="0" applyFont="1" applyFill="1" applyBorder="1" applyAlignment="1">
      <alignment horizontal="center" vertical="center" wrapText="1"/>
    </xf>
    <xf numFmtId="0" fontId="0" fillId="0" borderId="99" xfId="0" applyBorder="1"/>
    <xf numFmtId="0" fontId="1" fillId="20" borderId="1" xfId="0" applyFont="1" applyFill="1" applyBorder="1" applyAlignment="1">
      <alignment horizontal="center" vertical="center" wrapText="1"/>
    </xf>
    <xf numFmtId="0" fontId="0" fillId="0" borderId="98" xfId="0" applyBorder="1"/>
    <xf numFmtId="0" fontId="40" fillId="16" borderId="62" xfId="0" applyFont="1" applyFill="1" applyBorder="1" applyAlignment="1">
      <alignment horizontal="center" vertical="center"/>
    </xf>
    <xf numFmtId="0" fontId="96" fillId="17" borderId="62" xfId="0" applyFont="1" applyFill="1" applyBorder="1" applyAlignment="1">
      <alignment horizontal="left" vertical="center" wrapText="1"/>
    </xf>
    <xf numFmtId="0" fontId="96" fillId="17" borderId="62" xfId="0" applyFont="1" applyFill="1" applyBorder="1" applyAlignment="1">
      <alignment horizontal="center" vertical="center" wrapText="1"/>
    </xf>
    <xf numFmtId="0" fontId="120" fillId="3" borderId="3" xfId="0" applyFont="1" applyFill="1" applyBorder="1" applyAlignment="1">
      <alignment horizontal="center" vertical="center" wrapText="1"/>
    </xf>
    <xf numFmtId="0" fontId="87" fillId="3" borderId="136" xfId="0" applyFont="1" applyFill="1" applyBorder="1" applyAlignment="1">
      <alignment horizontal="center" vertical="center"/>
    </xf>
    <xf numFmtId="0" fontId="0" fillId="0" borderId="102" xfId="0" applyBorder="1"/>
    <xf numFmtId="0" fontId="118" fillId="3" borderId="3" xfId="0" applyFont="1" applyFill="1" applyBorder="1" applyAlignment="1">
      <alignment horizontal="center" vertical="center"/>
    </xf>
    <xf numFmtId="0" fontId="0" fillId="0" borderId="116" xfId="0" applyBorder="1"/>
    <xf numFmtId="0" fontId="40" fillId="17" borderId="62" xfId="0" applyFont="1" applyFill="1" applyBorder="1" applyAlignment="1">
      <alignment horizontal="center" vertical="center"/>
    </xf>
    <xf numFmtId="0" fontId="87" fillId="3" borderId="108" xfId="0" applyFont="1" applyFill="1" applyBorder="1" applyAlignment="1">
      <alignment horizontal="center" vertical="center" wrapText="1"/>
    </xf>
    <xf numFmtId="0" fontId="117" fillId="20" borderId="75" xfId="0" applyFont="1" applyFill="1" applyBorder="1" applyAlignment="1">
      <alignment horizontal="center"/>
    </xf>
    <xf numFmtId="0" fontId="87" fillId="3" borderId="133" xfId="0" applyFont="1" applyFill="1" applyBorder="1" applyAlignment="1">
      <alignment horizontal="center" vertical="center" wrapText="1"/>
    </xf>
    <xf numFmtId="0" fontId="40" fillId="17" borderId="132" xfId="0" applyFont="1" applyFill="1" applyBorder="1" applyAlignment="1">
      <alignment horizontal="center" vertical="center"/>
    </xf>
    <xf numFmtId="0" fontId="40" fillId="17" borderId="135" xfId="0" applyFont="1" applyFill="1" applyBorder="1" applyAlignment="1">
      <alignment horizontal="center" vertical="center"/>
    </xf>
    <xf numFmtId="0" fontId="0" fillId="0" borderId="105" xfId="0" applyBorder="1"/>
    <xf numFmtId="0" fontId="87" fillId="3" borderId="110" xfId="0" applyFont="1" applyFill="1" applyBorder="1" applyAlignment="1">
      <alignment horizontal="center" vertical="center" wrapText="1"/>
    </xf>
    <xf numFmtId="0" fontId="0" fillId="0" borderId="118" xfId="0" applyBorder="1"/>
    <xf numFmtId="0" fontId="40" fillId="17" borderId="62" xfId="0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67" fillId="3" borderId="103" xfId="0" applyFont="1" applyFill="1" applyBorder="1" applyAlignment="1">
      <alignment horizontal="center" vertical="center" wrapText="1"/>
    </xf>
    <xf numFmtId="0" fontId="94" fillId="17" borderId="4" xfId="0" applyFont="1" applyFill="1" applyBorder="1" applyAlignment="1">
      <alignment horizontal="center" vertical="center"/>
    </xf>
    <xf numFmtId="0" fontId="48" fillId="20" borderId="1" xfId="0" applyFont="1" applyFill="1" applyBorder="1" applyAlignment="1">
      <alignment horizontal="center" vertical="center"/>
    </xf>
    <xf numFmtId="0" fontId="92" fillId="3" borderId="62" xfId="0" applyFont="1" applyFill="1" applyBorder="1" applyAlignment="1">
      <alignment horizontal="center" vertical="center" wrapText="1"/>
    </xf>
    <xf numFmtId="0" fontId="85" fillId="3" borderId="0" xfId="0" applyFont="1" applyFill="1" applyAlignment="1">
      <alignment horizontal="center" vertical="center"/>
    </xf>
    <xf numFmtId="0" fontId="3" fillId="3" borderId="139" xfId="0" applyFont="1" applyFill="1" applyBorder="1" applyAlignment="1">
      <alignment horizontal="center" vertical="center" wrapText="1"/>
    </xf>
    <xf numFmtId="0" fontId="0" fillId="0" borderId="122" xfId="0" applyBorder="1"/>
    <xf numFmtId="0" fontId="0" fillId="0" borderId="123" xfId="0" applyBorder="1"/>
    <xf numFmtId="0" fontId="40" fillId="17" borderId="134" xfId="0" applyFont="1" applyFill="1" applyBorder="1" applyAlignment="1">
      <alignment horizontal="center" vertical="center"/>
    </xf>
    <xf numFmtId="0" fontId="87" fillId="3" borderId="133" xfId="0" applyFont="1" applyFill="1" applyBorder="1" applyAlignment="1">
      <alignment horizontal="center" vertical="center"/>
    </xf>
    <xf numFmtId="0" fontId="0" fillId="0" borderId="106" xfId="0" applyBorder="1"/>
    <xf numFmtId="0" fontId="16" fillId="17" borderId="62" xfId="0" applyFont="1" applyFill="1" applyBorder="1" applyAlignment="1">
      <alignment horizontal="left" vertical="center"/>
    </xf>
    <xf numFmtId="0" fontId="87" fillId="3" borderId="3" xfId="0" applyFont="1" applyFill="1" applyBorder="1" applyAlignment="1">
      <alignment horizontal="center" vertical="center"/>
    </xf>
    <xf numFmtId="0" fontId="118" fillId="3" borderId="3" xfId="0" applyFont="1" applyFill="1" applyBorder="1" applyAlignment="1">
      <alignment horizontal="center" vertical="center" wrapText="1"/>
    </xf>
    <xf numFmtId="0" fontId="0" fillId="0" borderId="47" xfId="0" applyBorder="1"/>
    <xf numFmtId="0" fontId="0" fillId="0" borderId="117" xfId="0" applyBorder="1"/>
    <xf numFmtId="0" fontId="87" fillId="3" borderId="138" xfId="0" applyFont="1" applyFill="1" applyBorder="1" applyAlignment="1">
      <alignment horizontal="center" vertical="center" wrapText="1"/>
    </xf>
    <xf numFmtId="0" fontId="0" fillId="0" borderId="120" xfId="0" applyBorder="1"/>
    <xf numFmtId="0" fontId="89" fillId="10" borderId="1" xfId="0" applyFont="1" applyFill="1" applyBorder="1" applyAlignment="1">
      <alignment horizontal="center" vertical="center"/>
    </xf>
    <xf numFmtId="0" fontId="81" fillId="2" borderId="7" xfId="0" applyFont="1" applyFill="1" applyBorder="1" applyAlignment="1">
      <alignment horizontal="center" vertical="center"/>
    </xf>
    <xf numFmtId="1" fontId="40" fillId="17" borderId="132" xfId="0" applyNumberFormat="1" applyFont="1" applyFill="1" applyBorder="1" applyAlignment="1">
      <alignment horizontal="center" vertical="center" wrapText="1"/>
    </xf>
    <xf numFmtId="0" fontId="116" fillId="20" borderId="128" xfId="0" applyFont="1" applyFill="1" applyBorder="1" applyAlignment="1">
      <alignment horizontal="center" vertical="center"/>
    </xf>
    <xf numFmtId="0" fontId="0" fillId="2" borderId="1" xfId="0" applyFill="1" applyBorder="1"/>
    <xf numFmtId="0" fontId="117" fillId="20" borderId="128" xfId="0" applyFont="1" applyFill="1" applyBorder="1" applyAlignment="1">
      <alignment horizontal="center"/>
    </xf>
    <xf numFmtId="0" fontId="87" fillId="3" borderId="137" xfId="0" applyFont="1" applyFill="1" applyBorder="1" applyAlignment="1">
      <alignment horizontal="center" vertical="center" wrapText="1"/>
    </xf>
    <xf numFmtId="0" fontId="0" fillId="0" borderId="104" xfId="0" applyBorder="1"/>
    <xf numFmtId="0" fontId="119" fillId="20" borderId="62" xfId="0" applyFont="1" applyFill="1" applyBorder="1" applyAlignment="1">
      <alignment horizontal="center" wrapText="1"/>
    </xf>
    <xf numFmtId="0" fontId="66" fillId="2" borderId="2" xfId="0" applyFont="1" applyFill="1" applyBorder="1" applyAlignment="1">
      <alignment horizontal="center" vertical="center" wrapText="1"/>
    </xf>
    <xf numFmtId="0" fontId="119" fillId="20" borderId="1" xfId="0" applyFont="1" applyFill="1" applyBorder="1" applyAlignment="1">
      <alignment horizontal="center"/>
    </xf>
    <xf numFmtId="0" fontId="119" fillId="20" borderId="62" xfId="0" applyFont="1" applyFill="1" applyBorder="1" applyAlignment="1">
      <alignment horizontal="center"/>
    </xf>
    <xf numFmtId="0" fontId="128" fillId="20" borderId="62" xfId="0" applyFont="1" applyFill="1" applyBorder="1" applyAlignment="1">
      <alignment horizontal="center"/>
    </xf>
    <xf numFmtId="0" fontId="119" fillId="20" borderId="97" xfId="0" applyFont="1" applyFill="1" applyBorder="1" applyAlignment="1">
      <alignment horizontal="center"/>
    </xf>
    <xf numFmtId="0" fontId="119" fillId="20" borderId="129" xfId="0" applyFont="1" applyFill="1" applyBorder="1" applyAlignment="1">
      <alignment horizontal="center" wrapText="1"/>
    </xf>
    <xf numFmtId="0" fontId="118" fillId="3" borderId="140" xfId="0" applyFont="1" applyFill="1" applyBorder="1" applyAlignment="1">
      <alignment horizontal="center" vertical="center"/>
    </xf>
    <xf numFmtId="0" fontId="0" fillId="0" borderId="126" xfId="0" applyBorder="1"/>
    <xf numFmtId="0" fontId="119" fillId="20" borderId="1" xfId="0" applyFont="1" applyFill="1" applyBorder="1" applyAlignment="1">
      <alignment horizontal="center" wrapText="1"/>
    </xf>
    <xf numFmtId="0" fontId="127" fillId="3" borderId="1" xfId="0" applyFont="1" applyFill="1" applyBorder="1" applyAlignment="1">
      <alignment horizontal="center" vertical="center"/>
    </xf>
    <xf numFmtId="0" fontId="0" fillId="0" borderId="92" xfId="0" applyBorder="1"/>
    <xf numFmtId="0" fontId="130" fillId="2" borderId="1" xfId="0" applyFont="1" applyFill="1" applyBorder="1" applyAlignment="1">
      <alignment horizontal="center" vertical="center"/>
    </xf>
    <xf numFmtId="0" fontId="118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5" fillId="21" borderId="105" xfId="0" applyFont="1" applyFill="1" applyBorder="1" applyAlignment="1">
      <alignment horizontal="center" vertical="center"/>
    </xf>
    <xf numFmtId="0" fontId="119" fillId="2" borderId="1" xfId="0" applyFont="1" applyFill="1" applyBorder="1" applyAlignment="1">
      <alignment horizontal="center" wrapText="1"/>
    </xf>
    <xf numFmtId="0" fontId="118" fillId="3" borderId="135" xfId="0" applyFont="1" applyFill="1" applyBorder="1" applyAlignment="1">
      <alignment horizontal="center" vertical="center" wrapText="1"/>
    </xf>
    <xf numFmtId="0" fontId="0" fillId="0" borderId="159" xfId="0" applyBorder="1"/>
    <xf numFmtId="0" fontId="0" fillId="0" borderId="160" xfId="0" applyBorder="1"/>
    <xf numFmtId="0" fontId="118" fillId="21" borderId="6" xfId="0" applyFont="1" applyFill="1" applyBorder="1" applyAlignment="1">
      <alignment horizontal="center" vertical="center" wrapText="1"/>
    </xf>
    <xf numFmtId="0" fontId="120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119" fillId="20" borderId="134" xfId="0" applyFont="1" applyFill="1" applyBorder="1" applyAlignment="1">
      <alignment horizontal="center"/>
    </xf>
    <xf numFmtId="0" fontId="0" fillId="0" borderId="124" xfId="0" applyBorder="1"/>
    <xf numFmtId="0" fontId="118" fillId="3" borderId="129" xfId="0" applyFont="1" applyFill="1" applyBorder="1" applyAlignment="1">
      <alignment horizontal="center" vertical="center"/>
    </xf>
    <xf numFmtId="0" fontId="118" fillId="3" borderId="62" xfId="0" applyFont="1" applyFill="1" applyBorder="1" applyAlignment="1">
      <alignment horizontal="center" vertical="center"/>
    </xf>
    <xf numFmtId="0" fontId="0" fillId="0" borderId="70" xfId="0" applyBorder="1"/>
    <xf numFmtId="0" fontId="123" fillId="3" borderId="140" xfId="0" applyFont="1" applyFill="1" applyBorder="1" applyAlignment="1">
      <alignment horizontal="center" vertical="center"/>
    </xf>
    <xf numFmtId="0" fontId="126" fillId="21" borderId="1" xfId="0" applyFont="1" applyFill="1" applyBorder="1" applyAlignment="1">
      <alignment horizontal="center" vertical="center"/>
    </xf>
    <xf numFmtId="0" fontId="118" fillId="3" borderId="141" xfId="0" applyFont="1" applyFill="1" applyBorder="1" applyAlignment="1">
      <alignment horizontal="center" vertical="center"/>
    </xf>
    <xf numFmtId="0" fontId="0" fillId="0" borderId="125" xfId="0" applyBorder="1"/>
    <xf numFmtId="0" fontId="119" fillId="20" borderId="129" xfId="0" applyFont="1" applyFill="1" applyBorder="1" applyAlignment="1">
      <alignment horizontal="center"/>
    </xf>
    <xf numFmtId="0" fontId="124" fillId="3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/>
    </xf>
    <xf numFmtId="14" fontId="100" fillId="9" borderId="27" xfId="0" applyNumberFormat="1" applyFont="1" applyFill="1" applyBorder="1" applyAlignment="1">
      <alignment horizontal="center" vertical="center"/>
    </xf>
    <xf numFmtId="0" fontId="0" fillId="0" borderId="30" xfId="0" applyBorder="1"/>
    <xf numFmtId="0" fontId="82" fillId="3" borderId="38" xfId="0" applyFont="1" applyFill="1" applyBorder="1" applyAlignment="1">
      <alignment horizontal="center" vertical="center"/>
    </xf>
    <xf numFmtId="0" fontId="0" fillId="0" borderId="32" xfId="0" applyBorder="1"/>
    <xf numFmtId="0" fontId="14" fillId="3" borderId="3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33" xfId="0" applyBorder="1"/>
    <xf numFmtId="0" fontId="99" fillId="3" borderId="13" xfId="0" applyFont="1" applyFill="1" applyBorder="1" applyAlignment="1">
      <alignment horizontal="center" vertical="center" wrapText="1"/>
    </xf>
    <xf numFmtId="0" fontId="0" fillId="0" borderId="46" xfId="0" applyBorder="1"/>
    <xf numFmtId="0" fontId="0" fillId="0" borderId="43" xfId="0" applyBorder="1"/>
    <xf numFmtId="0" fontId="83" fillId="3" borderId="21" xfId="0" applyFont="1" applyFill="1" applyBorder="1" applyAlignment="1">
      <alignment horizontal="center" vertical="center"/>
    </xf>
    <xf numFmtId="0" fontId="0" fillId="0" borderId="38" xfId="0" applyBorder="1"/>
    <xf numFmtId="0" fontId="82" fillId="3" borderId="18" xfId="0" applyFont="1" applyFill="1" applyBorder="1" applyAlignment="1">
      <alignment horizontal="center" vertical="center"/>
    </xf>
    <xf numFmtId="0" fontId="0" fillId="0" borderId="39" xfId="0" applyBorder="1"/>
    <xf numFmtId="0" fontId="98" fillId="3" borderId="21" xfId="0" applyFont="1" applyFill="1" applyBorder="1" applyAlignment="1">
      <alignment horizontal="center" vertical="center"/>
    </xf>
    <xf numFmtId="0" fontId="0" fillId="0" borderId="31" xfId="0" applyBorder="1"/>
    <xf numFmtId="0" fontId="17" fillId="4" borderId="18" xfId="0" applyFont="1" applyFill="1" applyBorder="1" applyAlignment="1">
      <alignment horizontal="center" vertical="center"/>
    </xf>
    <xf numFmtId="0" fontId="0" fillId="0" borderId="22" xfId="0" applyBorder="1"/>
    <xf numFmtId="14" fontId="100" fillId="9" borderId="18" xfId="0" applyNumberFormat="1" applyFont="1" applyFill="1" applyBorder="1" applyAlignment="1">
      <alignment horizontal="center" vertical="center"/>
    </xf>
    <xf numFmtId="0" fontId="83" fillId="3" borderId="30" xfId="0" applyFont="1" applyFill="1" applyBorder="1" applyAlignment="1">
      <alignment horizontal="center" vertical="center"/>
    </xf>
    <xf numFmtId="1" fontId="36" fillId="9" borderId="18" xfId="0" applyNumberFormat="1" applyFont="1" applyFill="1" applyBorder="1" applyAlignment="1">
      <alignment horizontal="center" vertical="center" wrapText="1"/>
    </xf>
    <xf numFmtId="165" fontId="103" fillId="4" borderId="18" xfId="0" applyNumberFormat="1" applyFont="1" applyFill="1" applyBorder="1" applyAlignment="1">
      <alignment horizontal="center" vertical="center" wrapText="1"/>
    </xf>
    <xf numFmtId="165" fontId="36" fillId="9" borderId="21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102" fillId="5" borderId="43" xfId="0" quotePrefix="1" applyFont="1" applyFill="1" applyBorder="1" applyAlignment="1">
      <alignment horizontal="center" vertical="center" wrapText="1"/>
    </xf>
    <xf numFmtId="0" fontId="102" fillId="5" borderId="13" xfId="0" quotePrefix="1" applyFont="1" applyFill="1" applyBorder="1" applyAlignment="1">
      <alignment horizontal="center" vertical="center" wrapText="1"/>
    </xf>
    <xf numFmtId="165" fontId="36" fillId="9" borderId="18" xfId="0" applyNumberFormat="1" applyFont="1" applyFill="1" applyBorder="1" applyAlignment="1">
      <alignment horizontal="center" vertical="center" wrapText="1"/>
    </xf>
    <xf numFmtId="0" fontId="99" fillId="3" borderId="18" xfId="0" applyFont="1" applyFill="1" applyBorder="1" applyAlignment="1">
      <alignment horizontal="center" vertical="center" wrapText="1"/>
    </xf>
    <xf numFmtId="165" fontId="36" fillId="9" borderId="27" xfId="0" applyNumberFormat="1" applyFont="1" applyFill="1" applyBorder="1" applyAlignment="1">
      <alignment horizontal="center" vertical="center" wrapText="1"/>
    </xf>
    <xf numFmtId="49" fontId="36" fillId="9" borderId="18" xfId="0" applyNumberFormat="1" applyFont="1" applyFill="1" applyBorder="1" applyAlignment="1">
      <alignment horizontal="center" vertical="center" wrapText="1"/>
    </xf>
    <xf numFmtId="49" fontId="101" fillId="9" borderId="18" xfId="0" applyNumberFormat="1" applyFont="1" applyFill="1" applyBorder="1" applyAlignment="1">
      <alignment horizontal="center" vertical="center" wrapText="1"/>
    </xf>
    <xf numFmtId="165" fontId="49" fillId="4" borderId="18" xfId="0" applyNumberFormat="1" applyFont="1" applyFill="1" applyBorder="1" applyAlignment="1">
      <alignment horizontal="center" vertical="center"/>
    </xf>
    <xf numFmtId="0" fontId="102" fillId="5" borderId="12" xfId="0" applyFont="1" applyFill="1" applyBorder="1" applyAlignment="1">
      <alignment horizontal="center" vertical="center"/>
    </xf>
    <xf numFmtId="165" fontId="103" fillId="4" borderId="18" xfId="0" applyNumberFormat="1" applyFont="1" applyFill="1" applyBorder="1" applyAlignment="1">
      <alignment horizontal="center" vertical="center"/>
    </xf>
    <xf numFmtId="165" fontId="36" fillId="9" borderId="35" xfId="0" applyNumberFormat="1" applyFont="1" applyFill="1" applyBorder="1" applyAlignment="1">
      <alignment horizontal="center" vertical="center" wrapText="1"/>
    </xf>
    <xf numFmtId="1" fontId="102" fillId="5" borderId="9" xfId="0" applyNumberFormat="1" applyFont="1" applyFill="1" applyBorder="1" applyAlignment="1">
      <alignment horizontal="center" vertical="center"/>
    </xf>
    <xf numFmtId="0" fontId="0" fillId="0" borderId="10" xfId="0" applyBorder="1"/>
    <xf numFmtId="0" fontId="83" fillId="3" borderId="18" xfId="0" applyFont="1" applyFill="1" applyBorder="1" applyAlignment="1">
      <alignment horizontal="center" vertical="center"/>
    </xf>
    <xf numFmtId="0" fontId="82" fillId="3" borderId="21" xfId="0" applyFont="1" applyFill="1" applyBorder="1" applyAlignment="1">
      <alignment horizontal="center" vertical="center" wrapText="1"/>
    </xf>
    <xf numFmtId="14" fontId="104" fillId="9" borderId="18" xfId="0" applyNumberFormat="1" applyFont="1" applyFill="1" applyBorder="1" applyAlignment="1">
      <alignment horizontal="center" vertical="center"/>
    </xf>
    <xf numFmtId="49" fontId="36" fillId="9" borderId="27" xfId="0" applyNumberFormat="1" applyFont="1" applyFill="1" applyBorder="1" applyAlignment="1">
      <alignment horizontal="center" vertical="center" wrapText="1"/>
    </xf>
    <xf numFmtId="0" fontId="83" fillId="3" borderId="18" xfId="0" applyFont="1" applyFill="1" applyBorder="1" applyAlignment="1">
      <alignment horizontal="center" vertical="center" wrapText="1"/>
    </xf>
    <xf numFmtId="14" fontId="100" fillId="9" borderId="22" xfId="0" applyNumberFormat="1" applyFont="1" applyFill="1" applyBorder="1" applyAlignment="1">
      <alignment horizontal="center" vertical="center"/>
    </xf>
    <xf numFmtId="49" fontId="36" fillId="9" borderId="36" xfId="0" applyNumberFormat="1" applyFont="1" applyFill="1" applyBorder="1" applyAlignment="1">
      <alignment horizontal="center" vertical="center" wrapText="1"/>
    </xf>
    <xf numFmtId="167" fontId="48" fillId="2" borderId="75" xfId="0" applyNumberFormat="1" applyFont="1" applyFill="1" applyBorder="1" applyAlignment="1">
      <alignment horizontal="center" vertical="center"/>
    </xf>
    <xf numFmtId="0" fontId="0" fillId="0" borderId="112" xfId="0" applyBorder="1"/>
    <xf numFmtId="0" fontId="0" fillId="0" borderId="114" xfId="0" applyBorder="1"/>
    <xf numFmtId="0" fontId="1" fillId="17" borderId="62" xfId="0" applyFont="1" applyFill="1" applyBorder="1" applyAlignment="1">
      <alignment horizontal="center"/>
    </xf>
    <xf numFmtId="0" fontId="114" fillId="3" borderId="18" xfId="0" applyFont="1" applyFill="1" applyBorder="1" applyAlignment="1">
      <alignment horizontal="center" vertical="center"/>
    </xf>
    <xf numFmtId="0" fontId="41" fillId="3" borderId="18" xfId="0" applyFont="1" applyFill="1" applyBorder="1" applyAlignment="1">
      <alignment horizontal="center" vertical="center"/>
    </xf>
    <xf numFmtId="0" fontId="0" fillId="0" borderId="37" xfId="0" applyBorder="1"/>
    <xf numFmtId="0" fontId="3" fillId="3" borderId="62" xfId="0" applyFont="1" applyFill="1" applyBorder="1" applyAlignment="1">
      <alignment horizontal="center" vertical="center"/>
    </xf>
    <xf numFmtId="0" fontId="113" fillId="3" borderId="18" xfId="0" applyFont="1" applyFill="1" applyBorder="1" applyAlignment="1">
      <alignment horizontal="center" vertical="center"/>
    </xf>
    <xf numFmtId="167" fontId="17" fillId="4" borderId="18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94" fillId="4" borderId="39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0" fillId="0" borderId="36" xfId="0" applyBorder="1"/>
    <xf numFmtId="0" fontId="94" fillId="4" borderId="18" xfId="0" applyFont="1" applyFill="1" applyBorder="1" applyAlignment="1">
      <alignment horizontal="center" vertical="center"/>
    </xf>
    <xf numFmtId="0" fontId="40" fillId="4" borderId="18" xfId="0" applyFont="1" applyFill="1" applyBorder="1" applyAlignment="1">
      <alignment horizontal="center" vertical="center"/>
    </xf>
    <xf numFmtId="9" fontId="40" fillId="16" borderId="78" xfId="0" applyNumberFormat="1" applyFont="1" applyFill="1" applyBorder="1" applyAlignment="1">
      <alignment horizontal="center" vertical="center" wrapText="1"/>
    </xf>
    <xf numFmtId="167" fontId="48" fillId="2" borderId="109" xfId="0" applyNumberFormat="1" applyFont="1" applyFill="1" applyBorder="1" applyAlignment="1">
      <alignment horizontal="center" vertical="center"/>
    </xf>
    <xf numFmtId="0" fontId="0" fillId="0" borderId="74" xfId="0" applyBorder="1"/>
    <xf numFmtId="0" fontId="0" fillId="0" borderId="113" xfId="0" applyBorder="1"/>
    <xf numFmtId="0" fontId="109" fillId="3" borderId="18" xfId="0" applyFont="1" applyFill="1" applyBorder="1" applyAlignment="1">
      <alignment horizontal="center" vertical="center"/>
    </xf>
    <xf numFmtId="1" fontId="17" fillId="4" borderId="31" xfId="0" applyNumberFormat="1" applyFont="1" applyFill="1" applyBorder="1" applyAlignment="1">
      <alignment horizontal="center" vertical="center"/>
    </xf>
    <xf numFmtId="1" fontId="17" fillId="4" borderId="18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left"/>
    </xf>
    <xf numFmtId="0" fontId="0" fillId="0" borderId="13" xfId="0" applyBorder="1"/>
    <xf numFmtId="2" fontId="17" fillId="8" borderId="40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/>
    </xf>
    <xf numFmtId="0" fontId="43" fillId="3" borderId="18" xfId="0" applyFont="1" applyFill="1" applyBorder="1" applyAlignment="1">
      <alignment horizontal="center" vertical="center" wrapText="1"/>
    </xf>
    <xf numFmtId="2" fontId="9" fillId="9" borderId="18" xfId="0" applyNumberFormat="1" applyFont="1" applyFill="1" applyBorder="1" applyAlignment="1">
      <alignment horizontal="center" vertical="center"/>
    </xf>
    <xf numFmtId="0" fontId="41" fillId="3" borderId="22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left"/>
    </xf>
    <xf numFmtId="0" fontId="31" fillId="2" borderId="8" xfId="0" applyFont="1" applyFill="1" applyBorder="1" applyAlignment="1">
      <alignment horizontal="left" wrapText="1"/>
    </xf>
    <xf numFmtId="0" fontId="0" fillId="0" borderId="12" xfId="0" applyBorder="1"/>
    <xf numFmtId="0" fontId="41" fillId="3" borderId="21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/>
    </xf>
    <xf numFmtId="0" fontId="60" fillId="9" borderId="146" xfId="0" applyFont="1" applyFill="1" applyBorder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55" fillId="0" borderId="147" xfId="0" applyFont="1" applyBorder="1" applyAlignment="1">
      <alignment horizontal="left" wrapText="1"/>
    </xf>
    <xf numFmtId="0" fontId="0" fillId="0" borderId="26" xfId="0" applyBorder="1"/>
    <xf numFmtId="0" fontId="0" fillId="2" borderId="88" xfId="0" applyFill="1" applyBorder="1" applyAlignment="1">
      <alignment horizontal="center" vertical="center" wrapText="1"/>
    </xf>
    <xf numFmtId="0" fontId="0" fillId="0" borderId="88" xfId="0" applyBorder="1"/>
    <xf numFmtId="0" fontId="0" fillId="2" borderId="90" xfId="0" applyFill="1" applyBorder="1" applyAlignment="1">
      <alignment horizontal="center" vertical="center" wrapText="1"/>
    </xf>
    <xf numFmtId="0" fontId="0" fillId="0" borderId="143" xfId="0" applyBorder="1"/>
    <xf numFmtId="0" fontId="0" fillId="0" borderId="90" xfId="0" applyBorder="1"/>
    <xf numFmtId="0" fontId="1" fillId="0" borderId="147" xfId="0" applyFont="1" applyBorder="1" applyAlignment="1">
      <alignment horizontal="left" wrapText="1"/>
    </xf>
    <xf numFmtId="0" fontId="0" fillId="2" borderId="87" xfId="0" applyFill="1" applyBorder="1" applyAlignment="1">
      <alignment horizontal="center" vertical="center" wrapText="1"/>
    </xf>
    <xf numFmtId="0" fontId="0" fillId="0" borderId="89" xfId="0" applyBorder="1"/>
    <xf numFmtId="0" fontId="45" fillId="3" borderId="18" xfId="0" applyFont="1" applyFill="1" applyBorder="1" applyAlignment="1">
      <alignment horizontal="center" vertical="center"/>
    </xf>
    <xf numFmtId="0" fontId="84" fillId="2" borderId="87" xfId="0" applyFont="1" applyFill="1" applyBorder="1" applyAlignment="1">
      <alignment horizontal="center" wrapText="1"/>
    </xf>
    <xf numFmtId="0" fontId="0" fillId="0" borderId="144" xfId="0" applyBorder="1"/>
    <xf numFmtId="0" fontId="0" fillId="0" borderId="145" xfId="0" applyBorder="1"/>
    <xf numFmtId="0" fontId="60" fillId="9" borderId="148" xfId="0" applyFont="1" applyFill="1" applyBorder="1" applyAlignment="1">
      <alignment horizontal="left" wrapText="1"/>
    </xf>
    <xf numFmtId="0" fontId="0" fillId="0" borderId="57" xfId="0" applyBorder="1"/>
    <xf numFmtId="0" fontId="0" fillId="0" borderId="58" xfId="0" applyBorder="1"/>
    <xf numFmtId="0" fontId="41" fillId="3" borderId="40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 wrapText="1"/>
    </xf>
    <xf numFmtId="20" fontId="40" fillId="9" borderId="18" xfId="0" applyNumberFormat="1" applyFont="1" applyFill="1" applyBorder="1" applyAlignment="1">
      <alignment horizontal="center" vertical="center"/>
    </xf>
    <xf numFmtId="0" fontId="44" fillId="3" borderId="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2" borderId="91" xfId="0" applyFill="1" applyBorder="1" applyAlignment="1">
      <alignment horizontal="center" vertical="center" wrapText="1"/>
    </xf>
    <xf numFmtId="0" fontId="0" fillId="0" borderId="91" xfId="0" applyBorder="1"/>
    <xf numFmtId="169" fontId="0" fillId="2" borderId="88" xfId="0" applyNumberFormat="1" applyFill="1" applyBorder="1" applyAlignment="1">
      <alignment horizontal="center" vertical="center" wrapText="1"/>
    </xf>
    <xf numFmtId="0" fontId="44" fillId="3" borderId="18" xfId="0" applyFont="1" applyFill="1" applyBorder="1" applyAlignment="1">
      <alignment horizontal="center" vertical="center" wrapText="1"/>
    </xf>
    <xf numFmtId="169" fontId="29" fillId="2" borderId="87" xfId="0" applyNumberFormat="1" applyFont="1" applyFill="1" applyBorder="1" applyAlignment="1">
      <alignment horizontal="center" vertical="center"/>
    </xf>
    <xf numFmtId="169" fontId="0" fillId="2" borderId="88" xfId="0" applyNumberFormat="1" applyFill="1" applyBorder="1" applyAlignment="1">
      <alignment horizontal="center" vertical="center"/>
    </xf>
    <xf numFmtId="0" fontId="0" fillId="0" borderId="142" xfId="0" applyBorder="1"/>
    <xf numFmtId="0" fontId="41" fillId="3" borderId="8" xfId="0" applyFont="1" applyFill="1" applyBorder="1" applyAlignment="1">
      <alignment horizontal="center" vertical="center"/>
    </xf>
    <xf numFmtId="170" fontId="0" fillId="2" borderId="87" xfId="0" applyNumberFormat="1" applyFill="1" applyBorder="1" applyAlignment="1">
      <alignment horizontal="center" vertical="center" wrapText="1"/>
    </xf>
    <xf numFmtId="0" fontId="41" fillId="3" borderId="41" xfId="0" applyFont="1" applyFill="1" applyBorder="1" applyAlignment="1">
      <alignment horizontal="center" vertical="center"/>
    </xf>
    <xf numFmtId="0" fontId="0" fillId="0" borderId="41" xfId="0" applyBorder="1"/>
    <xf numFmtId="170" fontId="0" fillId="2" borderId="88" xfId="0" applyNumberFormat="1" applyFill="1" applyBorder="1" applyAlignment="1">
      <alignment horizontal="center" vertical="center" wrapText="1"/>
    </xf>
    <xf numFmtId="0" fontId="57" fillId="9" borderId="23" xfId="0" applyFont="1" applyFill="1" applyBorder="1" applyAlignment="1">
      <alignment horizontal="left" wrapText="1"/>
    </xf>
    <xf numFmtId="0" fontId="55" fillId="0" borderId="8" xfId="0" applyFont="1" applyBorder="1" applyAlignment="1">
      <alignment horizontal="left" wrapText="1"/>
    </xf>
    <xf numFmtId="0" fontId="26" fillId="5" borderId="8" xfId="0" applyFont="1" applyFill="1" applyBorder="1" applyAlignment="1">
      <alignment horizontal="center"/>
    </xf>
    <xf numFmtId="0" fontId="45" fillId="3" borderId="8" xfId="0" applyFont="1" applyFill="1" applyBorder="1" applyAlignment="1">
      <alignment horizontal="center" vertical="center" wrapText="1"/>
    </xf>
    <xf numFmtId="0" fontId="0" fillId="0" borderId="107" xfId="0" applyBorder="1"/>
    <xf numFmtId="0" fontId="0" fillId="0" borderId="15" xfId="0" applyBorder="1"/>
    <xf numFmtId="0" fontId="14" fillId="2" borderId="1" xfId="0" applyFont="1" applyFill="1" applyBorder="1" applyAlignment="1">
      <alignment horizontal="center" vertical="center"/>
    </xf>
    <xf numFmtId="0" fontId="44" fillId="3" borderId="8" xfId="0" applyFont="1" applyFill="1" applyBorder="1" applyAlignment="1">
      <alignment horizontal="center" vertical="center"/>
    </xf>
    <xf numFmtId="0" fontId="45" fillId="3" borderId="13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6" fillId="3" borderId="8" xfId="0" applyFont="1" applyFill="1" applyBorder="1" applyAlignment="1">
      <alignment horizontal="center" vertical="center"/>
    </xf>
    <xf numFmtId="0" fontId="33" fillId="3" borderId="18" xfId="0" applyFont="1" applyFill="1" applyBorder="1" applyAlignment="1">
      <alignment horizontal="center" vertical="center" wrapText="1"/>
    </xf>
    <xf numFmtId="0" fontId="40" fillId="0" borderId="154" xfId="0" applyFont="1" applyBorder="1" applyAlignment="1">
      <alignment horizontal="center" vertical="center" wrapText="1"/>
    </xf>
    <xf numFmtId="0" fontId="0" fillId="0" borderId="49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9" fillId="9" borderId="56" xfId="0" applyFont="1" applyFill="1" applyBorder="1" applyAlignment="1">
      <alignment horizontal="left" vertical="center" wrapText="1"/>
    </xf>
    <xf numFmtId="0" fontId="0" fillId="0" borderId="150" xfId="0" applyBorder="1"/>
    <xf numFmtId="0" fontId="0" fillId="0" borderId="151" xfId="0" applyBorder="1"/>
    <xf numFmtId="0" fontId="40" fillId="5" borderId="44" xfId="0" applyFont="1" applyFill="1" applyBorder="1" applyAlignment="1">
      <alignment horizontal="center"/>
    </xf>
    <xf numFmtId="0" fontId="0" fillId="0" borderId="55" xfId="0" applyBorder="1"/>
    <xf numFmtId="0" fontId="12" fillId="3" borderId="18" xfId="0" applyFont="1" applyFill="1" applyBorder="1" applyAlignment="1">
      <alignment horizontal="center" vertical="center" wrapText="1"/>
    </xf>
    <xf numFmtId="0" fontId="40" fillId="5" borderId="50" xfId="0" applyFont="1" applyFill="1" applyBorder="1" applyAlignment="1">
      <alignment horizontal="center"/>
    </xf>
    <xf numFmtId="0" fontId="0" fillId="0" borderId="153" xfId="0" applyBorder="1"/>
    <xf numFmtId="0" fontId="9" fillId="9" borderId="8" xfId="0" applyFont="1" applyFill="1" applyBorder="1" applyAlignment="1">
      <alignment horizontal="left" vertical="center" wrapText="1"/>
    </xf>
    <xf numFmtId="0" fontId="40" fillId="5" borderId="53" xfId="0" applyFont="1" applyFill="1" applyBorder="1" applyAlignment="1">
      <alignment horizontal="center"/>
    </xf>
    <xf numFmtId="0" fontId="0" fillId="0" borderId="152" xfId="0" applyBorder="1"/>
    <xf numFmtId="0" fontId="12" fillId="3" borderId="27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left" vertical="center" wrapText="1"/>
    </xf>
    <xf numFmtId="14" fontId="21" fillId="2" borderId="32" xfId="0" applyNumberFormat="1" applyFont="1" applyFill="1" applyBorder="1" applyAlignment="1">
      <alignment horizontal="center" vertical="center"/>
    </xf>
    <xf numFmtId="0" fontId="33" fillId="3" borderId="21" xfId="0" applyFont="1" applyFill="1" applyBorder="1" applyAlignment="1">
      <alignment horizontal="center" vertical="center" wrapText="1"/>
    </xf>
    <xf numFmtId="0" fontId="40" fillId="5" borderId="55" xfId="0" applyFont="1" applyFill="1" applyBorder="1" applyAlignment="1">
      <alignment horizontal="center"/>
    </xf>
    <xf numFmtId="0" fontId="24" fillId="3" borderId="22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vertical="center"/>
    </xf>
    <xf numFmtId="0" fontId="12" fillId="3" borderId="30" xfId="0" applyFont="1" applyFill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0" fillId="0" borderId="149" xfId="0" applyBorder="1"/>
    <xf numFmtId="0" fontId="48" fillId="9" borderId="18" xfId="0" applyFont="1" applyFill="1" applyBorder="1" applyAlignment="1">
      <alignment horizontal="left" vertical="center" wrapText="1"/>
    </xf>
    <xf numFmtId="0" fontId="48" fillId="9" borderId="21" xfId="0" applyFont="1" applyFill="1" applyBorder="1" applyAlignment="1">
      <alignment horizontal="left" vertical="center" wrapText="1"/>
    </xf>
    <xf numFmtId="0" fontId="48" fillId="9" borderId="18" xfId="0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48" fillId="9" borderId="18" xfId="0" applyFont="1" applyFill="1" applyBorder="1" applyAlignment="1">
      <alignment horizontal="center" vertical="center"/>
    </xf>
    <xf numFmtId="2" fontId="77" fillId="4" borderId="62" xfId="0" applyNumberFormat="1" applyFont="1" applyFill="1" applyBorder="1" applyAlignment="1">
      <alignment horizontal="center" vertical="center"/>
    </xf>
    <xf numFmtId="0" fontId="75" fillId="2" borderId="157" xfId="0" applyFont="1" applyFill="1" applyBorder="1" applyAlignment="1">
      <alignment horizontal="center" vertical="center"/>
    </xf>
    <xf numFmtId="0" fontId="0" fillId="0" borderId="64" xfId="0" applyBorder="1"/>
    <xf numFmtId="0" fontId="0" fillId="0" borderId="82" xfId="0" applyBorder="1"/>
    <xf numFmtId="0" fontId="66" fillId="4" borderId="61" xfId="0" applyFont="1" applyFill="1" applyBorder="1" applyAlignment="1">
      <alignment horizontal="center" vertical="center"/>
    </xf>
    <xf numFmtId="2" fontId="76" fillId="15" borderId="61" xfId="0" applyNumberFormat="1" applyFont="1" applyFill="1" applyBorder="1" applyAlignment="1">
      <alignment horizontal="center" vertical="center"/>
    </xf>
    <xf numFmtId="9" fontId="74" fillId="3" borderId="62" xfId="0" applyNumberFormat="1" applyFont="1" applyFill="1" applyBorder="1" applyAlignment="1">
      <alignment horizontal="center" vertical="center"/>
    </xf>
    <xf numFmtId="0" fontId="65" fillId="3" borderId="76" xfId="0" applyFont="1" applyFill="1" applyBorder="1" applyAlignment="1">
      <alignment horizontal="center" vertical="center" textRotation="90"/>
    </xf>
    <xf numFmtId="0" fontId="0" fillId="0" borderId="76" xfId="0" applyBorder="1"/>
    <xf numFmtId="0" fontId="73" fillId="14" borderId="62" xfId="0" applyFont="1" applyFill="1" applyBorder="1" applyAlignment="1">
      <alignment horizontal="center" vertical="center"/>
    </xf>
    <xf numFmtId="2" fontId="76" fillId="15" borderId="62" xfId="0" applyNumberFormat="1" applyFont="1" applyFill="1" applyBorder="1" applyAlignment="1">
      <alignment horizontal="center" vertical="center"/>
    </xf>
    <xf numFmtId="0" fontId="65" fillId="3" borderId="63" xfId="0" applyFont="1" applyFill="1" applyBorder="1" applyAlignment="1">
      <alignment horizontal="center" vertical="center"/>
    </xf>
    <xf numFmtId="0" fontId="0" fillId="0" borderId="65" xfId="0" applyBorder="1"/>
    <xf numFmtId="2" fontId="77" fillId="4" borderId="61" xfId="0" applyNumberFormat="1" applyFont="1" applyFill="1" applyBorder="1" applyAlignment="1">
      <alignment horizontal="center" vertical="center"/>
    </xf>
    <xf numFmtId="0" fontId="71" fillId="0" borderId="77" xfId="0" applyFont="1" applyBorder="1" applyAlignment="1">
      <alignment horizontal="center" vertical="top"/>
    </xf>
    <xf numFmtId="0" fontId="0" fillId="0" borderId="80" xfId="0" applyBorder="1"/>
    <xf numFmtId="167" fontId="70" fillId="0" borderId="66" xfId="0" applyNumberFormat="1" applyFont="1" applyBorder="1" applyAlignment="1">
      <alignment horizontal="center" vertical="center"/>
    </xf>
    <xf numFmtId="0" fontId="71" fillId="0" borderId="62" xfId="0" applyFont="1" applyBorder="1" applyAlignment="1">
      <alignment horizontal="center" vertical="top"/>
    </xf>
    <xf numFmtId="0" fontId="66" fillId="2" borderId="63" xfId="0" applyFont="1" applyFill="1" applyBorder="1" applyAlignment="1">
      <alignment horizontal="center" vertical="center"/>
    </xf>
    <xf numFmtId="0" fontId="65" fillId="3" borderId="59" xfId="0" applyFont="1" applyFill="1" applyBorder="1" applyAlignment="1">
      <alignment horizontal="center" vertical="center"/>
    </xf>
    <xf numFmtId="10" fontId="70" fillId="0" borderId="62" xfId="0" applyNumberFormat="1" applyFont="1" applyBorder="1" applyAlignment="1">
      <alignment horizontal="center"/>
    </xf>
    <xf numFmtId="0" fontId="73" fillId="14" borderId="77" xfId="0" applyFont="1" applyFill="1" applyBorder="1" applyAlignment="1">
      <alignment horizontal="center" vertical="center"/>
    </xf>
    <xf numFmtId="0" fontId="63" fillId="3" borderId="62" xfId="0" applyFont="1" applyFill="1" applyBorder="1" applyAlignment="1">
      <alignment horizontal="center"/>
    </xf>
    <xf numFmtId="0" fontId="66" fillId="13" borderId="62" xfId="0" applyFont="1" applyFill="1" applyBorder="1" applyAlignment="1">
      <alignment horizontal="center" vertical="center"/>
    </xf>
    <xf numFmtId="0" fontId="14" fillId="3" borderId="62" xfId="0" applyFont="1" applyFill="1" applyBorder="1" applyAlignment="1">
      <alignment horizontal="center"/>
    </xf>
    <xf numFmtId="0" fontId="75" fillId="2" borderId="158" xfId="0" applyFont="1" applyFill="1" applyBorder="1" applyAlignment="1">
      <alignment horizontal="center" vertical="center"/>
    </xf>
    <xf numFmtId="0" fontId="0" fillId="0" borderId="83" xfId="0" applyBorder="1"/>
    <xf numFmtId="0" fontId="0" fillId="0" borderId="84" xfId="0" applyBorder="1"/>
    <xf numFmtId="0" fontId="65" fillId="3" borderId="62" xfId="0" applyFont="1" applyFill="1" applyBorder="1" applyAlignment="1">
      <alignment horizontal="center" vertical="center"/>
    </xf>
    <xf numFmtId="0" fontId="66" fillId="4" borderId="62" xfId="0" applyFont="1" applyFill="1" applyBorder="1" applyAlignment="1">
      <alignment horizontal="center" vertical="center"/>
    </xf>
    <xf numFmtId="0" fontId="66" fillId="2" borderId="65" xfId="0" applyFont="1" applyFill="1" applyBorder="1" applyAlignment="1">
      <alignment horizontal="center" vertical="center"/>
    </xf>
    <xf numFmtId="9" fontId="74" fillId="3" borderId="156" xfId="0" applyNumberFormat="1" applyFont="1" applyFill="1" applyBorder="1" applyAlignment="1">
      <alignment horizontal="center" vertical="center"/>
    </xf>
    <xf numFmtId="0" fontId="0" fillId="0" borderId="81" xfId="0" applyBorder="1"/>
    <xf numFmtId="0" fontId="14" fillId="3" borderId="72" xfId="0" applyFont="1" applyFill="1" applyBorder="1" applyAlignment="1">
      <alignment horizontal="center"/>
    </xf>
    <xf numFmtId="0" fontId="0" fillId="0" borderId="155" xfId="0" applyBorder="1"/>
    <xf numFmtId="9" fontId="74" fillId="3" borderId="59" xfId="0" applyNumberFormat="1" applyFont="1" applyFill="1" applyBorder="1" applyAlignment="1">
      <alignment horizontal="center" vertical="center"/>
    </xf>
    <xf numFmtId="0" fontId="71" fillId="14" borderId="62" xfId="0" applyFont="1" applyFill="1" applyBorder="1" applyAlignment="1">
      <alignment horizontal="center" vertical="top"/>
    </xf>
  </cellXfs>
  <cellStyles count="2">
    <cellStyle name="Hyperlink" xfId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theme="6" tint="-0.499984740745262"/>
      </font>
      <fill>
        <patternFill patternType="solid">
          <bgColor theme="0" tint="-0.14999847407452621"/>
        </patternFill>
      </fill>
    </dxf>
    <dxf>
      <font>
        <b/>
        <color rgb="FFFF0000"/>
      </font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0</xdr:rowOff>
    </xdr:from>
    <xdr:to>
      <xdr:col>7</xdr:col>
      <xdr:colOff>1581150</xdr:colOff>
      <xdr:row>12</xdr:row>
      <xdr:rowOff>409575</xdr:rowOff>
    </xdr:to>
    <xdr:pic>
      <xdr:nvPicPr>
        <xdr:cNvPr id="126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47675"/>
          <a:ext cx="9591675" cy="533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70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8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6</xdr:col>
      <xdr:colOff>971550</xdr:colOff>
      <xdr:row>19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7458075" cy="36480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723900</xdr:colOff>
      <xdr:row>5</xdr:row>
      <xdr:rowOff>85725</xdr:rowOff>
    </xdr:from>
    <xdr:to>
      <xdr:col>10</xdr:col>
      <xdr:colOff>771525</xdr:colOff>
      <xdr:row>17</xdr:row>
      <xdr:rowOff>114300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1038225"/>
          <a:ext cx="5210175" cy="23145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285750</xdr:colOff>
      <xdr:row>121</xdr:row>
      <xdr:rowOff>38100</xdr:rowOff>
    </xdr:from>
    <xdr:to>
      <xdr:col>15</xdr:col>
      <xdr:colOff>104775</xdr:colOff>
      <xdr:row>122</xdr:row>
      <xdr:rowOff>104775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8775" y="30499050"/>
          <a:ext cx="8810625" cy="2571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276225</xdr:colOff>
      <xdr:row>123</xdr:row>
      <xdr:rowOff>76200</xdr:rowOff>
    </xdr:from>
    <xdr:to>
      <xdr:col>11</xdr:col>
      <xdr:colOff>962025</xdr:colOff>
      <xdr:row>124</xdr:row>
      <xdr:rowOff>133350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30918150"/>
          <a:ext cx="4267200" cy="2476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400050</xdr:colOff>
      <xdr:row>151</xdr:row>
      <xdr:rowOff>142875</xdr:rowOff>
    </xdr:from>
    <xdr:to>
      <xdr:col>9</xdr:col>
      <xdr:colOff>47625</xdr:colOff>
      <xdr:row>154</xdr:row>
      <xdr:rowOff>76200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86425" y="39738300"/>
          <a:ext cx="4572000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781050</xdr:colOff>
      <xdr:row>151</xdr:row>
      <xdr:rowOff>152400</xdr:rowOff>
    </xdr:from>
    <xdr:to>
      <xdr:col>12</xdr:col>
      <xdr:colOff>714375</xdr:colOff>
      <xdr:row>154</xdr:row>
      <xdr:rowOff>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91850" y="39747825"/>
          <a:ext cx="3419475" cy="4191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114300</xdr:colOff>
      <xdr:row>44</xdr:row>
      <xdr:rowOff>95250</xdr:rowOff>
    </xdr:from>
    <xdr:to>
      <xdr:col>8</xdr:col>
      <xdr:colOff>952500</xdr:colOff>
      <xdr:row>47</xdr:row>
      <xdr:rowOff>66675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191625"/>
          <a:ext cx="9305925" cy="542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133350</xdr:colOff>
      <xdr:row>44</xdr:row>
      <xdr:rowOff>152400</xdr:rowOff>
    </xdr:from>
    <xdr:to>
      <xdr:col>14</xdr:col>
      <xdr:colOff>1362075</xdr:colOff>
      <xdr:row>47</xdr:row>
      <xdr:rowOff>123825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4150" y="9248775"/>
          <a:ext cx="6858000" cy="542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3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1647825</xdr:colOff>
      <xdr:row>0</xdr:row>
      <xdr:rowOff>428625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62075" cy="428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oias.gov.br/administracao/dgap-dados-gerais/" TargetMode="External"/><Relationship Id="rId13" Type="http://schemas.openxmlformats.org/officeDocument/2006/relationships/hyperlink" Target="https://goias.gov.br/administracao/ser/" TargetMode="External"/><Relationship Id="rId18" Type="http://schemas.openxmlformats.org/officeDocument/2006/relationships/hyperlink" Target="https://goias.gov.br/administracao/seeldadosgerais/" TargetMode="External"/><Relationship Id="rId3" Type="http://schemas.openxmlformats.org/officeDocument/2006/relationships/hyperlink" Target="https://goias.gov.br/administracao/agencia-estadual-de-turismo-goias-turismo-dados-gerais/" TargetMode="External"/><Relationship Id="rId21" Type="http://schemas.openxmlformats.org/officeDocument/2006/relationships/hyperlink" Target="https://goias.gov.br/administracao/cge-dados-gerais-2/" TargetMode="External"/><Relationship Id="rId7" Type="http://schemas.openxmlformats.org/officeDocument/2006/relationships/hyperlink" Target="https://goias.gov.br/administracao/departamento-estadual-de-transito-detran-dados-gerais/" TargetMode="External"/><Relationship Id="rId12" Type="http://schemas.openxmlformats.org/officeDocument/2006/relationships/hyperlink" Target="https://goias.gov.br/administracao/seinfra/" TargetMode="External"/><Relationship Id="rId17" Type="http://schemas.openxmlformats.org/officeDocument/2006/relationships/hyperlink" Target="https://goias.gov.br/administracao/secreigualdade-taria-da-mulher-desenvolvimento-social-igualdade-racial-direitos-humanos-e-trabalho-dados-gerais/" TargetMode="External"/><Relationship Id="rId2" Type="http://schemas.openxmlformats.org/officeDocument/2006/relationships/hyperlink" Target="https://goias.gov.br/administracao/agencia-brasil-central-dados-gerais/" TargetMode="External"/><Relationship Id="rId16" Type="http://schemas.openxmlformats.org/officeDocument/2006/relationships/hyperlink" Target="https://goias.gov.br/administracao/secretaria-de-estado-de-comunicacao-dados-gerais/" TargetMode="External"/><Relationship Id="rId20" Type="http://schemas.openxmlformats.org/officeDocument/2006/relationships/hyperlink" Target="https://goias.gov.br/administracao/secretaria-secretaria-de-estado-de-meio-ambiente-de-meio-ambiente-recursos-hidricos-infraestrutura-cidades-e-assuntos-metropolitanos-dados-gerais/" TargetMode="External"/><Relationship Id="rId1" Type="http://schemas.openxmlformats.org/officeDocument/2006/relationships/hyperlink" Target="https://goias.gov.br/administracao/agencia-goiana-de-transportes-e-obras-agetop-dados-gerais/" TargetMode="External"/><Relationship Id="rId6" Type="http://schemas.openxmlformats.org/officeDocument/2006/relationships/hyperlink" Target="https://goias.gov.br/administracao/agencia-goiana-de-regulacao-controle-e-fiscalizacao-de-servicos-publicos-agr-dados-gerais/" TargetMode="External"/><Relationship Id="rId11" Type="http://schemas.openxmlformats.org/officeDocument/2006/relationships/hyperlink" Target="https://goias.gov.br/administracao/junta-comercial-do-estado-de-goias-juceg-dados-gerais/" TargetMode="External"/><Relationship Id="rId5" Type="http://schemas.openxmlformats.org/officeDocument/2006/relationships/hyperlink" Target="https://goias.gov.br/administracao/agencia-goiana-de-defesa-agropecuaria-agrodefesa-dados-gerais/" TargetMode="External"/><Relationship Id="rId15" Type="http://schemas.openxmlformats.org/officeDocument/2006/relationships/hyperlink" Target="https://goias.gov.br/administracao/secretaria-de-desenvolvimento-economicocientifico-e-tecnologico-agricultura-pecuaria-e-irrigacao-dados-gerais/" TargetMode="External"/><Relationship Id="rId10" Type="http://schemas.openxmlformats.org/officeDocument/2006/relationships/hyperlink" Target="https://goias.gov.br/administracao/goias-previdencia-goiasprev-dados-gerais/" TargetMode="External"/><Relationship Id="rId19" Type="http://schemas.openxmlformats.org/officeDocument/2006/relationships/hyperlink" Target="https://goias.gov.br/administracao/sicdados/" TargetMode="External"/><Relationship Id="rId4" Type="http://schemas.openxmlformats.org/officeDocument/2006/relationships/hyperlink" Target="https://goias.gov.br/administracao/ema-1/" TargetMode="External"/><Relationship Id="rId9" Type="http://schemas.openxmlformats.org/officeDocument/2006/relationships/hyperlink" Target="https://goias.gov.br/administracao/secretaria-geral-da-governadoria-regulamento-3/" TargetMode="External"/><Relationship Id="rId14" Type="http://schemas.openxmlformats.org/officeDocument/2006/relationships/hyperlink" Target="https://goias.gov.br/administracao/secretaria-de-estado-de-agricultura-pecuaria-e-abastecimento-seapa-dados-gerais/" TargetMode="External"/><Relationship Id="rId22" Type="http://schemas.openxmlformats.org/officeDocument/2006/relationships/hyperlink" Target="https://goias.gov.br/administracao/universidade-estadual-de-goias-ueg-dados-gerais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A11" sqref="A11"/>
    </sheetView>
  </sheetViews>
  <sheetFormatPr defaultColWidth="9.125" defaultRowHeight="14.25" zeroHeight="1"/>
  <cols>
    <col min="1" max="1" width="26.75" style="552" customWidth="1"/>
    <col min="2" max="2" width="5.75" style="552" customWidth="1"/>
    <col min="3" max="4" width="26.75" style="552" customWidth="1"/>
    <col min="5" max="5" width="9.125" style="552" customWidth="1"/>
    <col min="6" max="21" width="26.75" style="552" customWidth="1"/>
    <col min="22" max="30" width="9.125" style="552" customWidth="1"/>
    <col min="31" max="16384" width="9.125" style="552"/>
  </cols>
  <sheetData>
    <row r="1" spans="1:26" ht="35.25" customHeight="1">
      <c r="A1" s="605"/>
      <c r="B1" s="606"/>
      <c r="C1" s="606"/>
      <c r="D1" s="606"/>
      <c r="E1" s="606"/>
      <c r="F1" s="606"/>
      <c r="G1" s="606"/>
      <c r="H1" s="60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4" t="s">
        <v>0</v>
      </c>
      <c r="B2" s="10"/>
    </row>
    <row r="3" spans="1:26" ht="35.25" customHeight="1">
      <c r="A3" s="141" t="s">
        <v>1</v>
      </c>
      <c r="B3" s="10"/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573"/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11"/>
      <c r="D5" s="11"/>
      <c r="E5" s="12"/>
      <c r="F5" s="601"/>
      <c r="G5" s="602"/>
      <c r="H5" s="602"/>
      <c r="I5" s="603"/>
      <c r="J5" s="604"/>
      <c r="K5" s="602"/>
      <c r="L5" s="602"/>
      <c r="M5" s="602"/>
      <c r="N5" s="602"/>
      <c r="O5" s="602"/>
      <c r="P5" s="602"/>
      <c r="Q5" s="603"/>
      <c r="R5" s="601"/>
      <c r="S5" s="602"/>
      <c r="T5" s="602"/>
      <c r="U5" s="603"/>
      <c r="V5" s="601"/>
      <c r="W5" s="602"/>
      <c r="X5" s="602"/>
      <c r="Y5" s="603"/>
      <c r="Z5" s="599"/>
    </row>
    <row r="6" spans="1:26" ht="35.25" customHeight="1">
      <c r="A6" s="142" t="s">
        <v>4</v>
      </c>
      <c r="B6" s="143"/>
      <c r="C6" s="553"/>
      <c r="D6" s="553"/>
      <c r="E6" s="13"/>
      <c r="F6" s="13"/>
      <c r="G6" s="13"/>
      <c r="H6" s="553"/>
      <c r="I6" s="13"/>
      <c r="J6" s="553"/>
      <c r="K6" s="14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0"/>
    </row>
    <row r="7" spans="1:26" ht="35.25" customHeight="1">
      <c r="A7" s="141" t="s">
        <v>5</v>
      </c>
      <c r="B7" s="132"/>
    </row>
    <row r="8" spans="1:26" ht="35.25" customHeight="1">
      <c r="A8" s="141" t="s">
        <v>6</v>
      </c>
      <c r="B8" s="132"/>
    </row>
    <row r="9" spans="1:26" ht="35.25" customHeight="1">
      <c r="A9" s="141" t="s">
        <v>7</v>
      </c>
      <c r="B9" s="132"/>
    </row>
    <row r="10" spans="1:26" ht="35.25" customHeight="1">
      <c r="A10" s="141" t="s">
        <v>8</v>
      </c>
      <c r="B10" s="132"/>
    </row>
    <row r="11" spans="1:26" ht="35.25" customHeight="1">
      <c r="A11" s="141" t="s">
        <v>9</v>
      </c>
    </row>
    <row r="12" spans="1:26" ht="35.25" customHeight="1">
      <c r="A12" s="141" t="s">
        <v>10</v>
      </c>
    </row>
    <row r="13" spans="1:26" ht="35.25" customHeight="1">
      <c r="A13" s="141"/>
    </row>
    <row r="14" spans="1:26" ht="35.25" customHeight="1">
      <c r="A14" s="559"/>
      <c r="B14" s="559"/>
      <c r="C14" s="559"/>
      <c r="D14" s="559"/>
      <c r="E14" s="559"/>
      <c r="F14" s="559"/>
      <c r="G14" s="559"/>
      <c r="H14" s="559"/>
      <c r="I14" s="559"/>
      <c r="J14" s="559"/>
      <c r="K14" s="559"/>
      <c r="L14" s="559"/>
      <c r="M14" s="559"/>
      <c r="N14" s="559"/>
      <c r="O14" s="559"/>
      <c r="P14" s="559"/>
      <c r="Q14" s="559"/>
      <c r="R14" s="559"/>
      <c r="S14" s="559"/>
      <c r="T14" s="559"/>
      <c r="U14" s="559"/>
      <c r="V14" s="559"/>
      <c r="W14" s="559"/>
      <c r="X14" s="559"/>
      <c r="Y14" s="559"/>
      <c r="Z14" s="559"/>
    </row>
    <row r="15" spans="1:26" ht="35.25" hidden="1" customHeight="1"/>
    <row r="16" spans="1:26" ht="35.25" hidden="1" customHeight="1"/>
    <row r="17" ht="35.25" hidden="1" customHeight="1"/>
    <row r="18" ht="35.25" hidden="1" customHeight="1"/>
    <row r="19" ht="35.25" hidden="1" customHeight="1"/>
    <row r="20" ht="35.25" hidden="1" customHeight="1"/>
    <row r="21" ht="35.25" hidden="1" customHeight="1"/>
    <row r="22" ht="35.25" hidden="1" customHeight="1"/>
    <row r="23" ht="35.25" hidden="1" customHeight="1"/>
    <row r="24" ht="35.25" hidden="1" customHeight="1"/>
    <row r="25" ht="35.25" hidden="1" customHeight="1"/>
    <row r="26" ht="35.25" hidden="1" customHeight="1"/>
    <row r="27" ht="35.25" hidden="1" customHeight="1"/>
  </sheetData>
  <mergeCells count="6">
    <mergeCell ref="Z5:Z6"/>
    <mergeCell ref="R5:U5"/>
    <mergeCell ref="J5:Q5"/>
    <mergeCell ref="A1:H1"/>
    <mergeCell ref="F5:I5"/>
    <mergeCell ref="V5:Y5"/>
  </mergeCells>
  <dataValidations count="1">
    <dataValidation allowBlank="1" showInputMessage="1" showErrorMessage="1" sqref="C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13" sqref="A13"/>
    </sheetView>
  </sheetViews>
  <sheetFormatPr defaultColWidth="0" defaultRowHeight="15"/>
  <cols>
    <col min="1" max="1" width="26.75" style="552" customWidth="1"/>
    <col min="2" max="2" width="5.75" style="552" customWidth="1"/>
    <col min="3" max="3" width="31" style="552" bestFit="1" customWidth="1"/>
    <col min="4" max="8" width="26.75" style="552" customWidth="1"/>
    <col min="9" max="9" width="10.75" style="552" customWidth="1"/>
    <col min="10" max="10" width="26.75" style="552" hidden="1" customWidth="1"/>
    <col min="11" max="11" width="26.75" style="22" hidden="1" customWidth="1"/>
    <col min="12" max="21" width="26.75" style="552" hidden="1" customWidth="1"/>
    <col min="22" max="16384" width="0" style="552" hidden="1"/>
  </cols>
  <sheetData>
    <row r="1" spans="1:26" ht="35.25" customHeight="1">
      <c r="A1" s="559"/>
      <c r="B1" s="16"/>
      <c r="C1" s="607" t="s">
        <v>1</v>
      </c>
      <c r="D1" s="608"/>
      <c r="E1" s="608"/>
      <c r="F1" s="608"/>
      <c r="G1" s="608"/>
      <c r="H1" s="608"/>
      <c r="I1" s="39"/>
      <c r="J1" s="39"/>
      <c r="K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5.25" customHeight="1">
      <c r="A2" s="142" t="s">
        <v>0</v>
      </c>
      <c r="B2" s="10"/>
      <c r="C2" s="43" t="s">
        <v>11</v>
      </c>
      <c r="D2" s="29" t="s">
        <v>12</v>
      </c>
      <c r="E2" s="30"/>
      <c r="F2" s="30"/>
      <c r="G2" s="30"/>
      <c r="H2" s="31"/>
      <c r="L2" s="17"/>
    </row>
    <row r="3" spans="1:26" ht="35.25" customHeight="1">
      <c r="A3" s="144" t="s">
        <v>1</v>
      </c>
      <c r="B3" s="10"/>
      <c r="C3" s="43" t="s">
        <v>13</v>
      </c>
      <c r="D3" s="29" t="s">
        <v>14</v>
      </c>
      <c r="E3" s="30"/>
      <c r="F3" s="30"/>
      <c r="G3" s="45" t="s">
        <v>15</v>
      </c>
      <c r="H3" s="124" t="s">
        <v>16</v>
      </c>
      <c r="K3" s="2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143"/>
      <c r="C4" s="43" t="s">
        <v>17</v>
      </c>
      <c r="D4" s="33" t="s">
        <v>18</v>
      </c>
      <c r="E4" s="43" t="s">
        <v>19</v>
      </c>
      <c r="F4" s="227">
        <v>598368</v>
      </c>
      <c r="G4" s="45" t="s">
        <v>20</v>
      </c>
      <c r="H4" s="65" t="s">
        <v>21</v>
      </c>
      <c r="K4" s="23" t="str">
        <f t="array" aca="1" ref="K4" ca="1">IFERROR(_xlfn.IFS(D6=#REF!,#REF!,D6=#REF!,#REF!,D6=#REF!,#REF!,D6=#REF!,#REF!,D6=#REF!,#REF!,D6=#REF!,#REF!,D6=#REF!,#REF!,D6=#REF!,#REF!,D6=#REF!,#REF!,D6=#REF!,#REF!,D6=#REF!,#REF!,D6=#REF!,#REF!,D6=#REF!,#REF!,D6=#REF!,#REF!),"")</f>
        <v/>
      </c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143"/>
      <c r="C5" s="44" t="s">
        <v>22</v>
      </c>
      <c r="D5" s="35">
        <v>45261</v>
      </c>
      <c r="E5" s="44" t="s">
        <v>23</v>
      </c>
      <c r="F5" s="35"/>
      <c r="G5" s="44" t="s">
        <v>24</v>
      </c>
      <c r="H5" s="35"/>
      <c r="K5" s="24"/>
      <c r="L5" s="18"/>
      <c r="M5" s="18"/>
      <c r="N5" s="18"/>
      <c r="O5" s="18"/>
      <c r="P5" s="18"/>
      <c r="Q5" s="18"/>
      <c r="R5" s="601"/>
      <c r="S5" s="602"/>
      <c r="T5" s="602"/>
      <c r="U5" s="603"/>
      <c r="V5" s="601"/>
      <c r="W5" s="602"/>
      <c r="X5" s="602"/>
      <c r="Y5" s="603"/>
      <c r="Z5" s="599"/>
    </row>
    <row r="6" spans="1:26" ht="35.25" customHeight="1">
      <c r="A6" s="142" t="s">
        <v>4</v>
      </c>
      <c r="B6" s="143"/>
      <c r="C6" s="43" t="s">
        <v>25</v>
      </c>
      <c r="D6" s="29" t="s">
        <v>26</v>
      </c>
      <c r="E6" s="30"/>
      <c r="F6" s="30"/>
      <c r="G6" s="43" t="s">
        <v>27</v>
      </c>
      <c r="H6" s="32" t="s">
        <v>28</v>
      </c>
      <c r="K6" s="25"/>
      <c r="L6" s="553"/>
      <c r="M6" s="553"/>
      <c r="N6" s="553"/>
      <c r="O6" s="553"/>
      <c r="P6" s="553"/>
      <c r="Q6" s="15"/>
      <c r="R6" s="553"/>
      <c r="S6" s="553"/>
      <c r="T6" s="13"/>
      <c r="U6" s="15"/>
      <c r="V6" s="553"/>
      <c r="W6" s="13"/>
      <c r="X6" s="13"/>
      <c r="Y6" s="15"/>
      <c r="Z6" s="600"/>
    </row>
    <row r="7" spans="1:26" ht="35.25" customHeight="1">
      <c r="A7" s="141" t="s">
        <v>5</v>
      </c>
      <c r="B7" s="132"/>
      <c r="C7" s="43" t="s">
        <v>29</v>
      </c>
      <c r="D7" s="29" t="s">
        <v>26</v>
      </c>
      <c r="E7" s="30"/>
      <c r="F7" s="30"/>
      <c r="G7" s="43" t="s">
        <v>27</v>
      </c>
      <c r="H7" s="32" t="s">
        <v>28</v>
      </c>
    </row>
    <row r="8" spans="1:26" ht="35.25" customHeight="1">
      <c r="A8" s="141" t="s">
        <v>6</v>
      </c>
      <c r="B8" s="132"/>
      <c r="C8" s="44" t="s">
        <v>30</v>
      </c>
      <c r="D8" s="36" t="s">
        <v>31</v>
      </c>
      <c r="E8" s="37"/>
      <c r="F8" s="37"/>
      <c r="G8" s="43" t="s">
        <v>27</v>
      </c>
      <c r="H8" s="32" t="s">
        <v>32</v>
      </c>
    </row>
    <row r="9" spans="1:26" ht="35.25" customHeight="1">
      <c r="A9" s="141" t="s">
        <v>7</v>
      </c>
      <c r="B9" s="132"/>
      <c r="C9" s="38"/>
      <c r="D9" s="38"/>
      <c r="E9" s="38"/>
      <c r="F9" s="38"/>
      <c r="G9" s="38"/>
      <c r="H9" s="38"/>
    </row>
    <row r="10" spans="1:26" ht="35.25" customHeight="1">
      <c r="A10" s="141" t="s">
        <v>8</v>
      </c>
      <c r="B10" s="132"/>
      <c r="C10" s="43" t="s">
        <v>33</v>
      </c>
      <c r="D10" s="29" t="s">
        <v>34</v>
      </c>
      <c r="E10" s="30"/>
      <c r="F10" s="30"/>
      <c r="G10" s="30"/>
      <c r="H10" s="31"/>
    </row>
    <row r="11" spans="1:26" ht="35.25" customHeight="1">
      <c r="A11" s="141" t="s">
        <v>9</v>
      </c>
      <c r="C11" s="43" t="s">
        <v>13</v>
      </c>
      <c r="D11" s="29" t="s">
        <v>35</v>
      </c>
      <c r="E11" s="30"/>
      <c r="F11" s="30"/>
      <c r="G11" s="30"/>
      <c r="H11" s="31"/>
    </row>
    <row r="12" spans="1:26" ht="35.25" customHeight="1">
      <c r="A12" s="141" t="s">
        <v>10</v>
      </c>
      <c r="C12" s="43" t="s">
        <v>17</v>
      </c>
      <c r="D12" s="33" t="s">
        <v>36</v>
      </c>
      <c r="E12" s="34"/>
      <c r="F12" s="34"/>
      <c r="G12" s="34"/>
      <c r="H12" s="34"/>
    </row>
    <row r="13" spans="1:26" ht="35.25" customHeight="1">
      <c r="A13" s="141"/>
      <c r="C13" s="43" t="s">
        <v>29</v>
      </c>
      <c r="D13" s="29" t="s">
        <v>26</v>
      </c>
      <c r="E13" s="30"/>
      <c r="F13" s="30"/>
      <c r="G13" s="43" t="s">
        <v>27</v>
      </c>
      <c r="H13" s="32" t="e">
        <f t="array" aca="1" ref="H13" ca="1">_xlfn.IFS(D13=LISTAS!I10,LISTAS!J10,D13=LISTAS!I11,LISTAS!J11,D13=LISTAS!I12,LISTAS!J12,D13=LISTAS!I13,LISTAS!J13,D13=LISTAS!I14,LISTAS!J14,D13=LISTAS!I15,LISTAS!J15,D13=LISTAS!I16,LISTAS!J16,D13=LISTAS!I17,LISTAS!J17,D13=LISTAS!I18,LISTAS!J18,D13=LISTAS!I19,LISTAS!J19,D13=LISTAS!I20,LISTAS!J20,D13=LISTAS!I21,LISTAS!J21,D13=LISTAS!I22,LISTAS!J22,D13=LISTAS!I23,LISTAS!J23,D13=LISTAS!I24,LISTAS!J24,D13=LISTAS!I25,LISTAS!J25,D13=LISTAS!I26,LISTAS!J26,D13=LISTAS!I27,LISTAS!J27,D13=LISTAS!I28,LISTAS!J28,D13=LISTAS!I29,LISTAS!J29,D13=LISTAS!I30,LISTAS!J30,D13=LISTAS!I31,LISTAS!J31,D13=LISTAS!I32,LISTAS!J32,D13=LISTAS!I33,LISTAS!J33,D13=LISTAS!I34,LISTAS!J34,D13=LISTAS!I35,LISTAS!J35,D13=LISTAS!I36,LISTAS!J36,D13=LISTAS!I37,LISTAS!J37,D13=LISTAS!I38,LISTAS!J38,D13=LISTAS!I39,LISTAS!J39,D13=LISTAS!I40,LISTAS!J40,D13=LISTAS!I41,LISTAS!J41,D13=LISTAS!I42,LISTAS!J42,D13=LISTAS!I43,LISTAS!J43,D13=LISTAS!I44,LISTAS!J44,D13=LISTAS!I45,LISTAS!J45,D13=LISTAS!I46,LISTAS!J46,D13=LISTAS!I47,LISTAS!J47)</f>
        <v>#NAME?</v>
      </c>
    </row>
    <row r="14" spans="1:26" ht="35.25" customHeight="1">
      <c r="C14" s="44" t="s">
        <v>30</v>
      </c>
      <c r="D14" s="36" t="s">
        <v>31</v>
      </c>
      <c r="E14" s="37"/>
      <c r="F14" s="37"/>
      <c r="G14" s="43" t="s">
        <v>27</v>
      </c>
      <c r="H14" s="32" t="s">
        <v>32</v>
      </c>
    </row>
    <row r="15" spans="1:26" ht="35.25" customHeight="1"/>
    <row r="16" spans="1:26" ht="35.25" customHeight="1"/>
    <row r="17" ht="35.25" customHeight="1"/>
    <row r="18" ht="35.25" customHeight="1"/>
    <row r="19" ht="35.25" customHeight="1"/>
    <row r="20" ht="35.25" customHeight="1"/>
    <row r="21" ht="35.25" customHeight="1"/>
    <row r="22" ht="35.25" customHeight="1"/>
    <row r="23" ht="35.25" customHeight="1"/>
    <row r="24" ht="35.25" customHeight="1"/>
    <row r="25" ht="35.25" customHeight="1"/>
    <row r="26" ht="35.25" customHeight="1"/>
  </sheetData>
  <mergeCells count="4">
    <mergeCell ref="V5:Y5"/>
    <mergeCell ref="R5:U5"/>
    <mergeCell ref="Z5:Z6"/>
    <mergeCell ref="C1:H1"/>
  </mergeCells>
  <dataValidations count="3">
    <dataValidation allowBlank="1" showInputMessage="1" showErrorMessage="1" sqref="C2:D3 C10:D11 K6:U6 R5 V5:V6 W6:Y6 Z5"/>
    <dataValidation type="list" allowBlank="1" showInputMessage="1" showErrorMessage="1" sqref="D6:D7 D13">
      <formula1>ORGAOSDELOTACAO</formula1>
    </dataValidation>
    <dataValidation type="list" allowBlank="1" showInputMessage="1" showErrorMessage="1" sqref="H3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MP'!A1" display="Meus Pontos"/>
    <hyperlink ref="A12" location="'Contato'!A1" display="Contato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8"/>
  <sheetViews>
    <sheetView topLeftCell="A170" workbookViewId="0">
      <selection activeCell="L129" sqref="L129"/>
    </sheetView>
  </sheetViews>
  <sheetFormatPr defaultColWidth="9.125" defaultRowHeight="14.25"/>
  <cols>
    <col min="1" max="1" width="4.75" style="573" customWidth="1"/>
    <col min="2" max="2" width="9.125" style="573" customWidth="1"/>
    <col min="3" max="3" width="7.375" style="573" customWidth="1"/>
    <col min="4" max="4" width="7.875" style="573" customWidth="1"/>
    <col min="5" max="5" width="8.875" style="573" customWidth="1"/>
    <col min="6" max="6" width="17.125" style="305" customWidth="1"/>
    <col min="7" max="7" width="16.25" style="573" customWidth="1"/>
    <col min="8" max="13" width="15.75" style="573" customWidth="1"/>
    <col min="14" max="14" width="5" style="573" customWidth="1"/>
    <col min="15" max="15" width="17.75" style="573" customWidth="1"/>
    <col min="16" max="16" width="15.125" style="573" customWidth="1"/>
    <col min="17" max="17" width="5.75" style="573" customWidth="1"/>
    <col min="18" max="18" width="16.25" style="573" customWidth="1"/>
    <col min="19" max="19" width="18.75" style="573" customWidth="1"/>
    <col min="20" max="20" width="21.375" style="573" customWidth="1"/>
    <col min="21" max="21" width="20.625" style="573" customWidth="1"/>
    <col min="22" max="22" width="9.125" style="573" customWidth="1"/>
    <col min="23" max="23" width="31" style="573" customWidth="1"/>
    <col min="24" max="24" width="23.375" style="573" customWidth="1"/>
    <col min="25" max="27" width="9.125" style="573" customWidth="1"/>
    <col min="28" max="28" width="40" style="573" customWidth="1"/>
    <col min="29" max="29" width="39.625" style="573" customWidth="1"/>
    <col min="30" max="37" width="9.125" style="573" customWidth="1"/>
    <col min="38" max="16384" width="9.125" style="573"/>
  </cols>
  <sheetData>
    <row r="1" spans="1:19" s="559" customFormat="1" ht="37.5" customHeight="1">
      <c r="A1" s="296"/>
      <c r="B1" s="676" t="s">
        <v>37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</row>
    <row r="2" spans="1:19" s="301" customFormat="1" ht="37.5" customHeight="1">
      <c r="A2" s="297"/>
      <c r="B2" s="298"/>
      <c r="C2" s="299"/>
      <c r="D2" s="299"/>
      <c r="E2" s="299"/>
      <c r="F2" s="300"/>
      <c r="G2" s="300"/>
      <c r="H2" s="300"/>
      <c r="I2" s="300"/>
    </row>
    <row r="3" spans="1:19" ht="35.25" customHeight="1">
      <c r="A3" s="302"/>
      <c r="B3" s="303"/>
      <c r="C3" s="304"/>
      <c r="D3" s="304"/>
      <c r="E3" s="671" t="s">
        <v>38</v>
      </c>
      <c r="F3" s="635"/>
      <c r="G3" s="635"/>
      <c r="H3" s="635"/>
      <c r="I3" s="635"/>
      <c r="J3" s="635"/>
      <c r="K3" s="635"/>
      <c r="L3" s="635"/>
      <c r="M3" s="635"/>
      <c r="N3" s="636"/>
    </row>
    <row r="5" spans="1:19" ht="20.25" customHeight="1">
      <c r="I5" s="617" t="s">
        <v>39</v>
      </c>
      <c r="J5" s="672" t="s">
        <v>40</v>
      </c>
      <c r="K5" s="552"/>
    </row>
    <row r="6" spans="1:19" ht="20.25" customHeight="1">
      <c r="I6" s="626"/>
      <c r="J6" s="644"/>
      <c r="K6" s="552"/>
    </row>
    <row r="7" spans="1:19" ht="18" customHeight="1">
      <c r="I7" s="568" t="s">
        <v>21</v>
      </c>
      <c r="J7" s="306">
        <v>0</v>
      </c>
    </row>
    <row r="8" spans="1:19" ht="18" customHeight="1">
      <c r="I8" s="568" t="s">
        <v>41</v>
      </c>
      <c r="J8" s="306">
        <v>48</v>
      </c>
    </row>
    <row r="9" spans="1:19" ht="18" customHeight="1">
      <c r="I9" s="568" t="s">
        <v>42</v>
      </c>
      <c r="J9" s="306">
        <f t="shared" ref="J9:J25" si="0">J8+48</f>
        <v>96</v>
      </c>
    </row>
    <row r="10" spans="1:19" ht="18" customHeight="1">
      <c r="I10" s="568" t="s">
        <v>43</v>
      </c>
      <c r="J10" s="306">
        <f t="shared" si="0"/>
        <v>144</v>
      </c>
    </row>
    <row r="11" spans="1:19" ht="18" customHeight="1">
      <c r="I11" s="568" t="s">
        <v>44</v>
      </c>
      <c r="J11" s="306">
        <f t="shared" si="0"/>
        <v>192</v>
      </c>
    </row>
    <row r="12" spans="1:19" ht="18" customHeight="1">
      <c r="I12" s="568" t="s">
        <v>45</v>
      </c>
      <c r="J12" s="306">
        <f t="shared" si="0"/>
        <v>240</v>
      </c>
    </row>
    <row r="13" spans="1:19" ht="18" customHeight="1">
      <c r="I13" s="568" t="s">
        <v>46</v>
      </c>
      <c r="J13" s="306">
        <f t="shared" si="0"/>
        <v>288</v>
      </c>
    </row>
    <row r="14" spans="1:19" ht="18" customHeight="1">
      <c r="I14" s="568" t="s">
        <v>47</v>
      </c>
      <c r="J14" s="306">
        <f t="shared" si="0"/>
        <v>336</v>
      </c>
    </row>
    <row r="15" spans="1:19" ht="18" customHeight="1">
      <c r="I15" s="568" t="s">
        <v>48</v>
      </c>
      <c r="J15" s="306">
        <f t="shared" si="0"/>
        <v>384</v>
      </c>
    </row>
    <row r="16" spans="1:19" ht="18" customHeight="1">
      <c r="I16" s="568" t="s">
        <v>49</v>
      </c>
      <c r="J16" s="306">
        <f t="shared" si="0"/>
        <v>432</v>
      </c>
    </row>
    <row r="17" spans="5:14" ht="18" customHeight="1">
      <c r="I17" s="568" t="s">
        <v>50</v>
      </c>
      <c r="J17" s="306">
        <f t="shared" si="0"/>
        <v>480</v>
      </c>
    </row>
    <row r="18" spans="5:14" ht="18" customHeight="1">
      <c r="I18" s="568" t="s">
        <v>51</v>
      </c>
      <c r="J18" s="306">
        <f t="shared" si="0"/>
        <v>528</v>
      </c>
    </row>
    <row r="19" spans="5:14" ht="18" customHeight="1">
      <c r="I19" s="568" t="s">
        <v>52</v>
      </c>
      <c r="J19" s="306">
        <f t="shared" si="0"/>
        <v>576</v>
      </c>
    </row>
    <row r="20" spans="5:14" ht="18" customHeight="1">
      <c r="I20" s="568" t="s">
        <v>53</v>
      </c>
      <c r="J20" s="306">
        <f t="shared" si="0"/>
        <v>624</v>
      </c>
    </row>
    <row r="21" spans="5:14" ht="18" customHeight="1">
      <c r="I21" s="568" t="s">
        <v>54</v>
      </c>
      <c r="J21" s="306">
        <f t="shared" si="0"/>
        <v>672</v>
      </c>
    </row>
    <row r="22" spans="5:14" ht="18" customHeight="1">
      <c r="I22" s="568" t="s">
        <v>55</v>
      </c>
      <c r="J22" s="306">
        <f t="shared" si="0"/>
        <v>720</v>
      </c>
    </row>
    <row r="23" spans="5:14" ht="18" customHeight="1">
      <c r="I23" s="568" t="s">
        <v>56</v>
      </c>
      <c r="J23" s="306">
        <f t="shared" si="0"/>
        <v>768</v>
      </c>
    </row>
    <row r="24" spans="5:14" ht="18" customHeight="1">
      <c r="I24" s="568" t="s">
        <v>57</v>
      </c>
      <c r="J24" s="306">
        <f t="shared" si="0"/>
        <v>816</v>
      </c>
    </row>
    <row r="25" spans="5:14" ht="18" customHeight="1">
      <c r="I25" s="568" t="s">
        <v>58</v>
      </c>
      <c r="J25" s="306">
        <f t="shared" si="0"/>
        <v>864</v>
      </c>
    </row>
    <row r="27" spans="5:14" s="307" customFormat="1">
      <c r="F27" s="308"/>
    </row>
    <row r="28" spans="5:14" s="559" customFormat="1" ht="34.5" customHeight="1">
      <c r="E28" s="611" t="s">
        <v>59</v>
      </c>
      <c r="F28" s="612"/>
      <c r="G28" s="612"/>
      <c r="H28" s="612"/>
      <c r="I28" s="612"/>
      <c r="J28" s="612"/>
      <c r="K28" s="612"/>
      <c r="L28" s="612"/>
      <c r="M28" s="612"/>
      <c r="N28" s="612"/>
    </row>
    <row r="29" spans="5:14" s="301" customFormat="1">
      <c r="F29" s="309"/>
    </row>
    <row r="30" spans="5:14" s="301" customFormat="1" ht="31.5" customHeight="1">
      <c r="E30" s="671" t="s">
        <v>60</v>
      </c>
      <c r="F30" s="635"/>
      <c r="G30" s="635"/>
      <c r="H30" s="635"/>
      <c r="I30" s="635"/>
      <c r="J30" s="635"/>
      <c r="K30" s="635"/>
      <c r="L30" s="635"/>
      <c r="M30" s="635"/>
      <c r="N30" s="636"/>
    </row>
    <row r="31" spans="5:14" ht="21.75" customHeight="1">
      <c r="E31" s="10"/>
      <c r="F31" s="573"/>
      <c r="I31" s="305"/>
      <c r="J31" s="307"/>
      <c r="K31" s="307"/>
      <c r="L31" s="307"/>
      <c r="M31" s="307"/>
    </row>
    <row r="32" spans="5:14" ht="47.25" customHeight="1">
      <c r="F32" s="310"/>
      <c r="G32" s="311"/>
      <c r="H32" s="307"/>
      <c r="I32" s="312"/>
      <c r="J32" s="313" t="s">
        <v>61</v>
      </c>
      <c r="K32" s="675" t="s">
        <v>62</v>
      </c>
      <c r="L32" s="618"/>
      <c r="M32" s="610"/>
      <c r="N32" s="552"/>
    </row>
    <row r="33" spans="5:14" ht="29.25" customHeight="1">
      <c r="F33" s="627" t="s">
        <v>63</v>
      </c>
      <c r="G33" s="628"/>
      <c r="H33" s="629"/>
      <c r="I33" s="633" t="s">
        <v>64</v>
      </c>
      <c r="J33" s="625" t="s">
        <v>65</v>
      </c>
      <c r="K33" s="617" t="s">
        <v>66</v>
      </c>
      <c r="L33" s="618"/>
      <c r="M33" s="610"/>
      <c r="N33" s="552"/>
    </row>
    <row r="34" spans="5:14" ht="25.5" customHeight="1">
      <c r="F34" s="630"/>
      <c r="G34" s="631"/>
      <c r="H34" s="632"/>
      <c r="I34" s="626"/>
      <c r="J34" s="626"/>
      <c r="K34" s="558" t="s">
        <v>67</v>
      </c>
      <c r="L34" s="558" t="s">
        <v>68</v>
      </c>
      <c r="M34" s="558" t="s">
        <v>69</v>
      </c>
      <c r="N34" s="552"/>
    </row>
    <row r="35" spans="5:14" ht="30" customHeight="1">
      <c r="F35" s="619" t="s">
        <v>70</v>
      </c>
      <c r="G35" s="618"/>
      <c r="H35" s="610"/>
      <c r="I35" s="314">
        <v>0.1</v>
      </c>
      <c r="J35" s="315">
        <f>J38*I35</f>
        <v>4.8000000000000007</v>
      </c>
      <c r="K35" s="316" t="s">
        <v>71</v>
      </c>
      <c r="L35" s="316">
        <v>1.2</v>
      </c>
      <c r="M35" s="316" t="s">
        <v>71</v>
      </c>
      <c r="N35" s="552"/>
    </row>
    <row r="36" spans="5:14" ht="30" customHeight="1">
      <c r="F36" s="619" t="s">
        <v>72</v>
      </c>
      <c r="G36" s="618"/>
      <c r="H36" s="610"/>
      <c r="I36" s="317">
        <v>0.75</v>
      </c>
      <c r="J36" s="318">
        <f>J38*I36</f>
        <v>36</v>
      </c>
      <c r="K36" s="316">
        <v>7</v>
      </c>
      <c r="L36" s="316">
        <v>9</v>
      </c>
      <c r="M36" s="316">
        <v>11.4</v>
      </c>
      <c r="N36" s="552"/>
    </row>
    <row r="37" spans="5:14" ht="30" customHeight="1">
      <c r="F37" s="619" t="s">
        <v>73</v>
      </c>
      <c r="G37" s="618"/>
      <c r="H37" s="610"/>
      <c r="I37" s="319">
        <v>0.15</v>
      </c>
      <c r="J37" s="320">
        <f>J38*I37</f>
        <v>7.1999999999999993</v>
      </c>
      <c r="K37" s="316">
        <v>1.35</v>
      </c>
      <c r="L37" s="316">
        <v>1.8</v>
      </c>
      <c r="M37" s="316">
        <v>2.25</v>
      </c>
      <c r="N37" s="552"/>
    </row>
    <row r="38" spans="5:14" ht="39.75" customHeight="1">
      <c r="F38" s="150"/>
      <c r="G38" s="150"/>
      <c r="H38" s="321"/>
      <c r="I38" s="322">
        <f>SUM(I35:I37)</f>
        <v>1</v>
      </c>
      <c r="J38" s="323">
        <v>48</v>
      </c>
      <c r="K38" s="150"/>
      <c r="L38" s="324"/>
      <c r="M38" s="150"/>
      <c r="N38" s="552"/>
    </row>
    <row r="39" spans="5:14" ht="39.75" customHeight="1">
      <c r="F39" s="573"/>
      <c r="K39" s="325"/>
      <c r="L39" s="326"/>
      <c r="M39" s="326"/>
      <c r="N39" s="326"/>
    </row>
    <row r="40" spans="5:14" ht="26.25" customHeight="1">
      <c r="E40" s="671" t="s">
        <v>74</v>
      </c>
      <c r="F40" s="635"/>
      <c r="G40" s="635"/>
      <c r="H40" s="635"/>
      <c r="I40" s="635"/>
      <c r="J40" s="635"/>
      <c r="K40" s="635"/>
      <c r="L40" s="635"/>
      <c r="M40" s="635"/>
      <c r="N40" s="636"/>
    </row>
    <row r="42" spans="5:14">
      <c r="E42" s="10"/>
      <c r="F42" s="573"/>
      <c r="I42" s="305"/>
      <c r="J42" s="307"/>
      <c r="K42" s="307"/>
      <c r="L42" s="307"/>
      <c r="M42" s="307"/>
    </row>
    <row r="43" spans="5:14" ht="53.25" customHeight="1">
      <c r="F43" s="327"/>
      <c r="G43" s="328"/>
      <c r="H43" s="329"/>
      <c r="I43" s="330"/>
      <c r="J43" s="313" t="s">
        <v>61</v>
      </c>
      <c r="K43" s="675" t="s">
        <v>62</v>
      </c>
      <c r="L43" s="618"/>
      <c r="M43" s="610"/>
      <c r="N43" s="552"/>
    </row>
    <row r="44" spans="5:14" ht="30" customHeight="1">
      <c r="F44" s="627" t="s">
        <v>63</v>
      </c>
      <c r="G44" s="628"/>
      <c r="H44" s="629"/>
      <c r="I44" s="633" t="s">
        <v>64</v>
      </c>
      <c r="J44" s="625" t="s">
        <v>65</v>
      </c>
      <c r="K44" s="617" t="s">
        <v>66</v>
      </c>
      <c r="L44" s="618"/>
      <c r="M44" s="610"/>
      <c r="N44" s="552"/>
    </row>
    <row r="45" spans="5:14" ht="30" customHeight="1">
      <c r="F45" s="630"/>
      <c r="G45" s="631"/>
      <c r="H45" s="632"/>
      <c r="I45" s="626"/>
      <c r="J45" s="626"/>
      <c r="K45" s="558" t="s">
        <v>67</v>
      </c>
      <c r="L45" s="558" t="s">
        <v>68</v>
      </c>
      <c r="M45" s="558" t="s">
        <v>69</v>
      </c>
      <c r="N45" s="552"/>
    </row>
    <row r="46" spans="5:14" ht="30" customHeight="1">
      <c r="F46" s="619" t="s">
        <v>70</v>
      </c>
      <c r="G46" s="618"/>
      <c r="H46" s="610"/>
      <c r="I46" s="314">
        <v>0.1</v>
      </c>
      <c r="J46" s="315">
        <f>J49*0.1</f>
        <v>4.8000000000000007</v>
      </c>
      <c r="K46" s="316" t="s">
        <v>71</v>
      </c>
      <c r="L46" s="316">
        <v>1.2</v>
      </c>
      <c r="M46" s="316" t="s">
        <v>71</v>
      </c>
      <c r="N46" s="552"/>
    </row>
    <row r="47" spans="5:14" ht="30" customHeight="1">
      <c r="F47" s="619" t="s">
        <v>75</v>
      </c>
      <c r="G47" s="618"/>
      <c r="H47" s="610"/>
      <c r="I47" s="317">
        <v>0.9</v>
      </c>
      <c r="J47" s="318">
        <f>J49*0.9</f>
        <v>43.2</v>
      </c>
      <c r="K47" s="316">
        <f>K36*1.2</f>
        <v>8.4</v>
      </c>
      <c r="L47" s="316">
        <f>L36*1.2</f>
        <v>10.799999999999999</v>
      </c>
      <c r="M47" s="316">
        <f>M36*1.2</f>
        <v>13.68</v>
      </c>
      <c r="N47" s="552"/>
    </row>
    <row r="48" spans="5:14" ht="30" customHeight="1">
      <c r="F48" s="619" t="s">
        <v>73</v>
      </c>
      <c r="G48" s="618"/>
      <c r="H48" s="610"/>
      <c r="I48" s="319" t="s">
        <v>71</v>
      </c>
      <c r="J48" s="319" t="s">
        <v>71</v>
      </c>
      <c r="K48" s="319" t="s">
        <v>71</v>
      </c>
      <c r="L48" s="319" t="s">
        <v>71</v>
      </c>
      <c r="M48" s="319" t="s">
        <v>71</v>
      </c>
      <c r="N48" s="552"/>
    </row>
    <row r="49" spans="5:14" ht="39.75" customHeight="1">
      <c r="F49" s="331"/>
      <c r="G49" s="331"/>
      <c r="H49" s="332"/>
      <c r="I49" s="322">
        <f>SUM(I46:I48)</f>
        <v>1</v>
      </c>
      <c r="J49" s="323">
        <v>48</v>
      </c>
      <c r="K49" s="331"/>
      <c r="L49" s="333"/>
      <c r="M49" s="331"/>
      <c r="N49" s="552"/>
    </row>
    <row r="52" spans="5:14" ht="39" customHeight="1">
      <c r="E52" s="646" t="s">
        <v>76</v>
      </c>
      <c r="F52" s="635"/>
      <c r="G52" s="635"/>
      <c r="H52" s="635"/>
      <c r="I52" s="635"/>
      <c r="J52" s="635"/>
      <c r="K52" s="635"/>
      <c r="L52" s="635"/>
      <c r="M52" s="635"/>
      <c r="N52" s="636"/>
    </row>
    <row r="53" spans="5:14" ht="22.5" customHeight="1">
      <c r="E53" s="334"/>
      <c r="F53" s="334"/>
      <c r="G53" s="335"/>
      <c r="H53" s="335"/>
      <c r="I53" s="335"/>
      <c r="J53" s="335"/>
      <c r="K53" s="335"/>
      <c r="L53" s="335"/>
      <c r="M53" s="335"/>
      <c r="N53" s="336"/>
    </row>
    <row r="54" spans="5:14" ht="30" customHeight="1">
      <c r="E54" s="671" t="s">
        <v>66</v>
      </c>
      <c r="F54" s="635"/>
      <c r="G54" s="635"/>
      <c r="H54" s="635"/>
      <c r="I54" s="635"/>
      <c r="J54" s="635"/>
      <c r="K54" s="635"/>
      <c r="L54" s="635"/>
      <c r="M54" s="635"/>
      <c r="N54" s="636"/>
    </row>
    <row r="55" spans="5:14">
      <c r="E55" s="10"/>
      <c r="F55" s="573"/>
      <c r="G55" s="307"/>
      <c r="H55" s="307"/>
      <c r="I55" s="308"/>
      <c r="J55" s="307"/>
      <c r="K55" s="307"/>
      <c r="L55" s="307"/>
      <c r="M55" s="307"/>
    </row>
    <row r="56" spans="5:14" ht="30" customHeight="1">
      <c r="F56" s="2"/>
      <c r="G56" s="617" t="s">
        <v>77</v>
      </c>
      <c r="H56" s="628"/>
      <c r="I56" s="629"/>
      <c r="J56" s="617" t="s">
        <v>78</v>
      </c>
      <c r="K56" s="628"/>
      <c r="L56" s="629"/>
      <c r="M56" s="552"/>
      <c r="N56" s="552"/>
    </row>
    <row r="57" spans="5:14" ht="30" customHeight="1">
      <c r="F57" s="2"/>
      <c r="G57" s="644"/>
      <c r="H57" s="631"/>
      <c r="I57" s="632"/>
      <c r="J57" s="644"/>
      <c r="K57" s="631"/>
      <c r="L57" s="632"/>
      <c r="M57" s="552"/>
      <c r="N57" s="552"/>
    </row>
    <row r="58" spans="5:14" ht="43.5" customHeight="1">
      <c r="F58" s="2"/>
      <c r="G58" s="622">
        <v>0.2</v>
      </c>
      <c r="H58" s="618"/>
      <c r="I58" s="610"/>
      <c r="J58" s="622">
        <v>6.7000000000000002E-3</v>
      </c>
      <c r="K58" s="618"/>
      <c r="L58" s="610"/>
      <c r="M58" s="552"/>
      <c r="N58" s="552"/>
    </row>
    <row r="59" spans="5:14" ht="20.25" customHeight="1">
      <c r="E59" s="143"/>
      <c r="F59" s="2"/>
      <c r="G59" s="337"/>
      <c r="H59" s="337"/>
      <c r="I59" s="337"/>
      <c r="J59" s="337"/>
      <c r="K59" s="337"/>
      <c r="L59" s="337"/>
      <c r="M59" s="552"/>
      <c r="N59" s="552"/>
    </row>
    <row r="60" spans="5:14" ht="43.5" customHeight="1">
      <c r="E60" s="671" t="s">
        <v>79</v>
      </c>
      <c r="F60" s="635"/>
      <c r="G60" s="635"/>
      <c r="H60" s="635"/>
      <c r="I60" s="635"/>
      <c r="J60" s="635"/>
      <c r="K60" s="635"/>
      <c r="L60" s="635"/>
      <c r="M60" s="635"/>
      <c r="N60" s="636"/>
    </row>
    <row r="61" spans="5:14">
      <c r="E61" s="10"/>
      <c r="F61" s="573"/>
      <c r="G61" s="307"/>
      <c r="H61" s="307"/>
      <c r="I61" s="308"/>
      <c r="J61" s="307"/>
      <c r="K61" s="307"/>
      <c r="L61" s="307"/>
      <c r="M61" s="307"/>
    </row>
    <row r="62" spans="5:14" ht="30" customHeight="1">
      <c r="F62" s="2"/>
      <c r="G62" s="633" t="s">
        <v>80</v>
      </c>
      <c r="H62" s="628"/>
      <c r="I62" s="629"/>
      <c r="J62" s="617" t="s">
        <v>65</v>
      </c>
      <c r="K62" s="628"/>
      <c r="L62" s="629"/>
      <c r="M62" s="552"/>
      <c r="N62" s="552"/>
    </row>
    <row r="63" spans="5:14" ht="30" customHeight="1">
      <c r="F63" s="2"/>
      <c r="G63" s="644"/>
      <c r="H63" s="631"/>
      <c r="I63" s="632"/>
      <c r="J63" s="644"/>
      <c r="K63" s="631"/>
      <c r="L63" s="632"/>
      <c r="M63" s="552"/>
      <c r="N63" s="552"/>
    </row>
    <row r="64" spans="5:14" ht="39.75" customHeight="1">
      <c r="F64" s="2"/>
      <c r="G64" s="622">
        <v>2.4</v>
      </c>
      <c r="H64" s="618"/>
      <c r="I64" s="610"/>
      <c r="J64" s="622">
        <v>4.8</v>
      </c>
      <c r="K64" s="618"/>
      <c r="L64" s="610"/>
      <c r="M64" s="552"/>
      <c r="N64" s="552"/>
    </row>
    <row r="65" spans="5:14" ht="15.75" customHeight="1">
      <c r="G65" s="307"/>
      <c r="H65" s="307"/>
      <c r="I65" s="307"/>
      <c r="J65" s="307"/>
      <c r="K65" s="307"/>
      <c r="L65" s="307"/>
    </row>
    <row r="66" spans="5:14">
      <c r="G66" s="301"/>
      <c r="H66" s="301"/>
      <c r="I66" s="301"/>
      <c r="J66" s="301"/>
      <c r="K66" s="301"/>
      <c r="L66" s="301"/>
    </row>
    <row r="67" spans="5:14" ht="37.5" customHeight="1">
      <c r="E67" s="646" t="s">
        <v>81</v>
      </c>
      <c r="F67" s="635"/>
      <c r="G67" s="635"/>
      <c r="H67" s="635"/>
      <c r="I67" s="635"/>
      <c r="J67" s="635"/>
      <c r="K67" s="635"/>
      <c r="L67" s="635"/>
      <c r="M67" s="635"/>
      <c r="N67" s="636"/>
    </row>
    <row r="68" spans="5:14" ht="18.75" customHeight="1">
      <c r="E68" s="500"/>
      <c r="F68" s="500"/>
      <c r="G68" s="338"/>
      <c r="H68" s="338"/>
      <c r="I68" s="338"/>
      <c r="J68" s="338"/>
      <c r="K68" s="338"/>
      <c r="L68" s="338"/>
      <c r="M68" s="500"/>
      <c r="N68" s="561"/>
    </row>
    <row r="69" spans="5:14" ht="48" customHeight="1">
      <c r="E69" s="500"/>
      <c r="F69" s="552"/>
      <c r="G69" s="633" t="s">
        <v>80</v>
      </c>
      <c r="H69" s="610"/>
      <c r="I69" s="617" t="s">
        <v>82</v>
      </c>
      <c r="J69" s="610"/>
      <c r="K69" s="633" t="s">
        <v>83</v>
      </c>
      <c r="L69" s="610"/>
      <c r="M69" s="552"/>
      <c r="N69" s="552"/>
    </row>
    <row r="70" spans="5:14" ht="35.25" customHeight="1">
      <c r="E70" s="500"/>
      <c r="F70" s="552"/>
      <c r="G70" s="661">
        <v>7</v>
      </c>
      <c r="H70" s="610"/>
      <c r="I70" s="661">
        <v>9</v>
      </c>
      <c r="J70" s="610"/>
      <c r="K70" s="661">
        <v>11.4</v>
      </c>
      <c r="L70" s="610"/>
      <c r="M70" s="552"/>
      <c r="N70" s="552"/>
    </row>
    <row r="71" spans="5:14" ht="19.5" customHeight="1">
      <c r="E71" s="500"/>
      <c r="F71" s="552"/>
      <c r="G71" s="339"/>
      <c r="H71" s="339"/>
      <c r="I71" s="339"/>
      <c r="J71" s="339"/>
      <c r="K71" s="339"/>
      <c r="L71" s="339"/>
      <c r="M71" s="552"/>
      <c r="N71" s="552"/>
    </row>
    <row r="72" spans="5:14" ht="35.25" customHeight="1">
      <c r="E72" s="671" t="s">
        <v>84</v>
      </c>
      <c r="F72" s="635"/>
      <c r="G72" s="635"/>
      <c r="H72" s="635"/>
      <c r="I72" s="635"/>
      <c r="J72" s="635"/>
      <c r="K72" s="635"/>
      <c r="L72" s="635"/>
      <c r="M72" s="635"/>
      <c r="N72" s="636"/>
    </row>
    <row r="73" spans="5:14">
      <c r="G73" s="301"/>
      <c r="H73" s="301"/>
      <c r="I73" s="301"/>
      <c r="J73" s="301"/>
      <c r="K73" s="301"/>
      <c r="L73" s="301"/>
    </row>
    <row r="74" spans="5:14" ht="60" customHeight="1">
      <c r="E74" s="2"/>
      <c r="F74" s="617" t="s">
        <v>85</v>
      </c>
      <c r="G74" s="618"/>
      <c r="H74" s="610"/>
      <c r="I74" s="340" t="s">
        <v>86</v>
      </c>
      <c r="J74" s="341" t="s">
        <v>64</v>
      </c>
      <c r="K74" s="340" t="s">
        <v>87</v>
      </c>
      <c r="L74" s="340" t="s">
        <v>88</v>
      </c>
      <c r="M74" s="340" t="s">
        <v>89</v>
      </c>
      <c r="N74" s="552"/>
    </row>
    <row r="75" spans="5:14" ht="30" customHeight="1">
      <c r="E75" s="2"/>
      <c r="F75" s="653" t="s">
        <v>90</v>
      </c>
      <c r="G75" s="618"/>
      <c r="H75" s="610"/>
      <c r="I75" s="570">
        <v>12</v>
      </c>
      <c r="J75" s="342">
        <v>0.7</v>
      </c>
      <c r="K75" s="316" t="s">
        <v>91</v>
      </c>
      <c r="L75" s="316">
        <f>M75/6</f>
        <v>1.3999999999999997</v>
      </c>
      <c r="M75" s="316">
        <f>I75*J75</f>
        <v>8.3999999999999986</v>
      </c>
      <c r="N75" s="552"/>
    </row>
    <row r="76" spans="5:14" ht="30" customHeight="1">
      <c r="E76" s="2"/>
      <c r="F76" s="653" t="s">
        <v>92</v>
      </c>
      <c r="G76" s="618"/>
      <c r="H76" s="610"/>
      <c r="I76" s="570">
        <v>10</v>
      </c>
      <c r="J76" s="342">
        <v>0.2</v>
      </c>
      <c r="K76" s="316" t="s">
        <v>93</v>
      </c>
      <c r="L76" s="316">
        <f>M76</f>
        <v>2</v>
      </c>
      <c r="M76" s="316">
        <f>I76*J76</f>
        <v>2</v>
      </c>
      <c r="N76" s="552"/>
    </row>
    <row r="77" spans="5:14" ht="30" customHeight="1">
      <c r="E77" s="2"/>
      <c r="F77" s="653" t="s">
        <v>94</v>
      </c>
      <c r="G77" s="618"/>
      <c r="H77" s="610"/>
      <c r="I77" s="570">
        <v>10</v>
      </c>
      <c r="J77" s="342">
        <v>0.1</v>
      </c>
      <c r="K77" s="316" t="s">
        <v>93</v>
      </c>
      <c r="L77" s="316">
        <f>M77</f>
        <v>1</v>
      </c>
      <c r="M77" s="316">
        <f>I77*J77</f>
        <v>1</v>
      </c>
      <c r="N77" s="552"/>
    </row>
    <row r="78" spans="5:14" ht="30" customHeight="1">
      <c r="E78" s="2"/>
      <c r="F78" s="653" t="s">
        <v>95</v>
      </c>
      <c r="G78" s="618"/>
      <c r="H78" s="610"/>
      <c r="I78" s="570" t="s">
        <v>71</v>
      </c>
      <c r="J78" s="342">
        <f>SUM(J75:J77)</f>
        <v>0.99999999999999989</v>
      </c>
      <c r="K78" s="316" t="s">
        <v>71</v>
      </c>
      <c r="L78" s="316">
        <f>L75*6 +L76+L77</f>
        <v>11.399999999999999</v>
      </c>
      <c r="M78" s="316">
        <f>SUM(M75:M77)</f>
        <v>11.399999999999999</v>
      </c>
      <c r="N78" s="552"/>
    </row>
    <row r="79" spans="5:14" ht="30.75" customHeight="1">
      <c r="F79" s="309"/>
      <c r="G79" s="301"/>
      <c r="H79" s="301"/>
      <c r="I79" s="301"/>
      <c r="J79" s="301"/>
      <c r="K79" s="301"/>
      <c r="L79" s="301"/>
      <c r="M79" s="301"/>
    </row>
    <row r="80" spans="5:14" ht="26.25" customHeight="1">
      <c r="E80" s="671" t="s">
        <v>96</v>
      </c>
      <c r="F80" s="635"/>
      <c r="G80" s="635"/>
      <c r="H80" s="635"/>
      <c r="I80" s="635"/>
      <c r="J80" s="635"/>
      <c r="K80" s="635"/>
      <c r="L80" s="635"/>
      <c r="M80" s="635"/>
      <c r="N80" s="636"/>
    </row>
    <row r="81" spans="5:53" ht="13.5" customHeight="1"/>
    <row r="82" spans="5:53" ht="60" customHeight="1">
      <c r="E82" s="2"/>
      <c r="F82" s="617" t="s">
        <v>85</v>
      </c>
      <c r="G82" s="618"/>
      <c r="H82" s="610"/>
      <c r="I82" s="340" t="s">
        <v>86</v>
      </c>
      <c r="J82" s="341" t="s">
        <v>64</v>
      </c>
      <c r="K82" s="340" t="s">
        <v>87</v>
      </c>
      <c r="L82" s="340" t="s">
        <v>88</v>
      </c>
      <c r="M82" s="340" t="s">
        <v>89</v>
      </c>
      <c r="N82" s="552"/>
    </row>
    <row r="83" spans="5:53" ht="30" customHeight="1">
      <c r="F83" s="653" t="s">
        <v>90</v>
      </c>
      <c r="G83" s="618"/>
      <c r="H83" s="610"/>
      <c r="I83" s="570">
        <v>12</v>
      </c>
      <c r="J83" s="342">
        <v>0.7</v>
      </c>
      <c r="K83" s="316" t="s">
        <v>91</v>
      </c>
      <c r="L83" s="316">
        <f>M83/6</f>
        <v>1.3999999999999997</v>
      </c>
      <c r="M83" s="316">
        <f>I83*J83</f>
        <v>8.3999999999999986</v>
      </c>
      <c r="N83" s="552"/>
    </row>
    <row r="84" spans="5:53" ht="30" customHeight="1">
      <c r="F84" s="653" t="s">
        <v>92</v>
      </c>
      <c r="G84" s="618"/>
      <c r="H84" s="610"/>
      <c r="I84" s="570">
        <v>10</v>
      </c>
      <c r="J84" s="342">
        <v>0.1</v>
      </c>
      <c r="K84" s="316" t="s">
        <v>93</v>
      </c>
      <c r="L84" s="316">
        <f>M84</f>
        <v>1</v>
      </c>
      <c r="M84" s="316">
        <f>I84*J84</f>
        <v>1</v>
      </c>
      <c r="N84" s="552"/>
    </row>
    <row r="85" spans="5:53" ht="30" customHeight="1">
      <c r="F85" s="653" t="s">
        <v>94</v>
      </c>
      <c r="G85" s="618"/>
      <c r="H85" s="610"/>
      <c r="I85" s="570">
        <v>10</v>
      </c>
      <c r="J85" s="342">
        <v>0.2</v>
      </c>
      <c r="K85" s="316" t="s">
        <v>93</v>
      </c>
      <c r="L85" s="316">
        <f>M85</f>
        <v>2</v>
      </c>
      <c r="M85" s="316">
        <f>I85*J85</f>
        <v>2</v>
      </c>
      <c r="N85" s="552"/>
    </row>
    <row r="86" spans="5:53" ht="30" customHeight="1">
      <c r="F86" s="653" t="s">
        <v>95</v>
      </c>
      <c r="G86" s="618"/>
      <c r="H86" s="610"/>
      <c r="I86" s="570" t="s">
        <v>71</v>
      </c>
      <c r="J86" s="342">
        <f>SUM(J83:J85)</f>
        <v>1</v>
      </c>
      <c r="K86" s="316" t="s">
        <v>71</v>
      </c>
      <c r="L86" s="316">
        <f>L83*6 +L84+L85</f>
        <v>11.399999999999999</v>
      </c>
      <c r="M86" s="316">
        <f>SUM(M83:M85)</f>
        <v>11.399999999999999</v>
      </c>
      <c r="N86" s="552"/>
    </row>
    <row r="87" spans="5:53" ht="30" customHeight="1">
      <c r="F87" s="339"/>
      <c r="G87" s="339"/>
      <c r="H87" s="339"/>
      <c r="I87" s="378"/>
      <c r="J87" s="463"/>
      <c r="K87" s="464"/>
      <c r="L87" s="464"/>
      <c r="M87" s="464"/>
      <c r="N87" s="552"/>
      <c r="O87" s="307"/>
      <c r="P87" s="307"/>
      <c r="Q87" s="307"/>
      <c r="R87" s="307"/>
      <c r="S87" s="307"/>
      <c r="T87" s="307"/>
      <c r="U87" s="307"/>
      <c r="V87" s="307"/>
      <c r="W87" s="307"/>
      <c r="X87" s="307"/>
      <c r="Y87" s="307"/>
      <c r="Z87" s="307"/>
      <c r="AB87" s="307"/>
      <c r="AC87" s="307"/>
    </row>
    <row r="88" spans="5:53" ht="30" customHeight="1">
      <c r="E88" s="2"/>
      <c r="F88" s="645" t="s">
        <v>97</v>
      </c>
      <c r="G88" s="641"/>
      <c r="H88" s="641"/>
      <c r="I88" s="641"/>
      <c r="J88" s="641"/>
      <c r="K88" s="641"/>
      <c r="L88" s="641"/>
      <c r="M88" s="641"/>
      <c r="N88" s="641"/>
      <c r="O88" s="641"/>
      <c r="P88" s="641"/>
      <c r="Q88" s="641"/>
      <c r="R88" s="641"/>
      <c r="S88" s="641"/>
      <c r="T88" s="641"/>
      <c r="U88" s="642"/>
      <c r="V88" s="552"/>
      <c r="W88" s="663" t="s">
        <v>98</v>
      </c>
      <c r="X88" s="641"/>
      <c r="Y88" s="641"/>
      <c r="Z88" s="642"/>
      <c r="AA88" s="552"/>
      <c r="AB88" s="695" t="s">
        <v>99</v>
      </c>
      <c r="AC88" s="694"/>
      <c r="AD88" s="694"/>
      <c r="AE88" s="694"/>
      <c r="AF88" s="694"/>
      <c r="AG88" s="694"/>
      <c r="AH88" s="694"/>
      <c r="AI88" s="694"/>
      <c r="AJ88" s="694"/>
      <c r="AK88" s="694"/>
      <c r="AL88" s="694"/>
      <c r="AM88" s="694"/>
      <c r="AN88" s="694"/>
      <c r="AO88" s="694"/>
      <c r="AP88" s="694"/>
      <c r="AQ88" s="694"/>
      <c r="AR88" s="694"/>
      <c r="AS88" s="694"/>
      <c r="AT88" s="694"/>
      <c r="AU88" s="694"/>
      <c r="AV88" s="694"/>
      <c r="AW88" s="694"/>
      <c r="AX88" s="694"/>
      <c r="AY88" s="694"/>
      <c r="AZ88" s="694"/>
      <c r="BA88" s="687"/>
    </row>
    <row r="89" spans="5:53" ht="30" customHeight="1">
      <c r="F89" s="339"/>
      <c r="G89" s="339"/>
      <c r="H89" s="339"/>
      <c r="I89" s="378"/>
      <c r="J89" s="463"/>
      <c r="K89" s="464"/>
      <c r="L89" s="464"/>
      <c r="M89" s="464"/>
      <c r="N89" s="552"/>
      <c r="O89" s="301"/>
      <c r="P89" s="301"/>
      <c r="Q89" s="301"/>
      <c r="R89" s="466"/>
      <c r="S89" s="466"/>
      <c r="T89" s="688" t="s">
        <v>100</v>
      </c>
      <c r="U89" s="689"/>
      <c r="V89" s="321"/>
      <c r="W89" s="466"/>
      <c r="X89" s="466"/>
      <c r="Y89" s="466"/>
      <c r="Z89" s="466"/>
      <c r="AA89" s="132"/>
      <c r="AB89" s="301"/>
      <c r="AC89" s="301"/>
    </row>
    <row r="90" spans="5:53" ht="38.25" customHeight="1">
      <c r="F90" s="638" t="s">
        <v>101</v>
      </c>
      <c r="G90" s="636"/>
      <c r="H90" s="339"/>
      <c r="I90" s="638" t="s">
        <v>102</v>
      </c>
      <c r="J90" s="636"/>
      <c r="K90" s="464"/>
      <c r="L90" s="638" t="s">
        <v>103</v>
      </c>
      <c r="M90" s="636"/>
      <c r="N90" s="691" t="s">
        <v>104</v>
      </c>
      <c r="O90" s="638" t="s">
        <v>105</v>
      </c>
      <c r="P90" s="636"/>
      <c r="Q90" s="2"/>
      <c r="R90" s="569" t="s">
        <v>106</v>
      </c>
      <c r="S90" s="569" t="s">
        <v>107</v>
      </c>
      <c r="T90" s="471" t="s">
        <v>108</v>
      </c>
      <c r="U90" s="569" t="s">
        <v>109</v>
      </c>
      <c r="V90" s="143"/>
      <c r="W90" s="640" t="s">
        <v>110</v>
      </c>
      <c r="X90" s="641"/>
      <c r="Y90" s="641"/>
      <c r="Z90" s="642"/>
      <c r="AA90" s="132"/>
      <c r="AB90" s="640" t="s">
        <v>111</v>
      </c>
      <c r="AC90" s="642"/>
      <c r="AD90" s="552"/>
      <c r="AE90" s="552"/>
      <c r="AF90" s="552"/>
      <c r="AG90" s="552"/>
      <c r="AH90" s="552"/>
    </row>
    <row r="91" spans="5:53" ht="30" customHeight="1">
      <c r="E91" s="2"/>
      <c r="F91" s="651" t="s">
        <v>112</v>
      </c>
      <c r="G91" s="603"/>
      <c r="H91" s="339"/>
      <c r="I91" s="651" t="s">
        <v>113</v>
      </c>
      <c r="J91" s="603"/>
      <c r="K91" s="464"/>
      <c r="L91" s="651" t="s">
        <v>114</v>
      </c>
      <c r="M91" s="603"/>
      <c r="N91" s="687"/>
      <c r="O91" s="651" t="s">
        <v>114</v>
      </c>
      <c r="P91" s="603"/>
      <c r="Q91" s="143"/>
      <c r="R91" s="565" t="s">
        <v>114</v>
      </c>
      <c r="S91" s="565" t="s">
        <v>115</v>
      </c>
      <c r="T91" s="571" t="s">
        <v>116</v>
      </c>
      <c r="U91" s="571">
        <v>0.6</v>
      </c>
      <c r="V91" s="143"/>
      <c r="W91" s="662" t="s">
        <v>117</v>
      </c>
      <c r="X91" s="615"/>
      <c r="Y91" s="662" t="s">
        <v>118</v>
      </c>
      <c r="Z91" s="615"/>
      <c r="AA91" s="132"/>
      <c r="AB91" s="662" t="s">
        <v>119</v>
      </c>
      <c r="AC91" s="615"/>
    </row>
    <row r="92" spans="5:53" ht="30" customHeight="1">
      <c r="E92" s="2"/>
      <c r="F92" s="651" t="s">
        <v>120</v>
      </c>
      <c r="G92" s="603"/>
      <c r="H92" s="339"/>
      <c r="I92" s="651" t="s">
        <v>121</v>
      </c>
      <c r="J92" s="603"/>
      <c r="K92" s="464"/>
      <c r="L92" s="651" t="s">
        <v>122</v>
      </c>
      <c r="M92" s="603"/>
      <c r="N92" s="687"/>
      <c r="O92" s="651" t="s">
        <v>122</v>
      </c>
      <c r="P92" s="603"/>
      <c r="Q92" s="143"/>
      <c r="R92" s="565" t="s">
        <v>114</v>
      </c>
      <c r="S92" s="565" t="s">
        <v>123</v>
      </c>
      <c r="T92" s="571" t="s">
        <v>115</v>
      </c>
      <c r="U92" s="571">
        <v>0.7</v>
      </c>
      <c r="V92" s="143"/>
      <c r="W92" s="651" t="s">
        <v>71</v>
      </c>
      <c r="X92" s="603"/>
      <c r="Y92" s="674" t="s">
        <v>71</v>
      </c>
      <c r="Z92" s="603"/>
      <c r="AA92" s="143"/>
      <c r="AB92" s="651" t="s">
        <v>124</v>
      </c>
      <c r="AC92" s="603"/>
      <c r="AD92" s="132"/>
    </row>
    <row r="93" spans="5:53" ht="30" customHeight="1">
      <c r="E93" s="2"/>
      <c r="F93" s="651" t="s">
        <v>125</v>
      </c>
      <c r="G93" s="603"/>
      <c r="H93" s="339"/>
      <c r="I93" s="552"/>
      <c r="J93" s="552"/>
      <c r="K93" s="464"/>
      <c r="L93" s="651" t="s">
        <v>126</v>
      </c>
      <c r="M93" s="603"/>
      <c r="N93" s="636"/>
      <c r="O93" s="651" t="s">
        <v>126</v>
      </c>
      <c r="P93" s="603"/>
      <c r="Q93" s="143"/>
      <c r="R93" s="565" t="s">
        <v>122</v>
      </c>
      <c r="S93" s="565" t="s">
        <v>115</v>
      </c>
      <c r="T93" s="571" t="s">
        <v>115</v>
      </c>
      <c r="U93" s="571">
        <v>0.7</v>
      </c>
      <c r="V93" s="143"/>
      <c r="W93" s="651" t="s">
        <v>127</v>
      </c>
      <c r="X93" s="603"/>
      <c r="Y93" s="674">
        <v>1</v>
      </c>
      <c r="Z93" s="603"/>
      <c r="AA93" s="143"/>
      <c r="AB93" s="651" t="s">
        <v>128</v>
      </c>
      <c r="AC93" s="603"/>
      <c r="AD93" s="132"/>
    </row>
    <row r="94" spans="5:53" ht="30" customHeight="1">
      <c r="E94" s="2"/>
      <c r="F94" s="651" t="s">
        <v>129</v>
      </c>
      <c r="G94" s="603"/>
      <c r="H94" s="339"/>
      <c r="I94" s="552"/>
      <c r="J94" s="552"/>
      <c r="K94" s="464"/>
      <c r="L94" s="446"/>
      <c r="M94" s="446"/>
      <c r="N94" s="512"/>
      <c r="O94" s="446"/>
      <c r="P94" s="446"/>
      <c r="Q94" s="2"/>
      <c r="R94" s="565" t="s">
        <v>122</v>
      </c>
      <c r="S94" s="565" t="s">
        <v>123</v>
      </c>
      <c r="T94" s="571" t="s">
        <v>123</v>
      </c>
      <c r="U94" s="571">
        <v>0.8</v>
      </c>
      <c r="V94" s="143"/>
      <c r="W94" s="651" t="s">
        <v>130</v>
      </c>
      <c r="X94" s="603"/>
      <c r="Y94" s="674">
        <v>2</v>
      </c>
      <c r="Z94" s="603"/>
      <c r="AA94" s="143"/>
      <c r="AB94" s="651" t="s">
        <v>131</v>
      </c>
      <c r="AC94" s="603"/>
      <c r="AD94" s="132"/>
    </row>
    <row r="95" spans="5:53" ht="30" customHeight="1">
      <c r="E95" s="2"/>
      <c r="F95" s="301"/>
      <c r="G95" s="301"/>
      <c r="H95" s="339"/>
      <c r="I95" s="552"/>
      <c r="J95" s="552"/>
      <c r="K95" s="464"/>
      <c r="L95" s="464"/>
      <c r="M95" s="464"/>
      <c r="N95" s="552"/>
      <c r="Q95" s="2"/>
      <c r="R95" s="565" t="s">
        <v>114</v>
      </c>
      <c r="S95" s="565" t="s">
        <v>132</v>
      </c>
      <c r="T95" s="571" t="s">
        <v>123</v>
      </c>
      <c r="U95" s="571">
        <v>0.8</v>
      </c>
      <c r="V95" s="143"/>
      <c r="W95" s="651" t="s">
        <v>133</v>
      </c>
      <c r="X95" s="603"/>
      <c r="Y95" s="674">
        <v>3</v>
      </c>
      <c r="Z95" s="603"/>
      <c r="AA95" s="132"/>
      <c r="AB95" s="552"/>
      <c r="AC95" s="552"/>
    </row>
    <row r="96" spans="5:53" ht="30" customHeight="1">
      <c r="F96" s="339"/>
      <c r="G96" s="339"/>
      <c r="H96" s="339"/>
      <c r="I96" s="378"/>
      <c r="J96" s="463"/>
      <c r="K96" s="464"/>
      <c r="L96" s="464"/>
      <c r="M96" s="464"/>
      <c r="N96" s="552"/>
      <c r="Q96" s="2"/>
      <c r="R96" s="565" t="s">
        <v>126</v>
      </c>
      <c r="S96" s="565" t="s">
        <v>115</v>
      </c>
      <c r="T96" s="571" t="s">
        <v>123</v>
      </c>
      <c r="U96" s="571">
        <v>0.8</v>
      </c>
      <c r="V96" s="143"/>
      <c r="W96" s="651" t="s">
        <v>134</v>
      </c>
      <c r="X96" s="603"/>
      <c r="Y96" s="674">
        <v>4</v>
      </c>
      <c r="Z96" s="603"/>
      <c r="AA96" s="132"/>
      <c r="AB96" s="552"/>
      <c r="AC96" s="552"/>
    </row>
    <row r="97" spans="5:31" ht="30" customHeight="1">
      <c r="F97" s="339"/>
      <c r="G97" s="339"/>
      <c r="H97" s="339"/>
      <c r="I97" s="378"/>
      <c r="J97" s="463"/>
      <c r="K97" s="464"/>
      <c r="L97" s="464"/>
      <c r="M97" s="464"/>
      <c r="N97" s="552"/>
      <c r="Q97" s="2"/>
      <c r="R97" s="565" t="s">
        <v>126</v>
      </c>
      <c r="S97" s="565" t="s">
        <v>123</v>
      </c>
      <c r="T97" s="571" t="s">
        <v>132</v>
      </c>
      <c r="U97" s="571">
        <v>0.9</v>
      </c>
      <c r="V97" s="143"/>
      <c r="W97" s="651" t="s">
        <v>134</v>
      </c>
      <c r="X97" s="603"/>
      <c r="Y97" s="674">
        <v>5</v>
      </c>
      <c r="Z97" s="603"/>
      <c r="AA97" s="132"/>
      <c r="AB97" s="552"/>
      <c r="AC97" s="552"/>
    </row>
    <row r="98" spans="5:31" ht="30" customHeight="1">
      <c r="F98" s="339"/>
      <c r="G98" s="339"/>
      <c r="H98" s="339"/>
      <c r="I98" s="378"/>
      <c r="J98" s="463"/>
      <c r="K98" s="464"/>
      <c r="L98" s="464"/>
      <c r="M98" s="464"/>
      <c r="N98" s="552"/>
      <c r="Q98" s="2"/>
      <c r="R98" s="565" t="s">
        <v>122</v>
      </c>
      <c r="S98" s="565" t="s">
        <v>132</v>
      </c>
      <c r="T98" s="571" t="s">
        <v>132</v>
      </c>
      <c r="U98" s="571">
        <v>0.9</v>
      </c>
      <c r="V98" s="132"/>
      <c r="W98" s="301"/>
      <c r="X98" s="301"/>
      <c r="Y98" s="301"/>
      <c r="Z98" s="301"/>
    </row>
    <row r="99" spans="5:31" ht="30" customHeight="1">
      <c r="F99" s="339"/>
      <c r="G99" s="339"/>
      <c r="H99" s="339"/>
      <c r="I99" s="378"/>
      <c r="J99" s="463"/>
      <c r="K99" s="464"/>
      <c r="L99" s="464"/>
      <c r="M99" s="464"/>
      <c r="N99" s="552"/>
      <c r="Q99" s="2"/>
      <c r="R99" s="565" t="s">
        <v>126</v>
      </c>
      <c r="S99" s="565" t="s">
        <v>132</v>
      </c>
      <c r="T99" s="571" t="s">
        <v>135</v>
      </c>
      <c r="U99" s="571">
        <v>1</v>
      </c>
      <c r="V99" s="132"/>
    </row>
    <row r="100" spans="5:31" ht="30" customHeight="1">
      <c r="F100" s="339"/>
      <c r="G100" s="339"/>
      <c r="H100" s="339"/>
      <c r="I100" s="378"/>
      <c r="J100" s="463"/>
      <c r="K100" s="464"/>
      <c r="L100" s="464"/>
      <c r="M100" s="464"/>
      <c r="N100" s="552"/>
      <c r="R100" s="446"/>
      <c r="S100" s="446"/>
      <c r="T100" s="455"/>
      <c r="U100" s="455"/>
    </row>
    <row r="101" spans="5:31" ht="30" customHeight="1">
      <c r="F101" s="693" t="s">
        <v>136</v>
      </c>
      <c r="G101" s="694"/>
      <c r="H101" s="694"/>
      <c r="I101" s="694"/>
      <c r="J101" s="694"/>
      <c r="K101" s="694"/>
      <c r="L101" s="694"/>
      <c r="M101" s="694"/>
      <c r="N101" s="694"/>
      <c r="O101" s="694"/>
      <c r="P101" s="694"/>
      <c r="Q101" s="694"/>
      <c r="R101" s="694"/>
      <c r="S101" s="694"/>
      <c r="T101" s="694"/>
      <c r="U101" s="694"/>
      <c r="V101" s="694"/>
      <c r="W101" s="694"/>
      <c r="X101" s="694"/>
      <c r="Y101" s="694"/>
      <c r="Z101" s="694"/>
      <c r="AA101" s="694"/>
      <c r="AB101" s="694"/>
      <c r="AC101" s="694"/>
      <c r="AD101" s="694"/>
      <c r="AE101" s="687"/>
    </row>
    <row r="102" spans="5:31" ht="20.25" customHeight="1">
      <c r="F102" s="465"/>
      <c r="G102" s="339"/>
      <c r="H102" s="339"/>
      <c r="I102" s="378"/>
      <c r="J102" s="463"/>
      <c r="K102" s="464"/>
      <c r="L102" s="464"/>
      <c r="M102" s="464"/>
      <c r="N102" s="552"/>
      <c r="O102" s="307"/>
      <c r="R102" s="446"/>
      <c r="S102" s="446"/>
      <c r="T102" s="455"/>
      <c r="U102" s="455"/>
      <c r="V102" s="307"/>
      <c r="W102" s="307"/>
      <c r="X102" s="307"/>
    </row>
    <row r="103" spans="5:31" ht="34.5" customHeight="1">
      <c r="F103" s="638" t="s">
        <v>137</v>
      </c>
      <c r="G103" s="636"/>
      <c r="H103" s="339"/>
      <c r="I103" s="638" t="s">
        <v>138</v>
      </c>
      <c r="J103" s="636"/>
      <c r="K103" s="464"/>
      <c r="L103" s="662" t="s">
        <v>138</v>
      </c>
      <c r="M103" s="614"/>
      <c r="N103" s="614"/>
      <c r="O103" s="615"/>
      <c r="P103" s="132"/>
      <c r="Q103" s="662" t="s">
        <v>139</v>
      </c>
      <c r="R103" s="614"/>
      <c r="S103" s="614"/>
      <c r="T103" s="615"/>
      <c r="U103" s="455"/>
      <c r="V103" s="640" t="s">
        <v>140</v>
      </c>
      <c r="W103" s="641"/>
      <c r="X103" s="642"/>
      <c r="Y103" s="552"/>
    </row>
    <row r="104" spans="5:31" ht="36" customHeight="1">
      <c r="E104" s="2"/>
      <c r="F104" s="651" t="s">
        <v>141</v>
      </c>
      <c r="G104" s="603"/>
      <c r="H104" s="339"/>
      <c r="I104" s="565" t="s">
        <v>142</v>
      </c>
      <c r="J104" s="565" t="s">
        <v>143</v>
      </c>
      <c r="K104" s="464"/>
      <c r="L104" s="613" t="s">
        <v>144</v>
      </c>
      <c r="M104" s="615"/>
      <c r="N104" s="613" t="s">
        <v>145</v>
      </c>
      <c r="O104" s="615"/>
      <c r="P104" s="132"/>
      <c r="Q104" s="613" t="s">
        <v>146</v>
      </c>
      <c r="R104" s="614"/>
      <c r="S104" s="615"/>
      <c r="T104" s="560" t="s">
        <v>147</v>
      </c>
      <c r="U104" s="455"/>
      <c r="V104" s="613" t="s">
        <v>148</v>
      </c>
      <c r="W104" s="615"/>
      <c r="X104" s="560" t="s">
        <v>149</v>
      </c>
      <c r="Y104" s="552"/>
    </row>
    <row r="105" spans="5:31" ht="30" customHeight="1">
      <c r="E105" s="2"/>
      <c r="F105" s="651">
        <v>2</v>
      </c>
      <c r="G105" s="603"/>
      <c r="H105" s="339"/>
      <c r="I105" s="651" t="s">
        <v>150</v>
      </c>
      <c r="J105" s="603"/>
      <c r="K105" s="464"/>
      <c r="L105" s="616" t="s">
        <v>151</v>
      </c>
      <c r="M105" s="603"/>
      <c r="N105" s="620">
        <v>0</v>
      </c>
      <c r="O105" s="603"/>
      <c r="P105" s="143"/>
      <c r="Q105" s="616" t="s">
        <v>152</v>
      </c>
      <c r="R105" s="602"/>
      <c r="S105" s="603"/>
      <c r="T105" s="554">
        <v>0</v>
      </c>
      <c r="U105" s="455"/>
      <c r="V105" s="616" t="s">
        <v>153</v>
      </c>
      <c r="W105" s="603"/>
      <c r="X105" s="554">
        <v>0</v>
      </c>
      <c r="Y105" s="552"/>
    </row>
    <row r="106" spans="5:31" ht="30" customHeight="1">
      <c r="E106" s="2"/>
      <c r="F106" s="651">
        <v>3</v>
      </c>
      <c r="G106" s="603"/>
      <c r="H106" s="339"/>
      <c r="I106" s="565" t="s">
        <v>154</v>
      </c>
      <c r="J106" s="565" t="s">
        <v>154</v>
      </c>
      <c r="K106" s="464"/>
      <c r="L106" s="616" t="s">
        <v>155</v>
      </c>
      <c r="M106" s="603"/>
      <c r="N106" s="620">
        <v>2</v>
      </c>
      <c r="O106" s="603"/>
      <c r="P106" s="143"/>
      <c r="Q106" s="616" t="s">
        <v>156</v>
      </c>
      <c r="R106" s="602"/>
      <c r="S106" s="603"/>
      <c r="T106" s="554">
        <v>2</v>
      </c>
      <c r="U106" s="455"/>
      <c r="V106" s="616" t="s">
        <v>157</v>
      </c>
      <c r="W106" s="603"/>
      <c r="X106" s="554">
        <v>4</v>
      </c>
      <c r="Y106" s="552"/>
    </row>
    <row r="107" spans="5:31" ht="30" customHeight="1">
      <c r="E107" s="2"/>
      <c r="F107" s="651" t="s">
        <v>158</v>
      </c>
      <c r="G107" s="603"/>
      <c r="H107" s="339"/>
      <c r="I107" s="552"/>
      <c r="J107" s="301"/>
      <c r="K107" s="464"/>
      <c r="L107" s="616" t="s">
        <v>159</v>
      </c>
      <c r="M107" s="603"/>
      <c r="N107" s="620">
        <v>3</v>
      </c>
      <c r="O107" s="603"/>
      <c r="P107" s="143"/>
      <c r="Q107" s="616" t="s">
        <v>160</v>
      </c>
      <c r="R107" s="602"/>
      <c r="S107" s="603"/>
      <c r="T107" s="554">
        <v>3</v>
      </c>
      <c r="U107" s="455"/>
      <c r="V107" s="616" t="s">
        <v>161</v>
      </c>
      <c r="W107" s="603"/>
      <c r="X107" s="554">
        <v>6</v>
      </c>
      <c r="Y107" s="552"/>
    </row>
    <row r="108" spans="5:31" ht="30" customHeight="1">
      <c r="F108" s="339"/>
      <c r="G108" s="339"/>
      <c r="H108" s="339"/>
      <c r="I108" s="378"/>
      <c r="J108" s="463"/>
      <c r="K108" s="464"/>
      <c r="L108" s="616" t="s">
        <v>162</v>
      </c>
      <c r="M108" s="603"/>
      <c r="N108" s="620">
        <v>4</v>
      </c>
      <c r="O108" s="603"/>
      <c r="P108" s="143"/>
      <c r="Q108" s="616" t="s">
        <v>163</v>
      </c>
      <c r="R108" s="602"/>
      <c r="S108" s="603"/>
      <c r="T108" s="554">
        <v>4</v>
      </c>
      <c r="U108" s="455"/>
      <c r="V108" s="616" t="s">
        <v>164</v>
      </c>
      <c r="W108" s="603"/>
      <c r="X108" s="554">
        <v>8</v>
      </c>
      <c r="Y108" s="552"/>
    </row>
    <row r="109" spans="5:31" ht="30" customHeight="1">
      <c r="F109" s="339"/>
      <c r="G109" s="339"/>
      <c r="H109" s="339"/>
      <c r="I109" s="378"/>
      <c r="J109" s="463"/>
      <c r="K109" s="464"/>
      <c r="L109" s="616" t="s">
        <v>165</v>
      </c>
      <c r="M109" s="603"/>
      <c r="N109" s="620">
        <v>5</v>
      </c>
      <c r="O109" s="603"/>
      <c r="P109" s="143"/>
      <c r="Q109" s="616" t="s">
        <v>166</v>
      </c>
      <c r="R109" s="602"/>
      <c r="S109" s="603"/>
      <c r="T109" s="554">
        <v>5</v>
      </c>
      <c r="U109" s="455"/>
      <c r="V109" s="616" t="s">
        <v>167</v>
      </c>
      <c r="W109" s="603"/>
      <c r="X109" s="554">
        <v>10</v>
      </c>
      <c r="Y109" s="552"/>
    </row>
    <row r="110" spans="5:31" ht="30" customHeight="1">
      <c r="F110" s="339"/>
      <c r="G110" s="339"/>
      <c r="H110" s="339"/>
      <c r="I110" s="378"/>
      <c r="J110" s="463"/>
      <c r="K110" s="464"/>
      <c r="L110" s="616" t="s">
        <v>168</v>
      </c>
      <c r="M110" s="603"/>
      <c r="N110" s="620">
        <v>6</v>
      </c>
      <c r="O110" s="603"/>
      <c r="P110" s="143"/>
      <c r="Q110" s="616" t="s">
        <v>169</v>
      </c>
      <c r="R110" s="602"/>
      <c r="S110" s="603"/>
      <c r="T110" s="554">
        <v>6</v>
      </c>
      <c r="U110" s="455"/>
      <c r="V110" s="616" t="s">
        <v>170</v>
      </c>
      <c r="W110" s="603"/>
      <c r="X110" s="554">
        <v>12</v>
      </c>
      <c r="Y110" s="552"/>
    </row>
    <row r="111" spans="5:31" ht="30" customHeight="1">
      <c r="F111" s="339"/>
      <c r="G111" s="339"/>
      <c r="H111" s="339"/>
      <c r="I111" s="378"/>
      <c r="J111" s="463"/>
      <c r="K111" s="464"/>
      <c r="L111" s="616" t="s">
        <v>171</v>
      </c>
      <c r="M111" s="603"/>
      <c r="N111" s="620">
        <v>7</v>
      </c>
      <c r="O111" s="603"/>
      <c r="P111" s="143"/>
      <c r="Q111" s="616" t="s">
        <v>172</v>
      </c>
      <c r="R111" s="602"/>
      <c r="S111" s="603"/>
      <c r="T111" s="554">
        <v>7</v>
      </c>
      <c r="U111" s="455"/>
      <c r="V111" s="301"/>
      <c r="W111" s="301"/>
      <c r="X111" s="301"/>
      <c r="Y111" s="552"/>
    </row>
    <row r="112" spans="5:31" ht="30" customHeight="1">
      <c r="F112" s="339"/>
      <c r="G112" s="339"/>
      <c r="H112" s="339"/>
      <c r="I112" s="378"/>
      <c r="J112" s="463"/>
      <c r="K112" s="464"/>
      <c r="L112" s="616" t="s">
        <v>173</v>
      </c>
      <c r="M112" s="603"/>
      <c r="N112" s="620">
        <v>8</v>
      </c>
      <c r="O112" s="603"/>
      <c r="P112" s="143"/>
      <c r="Q112" s="616" t="s">
        <v>174</v>
      </c>
      <c r="R112" s="602"/>
      <c r="S112" s="603"/>
      <c r="T112" s="554">
        <v>8</v>
      </c>
      <c r="U112" s="455"/>
    </row>
    <row r="113" spans="5:26" ht="30" customHeight="1">
      <c r="F113" s="339"/>
      <c r="G113" s="339"/>
      <c r="H113" s="339"/>
      <c r="I113" s="378"/>
      <c r="J113" s="463"/>
      <c r="K113" s="464"/>
      <c r="L113" s="616" t="s">
        <v>175</v>
      </c>
      <c r="M113" s="603"/>
      <c r="N113" s="620">
        <v>9</v>
      </c>
      <c r="O113" s="603"/>
      <c r="P113" s="143"/>
      <c r="Q113" s="616" t="s">
        <v>176</v>
      </c>
      <c r="R113" s="602"/>
      <c r="S113" s="603"/>
      <c r="T113" s="554">
        <v>9</v>
      </c>
      <c r="U113" s="455"/>
    </row>
    <row r="114" spans="5:26" ht="30" customHeight="1">
      <c r="F114" s="339"/>
      <c r="G114" s="339"/>
      <c r="H114" s="339"/>
      <c r="I114" s="378"/>
      <c r="J114" s="463"/>
      <c r="K114" s="464"/>
      <c r="L114" s="616" t="s">
        <v>177</v>
      </c>
      <c r="M114" s="603"/>
      <c r="N114" s="620">
        <v>10</v>
      </c>
      <c r="O114" s="603"/>
      <c r="P114" s="143"/>
      <c r="Q114" s="616" t="s">
        <v>178</v>
      </c>
      <c r="R114" s="602"/>
      <c r="S114" s="603"/>
      <c r="T114" s="554">
        <v>10</v>
      </c>
      <c r="U114" s="455"/>
      <c r="X114" s="467"/>
    </row>
    <row r="115" spans="5:26" ht="30" customHeight="1">
      <c r="F115" s="339"/>
      <c r="G115" s="339"/>
      <c r="H115" s="339"/>
      <c r="I115" s="378"/>
      <c r="J115" s="463"/>
      <c r="K115" s="464"/>
      <c r="L115" s="616" t="s">
        <v>179</v>
      </c>
      <c r="M115" s="603"/>
      <c r="N115" s="620">
        <v>11</v>
      </c>
      <c r="O115" s="603"/>
      <c r="P115" s="143"/>
      <c r="Q115" s="616" t="s">
        <v>180</v>
      </c>
      <c r="R115" s="602"/>
      <c r="S115" s="603"/>
      <c r="T115" s="554">
        <v>11</v>
      </c>
      <c r="U115" s="455"/>
    </row>
    <row r="116" spans="5:26" ht="30" customHeight="1">
      <c r="F116" s="339"/>
      <c r="G116" s="339"/>
      <c r="H116" s="339"/>
      <c r="I116" s="378"/>
      <c r="J116" s="463"/>
      <c r="K116" s="464"/>
      <c r="L116" s="616" t="s">
        <v>181</v>
      </c>
      <c r="M116" s="603"/>
      <c r="N116" s="620">
        <v>12</v>
      </c>
      <c r="O116" s="603"/>
      <c r="P116" s="143"/>
      <c r="Q116" s="616" t="s">
        <v>182</v>
      </c>
      <c r="R116" s="602"/>
      <c r="S116" s="603"/>
      <c r="T116" s="554">
        <v>12</v>
      </c>
      <c r="U116" s="455"/>
    </row>
    <row r="117" spans="5:26" ht="30" customHeight="1">
      <c r="F117" s="339"/>
      <c r="G117" s="339"/>
      <c r="H117" s="339"/>
      <c r="I117" s="378"/>
      <c r="J117" s="463"/>
      <c r="K117" s="464"/>
      <c r="L117" s="468"/>
      <c r="M117" s="468"/>
      <c r="N117" s="429"/>
      <c r="O117" s="429"/>
      <c r="P117" s="132"/>
      <c r="Q117" s="468"/>
      <c r="R117" s="468"/>
      <c r="S117" s="468"/>
      <c r="T117" s="429"/>
      <c r="U117" s="455"/>
    </row>
    <row r="118" spans="5:26" ht="30" customHeight="1">
      <c r="F118" s="339"/>
      <c r="G118" s="339"/>
      <c r="H118" s="339"/>
      <c r="I118" s="378"/>
      <c r="J118" s="463"/>
      <c r="K118" s="464"/>
      <c r="L118" s="468"/>
      <c r="M118" s="468"/>
      <c r="N118" s="429"/>
      <c r="O118" s="429"/>
      <c r="P118" s="132"/>
      <c r="Q118" s="468"/>
      <c r="R118" s="468"/>
      <c r="S118" s="468"/>
      <c r="T118" s="429"/>
      <c r="U118" s="455"/>
    </row>
    <row r="119" spans="5:26" ht="30" customHeight="1">
      <c r="F119" s="645" t="s">
        <v>183</v>
      </c>
      <c r="G119" s="641"/>
      <c r="H119" s="641"/>
      <c r="I119" s="641"/>
      <c r="J119" s="641"/>
      <c r="K119" s="641"/>
      <c r="L119" s="641"/>
      <c r="M119" s="641"/>
      <c r="N119" s="641"/>
      <c r="O119" s="641"/>
      <c r="P119" s="641"/>
      <c r="Q119" s="641"/>
      <c r="R119" s="641"/>
      <c r="S119" s="641"/>
      <c r="T119" s="641"/>
      <c r="U119" s="641"/>
      <c r="V119" s="641"/>
      <c r="W119" s="641"/>
      <c r="X119" s="641"/>
      <c r="Y119" s="641"/>
      <c r="Z119" s="642"/>
    </row>
    <row r="120" spans="5:26" s="552" customFormat="1" ht="24" customHeight="1"/>
    <row r="121" spans="5:26" ht="30" customHeight="1">
      <c r="E121" s="2"/>
      <c r="F121" s="640" t="s">
        <v>184</v>
      </c>
      <c r="G121" s="641"/>
      <c r="H121" s="641"/>
      <c r="I121" s="642"/>
      <c r="J121" s="552"/>
      <c r="K121" s="464"/>
      <c r="L121" s="468"/>
      <c r="M121" s="468"/>
      <c r="N121" s="429"/>
      <c r="O121" s="429"/>
      <c r="P121" s="132"/>
      <c r="Q121" s="468"/>
      <c r="R121" s="468"/>
      <c r="S121" s="468"/>
      <c r="T121" s="429"/>
      <c r="U121" s="685" t="s">
        <v>185</v>
      </c>
      <c r="V121" s="650"/>
      <c r="W121" s="659" t="s">
        <v>186</v>
      </c>
    </row>
    <row r="122" spans="5:26" ht="30" customHeight="1">
      <c r="E122" s="2"/>
      <c r="F122" s="662" t="s">
        <v>117</v>
      </c>
      <c r="G122" s="614"/>
      <c r="H122" s="615"/>
      <c r="I122" s="569" t="s">
        <v>187</v>
      </c>
      <c r="J122" s="552"/>
      <c r="K122" s="464"/>
      <c r="L122" s="468"/>
      <c r="M122" s="468"/>
      <c r="N122" s="429"/>
      <c r="O122" s="429"/>
      <c r="P122" s="132"/>
      <c r="Q122" s="468"/>
      <c r="R122" s="468"/>
      <c r="S122" s="468"/>
      <c r="T122" s="429"/>
      <c r="U122" s="686"/>
      <c r="V122" s="687"/>
      <c r="W122" s="660"/>
    </row>
    <row r="123" spans="5:26" ht="30" customHeight="1">
      <c r="E123" s="2"/>
      <c r="F123" s="651" t="s">
        <v>188</v>
      </c>
      <c r="G123" s="602"/>
      <c r="H123" s="603"/>
      <c r="I123" s="571">
        <v>0</v>
      </c>
      <c r="J123" s="552"/>
      <c r="K123" s="464"/>
      <c r="L123" s="468"/>
      <c r="M123" s="468"/>
      <c r="N123" s="429"/>
      <c r="O123" s="429"/>
      <c r="P123" s="132"/>
      <c r="Q123" s="468"/>
      <c r="R123" s="468"/>
      <c r="S123" s="468"/>
      <c r="T123" s="429"/>
      <c r="U123" s="609" t="s">
        <v>189</v>
      </c>
      <c r="V123" s="610"/>
      <c r="W123" s="555">
        <v>1</v>
      </c>
    </row>
    <row r="124" spans="5:26" ht="30" customHeight="1">
      <c r="E124" s="2"/>
      <c r="F124" s="651" t="s">
        <v>127</v>
      </c>
      <c r="G124" s="602"/>
      <c r="H124" s="603"/>
      <c r="I124" s="571">
        <v>1</v>
      </c>
      <c r="J124" s="552"/>
      <c r="K124" s="464"/>
      <c r="L124" s="468"/>
      <c r="M124" s="468"/>
      <c r="N124" s="429"/>
      <c r="O124" s="429"/>
      <c r="P124" s="132"/>
      <c r="Q124" s="468"/>
      <c r="R124" s="468"/>
      <c r="S124" s="468"/>
      <c r="T124" s="429"/>
      <c r="U124" s="609" t="s">
        <v>190</v>
      </c>
      <c r="V124" s="610"/>
      <c r="W124" s="555">
        <v>2</v>
      </c>
    </row>
    <row r="125" spans="5:26" ht="30" customHeight="1">
      <c r="E125" s="2"/>
      <c r="F125" s="651" t="s">
        <v>130</v>
      </c>
      <c r="G125" s="602"/>
      <c r="H125" s="603"/>
      <c r="I125" s="571">
        <v>2</v>
      </c>
      <c r="J125" s="552"/>
      <c r="K125" s="464"/>
      <c r="L125" s="468"/>
      <c r="M125" s="468"/>
      <c r="N125" s="429"/>
      <c r="O125" s="429"/>
      <c r="P125" s="132"/>
      <c r="Q125" s="468"/>
      <c r="R125" s="468"/>
      <c r="S125" s="468"/>
      <c r="T125" s="429"/>
      <c r="U125" s="609" t="s">
        <v>191</v>
      </c>
      <c r="V125" s="610"/>
      <c r="W125" s="555">
        <v>3</v>
      </c>
    </row>
    <row r="126" spans="5:26" ht="30" customHeight="1">
      <c r="E126" s="2"/>
      <c r="F126" s="651" t="s">
        <v>133</v>
      </c>
      <c r="G126" s="602"/>
      <c r="H126" s="603"/>
      <c r="I126" s="571">
        <v>3</v>
      </c>
      <c r="J126" s="552"/>
      <c r="K126" s="464"/>
      <c r="L126" s="468"/>
      <c r="M126" s="468"/>
      <c r="N126" s="429"/>
      <c r="O126" s="429"/>
      <c r="P126" s="132"/>
      <c r="Q126" s="468"/>
      <c r="R126" s="468"/>
      <c r="S126" s="468"/>
      <c r="T126" s="429"/>
      <c r="U126" s="609" t="s">
        <v>192</v>
      </c>
      <c r="V126" s="610"/>
      <c r="W126" s="555">
        <v>4</v>
      </c>
    </row>
    <row r="127" spans="5:26" ht="30" customHeight="1">
      <c r="E127" s="2"/>
      <c r="F127" s="651" t="s">
        <v>134</v>
      </c>
      <c r="G127" s="602"/>
      <c r="H127" s="603"/>
      <c r="I127" s="571">
        <v>4</v>
      </c>
      <c r="J127" s="552"/>
      <c r="K127" s="464"/>
      <c r="L127" s="468"/>
      <c r="M127" s="468"/>
      <c r="N127" s="429"/>
      <c r="O127" s="429"/>
      <c r="P127" s="132"/>
      <c r="Q127" s="468"/>
      <c r="R127" s="468"/>
      <c r="S127" s="468"/>
      <c r="T127" s="429"/>
      <c r="U127" s="609" t="s">
        <v>193</v>
      </c>
      <c r="V127" s="610"/>
      <c r="W127" s="555">
        <v>5</v>
      </c>
    </row>
    <row r="128" spans="5:26" ht="30" customHeight="1">
      <c r="E128" s="2"/>
      <c r="F128" s="651" t="s">
        <v>134</v>
      </c>
      <c r="G128" s="602"/>
      <c r="H128" s="603"/>
      <c r="I128" s="571">
        <v>5</v>
      </c>
      <c r="J128" s="552"/>
      <c r="K128" s="464"/>
      <c r="L128" s="468"/>
      <c r="M128" s="468"/>
      <c r="N128" s="429"/>
      <c r="O128" s="429"/>
      <c r="P128" s="132"/>
      <c r="Q128" s="468"/>
      <c r="R128" s="468"/>
      <c r="S128" s="468"/>
      <c r="T128" s="429"/>
      <c r="U128" s="609" t="s">
        <v>194</v>
      </c>
      <c r="V128" s="610"/>
      <c r="W128" s="555">
        <v>6</v>
      </c>
    </row>
    <row r="129" spans="5:27" ht="30" customHeight="1">
      <c r="E129" s="2"/>
      <c r="F129" s="446"/>
      <c r="G129" s="446"/>
      <c r="H129" s="446"/>
      <c r="I129" s="455"/>
      <c r="J129" s="552"/>
      <c r="K129" s="464"/>
      <c r="L129" s="468"/>
      <c r="M129" s="468"/>
      <c r="N129" s="429"/>
      <c r="O129" s="429"/>
      <c r="P129" s="132"/>
      <c r="Q129" s="468"/>
      <c r="R129" s="468"/>
      <c r="S129" s="468"/>
      <c r="T129" s="429"/>
      <c r="U129" s="609" t="s">
        <v>195</v>
      </c>
      <c r="V129" s="610"/>
      <c r="W129" s="555">
        <v>7</v>
      </c>
    </row>
    <row r="130" spans="5:27" ht="30" customHeight="1">
      <c r="E130" s="2"/>
      <c r="F130" s="446"/>
      <c r="G130" s="446"/>
      <c r="H130" s="446"/>
      <c r="I130" s="455"/>
      <c r="J130" s="552"/>
      <c r="K130" s="464"/>
      <c r="L130" s="468"/>
      <c r="M130" s="468"/>
      <c r="N130" s="429"/>
      <c r="O130" s="429"/>
      <c r="P130" s="132"/>
      <c r="Q130" s="468"/>
      <c r="R130" s="468"/>
      <c r="S130" s="468"/>
      <c r="T130" s="429"/>
      <c r="U130" s="609" t="s">
        <v>196</v>
      </c>
      <c r="V130" s="610"/>
      <c r="W130" s="555">
        <v>8</v>
      </c>
    </row>
    <row r="131" spans="5:27" ht="30" customHeight="1">
      <c r="E131" s="2"/>
      <c r="F131" s="446"/>
      <c r="G131" s="446"/>
      <c r="H131" s="446"/>
      <c r="I131" s="455"/>
      <c r="J131" s="552"/>
      <c r="K131" s="464"/>
      <c r="L131" s="468"/>
      <c r="M131" s="468"/>
      <c r="N131" s="429"/>
      <c r="O131" s="429"/>
      <c r="P131" s="132"/>
      <c r="Q131" s="468"/>
      <c r="R131" s="468"/>
      <c r="S131" s="468"/>
      <c r="T131" s="429"/>
      <c r="U131" s="609" t="s">
        <v>197</v>
      </c>
      <c r="V131" s="610"/>
      <c r="W131" s="555">
        <v>9</v>
      </c>
    </row>
    <row r="132" spans="5:27" ht="30" customHeight="1">
      <c r="E132" s="2"/>
      <c r="F132" s="446"/>
      <c r="G132" s="446"/>
      <c r="H132" s="446"/>
      <c r="I132" s="455"/>
      <c r="J132" s="552"/>
      <c r="K132" s="464"/>
      <c r="L132" s="468"/>
      <c r="M132" s="468"/>
      <c r="N132" s="429"/>
      <c r="O132" s="429"/>
      <c r="P132" s="132"/>
      <c r="Q132" s="468"/>
      <c r="R132" s="468"/>
      <c r="S132" s="468"/>
      <c r="T132" s="429"/>
      <c r="U132" s="609" t="s">
        <v>198</v>
      </c>
      <c r="V132" s="610"/>
      <c r="W132" s="555">
        <v>10</v>
      </c>
      <c r="Y132" s="656" t="s">
        <v>199</v>
      </c>
      <c r="Z132" s="652"/>
      <c r="AA132" s="650"/>
    </row>
    <row r="133" spans="5:27" ht="30" customHeight="1">
      <c r="E133" s="2"/>
      <c r="F133" s="446"/>
      <c r="G133" s="446"/>
      <c r="H133" s="446"/>
      <c r="I133" s="455"/>
      <c r="J133" s="552"/>
      <c r="K133" s="464"/>
      <c r="L133" s="468"/>
      <c r="M133" s="468"/>
      <c r="N133" s="429"/>
      <c r="O133" s="429"/>
      <c r="P133" s="132"/>
      <c r="Q133" s="468"/>
      <c r="R133" s="468"/>
      <c r="S133" s="468"/>
      <c r="T133" s="429"/>
      <c r="U133" s="455"/>
      <c r="Y133" s="552"/>
      <c r="Z133" s="552"/>
    </row>
    <row r="134" spans="5:27" ht="30" customHeight="1">
      <c r="E134" s="645" t="s">
        <v>200</v>
      </c>
      <c r="F134" s="641"/>
      <c r="G134" s="641"/>
      <c r="H134" s="641"/>
      <c r="I134" s="641"/>
      <c r="J134" s="641"/>
      <c r="K134" s="641"/>
      <c r="L134" s="641"/>
      <c r="M134" s="641"/>
      <c r="N134" s="641"/>
      <c r="O134" s="641"/>
      <c r="P134" s="641"/>
      <c r="Q134" s="641"/>
      <c r="R134" s="641"/>
      <c r="S134" s="641"/>
      <c r="T134" s="641"/>
      <c r="U134" s="641"/>
      <c r="V134" s="641"/>
      <c r="W134" s="641"/>
      <c r="X134" s="641"/>
      <c r="Y134" s="642"/>
    </row>
    <row r="135" spans="5:27" ht="30" customHeight="1">
      <c r="E135" s="470"/>
      <c r="F135" s="470"/>
      <c r="G135" s="470"/>
      <c r="H135" s="470"/>
      <c r="I135" s="470"/>
      <c r="J135" s="470"/>
      <c r="K135" s="470"/>
      <c r="L135" s="470"/>
      <c r="M135" s="470"/>
      <c r="N135" s="470"/>
      <c r="O135" s="470"/>
      <c r="P135" s="470"/>
      <c r="Q135" s="470"/>
      <c r="R135" s="470"/>
      <c r="S135" s="470"/>
      <c r="T135" s="470"/>
      <c r="U135" s="470"/>
      <c r="V135" s="470"/>
      <c r="W135" s="470"/>
      <c r="X135" s="470"/>
      <c r="Y135" s="470"/>
    </row>
    <row r="136" spans="5:27" ht="41.25" customHeight="1">
      <c r="E136" s="668" t="s">
        <v>201</v>
      </c>
      <c r="F136" s="669"/>
      <c r="G136" s="669"/>
      <c r="H136" s="669"/>
      <c r="I136" s="669"/>
      <c r="J136" s="470"/>
      <c r="K136" s="470"/>
      <c r="L136" s="470"/>
      <c r="M136" s="470"/>
      <c r="N136" s="470"/>
      <c r="O136" s="470"/>
      <c r="P136" s="470"/>
      <c r="Q136" s="470"/>
      <c r="R136" s="470"/>
      <c r="S136" s="470"/>
      <c r="T136" s="470"/>
      <c r="U136" s="685" t="s">
        <v>185</v>
      </c>
      <c r="V136" s="650"/>
      <c r="W136" s="659" t="s">
        <v>186</v>
      </c>
      <c r="X136" s="470"/>
      <c r="Y136" s="470"/>
    </row>
    <row r="137" spans="5:27" ht="30" customHeight="1">
      <c r="E137" s="677" t="s">
        <v>202</v>
      </c>
      <c r="F137" s="678"/>
      <c r="G137" s="678"/>
      <c r="H137" s="679"/>
      <c r="I137" s="569" t="s">
        <v>203</v>
      </c>
      <c r="J137" s="470"/>
      <c r="K137" s="470"/>
      <c r="L137" s="470"/>
      <c r="M137" s="470"/>
      <c r="N137" s="470"/>
      <c r="O137" s="470"/>
      <c r="P137" s="470"/>
      <c r="Q137" s="470"/>
      <c r="R137" s="470"/>
      <c r="S137" s="470"/>
      <c r="T137" s="470"/>
      <c r="U137" s="686"/>
      <c r="V137" s="687"/>
      <c r="W137" s="660"/>
      <c r="X137" s="470"/>
      <c r="Y137" s="470"/>
    </row>
    <row r="138" spans="5:27" ht="30" customHeight="1">
      <c r="E138" s="651" t="s">
        <v>204</v>
      </c>
      <c r="F138" s="602"/>
      <c r="G138" s="602"/>
      <c r="H138" s="603"/>
      <c r="I138" s="571" t="s">
        <v>71</v>
      </c>
      <c r="J138" s="470"/>
      <c r="K138" s="470"/>
      <c r="L138" s="470"/>
      <c r="M138" s="470"/>
      <c r="N138" s="470"/>
      <c r="O138" s="470"/>
      <c r="P138" s="470"/>
      <c r="Q138" s="470"/>
      <c r="R138" s="470"/>
      <c r="S138" s="470"/>
      <c r="T138" s="470"/>
      <c r="U138" s="609" t="s">
        <v>189</v>
      </c>
      <c r="V138" s="610"/>
      <c r="W138" s="555">
        <v>1</v>
      </c>
      <c r="X138" s="470"/>
      <c r="Y138" s="470"/>
    </row>
    <row r="139" spans="5:27" ht="30" customHeight="1">
      <c r="E139" s="651" t="s">
        <v>205</v>
      </c>
      <c r="F139" s="602"/>
      <c r="G139" s="602"/>
      <c r="H139" s="603"/>
      <c r="I139" s="571">
        <v>1</v>
      </c>
      <c r="J139" s="470"/>
      <c r="K139" s="470"/>
      <c r="L139" s="470"/>
      <c r="M139" s="470"/>
      <c r="N139" s="470"/>
      <c r="O139" s="470"/>
      <c r="P139" s="470"/>
      <c r="Q139" s="470"/>
      <c r="R139" s="470"/>
      <c r="S139" s="470"/>
      <c r="T139" s="470"/>
      <c r="U139" s="609" t="s">
        <v>190</v>
      </c>
      <c r="V139" s="610"/>
      <c r="W139" s="555">
        <v>2</v>
      </c>
      <c r="X139" s="470"/>
      <c r="Y139" s="470"/>
    </row>
    <row r="140" spans="5:27" ht="30" customHeight="1">
      <c r="E140" s="651" t="s">
        <v>206</v>
      </c>
      <c r="F140" s="602"/>
      <c r="G140" s="602"/>
      <c r="H140" s="603"/>
      <c r="I140" s="571">
        <v>2</v>
      </c>
      <c r="J140" s="470"/>
      <c r="K140" s="470"/>
      <c r="L140" s="470"/>
      <c r="M140" s="470"/>
      <c r="N140" s="470"/>
      <c r="O140" s="470"/>
      <c r="P140" s="470"/>
      <c r="Q140" s="470"/>
      <c r="R140" s="470"/>
      <c r="S140" s="470"/>
      <c r="T140" s="470"/>
      <c r="U140" s="609" t="s">
        <v>191</v>
      </c>
      <c r="V140" s="610"/>
      <c r="W140" s="555">
        <v>3</v>
      </c>
      <c r="X140" s="470"/>
      <c r="Y140" s="470"/>
    </row>
    <row r="141" spans="5:27" ht="30" customHeight="1">
      <c r="E141" s="651" t="s">
        <v>207</v>
      </c>
      <c r="F141" s="602"/>
      <c r="G141" s="602"/>
      <c r="H141" s="603"/>
      <c r="I141" s="571">
        <v>3</v>
      </c>
      <c r="J141" s="470"/>
      <c r="K141" s="470"/>
      <c r="L141" s="470"/>
      <c r="M141" s="470"/>
      <c r="N141" s="470"/>
      <c r="O141" s="470"/>
      <c r="P141" s="470"/>
      <c r="Q141" s="470"/>
      <c r="R141" s="470"/>
      <c r="S141" s="470"/>
      <c r="T141" s="470"/>
      <c r="U141" s="609" t="s">
        <v>192</v>
      </c>
      <c r="V141" s="610"/>
      <c r="W141" s="555">
        <v>4</v>
      </c>
      <c r="X141" s="470"/>
      <c r="Y141" s="470"/>
    </row>
    <row r="142" spans="5:27" ht="30" customHeight="1">
      <c r="E142" s="651" t="s">
        <v>208</v>
      </c>
      <c r="F142" s="602"/>
      <c r="G142" s="602"/>
      <c r="H142" s="603"/>
      <c r="I142" s="571">
        <v>4</v>
      </c>
      <c r="J142" s="470"/>
      <c r="K142" s="470"/>
      <c r="L142" s="470"/>
      <c r="M142" s="470"/>
      <c r="N142" s="470"/>
      <c r="O142" s="470"/>
      <c r="P142" s="470"/>
      <c r="Q142" s="470"/>
      <c r="R142" s="470"/>
      <c r="S142" s="470"/>
      <c r="T142" s="470"/>
      <c r="U142" s="609" t="s">
        <v>193</v>
      </c>
      <c r="V142" s="610"/>
      <c r="W142" s="555">
        <v>5</v>
      </c>
      <c r="X142" s="470"/>
      <c r="Y142" s="470"/>
    </row>
    <row r="143" spans="5:27" ht="30" customHeight="1">
      <c r="E143" s="651" t="s">
        <v>209</v>
      </c>
      <c r="F143" s="602"/>
      <c r="G143" s="602"/>
      <c r="H143" s="603"/>
      <c r="I143" s="571">
        <v>5</v>
      </c>
      <c r="J143" s="470"/>
      <c r="K143" s="470"/>
      <c r="L143" s="470"/>
      <c r="M143" s="470"/>
      <c r="N143" s="470"/>
      <c r="O143" s="470"/>
      <c r="P143" s="470"/>
      <c r="Q143" s="470"/>
      <c r="R143" s="470"/>
      <c r="S143" s="470"/>
      <c r="T143" s="470"/>
      <c r="U143" s="609" t="s">
        <v>194</v>
      </c>
      <c r="V143" s="610"/>
      <c r="W143" s="555">
        <v>6</v>
      </c>
      <c r="X143" s="470"/>
      <c r="Y143" s="470"/>
    </row>
    <row r="144" spans="5:27" ht="30" customHeight="1">
      <c r="E144" s="470"/>
      <c r="F144" s="470"/>
      <c r="G144" s="470"/>
      <c r="H144" s="470"/>
      <c r="I144" s="470"/>
      <c r="J144" s="470"/>
      <c r="K144" s="470"/>
      <c r="L144" s="470"/>
      <c r="M144" s="470"/>
      <c r="N144" s="470"/>
      <c r="O144" s="470"/>
      <c r="P144" s="470"/>
      <c r="Q144" s="470"/>
      <c r="R144" s="470"/>
      <c r="S144" s="470"/>
      <c r="T144" s="470"/>
      <c r="U144" s="609" t="s">
        <v>195</v>
      </c>
      <c r="V144" s="610"/>
      <c r="W144" s="555">
        <v>7</v>
      </c>
      <c r="X144" s="470"/>
      <c r="Y144" s="470"/>
    </row>
    <row r="145" spans="5:27" ht="30" customHeight="1">
      <c r="E145" s="470"/>
      <c r="F145" s="470"/>
      <c r="G145" s="470"/>
      <c r="H145" s="470"/>
      <c r="I145" s="470"/>
      <c r="J145" s="470"/>
      <c r="K145" s="470"/>
      <c r="L145" s="470"/>
      <c r="M145" s="470"/>
      <c r="N145" s="470"/>
      <c r="O145" s="470"/>
      <c r="P145" s="470"/>
      <c r="Q145" s="470"/>
      <c r="R145" s="470"/>
      <c r="S145" s="470"/>
      <c r="T145" s="470"/>
      <c r="U145" s="609" t="s">
        <v>196</v>
      </c>
      <c r="V145" s="610"/>
      <c r="W145" s="555">
        <v>8</v>
      </c>
      <c r="X145" s="470"/>
      <c r="Y145" s="470"/>
    </row>
    <row r="146" spans="5:27" ht="30" customHeight="1">
      <c r="E146" s="470"/>
      <c r="F146" s="470"/>
      <c r="G146" s="470"/>
      <c r="H146" s="470"/>
      <c r="I146" s="470"/>
      <c r="J146" s="470"/>
      <c r="K146" s="470"/>
      <c r="L146" s="470"/>
      <c r="M146" s="470"/>
      <c r="N146" s="470"/>
      <c r="O146" s="470"/>
      <c r="P146" s="470"/>
      <c r="Q146" s="470"/>
      <c r="R146" s="470"/>
      <c r="S146" s="470"/>
      <c r="T146" s="470"/>
      <c r="U146" s="609" t="s">
        <v>197</v>
      </c>
      <c r="V146" s="610"/>
      <c r="W146" s="555">
        <v>9</v>
      </c>
      <c r="X146" s="470"/>
      <c r="Y146" s="470"/>
    </row>
    <row r="147" spans="5:27" ht="30" customHeight="1">
      <c r="E147" s="470"/>
      <c r="F147" s="470"/>
      <c r="G147" s="470"/>
      <c r="H147" s="470"/>
      <c r="I147" s="470"/>
      <c r="J147" s="470"/>
      <c r="K147" s="470"/>
      <c r="L147" s="470"/>
      <c r="M147" s="470"/>
      <c r="N147" s="470"/>
      <c r="O147" s="470"/>
      <c r="P147" s="470"/>
      <c r="Q147" s="470"/>
      <c r="R147" s="470"/>
      <c r="S147" s="470"/>
      <c r="T147" s="470"/>
      <c r="U147" s="609" t="s">
        <v>198</v>
      </c>
      <c r="V147" s="610"/>
      <c r="W147" s="555">
        <v>10</v>
      </c>
      <c r="X147" s="470"/>
      <c r="Y147" s="656" t="s">
        <v>199</v>
      </c>
      <c r="Z147" s="652"/>
      <c r="AA147" s="650"/>
    </row>
    <row r="148" spans="5:27" ht="30" customHeight="1">
      <c r="E148" s="470"/>
      <c r="F148" s="470"/>
      <c r="G148" s="470"/>
      <c r="H148" s="470"/>
      <c r="I148" s="470"/>
      <c r="J148" s="470"/>
      <c r="K148" s="470"/>
      <c r="L148" s="470"/>
      <c r="M148" s="470"/>
      <c r="N148" s="470"/>
      <c r="O148" s="470"/>
      <c r="P148" s="470"/>
      <c r="Q148" s="470"/>
      <c r="R148" s="470"/>
      <c r="S148" s="470"/>
      <c r="T148" s="470"/>
      <c r="U148" s="470"/>
      <c r="V148" s="470"/>
      <c r="W148" s="470"/>
      <c r="X148" s="470"/>
      <c r="Y148" s="470"/>
    </row>
    <row r="149" spans="5:27" ht="25.5" customHeight="1">
      <c r="F149" s="309"/>
      <c r="G149" s="301"/>
      <c r="H149" s="301"/>
      <c r="I149" s="301"/>
      <c r="L149" s="301"/>
      <c r="M149" s="301"/>
      <c r="N149" s="301"/>
      <c r="O149" s="301"/>
      <c r="T149" s="301"/>
    </row>
    <row r="150" spans="5:27" ht="36.75" customHeight="1">
      <c r="E150" s="690" t="s">
        <v>210</v>
      </c>
      <c r="F150" s="602"/>
      <c r="G150" s="602"/>
      <c r="H150" s="602"/>
      <c r="I150" s="602"/>
      <c r="J150" s="602"/>
      <c r="K150" s="602"/>
      <c r="L150" s="602"/>
      <c r="M150" s="602"/>
      <c r="N150" s="603"/>
    </row>
    <row r="151" spans="5:27" ht="22.5" customHeight="1">
      <c r="E151" s="334"/>
      <c r="F151" s="334"/>
      <c r="G151" s="335"/>
      <c r="H151" s="335"/>
      <c r="I151" s="335"/>
      <c r="J151" s="335"/>
      <c r="K151" s="335"/>
      <c r="L151" s="335"/>
      <c r="M151" s="335"/>
      <c r="N151" s="336"/>
      <c r="S151" s="552"/>
    </row>
    <row r="152" spans="5:27" ht="36.75" customHeight="1">
      <c r="E152" s="671" t="s">
        <v>211</v>
      </c>
      <c r="F152" s="635"/>
      <c r="G152" s="635"/>
      <c r="H152" s="635"/>
      <c r="I152" s="635"/>
      <c r="J152" s="635"/>
      <c r="K152" s="635"/>
      <c r="L152" s="635"/>
      <c r="M152" s="635"/>
      <c r="N152" s="636"/>
    </row>
    <row r="153" spans="5:27">
      <c r="E153" s="10"/>
      <c r="F153" s="573"/>
      <c r="G153" s="307"/>
      <c r="H153" s="307"/>
      <c r="I153" s="308"/>
      <c r="J153" s="307"/>
      <c r="K153" s="307"/>
      <c r="L153" s="307"/>
      <c r="M153" s="307"/>
    </row>
    <row r="154" spans="5:27" ht="48.75" customHeight="1">
      <c r="F154" s="2"/>
      <c r="G154" s="617" t="s">
        <v>212</v>
      </c>
      <c r="H154" s="618"/>
      <c r="I154" s="610"/>
      <c r="J154" s="617" t="s">
        <v>213</v>
      </c>
      <c r="K154" s="618"/>
      <c r="L154" s="610"/>
      <c r="M154" s="552"/>
      <c r="N154" s="552"/>
    </row>
    <row r="155" spans="5:27" ht="39.75" customHeight="1">
      <c r="F155" s="2"/>
      <c r="G155" s="622" t="s">
        <v>214</v>
      </c>
      <c r="H155" s="618"/>
      <c r="I155" s="610"/>
      <c r="J155" s="622" t="s">
        <v>215</v>
      </c>
      <c r="K155" s="618"/>
      <c r="L155" s="610"/>
      <c r="M155" s="552"/>
      <c r="N155" s="552"/>
    </row>
    <row r="157" spans="5:27" ht="36" customHeight="1">
      <c r="H157" s="684" t="s">
        <v>216</v>
      </c>
      <c r="I157" s="652"/>
      <c r="J157" s="652"/>
      <c r="K157" s="650"/>
    </row>
    <row r="158" spans="5:27" ht="39" customHeight="1">
      <c r="H158" s="673">
        <v>0.09</v>
      </c>
      <c r="I158" s="635"/>
      <c r="J158" s="635"/>
      <c r="K158" s="636"/>
    </row>
    <row r="159" spans="5:27" ht="21.75" customHeight="1">
      <c r="H159" s="343"/>
      <c r="I159" s="344"/>
      <c r="J159" s="344"/>
      <c r="K159" s="345"/>
    </row>
    <row r="160" spans="5:27" ht="39" customHeight="1">
      <c r="E160" s="671" t="s">
        <v>79</v>
      </c>
      <c r="F160" s="635"/>
      <c r="G160" s="635"/>
      <c r="H160" s="635"/>
      <c r="I160" s="635"/>
      <c r="J160" s="635"/>
      <c r="K160" s="635"/>
      <c r="L160" s="635"/>
      <c r="M160" s="635"/>
      <c r="N160" s="636"/>
    </row>
    <row r="162" spans="5:14" ht="48" customHeight="1">
      <c r="G162" s="633" t="s">
        <v>80</v>
      </c>
      <c r="H162" s="610"/>
      <c r="I162" s="617" t="s">
        <v>82</v>
      </c>
      <c r="J162" s="610"/>
      <c r="K162" s="633" t="s">
        <v>83</v>
      </c>
      <c r="L162" s="610"/>
    </row>
    <row r="163" spans="5:14" ht="35.25" customHeight="1">
      <c r="G163" s="661">
        <v>5.4</v>
      </c>
      <c r="H163" s="610"/>
      <c r="I163" s="661">
        <v>7.2</v>
      </c>
      <c r="J163" s="610"/>
      <c r="K163" s="661">
        <v>9</v>
      </c>
      <c r="L163" s="610"/>
    </row>
    <row r="164" spans="5:14" s="307" customFormat="1" ht="36.75" customHeight="1">
      <c r="F164" s="308"/>
    </row>
    <row r="165" spans="5:14" s="559" customFormat="1" ht="43.5" customHeight="1">
      <c r="E165" s="611" t="s">
        <v>217</v>
      </c>
      <c r="F165" s="612"/>
      <c r="G165" s="612"/>
      <c r="H165" s="612"/>
      <c r="I165" s="612"/>
      <c r="J165" s="612"/>
      <c r="K165" s="612"/>
      <c r="L165" s="612"/>
      <c r="M165" s="612"/>
      <c r="N165" s="612"/>
    </row>
    <row r="166" spans="5:14" s="301" customFormat="1" ht="33" customHeight="1">
      <c r="E166" s="346"/>
      <c r="F166" s="346"/>
      <c r="G166" s="346"/>
      <c r="H166" s="346"/>
      <c r="I166" s="346"/>
      <c r="J166" s="346"/>
      <c r="K166" s="346"/>
      <c r="L166" s="346"/>
      <c r="M166" s="346"/>
      <c r="N166" s="347"/>
    </row>
    <row r="167" spans="5:14" ht="33" customHeight="1">
      <c r="E167" s="671" t="s">
        <v>218</v>
      </c>
      <c r="F167" s="635"/>
      <c r="G167" s="635"/>
      <c r="H167" s="635"/>
      <c r="I167" s="635"/>
      <c r="J167" s="635"/>
      <c r="K167" s="635"/>
      <c r="L167" s="635"/>
      <c r="M167" s="635"/>
      <c r="N167" s="636"/>
    </row>
    <row r="169" spans="5:14" ht="62.25" customHeight="1">
      <c r="H169" s="647" t="s">
        <v>219</v>
      </c>
      <c r="I169" s="652"/>
      <c r="J169" s="648"/>
      <c r="K169" s="348" t="s">
        <v>83</v>
      </c>
    </row>
    <row r="170" spans="5:14" ht="39.75" customHeight="1">
      <c r="G170" s="2"/>
      <c r="H170" s="661" t="s">
        <v>220</v>
      </c>
      <c r="I170" s="618"/>
      <c r="J170" s="610"/>
      <c r="K170" s="570">
        <v>144</v>
      </c>
      <c r="L170" s="132"/>
    </row>
    <row r="171" spans="5:14" ht="39.75" customHeight="1">
      <c r="G171" s="2"/>
      <c r="H171" s="661" t="s">
        <v>221</v>
      </c>
      <c r="I171" s="618"/>
      <c r="J171" s="610"/>
      <c r="K171" s="570">
        <v>144</v>
      </c>
      <c r="L171" s="132"/>
    </row>
    <row r="172" spans="5:14" ht="20.25" customHeight="1">
      <c r="H172" s="301"/>
      <c r="I172" s="301"/>
      <c r="J172" s="301"/>
      <c r="K172" s="301"/>
    </row>
    <row r="173" spans="5:14" ht="36" customHeight="1">
      <c r="E173" s="646" t="s">
        <v>222</v>
      </c>
      <c r="F173" s="635"/>
      <c r="G173" s="635"/>
      <c r="H173" s="635"/>
      <c r="I173" s="635"/>
      <c r="J173" s="635"/>
      <c r="K173" s="635"/>
      <c r="L173" s="635"/>
      <c r="M173" s="635"/>
      <c r="N173" s="636"/>
    </row>
    <row r="174" spans="5:14" ht="26.25" customHeight="1">
      <c r="E174" s="500"/>
      <c r="F174" s="500"/>
      <c r="G174" s="500"/>
      <c r="H174" s="500"/>
      <c r="I174" s="500"/>
      <c r="J174" s="500"/>
      <c r="K174" s="500"/>
      <c r="L174" s="500"/>
      <c r="M174" s="500"/>
      <c r="N174" s="561"/>
    </row>
    <row r="175" spans="5:14" ht="20.25" customHeight="1">
      <c r="E175" s="634" t="s">
        <v>223</v>
      </c>
      <c r="F175" s="635"/>
      <c r="G175" s="635"/>
      <c r="H175" s="635"/>
      <c r="I175" s="635"/>
      <c r="J175" s="635"/>
      <c r="K175" s="635"/>
      <c r="L175" s="635"/>
      <c r="M175" s="635"/>
      <c r="N175" s="636"/>
    </row>
    <row r="177" spans="5:14" ht="39" customHeight="1">
      <c r="G177" s="647" t="s">
        <v>224</v>
      </c>
      <c r="H177" s="652"/>
      <c r="I177" s="652"/>
      <c r="J177" s="652"/>
      <c r="K177" s="648"/>
      <c r="L177" s="348" t="s">
        <v>77</v>
      </c>
    </row>
    <row r="178" spans="5:14" ht="64.5" customHeight="1">
      <c r="F178" s="349"/>
      <c r="G178" s="655" t="s">
        <v>225</v>
      </c>
      <c r="H178" s="618"/>
      <c r="I178" s="618"/>
      <c r="J178" s="618"/>
      <c r="K178" s="610"/>
      <c r="L178" s="514">
        <v>0.5</v>
      </c>
    </row>
    <row r="179" spans="5:14" ht="45" customHeight="1">
      <c r="F179" s="349"/>
      <c r="G179" s="637" t="s">
        <v>226</v>
      </c>
      <c r="H179" s="618"/>
      <c r="I179" s="618"/>
      <c r="J179" s="618"/>
      <c r="K179" s="610"/>
      <c r="L179" s="350">
        <v>0.66700000000000004</v>
      </c>
    </row>
    <row r="180" spans="5:14" ht="45" customHeight="1">
      <c r="F180" s="349"/>
      <c r="G180" s="637" t="s">
        <v>227</v>
      </c>
      <c r="H180" s="618"/>
      <c r="I180" s="618"/>
      <c r="J180" s="618"/>
      <c r="K180" s="610"/>
      <c r="L180" s="514">
        <v>0.8</v>
      </c>
    </row>
    <row r="181" spans="5:14" ht="30" customHeight="1">
      <c r="F181" s="349"/>
      <c r="G181" s="637" t="s">
        <v>228</v>
      </c>
      <c r="H181" s="618"/>
      <c r="I181" s="618"/>
      <c r="J181" s="618"/>
      <c r="K181" s="610"/>
      <c r="L181" s="514">
        <v>0.88900000000000001</v>
      </c>
    </row>
    <row r="182" spans="5:14" ht="30" customHeight="1">
      <c r="F182" s="349"/>
      <c r="G182" s="637" t="s">
        <v>229</v>
      </c>
      <c r="H182" s="618"/>
      <c r="I182" s="618"/>
      <c r="J182" s="618"/>
      <c r="K182" s="610"/>
      <c r="L182" s="514">
        <v>1</v>
      </c>
    </row>
    <row r="183" spans="5:14">
      <c r="G183" s="301"/>
      <c r="H183" s="301"/>
      <c r="I183" s="301"/>
      <c r="J183" s="301"/>
      <c r="K183" s="301"/>
    </row>
    <row r="184" spans="5:14" ht="20.25" customHeight="1">
      <c r="E184" s="634" t="s">
        <v>230</v>
      </c>
      <c r="F184" s="635"/>
      <c r="G184" s="635"/>
      <c r="H184" s="635"/>
      <c r="I184" s="635"/>
      <c r="J184" s="635"/>
      <c r="K184" s="635"/>
      <c r="L184" s="635"/>
      <c r="M184" s="635"/>
      <c r="N184" s="636"/>
    </row>
    <row r="186" spans="5:14" ht="38.25" customHeight="1">
      <c r="G186" s="647" t="s">
        <v>224</v>
      </c>
      <c r="H186" s="652"/>
      <c r="I186" s="652"/>
      <c r="J186" s="652"/>
      <c r="K186" s="648"/>
      <c r="L186" s="348" t="s">
        <v>77</v>
      </c>
    </row>
    <row r="187" spans="5:14" ht="30" customHeight="1">
      <c r="F187" s="349"/>
      <c r="G187" s="655" t="s">
        <v>231</v>
      </c>
      <c r="H187" s="618"/>
      <c r="I187" s="618"/>
      <c r="J187" s="618"/>
      <c r="K187" s="610"/>
      <c r="L187" s="514">
        <v>0.33300000000000002</v>
      </c>
    </row>
    <row r="188" spans="5:14" ht="30" customHeight="1">
      <c r="F188" s="349"/>
      <c r="G188" s="637" t="s">
        <v>232</v>
      </c>
      <c r="H188" s="618"/>
      <c r="I188" s="618"/>
      <c r="J188" s="618"/>
      <c r="K188" s="610"/>
      <c r="L188" s="350">
        <v>0.36399999999999999</v>
      </c>
    </row>
    <row r="189" spans="5:14" ht="30" customHeight="1">
      <c r="F189" s="349"/>
      <c r="G189" s="637" t="s">
        <v>233</v>
      </c>
      <c r="H189" s="618"/>
      <c r="I189" s="618"/>
      <c r="J189" s="618"/>
      <c r="K189" s="610"/>
      <c r="L189" s="514">
        <v>0.4</v>
      </c>
    </row>
    <row r="190" spans="5:14" ht="30" customHeight="1">
      <c r="F190" s="349"/>
      <c r="G190" s="637" t="s">
        <v>234</v>
      </c>
      <c r="H190" s="618"/>
      <c r="I190" s="618"/>
      <c r="J190" s="618"/>
      <c r="K190" s="610"/>
      <c r="L190" s="514">
        <v>0.44400000000000001</v>
      </c>
    </row>
    <row r="191" spans="5:14" ht="30" customHeight="1">
      <c r="F191" s="349"/>
      <c r="G191" s="637" t="s">
        <v>235</v>
      </c>
      <c r="H191" s="618"/>
      <c r="I191" s="618"/>
      <c r="J191" s="618"/>
      <c r="K191" s="610"/>
      <c r="L191" s="514">
        <v>0.5</v>
      </c>
    </row>
    <row r="192" spans="5:14">
      <c r="G192" s="301"/>
      <c r="H192" s="301"/>
      <c r="I192" s="301"/>
      <c r="J192" s="301"/>
      <c r="K192" s="301"/>
    </row>
    <row r="194" spans="5:14" ht="20.25" customHeight="1">
      <c r="E194" s="634" t="s">
        <v>236</v>
      </c>
      <c r="F194" s="635"/>
      <c r="G194" s="635"/>
      <c r="H194" s="635"/>
      <c r="I194" s="635"/>
      <c r="J194" s="635"/>
      <c r="K194" s="635"/>
      <c r="L194" s="635"/>
      <c r="M194" s="635"/>
      <c r="N194" s="636"/>
    </row>
    <row r="196" spans="5:14" ht="30" customHeight="1">
      <c r="G196" s="2"/>
      <c r="H196" s="617" t="s">
        <v>77</v>
      </c>
      <c r="I196" s="618"/>
      <c r="J196" s="618"/>
      <c r="K196" s="610"/>
      <c r="L196" s="132"/>
    </row>
    <row r="197" spans="5:14" ht="30" customHeight="1">
      <c r="G197" s="2"/>
      <c r="H197" s="622">
        <v>0.33300000000000002</v>
      </c>
      <c r="I197" s="618"/>
      <c r="J197" s="618"/>
      <c r="K197" s="610"/>
      <c r="L197" s="132"/>
    </row>
    <row r="198" spans="5:14">
      <c r="H198" s="301"/>
      <c r="I198" s="301"/>
      <c r="J198" s="301"/>
      <c r="K198" s="301"/>
    </row>
    <row r="200" spans="5:14" ht="20.25" customHeight="1">
      <c r="E200" s="634" t="s">
        <v>237</v>
      </c>
      <c r="F200" s="635"/>
      <c r="G200" s="635"/>
      <c r="H200" s="635"/>
      <c r="I200" s="635"/>
      <c r="J200" s="635"/>
      <c r="K200" s="635"/>
      <c r="L200" s="635"/>
      <c r="M200" s="635"/>
      <c r="N200" s="636"/>
    </row>
    <row r="201" spans="5:14" ht="18.75" customHeight="1"/>
    <row r="202" spans="5:14" ht="39" customHeight="1">
      <c r="H202" s="647" t="s">
        <v>224</v>
      </c>
      <c r="I202" s="648"/>
      <c r="J202" s="649" t="s">
        <v>77</v>
      </c>
      <c r="K202" s="650"/>
    </row>
    <row r="203" spans="5:14" ht="30" customHeight="1">
      <c r="F203" s="349"/>
      <c r="G203" s="2"/>
      <c r="H203" s="655" t="s">
        <v>238</v>
      </c>
      <c r="I203" s="610"/>
      <c r="J203" s="643">
        <v>0.33300000000000002</v>
      </c>
      <c r="K203" s="610"/>
      <c r="L203" s="132"/>
    </row>
    <row r="204" spans="5:14" ht="30" customHeight="1">
      <c r="F204" s="349"/>
      <c r="G204" s="2"/>
      <c r="H204" s="637" t="s">
        <v>239</v>
      </c>
      <c r="I204" s="610"/>
      <c r="J204" s="670">
        <v>0.36399999999999999</v>
      </c>
      <c r="K204" s="610"/>
      <c r="L204" s="132"/>
    </row>
    <row r="205" spans="5:14" ht="30" customHeight="1">
      <c r="F205" s="349"/>
      <c r="G205" s="2"/>
      <c r="H205" s="637" t="s">
        <v>240</v>
      </c>
      <c r="I205" s="610"/>
      <c r="J205" s="643">
        <v>0.4</v>
      </c>
      <c r="K205" s="610"/>
      <c r="L205" s="132"/>
    </row>
    <row r="206" spans="5:14" ht="30" customHeight="1">
      <c r="F206" s="349"/>
      <c r="G206" s="2"/>
      <c r="H206" s="637" t="s">
        <v>241</v>
      </c>
      <c r="I206" s="610"/>
      <c r="J206" s="643">
        <v>0.44400000000000001</v>
      </c>
      <c r="K206" s="610"/>
      <c r="L206" s="132"/>
    </row>
    <row r="207" spans="5:14" ht="30" customHeight="1">
      <c r="F207" s="349"/>
      <c r="G207" s="2"/>
      <c r="H207" s="637" t="s">
        <v>48</v>
      </c>
      <c r="I207" s="610"/>
      <c r="J207" s="643">
        <v>0.5</v>
      </c>
      <c r="K207" s="610"/>
      <c r="L207" s="132"/>
    </row>
    <row r="208" spans="5:14">
      <c r="H208" s="301"/>
      <c r="I208" s="301"/>
      <c r="J208" s="301"/>
      <c r="K208" s="301"/>
    </row>
    <row r="209" spans="5:14" ht="20.25" customHeight="1">
      <c r="E209" s="634" t="s">
        <v>242</v>
      </c>
      <c r="F209" s="635"/>
      <c r="G209" s="635"/>
      <c r="H209" s="635"/>
      <c r="I209" s="635"/>
      <c r="J209" s="635"/>
      <c r="K209" s="635"/>
      <c r="L209" s="635"/>
      <c r="M209" s="635"/>
      <c r="N209" s="636"/>
    </row>
    <row r="211" spans="5:14" ht="36" customHeight="1">
      <c r="G211" s="2"/>
      <c r="H211" s="617" t="s">
        <v>77</v>
      </c>
      <c r="I211" s="618"/>
      <c r="J211" s="618"/>
      <c r="K211" s="610"/>
      <c r="L211" s="132"/>
    </row>
    <row r="212" spans="5:14" ht="41.25" customHeight="1">
      <c r="G212" s="2"/>
      <c r="H212" s="622">
        <v>0.33300000000000002</v>
      </c>
      <c r="I212" s="618"/>
      <c r="J212" s="618"/>
      <c r="K212" s="610"/>
      <c r="L212" s="132"/>
    </row>
    <row r="213" spans="5:14" ht="21" customHeight="1"/>
    <row r="214" spans="5:14" ht="20.25" customHeight="1">
      <c r="E214" s="634" t="s">
        <v>243</v>
      </c>
      <c r="F214" s="635"/>
      <c r="G214" s="635"/>
      <c r="H214" s="635"/>
      <c r="I214" s="635"/>
      <c r="J214" s="635"/>
      <c r="K214" s="635"/>
      <c r="L214" s="635"/>
      <c r="M214" s="635"/>
      <c r="N214" s="636"/>
    </row>
    <row r="216" spans="5:14" ht="33" customHeight="1">
      <c r="G216" s="2"/>
      <c r="H216" s="617" t="s">
        <v>77</v>
      </c>
      <c r="I216" s="618"/>
      <c r="J216" s="618"/>
      <c r="K216" s="610"/>
      <c r="L216" s="132"/>
    </row>
    <row r="217" spans="5:14" ht="39.75" customHeight="1">
      <c r="G217" s="2"/>
      <c r="H217" s="622">
        <v>0.33300000000000002</v>
      </c>
      <c r="I217" s="618"/>
      <c r="J217" s="618"/>
      <c r="K217" s="610"/>
      <c r="L217" s="132"/>
    </row>
    <row r="220" spans="5:14" ht="20.25" customHeight="1">
      <c r="E220" s="634" t="s">
        <v>244</v>
      </c>
      <c r="F220" s="635"/>
      <c r="G220" s="635"/>
      <c r="H220" s="635"/>
      <c r="I220" s="635"/>
      <c r="J220" s="635"/>
      <c r="K220" s="635"/>
      <c r="L220" s="635"/>
      <c r="M220" s="635"/>
      <c r="N220" s="636"/>
    </row>
    <row r="221" spans="5:14">
      <c r="G221" s="307"/>
      <c r="H221" s="307"/>
      <c r="I221" s="307"/>
      <c r="J221" s="307"/>
      <c r="K221" s="307"/>
      <c r="L221" s="307"/>
    </row>
    <row r="222" spans="5:14" ht="54" customHeight="1">
      <c r="F222" s="349"/>
      <c r="G222" s="617" t="s">
        <v>245</v>
      </c>
      <c r="H222" s="618"/>
      <c r="I222" s="618"/>
      <c r="J222" s="618"/>
      <c r="K222" s="610"/>
      <c r="L222" s="340" t="s">
        <v>246</v>
      </c>
      <c r="M222" s="132"/>
    </row>
    <row r="223" spans="5:14" ht="39.75" customHeight="1">
      <c r="F223" s="349"/>
      <c r="G223" s="655" t="s">
        <v>247</v>
      </c>
      <c r="H223" s="618"/>
      <c r="I223" s="618"/>
      <c r="J223" s="618"/>
      <c r="K223" s="610"/>
      <c r="L223" s="351" t="s">
        <v>248</v>
      </c>
      <c r="M223" s="132"/>
    </row>
    <row r="224" spans="5:14" ht="59.25" customHeight="1">
      <c r="F224" s="349"/>
      <c r="G224" s="655" t="s">
        <v>249</v>
      </c>
      <c r="H224" s="618"/>
      <c r="I224" s="618"/>
      <c r="J224" s="618"/>
      <c r="K224" s="610"/>
      <c r="L224" s="352">
        <v>4</v>
      </c>
      <c r="M224" s="132"/>
    </row>
    <row r="225" spans="5:14" ht="25.5" customHeight="1">
      <c r="G225" s="301"/>
      <c r="H225" s="301"/>
      <c r="I225" s="301"/>
      <c r="J225" s="301"/>
      <c r="K225" s="301"/>
      <c r="L225" s="301"/>
    </row>
    <row r="226" spans="5:14" ht="20.25" customHeight="1">
      <c r="E226" s="634" t="s">
        <v>250</v>
      </c>
      <c r="F226" s="635"/>
      <c r="G226" s="635"/>
      <c r="H226" s="635"/>
      <c r="I226" s="635"/>
      <c r="J226" s="635"/>
      <c r="K226" s="635"/>
      <c r="L226" s="635"/>
      <c r="M226" s="635"/>
      <c r="N226" s="636"/>
    </row>
    <row r="228" spans="5:14" ht="39.75" customHeight="1">
      <c r="H228" s="647" t="s">
        <v>245</v>
      </c>
      <c r="I228" s="648"/>
      <c r="J228" s="649" t="s">
        <v>246</v>
      </c>
      <c r="K228" s="650"/>
    </row>
    <row r="229" spans="5:14" ht="39.75" customHeight="1">
      <c r="F229" s="349"/>
      <c r="G229" s="2"/>
      <c r="H229" s="655" t="s">
        <v>251</v>
      </c>
      <c r="I229" s="610"/>
      <c r="J229" s="639">
        <v>1</v>
      </c>
      <c r="K229" s="610"/>
      <c r="L229" s="132"/>
    </row>
    <row r="230" spans="5:14" ht="39.75" customHeight="1">
      <c r="F230" s="349"/>
      <c r="G230" s="2"/>
      <c r="H230" s="637" t="s">
        <v>252</v>
      </c>
      <c r="I230" s="610"/>
      <c r="J230" s="639">
        <v>4</v>
      </c>
      <c r="K230" s="610"/>
      <c r="L230" s="132"/>
    </row>
    <row r="231" spans="5:14" ht="39.75" customHeight="1">
      <c r="F231" s="349"/>
      <c r="G231" s="2"/>
      <c r="H231" s="637" t="s">
        <v>253</v>
      </c>
      <c r="I231" s="610"/>
      <c r="J231" s="639">
        <v>6</v>
      </c>
      <c r="K231" s="610"/>
      <c r="L231" s="132"/>
    </row>
    <row r="232" spans="5:14" ht="24" customHeight="1"/>
    <row r="233" spans="5:14" ht="20.25" customHeight="1">
      <c r="E233" s="634" t="s">
        <v>254</v>
      </c>
      <c r="F233" s="635"/>
      <c r="G233" s="635"/>
      <c r="H233" s="635"/>
      <c r="I233" s="635"/>
      <c r="J233" s="635"/>
      <c r="K233" s="635"/>
      <c r="L233" s="635"/>
      <c r="M233" s="635"/>
      <c r="N233" s="636"/>
    </row>
    <row r="235" spans="5:14" ht="39.75" customHeight="1">
      <c r="H235" s="647" t="s">
        <v>245</v>
      </c>
      <c r="I235" s="648"/>
      <c r="J235" s="649" t="s">
        <v>246</v>
      </c>
      <c r="K235" s="650"/>
    </row>
    <row r="236" spans="5:14" ht="30" customHeight="1">
      <c r="F236" s="349"/>
      <c r="G236" s="2"/>
      <c r="H236" s="655" t="s">
        <v>255</v>
      </c>
      <c r="I236" s="610"/>
      <c r="J236" s="639">
        <v>1</v>
      </c>
      <c r="K236" s="610"/>
      <c r="L236" s="132"/>
    </row>
    <row r="237" spans="5:14" ht="30" customHeight="1">
      <c r="F237" s="349"/>
      <c r="G237" s="2"/>
      <c r="H237" s="637" t="s">
        <v>256</v>
      </c>
      <c r="I237" s="610"/>
      <c r="J237" s="639">
        <v>2</v>
      </c>
      <c r="K237" s="610"/>
      <c r="L237" s="132"/>
    </row>
    <row r="238" spans="5:14" ht="30" customHeight="1">
      <c r="F238" s="349"/>
      <c r="G238" s="2"/>
      <c r="H238" s="623" t="s">
        <v>257</v>
      </c>
      <c r="I238" s="624"/>
      <c r="J238" s="692">
        <v>3</v>
      </c>
      <c r="K238" s="624"/>
      <c r="L238" s="132"/>
    </row>
    <row r="239" spans="5:14" ht="30" customHeight="1">
      <c r="F239" s="349"/>
      <c r="G239" s="2"/>
      <c r="H239" s="623" t="s">
        <v>258</v>
      </c>
      <c r="I239" s="624"/>
      <c r="J239" s="692">
        <v>4</v>
      </c>
      <c r="K239" s="624"/>
      <c r="L239" s="132"/>
    </row>
    <row r="240" spans="5:14" ht="27" customHeight="1"/>
    <row r="241" spans="5:14" ht="20.25" customHeight="1">
      <c r="E241" s="634" t="s">
        <v>259</v>
      </c>
      <c r="F241" s="635"/>
      <c r="G241" s="635"/>
      <c r="H241" s="635"/>
      <c r="I241" s="635"/>
      <c r="J241" s="635"/>
      <c r="K241" s="635"/>
      <c r="L241" s="635"/>
      <c r="M241" s="635"/>
      <c r="N241" s="636"/>
    </row>
    <row r="243" spans="5:14" ht="39.75" customHeight="1">
      <c r="H243" s="647" t="s">
        <v>245</v>
      </c>
      <c r="I243" s="648"/>
      <c r="J243" s="649" t="s">
        <v>246</v>
      </c>
      <c r="K243" s="650"/>
    </row>
    <row r="244" spans="5:14" ht="30" customHeight="1">
      <c r="F244" s="349"/>
      <c r="G244" s="2"/>
      <c r="H244" s="655" t="s">
        <v>260</v>
      </c>
      <c r="I244" s="610"/>
      <c r="J244" s="639">
        <v>8</v>
      </c>
      <c r="K244" s="610"/>
      <c r="L244" s="132"/>
    </row>
    <row r="245" spans="5:14" ht="30" customHeight="1">
      <c r="F245" s="349"/>
      <c r="G245" s="2"/>
      <c r="H245" s="637" t="s">
        <v>261</v>
      </c>
      <c r="I245" s="610"/>
      <c r="J245" s="639">
        <v>8</v>
      </c>
      <c r="K245" s="610"/>
      <c r="L245" s="132"/>
    </row>
    <row r="246" spans="5:14" ht="30" customHeight="1">
      <c r="F246" s="357"/>
      <c r="G246" s="143"/>
      <c r="H246" s="358"/>
      <c r="I246" s="358"/>
      <c r="J246" s="359"/>
      <c r="K246" s="359"/>
      <c r="L246" s="132"/>
    </row>
    <row r="247" spans="5:14" ht="30" customHeight="1">
      <c r="E247" s="634" t="s">
        <v>262</v>
      </c>
      <c r="F247" s="635"/>
      <c r="G247" s="635"/>
      <c r="H247" s="635"/>
      <c r="I247" s="635"/>
      <c r="J247" s="635"/>
      <c r="K247" s="635"/>
      <c r="L247" s="635"/>
      <c r="M247" s="635"/>
      <c r="N247" s="636"/>
    </row>
    <row r="248" spans="5:14" ht="19.5" customHeight="1">
      <c r="F248" s="132"/>
      <c r="G248" s="132"/>
      <c r="H248" s="132"/>
      <c r="I248" s="132"/>
      <c r="J248" s="132"/>
      <c r="K248" s="132"/>
      <c r="L248" s="132"/>
    </row>
    <row r="249" spans="5:14" ht="40.5" customHeight="1">
      <c r="F249" s="349"/>
      <c r="G249" s="681" t="s">
        <v>224</v>
      </c>
      <c r="H249" s="682"/>
      <c r="I249" s="682"/>
      <c r="J249" s="682"/>
      <c r="K249" s="682"/>
      <c r="L249" s="658"/>
      <c r="M249" s="348" t="s">
        <v>263</v>
      </c>
    </row>
    <row r="250" spans="5:14" ht="30" customHeight="1">
      <c r="F250" s="349"/>
      <c r="G250" s="621" t="s">
        <v>264</v>
      </c>
      <c r="H250" s="618"/>
      <c r="I250" s="618"/>
      <c r="J250" s="618"/>
      <c r="K250" s="618"/>
      <c r="L250" s="610"/>
      <c r="M250" s="353">
        <v>6</v>
      </c>
    </row>
    <row r="251" spans="5:14" ht="30" customHeight="1">
      <c r="F251" s="349"/>
      <c r="G251" s="621" t="s">
        <v>265</v>
      </c>
      <c r="H251" s="618"/>
      <c r="I251" s="618"/>
      <c r="J251" s="618"/>
      <c r="K251" s="618"/>
      <c r="L251" s="610"/>
      <c r="M251" s="353">
        <v>8</v>
      </c>
    </row>
    <row r="252" spans="5:14" ht="30" customHeight="1">
      <c r="F252" s="349"/>
      <c r="G252" s="621" t="s">
        <v>266</v>
      </c>
      <c r="H252" s="618"/>
      <c r="I252" s="618"/>
      <c r="J252" s="618"/>
      <c r="K252" s="618"/>
      <c r="L252" s="610"/>
      <c r="M252" s="353">
        <v>12</v>
      </c>
    </row>
    <row r="253" spans="5:14" ht="30" customHeight="1">
      <c r="F253" s="349"/>
      <c r="G253" s="621" t="s">
        <v>267</v>
      </c>
      <c r="H253" s="618"/>
      <c r="I253" s="618"/>
      <c r="J253" s="618"/>
      <c r="K253" s="618"/>
      <c r="L253" s="610"/>
      <c r="M253" s="353">
        <v>24</v>
      </c>
    </row>
    <row r="254" spans="5:14" ht="30" customHeight="1">
      <c r="F254" s="349"/>
      <c r="G254" s="621" t="s">
        <v>268</v>
      </c>
      <c r="H254" s="618"/>
      <c r="I254" s="618"/>
      <c r="J254" s="618"/>
      <c r="K254" s="618"/>
      <c r="L254" s="610"/>
      <c r="M254" s="353">
        <v>48</v>
      </c>
    </row>
    <row r="255" spans="5:14" ht="30" customHeight="1">
      <c r="F255" s="349"/>
      <c r="G255" s="132"/>
      <c r="H255" s="132"/>
      <c r="I255" s="132"/>
      <c r="J255" s="132"/>
      <c r="K255" s="132"/>
      <c r="L255" s="132"/>
    </row>
    <row r="256" spans="5:14" ht="30" customHeight="1">
      <c r="F256" s="349"/>
      <c r="G256" s="132"/>
      <c r="H256" s="132"/>
      <c r="I256" s="132"/>
      <c r="J256" s="132"/>
      <c r="K256" s="132"/>
      <c r="L256" s="132"/>
    </row>
    <row r="257" spans="5:14">
      <c r="I257" s="132"/>
      <c r="J257" s="132"/>
      <c r="K257" s="132"/>
      <c r="L257" s="132"/>
    </row>
    <row r="258" spans="5:14" ht="34.5" customHeight="1">
      <c r="E258" s="646" t="s">
        <v>269</v>
      </c>
      <c r="F258" s="635"/>
      <c r="G258" s="635"/>
      <c r="H258" s="635"/>
      <c r="I258" s="635"/>
      <c r="J258" s="635"/>
      <c r="K258" s="635"/>
      <c r="L258" s="635"/>
      <c r="M258" s="635"/>
      <c r="N258" s="636"/>
    </row>
    <row r="259" spans="5:14" ht="25.5" customHeight="1"/>
    <row r="260" spans="5:14" ht="39.75" customHeight="1">
      <c r="G260" s="647" t="s">
        <v>224</v>
      </c>
      <c r="H260" s="652"/>
      <c r="I260" s="652"/>
      <c r="J260" s="652"/>
      <c r="K260" s="648"/>
      <c r="L260" s="348" t="s">
        <v>263</v>
      </c>
    </row>
    <row r="261" spans="5:14" ht="30" customHeight="1">
      <c r="F261" s="349"/>
      <c r="G261" s="654" t="s">
        <v>270</v>
      </c>
      <c r="H261" s="618"/>
      <c r="I261" s="618"/>
      <c r="J261" s="618"/>
      <c r="K261" s="610"/>
      <c r="L261" s="353">
        <v>6</v>
      </c>
    </row>
    <row r="262" spans="5:14" ht="30" customHeight="1">
      <c r="F262" s="349"/>
      <c r="G262" s="683" t="s">
        <v>271</v>
      </c>
      <c r="H262" s="618"/>
      <c r="I262" s="618"/>
      <c r="J262" s="618"/>
      <c r="K262" s="610"/>
      <c r="L262" s="353">
        <v>12</v>
      </c>
    </row>
    <row r="263" spans="5:14" ht="30" customHeight="1">
      <c r="F263" s="349"/>
      <c r="G263" s="621" t="s">
        <v>272</v>
      </c>
      <c r="H263" s="618"/>
      <c r="I263" s="618"/>
      <c r="J263" s="618"/>
      <c r="K263" s="610"/>
      <c r="L263" s="353">
        <v>24</v>
      </c>
    </row>
    <row r="264" spans="5:14" ht="30" customHeight="1">
      <c r="F264" s="349"/>
      <c r="G264" s="621" t="s">
        <v>273</v>
      </c>
      <c r="H264" s="618"/>
      <c r="I264" s="618"/>
      <c r="J264" s="618"/>
      <c r="K264" s="610"/>
      <c r="L264" s="353">
        <v>48</v>
      </c>
    </row>
    <row r="265" spans="5:14" s="307" customFormat="1" ht="29.25" customHeight="1">
      <c r="F265" s="308"/>
    </row>
    <row r="266" spans="5:14" s="559" customFormat="1" ht="42" customHeight="1">
      <c r="E266" s="611" t="s">
        <v>274</v>
      </c>
      <c r="F266" s="612"/>
      <c r="G266" s="612"/>
      <c r="H266" s="612"/>
      <c r="I266" s="612"/>
      <c r="J266" s="612"/>
      <c r="K266" s="612"/>
      <c r="L266" s="612"/>
      <c r="M266" s="612"/>
      <c r="N266" s="612"/>
    </row>
    <row r="267" spans="5:14" s="301" customFormat="1" ht="21.75" customHeight="1">
      <c r="F267" s="309"/>
    </row>
    <row r="268" spans="5:14" ht="26.25" customHeight="1">
      <c r="E268" s="671" t="s">
        <v>74</v>
      </c>
      <c r="F268" s="635"/>
      <c r="G268" s="635"/>
      <c r="H268" s="635"/>
      <c r="I268" s="635"/>
      <c r="J268" s="635"/>
      <c r="K268" s="635"/>
      <c r="L268" s="635"/>
      <c r="M268" s="635"/>
      <c r="N268" s="636"/>
    </row>
    <row r="270" spans="5:14">
      <c r="E270" s="10"/>
      <c r="F270" s="573"/>
      <c r="I270" s="305"/>
      <c r="J270" s="307"/>
      <c r="K270" s="307"/>
      <c r="L270" s="307"/>
      <c r="M270" s="307"/>
    </row>
    <row r="271" spans="5:14" ht="48" customHeight="1">
      <c r="F271" s="327"/>
      <c r="G271" s="328"/>
      <c r="H271" s="329"/>
      <c r="I271" s="330"/>
      <c r="J271" s="313" t="s">
        <v>61</v>
      </c>
      <c r="K271" s="675" t="s">
        <v>62</v>
      </c>
      <c r="L271" s="618"/>
      <c r="M271" s="610"/>
      <c r="N271" s="552"/>
    </row>
    <row r="272" spans="5:14" ht="30" customHeight="1">
      <c r="F272" s="627" t="s">
        <v>63</v>
      </c>
      <c r="G272" s="628"/>
      <c r="H272" s="629"/>
      <c r="I272" s="633" t="s">
        <v>64</v>
      </c>
      <c r="J272" s="625" t="s">
        <v>65</v>
      </c>
      <c r="K272" s="617" t="s">
        <v>66</v>
      </c>
      <c r="L272" s="618"/>
      <c r="M272" s="610"/>
      <c r="N272" s="552"/>
    </row>
    <row r="273" spans="5:14" ht="30" customHeight="1">
      <c r="F273" s="630"/>
      <c r="G273" s="631"/>
      <c r="H273" s="632"/>
      <c r="I273" s="626"/>
      <c r="J273" s="626"/>
      <c r="K273" s="558" t="s">
        <v>67</v>
      </c>
      <c r="L273" s="558" t="s">
        <v>68</v>
      </c>
      <c r="M273" s="558" t="s">
        <v>69</v>
      </c>
      <c r="N273" s="552"/>
    </row>
    <row r="274" spans="5:14" ht="30" customHeight="1">
      <c r="F274" s="619" t="s">
        <v>70</v>
      </c>
      <c r="G274" s="618"/>
      <c r="H274" s="610"/>
      <c r="I274" s="314">
        <v>0.1</v>
      </c>
      <c r="J274" s="315">
        <f>J277*0.1</f>
        <v>4.8000000000000007</v>
      </c>
      <c r="K274" s="316" t="s">
        <v>71</v>
      </c>
      <c r="L274" s="316">
        <v>1.2</v>
      </c>
      <c r="M274" s="316" t="s">
        <v>71</v>
      </c>
      <c r="N274" s="552"/>
    </row>
    <row r="275" spans="5:14" ht="30" customHeight="1">
      <c r="F275" s="619" t="s">
        <v>275</v>
      </c>
      <c r="G275" s="618"/>
      <c r="H275" s="610"/>
      <c r="I275" s="317">
        <v>0.9</v>
      </c>
      <c r="J275" s="318">
        <f>J277*0.9</f>
        <v>43.2</v>
      </c>
      <c r="K275" s="316">
        <f>K36*1.2</f>
        <v>8.4</v>
      </c>
      <c r="L275" s="316">
        <f>L36*1.2</f>
        <v>10.799999999999999</v>
      </c>
      <c r="M275" s="316">
        <f>M36*1.2</f>
        <v>13.68</v>
      </c>
      <c r="N275" s="552"/>
    </row>
    <row r="276" spans="5:14" ht="30" customHeight="1">
      <c r="F276" s="619" t="s">
        <v>73</v>
      </c>
      <c r="G276" s="618"/>
      <c r="H276" s="610"/>
      <c r="I276" s="319" t="s">
        <v>71</v>
      </c>
      <c r="J276" s="319" t="s">
        <v>71</v>
      </c>
      <c r="K276" s="319" t="s">
        <v>71</v>
      </c>
      <c r="L276" s="319" t="s">
        <v>71</v>
      </c>
      <c r="M276" s="319" t="s">
        <v>71</v>
      </c>
      <c r="N276" s="552"/>
    </row>
    <row r="277" spans="5:14" ht="39" customHeight="1">
      <c r="F277" s="331"/>
      <c r="G277" s="331"/>
      <c r="H277" s="332"/>
      <c r="I277" s="322">
        <f>SUM(I274:I276)</f>
        <v>1</v>
      </c>
      <c r="J277" s="323">
        <v>48</v>
      </c>
      <c r="K277" s="331"/>
      <c r="L277" s="333"/>
      <c r="M277" s="331"/>
      <c r="N277" s="552"/>
    </row>
    <row r="279" spans="5:14" ht="30" customHeight="1">
      <c r="E279" s="500"/>
      <c r="F279" s="552"/>
      <c r="G279" s="339"/>
      <c r="H279" s="339"/>
      <c r="I279" s="339"/>
      <c r="J279" s="339"/>
      <c r="K279" s="339"/>
      <c r="L279" s="339"/>
      <c r="M279" s="552"/>
      <c r="N279" s="552"/>
    </row>
    <row r="280" spans="5:14" ht="30" customHeight="1">
      <c r="E280" s="671" t="s">
        <v>276</v>
      </c>
      <c r="F280" s="635"/>
      <c r="G280" s="635"/>
      <c r="H280" s="635"/>
      <c r="I280" s="635"/>
      <c r="J280" s="635"/>
      <c r="K280" s="635"/>
      <c r="L280" s="635"/>
      <c r="M280" s="635"/>
      <c r="N280" s="636"/>
    </row>
    <row r="281" spans="5:14" ht="12" customHeight="1">
      <c r="G281" s="301"/>
      <c r="H281" s="301"/>
      <c r="I281" s="301"/>
      <c r="J281" s="301"/>
      <c r="K281" s="301"/>
      <c r="L281" s="301"/>
    </row>
    <row r="282" spans="5:14" ht="59.25" customHeight="1">
      <c r="E282" s="2"/>
      <c r="F282" s="617" t="s">
        <v>85</v>
      </c>
      <c r="G282" s="618"/>
      <c r="H282" s="610"/>
      <c r="I282" s="340" t="s">
        <v>86</v>
      </c>
      <c r="J282" s="341" t="s">
        <v>64</v>
      </c>
      <c r="K282" s="340" t="s">
        <v>87</v>
      </c>
      <c r="L282" s="340" t="s">
        <v>88</v>
      </c>
      <c r="M282" s="340" t="s">
        <v>277</v>
      </c>
      <c r="N282" s="340" t="s">
        <v>89</v>
      </c>
    </row>
    <row r="283" spans="5:14" ht="30" customHeight="1">
      <c r="E283" s="2"/>
      <c r="F283" s="653" t="s">
        <v>90</v>
      </c>
      <c r="G283" s="618"/>
      <c r="H283" s="610"/>
      <c r="I283" s="570">
        <v>12</v>
      </c>
      <c r="J283" s="342">
        <v>0.7</v>
      </c>
      <c r="K283" s="316" t="s">
        <v>93</v>
      </c>
      <c r="L283" s="316">
        <v>8.4</v>
      </c>
      <c r="M283" s="316">
        <v>1.2</v>
      </c>
      <c r="N283" s="316">
        <f>L283*M283</f>
        <v>10.08</v>
      </c>
    </row>
    <row r="284" spans="5:14" ht="30" customHeight="1">
      <c r="E284" s="2"/>
      <c r="F284" s="653" t="s">
        <v>92</v>
      </c>
      <c r="G284" s="618"/>
      <c r="H284" s="610"/>
      <c r="I284" s="570">
        <v>10</v>
      </c>
      <c r="J284" s="342">
        <v>0.2</v>
      </c>
      <c r="K284" s="316" t="s">
        <v>93</v>
      </c>
      <c r="L284" s="316">
        <v>2</v>
      </c>
      <c r="M284" s="316">
        <v>1.2</v>
      </c>
      <c r="N284" s="316">
        <f>L284*M284</f>
        <v>2.4</v>
      </c>
    </row>
    <row r="285" spans="5:14" ht="30" customHeight="1">
      <c r="E285" s="2"/>
      <c r="F285" s="653" t="s">
        <v>94</v>
      </c>
      <c r="G285" s="618"/>
      <c r="H285" s="610"/>
      <c r="I285" s="570">
        <v>10</v>
      </c>
      <c r="J285" s="342">
        <v>0.1</v>
      </c>
      <c r="K285" s="316" t="s">
        <v>93</v>
      </c>
      <c r="L285" s="316">
        <v>1</v>
      </c>
      <c r="M285" s="316">
        <v>1.2</v>
      </c>
      <c r="N285" s="316">
        <f>L285*M285</f>
        <v>1.2</v>
      </c>
    </row>
    <row r="286" spans="5:14" ht="30" customHeight="1">
      <c r="E286" s="2"/>
      <c r="F286" s="653" t="s">
        <v>95</v>
      </c>
      <c r="G286" s="618"/>
      <c r="H286" s="610"/>
      <c r="I286" s="570" t="s">
        <v>71</v>
      </c>
      <c r="J286" s="342">
        <f>SUM(J283:J285)</f>
        <v>0.99999999999999989</v>
      </c>
      <c r="K286" s="316" t="s">
        <v>71</v>
      </c>
      <c r="L286" s="316">
        <f>L283 +L284+L285</f>
        <v>11.4</v>
      </c>
      <c r="M286" s="316" t="s">
        <v>71</v>
      </c>
      <c r="N286" s="316">
        <f>SUM(N283:N285)</f>
        <v>13.68</v>
      </c>
    </row>
    <row r="287" spans="5:14" ht="24.75" customHeight="1">
      <c r="F287" s="309"/>
      <c r="G287" s="301"/>
      <c r="H287" s="301"/>
      <c r="I287" s="301"/>
      <c r="J287" s="301"/>
      <c r="K287" s="301"/>
      <c r="L287" s="301"/>
      <c r="M287" s="301"/>
    </row>
    <row r="288" spans="5:14" ht="30" customHeight="1">
      <c r="E288" s="671" t="s">
        <v>96</v>
      </c>
      <c r="F288" s="635"/>
      <c r="G288" s="635"/>
      <c r="H288" s="635"/>
      <c r="I288" s="635"/>
      <c r="J288" s="635"/>
      <c r="K288" s="635"/>
      <c r="L288" s="635"/>
      <c r="M288" s="635"/>
      <c r="N288" s="636"/>
    </row>
    <row r="289" spans="5:14" ht="14.25" customHeight="1"/>
    <row r="290" spans="5:14" ht="60.75" customHeight="1">
      <c r="E290" s="2"/>
      <c r="F290" s="617" t="s">
        <v>85</v>
      </c>
      <c r="G290" s="618"/>
      <c r="H290" s="610"/>
      <c r="I290" s="340" t="s">
        <v>86</v>
      </c>
      <c r="J290" s="341" t="s">
        <v>64</v>
      </c>
      <c r="K290" s="340" t="s">
        <v>87</v>
      </c>
      <c r="L290" s="340" t="s">
        <v>88</v>
      </c>
      <c r="M290" s="340" t="s">
        <v>277</v>
      </c>
      <c r="N290" s="340" t="s">
        <v>89</v>
      </c>
    </row>
    <row r="291" spans="5:14" ht="30" customHeight="1">
      <c r="F291" s="653" t="s">
        <v>90</v>
      </c>
      <c r="G291" s="618"/>
      <c r="H291" s="610"/>
      <c r="I291" s="570">
        <v>12</v>
      </c>
      <c r="J291" s="342">
        <v>0.7</v>
      </c>
      <c r="K291" s="316" t="s">
        <v>91</v>
      </c>
      <c r="L291" s="316">
        <v>8.4</v>
      </c>
      <c r="M291" s="316">
        <v>1.2</v>
      </c>
      <c r="N291" s="316">
        <f>L291*M291</f>
        <v>10.08</v>
      </c>
    </row>
    <row r="292" spans="5:14" ht="30" customHeight="1">
      <c r="F292" s="653" t="s">
        <v>92</v>
      </c>
      <c r="G292" s="618"/>
      <c r="H292" s="610"/>
      <c r="I292" s="570">
        <v>10</v>
      </c>
      <c r="J292" s="342">
        <v>0.1</v>
      </c>
      <c r="K292" s="316" t="s">
        <v>93</v>
      </c>
      <c r="L292" s="316">
        <v>1</v>
      </c>
      <c r="M292" s="316">
        <v>1.2</v>
      </c>
      <c r="N292" s="316">
        <f>L292*M292</f>
        <v>1.2</v>
      </c>
    </row>
    <row r="293" spans="5:14" ht="30" customHeight="1">
      <c r="F293" s="653" t="s">
        <v>94</v>
      </c>
      <c r="G293" s="618"/>
      <c r="H293" s="610"/>
      <c r="I293" s="570">
        <v>10</v>
      </c>
      <c r="J293" s="342">
        <v>0.2</v>
      </c>
      <c r="K293" s="316" t="s">
        <v>93</v>
      </c>
      <c r="L293" s="316">
        <v>2</v>
      </c>
      <c r="M293" s="316">
        <v>1.2</v>
      </c>
      <c r="N293" s="316">
        <f>L293*M293</f>
        <v>2.4</v>
      </c>
    </row>
    <row r="294" spans="5:14" ht="30" customHeight="1">
      <c r="F294" s="653" t="s">
        <v>95</v>
      </c>
      <c r="G294" s="618"/>
      <c r="H294" s="610"/>
      <c r="I294" s="570" t="s">
        <v>71</v>
      </c>
      <c r="J294" s="342">
        <f>SUM(J291:J293)</f>
        <v>1</v>
      </c>
      <c r="K294" s="316" t="s">
        <v>71</v>
      </c>
      <c r="L294" s="316">
        <f>L291 +L292+L293</f>
        <v>11.4</v>
      </c>
      <c r="M294" s="316" t="s">
        <v>71</v>
      </c>
      <c r="N294" s="316">
        <f>SUM(N291:N293)</f>
        <v>13.68</v>
      </c>
    </row>
    <row r="295" spans="5:14" ht="24.75" customHeight="1"/>
    <row r="296" spans="5:14" ht="28.5" customHeight="1">
      <c r="E296" s="671" t="s">
        <v>278</v>
      </c>
      <c r="F296" s="635"/>
      <c r="G296" s="635"/>
      <c r="H296" s="635"/>
      <c r="I296" s="635"/>
      <c r="J296" s="635"/>
      <c r="K296" s="635"/>
      <c r="L296" s="635"/>
      <c r="M296" s="635"/>
      <c r="N296" s="636"/>
    </row>
    <row r="298" spans="5:14" ht="42.75" customHeight="1">
      <c r="G298" s="664" t="s">
        <v>80</v>
      </c>
      <c r="H298" s="658"/>
      <c r="I298" s="657" t="s">
        <v>82</v>
      </c>
      <c r="J298" s="658"/>
      <c r="K298" s="696" t="s">
        <v>83</v>
      </c>
      <c r="L298" s="697"/>
    </row>
    <row r="299" spans="5:14" ht="39" customHeight="1">
      <c r="G299" s="680">
        <v>8.4</v>
      </c>
      <c r="H299" s="624"/>
      <c r="I299" s="665">
        <v>10.8</v>
      </c>
      <c r="J299" s="624"/>
      <c r="K299" s="666">
        <v>13.68</v>
      </c>
      <c r="L299" s="667"/>
    </row>
    <row r="300" spans="5:14" ht="26.25" customHeight="1">
      <c r="G300" s="354"/>
      <c r="H300" s="355"/>
      <c r="I300" s="355"/>
      <c r="J300" s="355"/>
      <c r="K300" s="355"/>
      <c r="L300" s="356"/>
    </row>
    <row r="301" spans="5:14" ht="39" customHeight="1">
      <c r="E301" s="646" t="s">
        <v>279</v>
      </c>
      <c r="F301" s="635"/>
      <c r="G301" s="635"/>
      <c r="H301" s="635"/>
      <c r="I301" s="635"/>
      <c r="J301" s="635"/>
      <c r="K301" s="635"/>
      <c r="L301" s="635"/>
      <c r="M301" s="635"/>
      <c r="N301" s="636"/>
    </row>
    <row r="303" spans="5:14" ht="20.25" customHeight="1">
      <c r="E303" s="634" t="s">
        <v>280</v>
      </c>
      <c r="F303" s="635"/>
      <c r="G303" s="635"/>
      <c r="H303" s="635"/>
      <c r="I303" s="635"/>
      <c r="J303" s="635"/>
      <c r="K303" s="635"/>
      <c r="L303" s="635"/>
      <c r="M303" s="635"/>
      <c r="N303" s="636"/>
    </row>
    <row r="305" spans="5:14" ht="39.75" customHeight="1">
      <c r="G305" s="2"/>
      <c r="H305" s="617" t="s">
        <v>77</v>
      </c>
      <c r="I305" s="618"/>
      <c r="J305" s="618"/>
      <c r="K305" s="610"/>
      <c r="L305" s="132"/>
    </row>
    <row r="306" spans="5:14" ht="39" customHeight="1">
      <c r="G306" s="2"/>
      <c r="H306" s="622">
        <v>0.33300000000000002</v>
      </c>
      <c r="I306" s="618"/>
      <c r="J306" s="618"/>
      <c r="K306" s="610"/>
      <c r="L306" s="132"/>
    </row>
    <row r="308" spans="5:14" ht="36" customHeight="1">
      <c r="E308" s="646" t="s">
        <v>281</v>
      </c>
      <c r="F308" s="635"/>
      <c r="G308" s="635"/>
      <c r="H308" s="635"/>
      <c r="I308" s="635"/>
      <c r="J308" s="635"/>
      <c r="K308" s="635"/>
      <c r="L308" s="635"/>
      <c r="M308" s="635"/>
      <c r="N308" s="636"/>
    </row>
    <row r="309" spans="5:14" ht="23.25" customHeight="1">
      <c r="E309" s="334"/>
      <c r="F309" s="334"/>
      <c r="G309" s="334"/>
      <c r="H309" s="334"/>
      <c r="I309" s="334"/>
      <c r="J309" s="334"/>
      <c r="K309" s="334"/>
      <c r="L309" s="334"/>
      <c r="M309" s="334"/>
      <c r="N309" s="336"/>
    </row>
    <row r="310" spans="5:14" ht="36" customHeight="1">
      <c r="E310" s="634" t="s">
        <v>262</v>
      </c>
      <c r="F310" s="635"/>
      <c r="G310" s="635"/>
      <c r="H310" s="635"/>
      <c r="I310" s="635"/>
      <c r="J310" s="635"/>
      <c r="K310" s="635"/>
      <c r="L310" s="635"/>
      <c r="M310" s="635"/>
      <c r="N310" s="636"/>
    </row>
    <row r="312" spans="5:14" ht="34.5" customHeight="1">
      <c r="F312" s="681" t="s">
        <v>224</v>
      </c>
      <c r="G312" s="682"/>
      <c r="H312" s="682"/>
      <c r="I312" s="682"/>
      <c r="J312" s="682"/>
      <c r="K312" s="658"/>
      <c r="L312" s="348" t="s">
        <v>77</v>
      </c>
    </row>
    <row r="313" spans="5:14" ht="30" customHeight="1">
      <c r="E313" s="2"/>
      <c r="F313" s="683" t="s">
        <v>282</v>
      </c>
      <c r="G313" s="618"/>
      <c r="H313" s="618"/>
      <c r="I313" s="618"/>
      <c r="J313" s="618"/>
      <c r="K313" s="610"/>
      <c r="L313" s="353">
        <v>6</v>
      </c>
    </row>
    <row r="314" spans="5:14" ht="30" customHeight="1">
      <c r="E314" s="2"/>
      <c r="F314" s="621" t="s">
        <v>283</v>
      </c>
      <c r="G314" s="618"/>
      <c r="H314" s="618"/>
      <c r="I314" s="618"/>
      <c r="J314" s="618"/>
      <c r="K314" s="610"/>
      <c r="L314" s="353">
        <v>6</v>
      </c>
    </row>
    <row r="315" spans="5:14" ht="30" customHeight="1">
      <c r="E315" s="2"/>
      <c r="F315" s="621" t="s">
        <v>265</v>
      </c>
      <c r="G315" s="618"/>
      <c r="H315" s="618"/>
      <c r="I315" s="618"/>
      <c r="J315" s="618"/>
      <c r="K315" s="610"/>
      <c r="L315" s="353">
        <v>8</v>
      </c>
    </row>
    <row r="316" spans="5:14" ht="30" customHeight="1">
      <c r="E316" s="2"/>
      <c r="F316" s="621" t="s">
        <v>266</v>
      </c>
      <c r="G316" s="618"/>
      <c r="H316" s="618"/>
      <c r="I316" s="618"/>
      <c r="J316" s="618"/>
      <c r="K316" s="610"/>
      <c r="L316" s="353">
        <v>12</v>
      </c>
    </row>
    <row r="317" spans="5:14" ht="30" customHeight="1">
      <c r="E317" s="2"/>
      <c r="F317" s="621" t="s">
        <v>267</v>
      </c>
      <c r="G317" s="618"/>
      <c r="H317" s="618"/>
      <c r="I317" s="618"/>
      <c r="J317" s="618"/>
      <c r="K317" s="610"/>
      <c r="L317" s="353">
        <v>24</v>
      </c>
    </row>
    <row r="318" spans="5:14" ht="30" customHeight="1">
      <c r="F318" s="621" t="s">
        <v>268</v>
      </c>
      <c r="G318" s="618"/>
      <c r="H318" s="618"/>
      <c r="I318" s="618"/>
      <c r="J318" s="618"/>
      <c r="K318" s="610"/>
      <c r="L318" s="353">
        <v>48</v>
      </c>
    </row>
  </sheetData>
  <mergeCells count="338">
    <mergeCell ref="F315:K315"/>
    <mergeCell ref="E54:N54"/>
    <mergeCell ref="G262:K262"/>
    <mergeCell ref="F94:G94"/>
    <mergeCell ref="G186:K186"/>
    <mergeCell ref="AB88:BA88"/>
    <mergeCell ref="G163:H163"/>
    <mergeCell ref="AB90:AC90"/>
    <mergeCell ref="U127:V127"/>
    <mergeCell ref="F314:K314"/>
    <mergeCell ref="K298:L298"/>
    <mergeCell ref="E175:N175"/>
    <mergeCell ref="L103:O103"/>
    <mergeCell ref="Q103:T103"/>
    <mergeCell ref="Y96:Z96"/>
    <mergeCell ref="U136:V137"/>
    <mergeCell ref="Q116:S116"/>
    <mergeCell ref="V104:W104"/>
    <mergeCell ref="Y95:Z95"/>
    <mergeCell ref="E310:N310"/>
    <mergeCell ref="I33:I34"/>
    <mergeCell ref="F77:H77"/>
    <mergeCell ref="H212:K212"/>
    <mergeCell ref="G263:K263"/>
    <mergeCell ref="E134:Y134"/>
    <mergeCell ref="Y147:AA147"/>
    <mergeCell ref="F33:H34"/>
    <mergeCell ref="W90:Z90"/>
    <mergeCell ref="F282:H282"/>
    <mergeCell ref="Q113:S113"/>
    <mergeCell ref="W92:X92"/>
    <mergeCell ref="O92:P92"/>
    <mergeCell ref="Y92:Z92"/>
    <mergeCell ref="W94:X94"/>
    <mergeCell ref="I103:J103"/>
    <mergeCell ref="Y94:Z94"/>
    <mergeCell ref="G189:K189"/>
    <mergeCell ref="E141:H141"/>
    <mergeCell ref="U125:V125"/>
    <mergeCell ref="E139:H139"/>
    <mergeCell ref="W121:W122"/>
    <mergeCell ref="W91:X91"/>
    <mergeCell ref="F101:AE101"/>
    <mergeCell ref="W93:X93"/>
    <mergeCell ref="E28:N28"/>
    <mergeCell ref="F285:H285"/>
    <mergeCell ref="E30:N30"/>
    <mergeCell ref="I69:J69"/>
    <mergeCell ref="K69:L69"/>
    <mergeCell ref="J228:K228"/>
    <mergeCell ref="J203:K203"/>
    <mergeCell ref="H217:K217"/>
    <mergeCell ref="J243:K243"/>
    <mergeCell ref="F123:H123"/>
    <mergeCell ref="E143:H143"/>
    <mergeCell ref="H229:I229"/>
    <mergeCell ref="E220:N220"/>
    <mergeCell ref="F276:H276"/>
    <mergeCell ref="I90:J90"/>
    <mergeCell ref="F124:H124"/>
    <mergeCell ref="E40:N40"/>
    <mergeCell ref="F74:H74"/>
    <mergeCell ref="J238:K238"/>
    <mergeCell ref="F76:H76"/>
    <mergeCell ref="G178:K178"/>
    <mergeCell ref="G56:I57"/>
    <mergeCell ref="I91:J91"/>
    <mergeCell ref="G191:K191"/>
    <mergeCell ref="H306:K306"/>
    <mergeCell ref="L104:M104"/>
    <mergeCell ref="F90:G90"/>
    <mergeCell ref="J154:L154"/>
    <mergeCell ref="G222:K222"/>
    <mergeCell ref="E138:H138"/>
    <mergeCell ref="E152:N152"/>
    <mergeCell ref="J64:L64"/>
    <mergeCell ref="N90:N93"/>
    <mergeCell ref="F292:H292"/>
    <mergeCell ref="G188:K188"/>
    <mergeCell ref="G182:K182"/>
    <mergeCell ref="L114:M114"/>
    <mergeCell ref="J239:K239"/>
    <mergeCell ref="E280:N280"/>
    <mergeCell ref="K271:M271"/>
    <mergeCell ref="E80:N80"/>
    <mergeCell ref="G223:K223"/>
    <mergeCell ref="H196:K196"/>
    <mergeCell ref="E226:N226"/>
    <mergeCell ref="H305:K305"/>
    <mergeCell ref="J33:J34"/>
    <mergeCell ref="F84:H84"/>
    <mergeCell ref="K162:L162"/>
    <mergeCell ref="K272:M272"/>
    <mergeCell ref="Q111:S111"/>
    <mergeCell ref="H205:I205"/>
    <mergeCell ref="F126:H126"/>
    <mergeCell ref="U121:V122"/>
    <mergeCell ref="N110:O110"/>
    <mergeCell ref="G249:L249"/>
    <mergeCell ref="K43:M43"/>
    <mergeCell ref="F46:H46"/>
    <mergeCell ref="T89:U89"/>
    <mergeCell ref="F48:H48"/>
    <mergeCell ref="G252:L252"/>
    <mergeCell ref="I92:J92"/>
    <mergeCell ref="H245:I245"/>
    <mergeCell ref="U140:V140"/>
    <mergeCell ref="V106:W106"/>
    <mergeCell ref="L105:M105"/>
    <mergeCell ref="J155:L155"/>
    <mergeCell ref="F93:G93"/>
    <mergeCell ref="U142:V142"/>
    <mergeCell ref="L113:M113"/>
    <mergeCell ref="F318:K318"/>
    <mergeCell ref="G299:H299"/>
    <mergeCell ref="F312:K312"/>
    <mergeCell ref="L106:M106"/>
    <mergeCell ref="L93:M93"/>
    <mergeCell ref="E258:N258"/>
    <mergeCell ref="Q108:S108"/>
    <mergeCell ref="J206:K206"/>
    <mergeCell ref="F313:K313"/>
    <mergeCell ref="H237:I237"/>
    <mergeCell ref="H157:K157"/>
    <mergeCell ref="H239:I239"/>
    <mergeCell ref="L111:M111"/>
    <mergeCell ref="N104:O104"/>
    <mergeCell ref="H169:J169"/>
    <mergeCell ref="L112:M112"/>
    <mergeCell ref="N112:O112"/>
    <mergeCell ref="N106:O106"/>
    <mergeCell ref="E233:N233"/>
    <mergeCell ref="N105:O105"/>
    <mergeCell ref="F294:H294"/>
    <mergeCell ref="N107:O107"/>
    <mergeCell ref="E247:N247"/>
    <mergeCell ref="J237:K237"/>
    <mergeCell ref="B1:S1"/>
    <mergeCell ref="H236:I236"/>
    <mergeCell ref="I272:I273"/>
    <mergeCell ref="L116:M116"/>
    <mergeCell ref="G224:K224"/>
    <mergeCell ref="E301:N301"/>
    <mergeCell ref="U139:V139"/>
    <mergeCell ref="U145:V145"/>
    <mergeCell ref="E214:N214"/>
    <mergeCell ref="Q105:S105"/>
    <mergeCell ref="E142:H142"/>
    <mergeCell ref="V108:W108"/>
    <mergeCell ref="N111:O111"/>
    <mergeCell ref="Q107:S107"/>
    <mergeCell ref="L109:M109"/>
    <mergeCell ref="F272:H273"/>
    <mergeCell ref="F105:G105"/>
    <mergeCell ref="E137:H137"/>
    <mergeCell ref="F128:H128"/>
    <mergeCell ref="E167:N167"/>
    <mergeCell ref="U138:V138"/>
    <mergeCell ref="U132:V132"/>
    <mergeCell ref="F107:G107"/>
    <mergeCell ref="F121:I121"/>
    <mergeCell ref="E3:N3"/>
    <mergeCell ref="Q110:S110"/>
    <mergeCell ref="G250:L250"/>
    <mergeCell ref="U126:V126"/>
    <mergeCell ref="E160:N160"/>
    <mergeCell ref="H170:J170"/>
    <mergeCell ref="F106:G106"/>
    <mergeCell ref="E67:N67"/>
    <mergeCell ref="E303:N303"/>
    <mergeCell ref="G177:K177"/>
    <mergeCell ref="E140:H140"/>
    <mergeCell ref="U130:V130"/>
    <mergeCell ref="H243:I243"/>
    <mergeCell ref="E288:N288"/>
    <mergeCell ref="L90:M90"/>
    <mergeCell ref="U144:V144"/>
    <mergeCell ref="F36:H36"/>
    <mergeCell ref="K32:M32"/>
    <mergeCell ref="L91:M91"/>
    <mergeCell ref="E296:N296"/>
    <mergeCell ref="G70:H70"/>
    <mergeCell ref="I70:J70"/>
    <mergeCell ref="E72:N72"/>
    <mergeCell ref="J229:K229"/>
    <mergeCell ref="J5:J6"/>
    <mergeCell ref="F286:H286"/>
    <mergeCell ref="L115:M115"/>
    <mergeCell ref="L108:M108"/>
    <mergeCell ref="N108:O108"/>
    <mergeCell ref="AB92:AC92"/>
    <mergeCell ref="Y91:Z91"/>
    <mergeCell ref="I105:J105"/>
    <mergeCell ref="H158:K158"/>
    <mergeCell ref="AB94:AC94"/>
    <mergeCell ref="Y93:Z93"/>
    <mergeCell ref="I163:J163"/>
    <mergeCell ref="K163:L163"/>
    <mergeCell ref="F125:H125"/>
    <mergeCell ref="F104:G104"/>
    <mergeCell ref="U147:V147"/>
    <mergeCell ref="K33:M33"/>
    <mergeCell ref="O91:P91"/>
    <mergeCell ref="V105:W105"/>
    <mergeCell ref="U141:V141"/>
    <mergeCell ref="V107:W107"/>
    <mergeCell ref="F37:H37"/>
    <mergeCell ref="U143:V143"/>
    <mergeCell ref="F284:H284"/>
    <mergeCell ref="E268:N268"/>
    <mergeCell ref="AB91:AC91"/>
    <mergeCell ref="W95:X95"/>
    <mergeCell ref="G190:K190"/>
    <mergeCell ref="J245:K245"/>
    <mergeCell ref="W97:X97"/>
    <mergeCell ref="G162:H162"/>
    <mergeCell ref="L92:M92"/>
    <mergeCell ref="I162:J162"/>
    <mergeCell ref="W96:X96"/>
    <mergeCell ref="J205:K205"/>
    <mergeCell ref="U129:V129"/>
    <mergeCell ref="U123:V123"/>
    <mergeCell ref="H202:I202"/>
    <mergeCell ref="J202:K202"/>
    <mergeCell ref="E150:N150"/>
    <mergeCell ref="AB93:AC93"/>
    <mergeCell ref="Y97:Z97"/>
    <mergeCell ref="I5:I6"/>
    <mergeCell ref="F293:H293"/>
    <mergeCell ref="H203:I203"/>
    <mergeCell ref="E200:N200"/>
    <mergeCell ref="F275:H275"/>
    <mergeCell ref="K70:L70"/>
    <mergeCell ref="I299:J299"/>
    <mergeCell ref="Q115:S115"/>
    <mergeCell ref="G251:L251"/>
    <mergeCell ref="K299:L299"/>
    <mergeCell ref="H204:I204"/>
    <mergeCell ref="E136:I136"/>
    <mergeCell ref="J204:K204"/>
    <mergeCell ref="N114:O114"/>
    <mergeCell ref="G253:L253"/>
    <mergeCell ref="F83:H83"/>
    <mergeCell ref="E266:N266"/>
    <mergeCell ref="H244:I244"/>
    <mergeCell ref="J244:K244"/>
    <mergeCell ref="H231:I231"/>
    <mergeCell ref="H206:I206"/>
    <mergeCell ref="J231:K231"/>
    <mergeCell ref="F85:H85"/>
    <mergeCell ref="G254:L254"/>
    <mergeCell ref="F317:K317"/>
    <mergeCell ref="I298:J298"/>
    <mergeCell ref="G69:H69"/>
    <mergeCell ref="H228:I228"/>
    <mergeCell ref="F82:H82"/>
    <mergeCell ref="E194:N194"/>
    <mergeCell ref="W136:W137"/>
    <mergeCell ref="J58:L58"/>
    <mergeCell ref="H171:J171"/>
    <mergeCell ref="J236:K236"/>
    <mergeCell ref="Q112:S112"/>
    <mergeCell ref="F92:G92"/>
    <mergeCell ref="O90:P90"/>
    <mergeCell ref="N109:O109"/>
    <mergeCell ref="F75:H75"/>
    <mergeCell ref="F122:H122"/>
    <mergeCell ref="G181:K181"/>
    <mergeCell ref="W88:Z88"/>
    <mergeCell ref="G154:I154"/>
    <mergeCell ref="E184:N184"/>
    <mergeCell ref="G298:H298"/>
    <mergeCell ref="F316:K316"/>
    <mergeCell ref="F283:H283"/>
    <mergeCell ref="L110:M110"/>
    <mergeCell ref="F290:H290"/>
    <mergeCell ref="F119:Z119"/>
    <mergeCell ref="E308:N308"/>
    <mergeCell ref="E173:N173"/>
    <mergeCell ref="H235:I235"/>
    <mergeCell ref="J235:K235"/>
    <mergeCell ref="F127:H127"/>
    <mergeCell ref="H197:K197"/>
    <mergeCell ref="F88:U88"/>
    <mergeCell ref="O93:P93"/>
    <mergeCell ref="G260:K260"/>
    <mergeCell ref="J272:J273"/>
    <mergeCell ref="G155:I155"/>
    <mergeCell ref="G261:K261"/>
    <mergeCell ref="V109:W109"/>
    <mergeCell ref="H216:K216"/>
    <mergeCell ref="F91:G91"/>
    <mergeCell ref="G187:K187"/>
    <mergeCell ref="H211:K211"/>
    <mergeCell ref="E241:N241"/>
    <mergeCell ref="Y132:AA132"/>
    <mergeCell ref="F274:H274"/>
    <mergeCell ref="F291:H291"/>
    <mergeCell ref="G179:K179"/>
    <mergeCell ref="G264:K264"/>
    <mergeCell ref="G64:I64"/>
    <mergeCell ref="H238:I238"/>
    <mergeCell ref="J44:J45"/>
    <mergeCell ref="F44:H45"/>
    <mergeCell ref="I44:I45"/>
    <mergeCell ref="E209:N209"/>
    <mergeCell ref="G180:K180"/>
    <mergeCell ref="N113:O113"/>
    <mergeCell ref="F103:G103"/>
    <mergeCell ref="H230:I230"/>
    <mergeCell ref="J230:K230"/>
    <mergeCell ref="F47:H47"/>
    <mergeCell ref="H207:I207"/>
    <mergeCell ref="J207:K207"/>
    <mergeCell ref="G62:I63"/>
    <mergeCell ref="N116:O116"/>
    <mergeCell ref="F78:H78"/>
    <mergeCell ref="G58:I58"/>
    <mergeCell ref="J56:L57"/>
    <mergeCell ref="E60:N60"/>
    <mergeCell ref="F86:H86"/>
    <mergeCell ref="J62:L63"/>
    <mergeCell ref="E52:N52"/>
    <mergeCell ref="U131:V131"/>
    <mergeCell ref="E165:N165"/>
    <mergeCell ref="Q104:S104"/>
    <mergeCell ref="U146:V146"/>
    <mergeCell ref="Q106:S106"/>
    <mergeCell ref="K44:M44"/>
    <mergeCell ref="L107:M107"/>
    <mergeCell ref="U124:V124"/>
    <mergeCell ref="F35:H35"/>
    <mergeCell ref="Q109:S109"/>
    <mergeCell ref="N115:O115"/>
    <mergeCell ref="U128:V128"/>
    <mergeCell ref="Q114:S114"/>
    <mergeCell ref="V103:X103"/>
    <mergeCell ref="V110:W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Q161"/>
  <sheetViews>
    <sheetView topLeftCell="A140" workbookViewId="0">
      <selection activeCell="L150" sqref="L150"/>
    </sheetView>
  </sheetViews>
  <sheetFormatPr defaultColWidth="9.125" defaultRowHeight="14.25"/>
  <cols>
    <col min="1" max="1" width="7.375" style="573" customWidth="1"/>
    <col min="2" max="2" width="5.875" style="573" customWidth="1"/>
    <col min="3" max="3" width="23" style="573" customWidth="1"/>
    <col min="4" max="4" width="22.25" style="573" customWidth="1"/>
    <col min="5" max="5" width="20.75" style="573" customWidth="1"/>
    <col min="6" max="6" width="19.25" style="573" customWidth="1"/>
    <col min="7" max="7" width="18" style="573" customWidth="1"/>
    <col min="8" max="8" width="17.875" style="573" customWidth="1"/>
    <col min="9" max="9" width="18.75" style="573" customWidth="1"/>
    <col min="10" max="10" width="22.875" style="573" customWidth="1"/>
    <col min="11" max="11" width="12.125" style="573" customWidth="1"/>
    <col min="12" max="12" width="17.25" style="573" customWidth="1"/>
    <col min="13" max="13" width="23" style="573" customWidth="1"/>
    <col min="14" max="14" width="9.125" style="573" customWidth="1"/>
    <col min="15" max="15" width="31.75" style="573" customWidth="1"/>
    <col min="16" max="16" width="14.25" style="573" customWidth="1"/>
    <col min="17" max="24" width="9.125" style="573" customWidth="1"/>
    <col min="25" max="16384" width="9.125" style="573"/>
  </cols>
  <sheetData>
    <row r="22" spans="2:13">
      <c r="D22" s="307"/>
      <c r="E22" s="307"/>
      <c r="F22" s="307"/>
      <c r="G22" s="307"/>
    </row>
    <row r="23" spans="2:13" ht="20.25" customHeight="1">
      <c r="C23" s="2"/>
      <c r="D23" s="724" t="s">
        <v>284</v>
      </c>
      <c r="E23" s="618"/>
      <c r="F23" s="618"/>
      <c r="G23" s="610"/>
      <c r="H23" s="132"/>
      <c r="I23" s="724" t="s">
        <v>285</v>
      </c>
      <c r="J23" s="618"/>
      <c r="K23" s="618"/>
      <c r="L23" s="610"/>
    </row>
    <row r="24" spans="2:13" ht="20.25" customHeight="1">
      <c r="C24" s="2"/>
      <c r="D24" s="472" t="s">
        <v>286</v>
      </c>
      <c r="E24" s="472" t="s">
        <v>287</v>
      </c>
      <c r="F24" s="472" t="s">
        <v>288</v>
      </c>
      <c r="G24" s="472" t="s">
        <v>289</v>
      </c>
      <c r="H24" s="132"/>
      <c r="I24" s="472" t="s">
        <v>286</v>
      </c>
      <c r="J24" s="472" t="s">
        <v>287</v>
      </c>
      <c r="K24" s="472" t="s">
        <v>288</v>
      </c>
      <c r="L24" s="472" t="s">
        <v>289</v>
      </c>
    </row>
    <row r="25" spans="2:13" ht="20.25" customHeight="1">
      <c r="C25" s="2"/>
      <c r="D25" s="575" t="s">
        <v>290</v>
      </c>
      <c r="E25" s="575">
        <v>10</v>
      </c>
      <c r="F25" s="473">
        <v>0.2</v>
      </c>
      <c r="G25" s="575">
        <v>2</v>
      </c>
      <c r="H25" s="143"/>
      <c r="I25" s="575" t="s">
        <v>290</v>
      </c>
      <c r="J25" s="575">
        <v>10</v>
      </c>
      <c r="K25" s="473">
        <v>0.1</v>
      </c>
      <c r="L25" s="575">
        <v>1</v>
      </c>
      <c r="M25" s="132"/>
    </row>
    <row r="26" spans="2:13" ht="20.25" customHeight="1">
      <c r="C26" s="2"/>
      <c r="D26" s="575" t="s">
        <v>291</v>
      </c>
      <c r="E26" s="575">
        <v>10</v>
      </c>
      <c r="F26" s="473">
        <v>0.1</v>
      </c>
      <c r="G26" s="575">
        <v>1</v>
      </c>
      <c r="H26" s="143"/>
      <c r="I26" s="575" t="s">
        <v>291</v>
      </c>
      <c r="J26" s="575">
        <v>10</v>
      </c>
      <c r="K26" s="473">
        <v>0.2</v>
      </c>
      <c r="L26" s="575">
        <v>2</v>
      </c>
      <c r="M26" s="132"/>
    </row>
    <row r="27" spans="2:13" ht="20.25" customHeight="1">
      <c r="C27" s="2"/>
      <c r="D27" s="575" t="s">
        <v>292</v>
      </c>
      <c r="E27" s="575">
        <v>12</v>
      </c>
      <c r="F27" s="473">
        <v>0.7</v>
      </c>
      <c r="G27" s="575">
        <v>8.4</v>
      </c>
      <c r="H27" s="143"/>
      <c r="I27" s="575" t="s">
        <v>292</v>
      </c>
      <c r="J27" s="575">
        <v>12</v>
      </c>
      <c r="K27" s="473">
        <v>0.7</v>
      </c>
      <c r="L27" s="575">
        <v>8.4</v>
      </c>
      <c r="M27" s="132"/>
    </row>
    <row r="28" spans="2:13" ht="20.25" customHeight="1">
      <c r="C28" s="2"/>
      <c r="D28" s="701" t="s">
        <v>293</v>
      </c>
      <c r="E28" s="618"/>
      <c r="F28" s="610"/>
      <c r="G28" s="575">
        <v>11.4</v>
      </c>
      <c r="H28" s="143"/>
      <c r="I28" s="701" t="s">
        <v>293</v>
      </c>
      <c r="J28" s="618"/>
      <c r="K28" s="610"/>
      <c r="L28" s="575">
        <v>11.4</v>
      </c>
      <c r="M28" s="132"/>
    </row>
    <row r="29" spans="2:13">
      <c r="D29" s="301"/>
      <c r="E29" s="301"/>
      <c r="F29" s="301"/>
      <c r="G29" s="301"/>
      <c r="I29" s="301"/>
      <c r="J29" s="301"/>
      <c r="K29" s="301"/>
      <c r="L29" s="301"/>
    </row>
    <row r="32" spans="2:13">
      <c r="B32" s="2"/>
      <c r="H32" s="132"/>
    </row>
    <row r="33" spans="1:13" ht="20.25" customHeight="1">
      <c r="B33" s="2"/>
      <c r="H33" s="132"/>
    </row>
    <row r="34" spans="1:13" ht="26.25" customHeight="1">
      <c r="A34" s="720" t="s">
        <v>294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3"/>
    </row>
    <row r="36" spans="1:13" ht="23.25" customHeight="1">
      <c r="E36" s="474" t="s">
        <v>295</v>
      </c>
      <c r="F36" s="552"/>
      <c r="H36" s="467"/>
    </row>
    <row r="37" spans="1:13" ht="15" customHeight="1">
      <c r="E37" s="552"/>
      <c r="F37" s="475" t="s">
        <v>296</v>
      </c>
    </row>
    <row r="38" spans="1:13" ht="15" customHeight="1">
      <c r="E38" s="552"/>
      <c r="F38" s="475" t="s">
        <v>297</v>
      </c>
    </row>
    <row r="39" spans="1:13" ht="15" customHeight="1">
      <c r="E39" s="552"/>
      <c r="F39" s="475" t="s">
        <v>298</v>
      </c>
    </row>
    <row r="40" spans="1:13" ht="15" customHeight="1">
      <c r="E40" s="552"/>
      <c r="F40" s="475" t="s">
        <v>299</v>
      </c>
    </row>
    <row r="41" spans="1:13" ht="15" customHeight="1">
      <c r="E41" s="552"/>
      <c r="F41" s="475" t="s">
        <v>300</v>
      </c>
    </row>
    <row r="42" spans="1:13" ht="15" customHeight="1">
      <c r="E42" s="552"/>
      <c r="F42" s="475" t="s">
        <v>301</v>
      </c>
    </row>
    <row r="52" spans="2:17">
      <c r="C52" s="307"/>
      <c r="D52" s="307"/>
      <c r="E52" s="307"/>
      <c r="F52" s="307"/>
      <c r="O52" s="307"/>
      <c r="P52" s="307"/>
    </row>
    <row r="53" spans="2:17" ht="26.25" customHeight="1">
      <c r="B53" s="2"/>
      <c r="C53" s="711" t="s">
        <v>302</v>
      </c>
      <c r="D53" s="602"/>
      <c r="E53" s="602"/>
      <c r="F53" s="602"/>
      <c r="G53" s="602"/>
      <c r="H53" s="602"/>
      <c r="I53" s="602"/>
      <c r="J53" s="603"/>
      <c r="N53" s="2"/>
      <c r="Q53" s="132"/>
    </row>
    <row r="54" spans="2:17" ht="20.25" customHeight="1">
      <c r="B54" s="2"/>
      <c r="C54" s="705" t="s">
        <v>303</v>
      </c>
      <c r="D54" s="682"/>
      <c r="E54" s="682"/>
      <c r="F54" s="682"/>
      <c r="G54" s="682"/>
      <c r="H54" s="682"/>
      <c r="I54" s="682"/>
      <c r="J54" s="697"/>
      <c r="N54" s="2"/>
      <c r="Q54" s="132"/>
    </row>
    <row r="55" spans="2:17" ht="18" customHeight="1">
      <c r="B55" s="2"/>
      <c r="C55" s="609" t="s">
        <v>304</v>
      </c>
      <c r="D55" s="609" t="s">
        <v>305</v>
      </c>
      <c r="E55" s="628"/>
      <c r="F55" s="629"/>
      <c r="G55" s="609" t="s">
        <v>306</v>
      </c>
      <c r="H55" s="618"/>
      <c r="I55" s="618"/>
      <c r="J55" s="610"/>
      <c r="K55" s="132"/>
      <c r="N55" s="2"/>
      <c r="Q55" s="132"/>
    </row>
    <row r="56" spans="2:17" ht="18" customHeight="1">
      <c r="B56" s="2"/>
      <c r="C56" s="626"/>
      <c r="D56" s="644"/>
      <c r="E56" s="631"/>
      <c r="F56" s="632"/>
      <c r="G56" s="555" t="s">
        <v>307</v>
      </c>
      <c r="H56" s="609" t="s">
        <v>308</v>
      </c>
      <c r="I56" s="610"/>
      <c r="J56" s="555" t="s">
        <v>309</v>
      </c>
      <c r="K56" s="132"/>
      <c r="N56" s="2"/>
      <c r="Q56" s="132"/>
    </row>
    <row r="57" spans="2:17" ht="18" customHeight="1">
      <c r="B57" s="2"/>
      <c r="C57" s="609" t="s">
        <v>310</v>
      </c>
      <c r="D57" s="609" t="s">
        <v>311</v>
      </c>
      <c r="E57" s="618"/>
      <c r="F57" s="610"/>
      <c r="G57" s="555" t="s">
        <v>312</v>
      </c>
      <c r="H57" s="609"/>
      <c r="I57" s="610"/>
      <c r="J57" s="555"/>
      <c r="K57" s="132"/>
      <c r="N57" s="2"/>
      <c r="Q57" s="132"/>
    </row>
    <row r="58" spans="2:17" ht="18" customHeight="1">
      <c r="B58" s="2"/>
      <c r="C58" s="725"/>
      <c r="D58" s="609" t="s">
        <v>313</v>
      </c>
      <c r="E58" s="618"/>
      <c r="F58" s="610"/>
      <c r="G58" s="555" t="s">
        <v>312</v>
      </c>
      <c r="H58" s="609"/>
      <c r="I58" s="610"/>
      <c r="J58" s="555" t="s">
        <v>314</v>
      </c>
      <c r="K58" s="132"/>
      <c r="N58" s="2"/>
      <c r="Q58" s="132"/>
    </row>
    <row r="59" spans="2:17" ht="18" customHeight="1">
      <c r="B59" s="2"/>
      <c r="C59" s="725"/>
      <c r="D59" s="609" t="s">
        <v>315</v>
      </c>
      <c r="E59" s="618"/>
      <c r="F59" s="610"/>
      <c r="G59" s="555" t="s">
        <v>316</v>
      </c>
      <c r="H59" s="609" t="s">
        <v>317</v>
      </c>
      <c r="I59" s="610"/>
      <c r="J59" s="555"/>
      <c r="K59" s="132"/>
      <c r="N59" s="2"/>
      <c r="Q59" s="132"/>
    </row>
    <row r="60" spans="2:17" ht="18" customHeight="1">
      <c r="B60" s="2"/>
      <c r="C60" s="725"/>
      <c r="D60" s="609" t="s">
        <v>318</v>
      </c>
      <c r="E60" s="618"/>
      <c r="F60" s="610"/>
      <c r="G60" s="555" t="s">
        <v>312</v>
      </c>
      <c r="H60" s="609"/>
      <c r="I60" s="610"/>
      <c r="J60" s="555" t="s">
        <v>319</v>
      </c>
      <c r="K60" s="132"/>
      <c r="N60" s="2"/>
      <c r="Q60" s="132"/>
    </row>
    <row r="61" spans="2:17" ht="18" customHeight="1">
      <c r="B61" s="2"/>
      <c r="C61" s="626"/>
      <c r="D61" s="609" t="s">
        <v>320</v>
      </c>
      <c r="E61" s="618"/>
      <c r="F61" s="610"/>
      <c r="G61" s="555" t="s">
        <v>316</v>
      </c>
      <c r="H61" s="609" t="s">
        <v>321</v>
      </c>
      <c r="I61" s="610"/>
      <c r="J61" s="555" t="s">
        <v>322</v>
      </c>
      <c r="K61" s="132"/>
      <c r="N61" s="2"/>
      <c r="Q61" s="132"/>
    </row>
    <row r="62" spans="2:17" ht="18" customHeight="1">
      <c r="B62" s="2"/>
      <c r="C62" s="609" t="s">
        <v>323</v>
      </c>
      <c r="D62" s="609" t="s">
        <v>324</v>
      </c>
      <c r="E62" s="618"/>
      <c r="F62" s="610"/>
      <c r="G62" s="555" t="s">
        <v>325</v>
      </c>
      <c r="H62" s="609" t="s">
        <v>326</v>
      </c>
      <c r="I62" s="610"/>
      <c r="J62" s="555"/>
      <c r="K62" s="132"/>
      <c r="N62" s="2"/>
      <c r="Q62" s="132"/>
    </row>
    <row r="63" spans="2:17" ht="18" customHeight="1">
      <c r="B63" s="2"/>
      <c r="C63" s="725"/>
      <c r="D63" s="609" t="s">
        <v>327</v>
      </c>
      <c r="E63" s="618"/>
      <c r="F63" s="610"/>
      <c r="G63" s="555" t="s">
        <v>316</v>
      </c>
      <c r="H63" s="609" t="s">
        <v>326</v>
      </c>
      <c r="I63" s="610"/>
      <c r="J63" s="555"/>
      <c r="K63" s="132"/>
      <c r="N63" s="2"/>
      <c r="Q63" s="132"/>
    </row>
    <row r="64" spans="2:17" ht="18" customHeight="1">
      <c r="B64" s="2"/>
      <c r="C64" s="725"/>
      <c r="D64" s="609" t="s">
        <v>328</v>
      </c>
      <c r="E64" s="618"/>
      <c r="F64" s="610"/>
      <c r="G64" s="555" t="s">
        <v>329</v>
      </c>
      <c r="H64" s="609" t="s">
        <v>326</v>
      </c>
      <c r="I64" s="610"/>
      <c r="J64" s="555" t="s">
        <v>322</v>
      </c>
      <c r="K64" s="132"/>
    </row>
    <row r="65" spans="2:14" ht="18" customHeight="1">
      <c r="B65" s="2"/>
      <c r="C65" s="725"/>
      <c r="D65" s="609" t="s">
        <v>330</v>
      </c>
      <c r="E65" s="618"/>
      <c r="F65" s="610"/>
      <c r="G65" s="555" t="s">
        <v>325</v>
      </c>
      <c r="H65" s="609" t="s">
        <v>326</v>
      </c>
      <c r="I65" s="610"/>
      <c r="J65" s="555"/>
      <c r="K65" s="132"/>
      <c r="N65" s="476"/>
    </row>
    <row r="66" spans="2:14" ht="18" customHeight="1">
      <c r="B66" s="2"/>
      <c r="C66" s="725"/>
      <c r="D66" s="609" t="s">
        <v>331</v>
      </c>
      <c r="E66" s="618"/>
      <c r="F66" s="610"/>
      <c r="G66" s="555" t="s">
        <v>325</v>
      </c>
      <c r="H66" s="609" t="s">
        <v>326</v>
      </c>
      <c r="I66" s="610"/>
      <c r="J66" s="555"/>
      <c r="K66" s="132"/>
    </row>
    <row r="67" spans="2:14" ht="23.25" customHeight="1">
      <c r="B67" s="2"/>
      <c r="C67" s="626"/>
      <c r="D67" s="609" t="s">
        <v>332</v>
      </c>
      <c r="E67" s="618"/>
      <c r="F67" s="610"/>
      <c r="G67" s="555"/>
      <c r="H67" s="609" t="s">
        <v>333</v>
      </c>
      <c r="I67" s="610"/>
      <c r="J67" s="555" t="s">
        <v>334</v>
      </c>
      <c r="K67" s="132"/>
    </row>
    <row r="68" spans="2:14">
      <c r="C68" s="301"/>
      <c r="D68" s="301"/>
      <c r="E68" s="301"/>
      <c r="F68" s="301"/>
      <c r="G68" s="301"/>
      <c r="H68" s="301"/>
      <c r="I68" s="301"/>
      <c r="J68" s="301"/>
    </row>
    <row r="69" spans="2:14">
      <c r="F69" s="301"/>
      <c r="G69" s="301"/>
    </row>
    <row r="70" spans="2:14" ht="20.25" customHeight="1">
      <c r="C70" s="726" t="s">
        <v>335</v>
      </c>
      <c r="D70" s="682"/>
      <c r="E70" s="682"/>
      <c r="F70" s="697"/>
      <c r="G70" s="301"/>
      <c r="H70" s="685" t="s">
        <v>185</v>
      </c>
      <c r="I70" s="650"/>
      <c r="J70" s="659" t="s">
        <v>186</v>
      </c>
    </row>
    <row r="71" spans="2:14" ht="20.25" customHeight="1">
      <c r="C71" s="472" t="s">
        <v>336</v>
      </c>
      <c r="D71" s="472" t="s">
        <v>118</v>
      </c>
      <c r="E71" s="472" t="s">
        <v>187</v>
      </c>
      <c r="F71" s="472" t="s">
        <v>337</v>
      </c>
      <c r="G71" s="301"/>
      <c r="H71" s="686"/>
      <c r="I71" s="687"/>
      <c r="J71" s="660"/>
    </row>
    <row r="72" spans="2:14" ht="20.25" customHeight="1">
      <c r="C72" s="575" t="s">
        <v>338</v>
      </c>
      <c r="D72" s="575">
        <v>4</v>
      </c>
      <c r="E72" s="575">
        <v>3</v>
      </c>
      <c r="F72" s="473">
        <f t="shared" ref="F72:F81" si="0">E72/D72</f>
        <v>0.75</v>
      </c>
      <c r="G72" s="321"/>
      <c r="H72" s="609" t="s">
        <v>339</v>
      </c>
      <c r="I72" s="610"/>
      <c r="J72" s="555">
        <v>1</v>
      </c>
      <c r="K72" s="132"/>
    </row>
    <row r="73" spans="2:14" ht="20.25" customHeight="1">
      <c r="C73" s="575" t="s">
        <v>340</v>
      </c>
      <c r="D73" s="575">
        <v>3</v>
      </c>
      <c r="E73" s="575">
        <v>4</v>
      </c>
      <c r="F73" s="473">
        <f t="shared" si="0"/>
        <v>1.3333333333333333</v>
      </c>
      <c r="G73" s="321"/>
      <c r="H73" s="609" t="s">
        <v>341</v>
      </c>
      <c r="I73" s="610"/>
      <c r="J73" s="555">
        <v>2</v>
      </c>
      <c r="K73" s="132"/>
    </row>
    <row r="74" spans="2:14" ht="20.25" customHeight="1">
      <c r="C74" s="575" t="s">
        <v>342</v>
      </c>
      <c r="D74" s="575">
        <v>4</v>
      </c>
      <c r="E74" s="575">
        <v>5</v>
      </c>
      <c r="F74" s="473">
        <f t="shared" si="0"/>
        <v>1.25</v>
      </c>
      <c r="G74" s="321"/>
      <c r="H74" s="609" t="s">
        <v>343</v>
      </c>
      <c r="I74" s="610"/>
      <c r="J74" s="555">
        <v>3</v>
      </c>
      <c r="K74" s="132"/>
    </row>
    <row r="75" spans="2:14" ht="20.25" customHeight="1">
      <c r="C75" s="575" t="s">
        <v>317</v>
      </c>
      <c r="D75" s="575">
        <v>4</v>
      </c>
      <c r="E75" s="575">
        <v>4</v>
      </c>
      <c r="F75" s="473">
        <f t="shared" si="0"/>
        <v>1</v>
      </c>
      <c r="G75" s="321"/>
      <c r="H75" s="609" t="s">
        <v>344</v>
      </c>
      <c r="I75" s="610"/>
      <c r="J75" s="555">
        <v>4</v>
      </c>
      <c r="K75" s="132"/>
    </row>
    <row r="76" spans="2:14" ht="20.25" customHeight="1">
      <c r="C76" s="575" t="s">
        <v>326</v>
      </c>
      <c r="D76" s="575">
        <v>4</v>
      </c>
      <c r="E76" s="575">
        <v>3</v>
      </c>
      <c r="F76" s="473">
        <f t="shared" si="0"/>
        <v>0.75</v>
      </c>
      <c r="G76" s="321"/>
      <c r="H76" s="609" t="s">
        <v>345</v>
      </c>
      <c r="I76" s="610"/>
      <c r="J76" s="555">
        <v>5</v>
      </c>
      <c r="K76" s="132"/>
    </row>
    <row r="77" spans="2:14" ht="20.25" customHeight="1">
      <c r="C77" s="575" t="s">
        <v>333</v>
      </c>
      <c r="D77" s="575">
        <v>4</v>
      </c>
      <c r="E77" s="575">
        <v>4</v>
      </c>
      <c r="F77" s="473">
        <f t="shared" si="0"/>
        <v>1</v>
      </c>
      <c r="G77" s="321"/>
      <c r="H77" s="609" t="s">
        <v>346</v>
      </c>
      <c r="I77" s="610"/>
      <c r="J77" s="555">
        <v>6</v>
      </c>
      <c r="K77" s="132"/>
    </row>
    <row r="78" spans="2:14" ht="20.25" customHeight="1">
      <c r="C78" s="575" t="s">
        <v>322</v>
      </c>
      <c r="D78" s="575">
        <v>3</v>
      </c>
      <c r="E78" s="575">
        <v>2</v>
      </c>
      <c r="F78" s="473">
        <f t="shared" si="0"/>
        <v>0.66666666666666663</v>
      </c>
      <c r="G78" s="321"/>
      <c r="H78" s="609" t="s">
        <v>347</v>
      </c>
      <c r="I78" s="610"/>
      <c r="J78" s="555">
        <v>7</v>
      </c>
      <c r="K78" s="132"/>
    </row>
    <row r="79" spans="2:14" ht="20.25" customHeight="1">
      <c r="C79" s="575" t="s">
        <v>334</v>
      </c>
      <c r="D79" s="575">
        <v>3</v>
      </c>
      <c r="E79" s="575">
        <v>2</v>
      </c>
      <c r="F79" s="473">
        <f t="shared" si="0"/>
        <v>0.66666666666666663</v>
      </c>
      <c r="G79" s="321"/>
      <c r="H79" s="609" t="s">
        <v>348</v>
      </c>
      <c r="I79" s="610"/>
      <c r="J79" s="555">
        <v>8</v>
      </c>
      <c r="K79" s="132"/>
    </row>
    <row r="80" spans="2:14" ht="20.25" customHeight="1">
      <c r="C80" s="575" t="s">
        <v>314</v>
      </c>
      <c r="D80" s="575">
        <v>5</v>
      </c>
      <c r="E80" s="575">
        <v>3</v>
      </c>
      <c r="F80" s="473">
        <f t="shared" si="0"/>
        <v>0.6</v>
      </c>
      <c r="G80" s="321"/>
      <c r="H80" s="609" t="s">
        <v>349</v>
      </c>
      <c r="I80" s="610"/>
      <c r="J80" s="555">
        <v>9</v>
      </c>
      <c r="K80" s="132"/>
    </row>
    <row r="81" spans="1:16" ht="20.25" customHeight="1">
      <c r="C81" s="575" t="s">
        <v>319</v>
      </c>
      <c r="D81" s="575">
        <v>3</v>
      </c>
      <c r="E81" s="575">
        <v>4</v>
      </c>
      <c r="F81" s="473">
        <f t="shared" si="0"/>
        <v>1.3333333333333333</v>
      </c>
      <c r="G81" s="321"/>
      <c r="H81" s="609" t="s">
        <v>350</v>
      </c>
      <c r="I81" s="610"/>
      <c r="J81" s="555">
        <v>10</v>
      </c>
      <c r="K81" s="132"/>
    </row>
    <row r="82" spans="1:16" ht="20.25" customHeight="1">
      <c r="C82" s="730" t="s">
        <v>351</v>
      </c>
      <c r="D82" s="618"/>
      <c r="E82" s="610"/>
      <c r="F82" s="575">
        <f>SUM(F72:F81)*100</f>
        <v>935.00000000000011</v>
      </c>
      <c r="G82" s="301"/>
      <c r="H82" s="301"/>
      <c r="I82" s="301"/>
      <c r="J82" s="301"/>
    </row>
    <row r="83" spans="1:16" ht="20.25" customHeight="1">
      <c r="C83" s="721" t="s">
        <v>352</v>
      </c>
      <c r="D83" s="722"/>
      <c r="E83" s="624"/>
      <c r="F83" s="477">
        <v>0.9335</v>
      </c>
      <c r="G83" s="301"/>
    </row>
    <row r="84" spans="1:16" ht="20.25" customHeight="1">
      <c r="C84" s="731" t="s">
        <v>353</v>
      </c>
      <c r="D84" s="652"/>
      <c r="E84" s="652"/>
      <c r="F84" s="713">
        <v>9</v>
      </c>
      <c r="G84" s="301"/>
      <c r="H84" s="719" t="s">
        <v>199</v>
      </c>
      <c r="I84" s="650"/>
      <c r="J84" s="727">
        <v>10</v>
      </c>
    </row>
    <row r="85" spans="1:16">
      <c r="C85" s="709"/>
      <c r="D85" s="635"/>
      <c r="E85" s="635"/>
      <c r="F85" s="636"/>
      <c r="H85" s="709"/>
      <c r="I85" s="636"/>
      <c r="J85" s="600"/>
    </row>
    <row r="90" spans="1:16" ht="36.75" customHeight="1">
      <c r="A90" s="712" t="s">
        <v>354</v>
      </c>
      <c r="B90" s="602"/>
      <c r="C90" s="602"/>
      <c r="D90" s="602"/>
      <c r="E90" s="602"/>
      <c r="F90" s="602"/>
      <c r="G90" s="602"/>
      <c r="H90" s="602"/>
      <c r="I90" s="602"/>
      <c r="J90" s="602"/>
      <c r="K90" s="602"/>
      <c r="L90" s="602"/>
      <c r="M90" s="603"/>
    </row>
    <row r="91" spans="1:16">
      <c r="C91" s="307"/>
      <c r="D91" s="307"/>
      <c r="E91" s="307"/>
      <c r="F91" s="307"/>
      <c r="G91" s="307"/>
      <c r="H91" s="307"/>
      <c r="J91" s="307"/>
      <c r="K91" s="307"/>
      <c r="L91" s="307"/>
      <c r="M91" s="307"/>
      <c r="N91" s="307"/>
      <c r="O91" s="307"/>
    </row>
    <row r="92" spans="1:16" ht="23.25" customHeight="1">
      <c r="B92" s="2"/>
      <c r="C92" s="711" t="s">
        <v>355</v>
      </c>
      <c r="D92" s="602"/>
      <c r="E92" s="602"/>
      <c r="F92" s="602"/>
      <c r="G92" s="602"/>
      <c r="H92" s="603"/>
      <c r="I92" s="132"/>
      <c r="J92" s="728" t="s">
        <v>356</v>
      </c>
      <c r="K92" s="618"/>
      <c r="L92" s="618"/>
      <c r="M92" s="729"/>
      <c r="N92" s="478"/>
      <c r="O92" s="132"/>
      <c r="P92" s="132"/>
    </row>
    <row r="93" spans="1:16" ht="20.25" customHeight="1">
      <c r="B93" s="2"/>
      <c r="C93" s="708" t="s">
        <v>357</v>
      </c>
      <c r="D93" s="652"/>
      <c r="E93" s="652"/>
      <c r="F93" s="650"/>
      <c r="G93" s="708" t="s">
        <v>358</v>
      </c>
      <c r="H93" s="650"/>
      <c r="I93" s="132"/>
      <c r="J93" s="723" t="s">
        <v>359</v>
      </c>
      <c r="K93" s="629"/>
      <c r="L93" s="715" t="s">
        <v>360</v>
      </c>
      <c r="M93" s="716"/>
      <c r="N93" s="479"/>
      <c r="O93" s="132"/>
      <c r="P93" s="132"/>
    </row>
    <row r="94" spans="1:16" ht="20.25" customHeight="1">
      <c r="B94" s="2"/>
      <c r="C94" s="709"/>
      <c r="D94" s="635"/>
      <c r="E94" s="635"/>
      <c r="F94" s="636"/>
      <c r="G94" s="709"/>
      <c r="H94" s="636"/>
      <c r="I94" s="132"/>
      <c r="J94" s="630"/>
      <c r="K94" s="632"/>
      <c r="L94" s="717"/>
      <c r="M94" s="636"/>
      <c r="N94" s="479"/>
      <c r="O94" s="132"/>
      <c r="P94" s="132"/>
    </row>
    <row r="95" spans="1:16" ht="20.25" customHeight="1">
      <c r="B95" s="2"/>
      <c r="C95" s="700" t="s">
        <v>361</v>
      </c>
      <c r="D95" s="602"/>
      <c r="E95" s="602"/>
      <c r="F95" s="603"/>
      <c r="G95" s="700" t="s">
        <v>362</v>
      </c>
      <c r="H95" s="603"/>
      <c r="I95" s="132"/>
      <c r="J95" s="703" t="s">
        <v>363</v>
      </c>
      <c r="K95" s="618"/>
      <c r="L95" s="702">
        <v>3</v>
      </c>
      <c r="M95" s="610"/>
      <c r="N95" s="480"/>
      <c r="O95" s="132"/>
      <c r="P95" s="132"/>
    </row>
    <row r="96" spans="1:16" ht="20.25" customHeight="1">
      <c r="B96" s="2"/>
      <c r="C96" s="700" t="s">
        <v>364</v>
      </c>
      <c r="D96" s="602"/>
      <c r="E96" s="602"/>
      <c r="F96" s="603"/>
      <c r="G96" s="700" t="s">
        <v>365</v>
      </c>
      <c r="H96" s="603"/>
      <c r="I96" s="132"/>
      <c r="J96" s="703" t="s">
        <v>366</v>
      </c>
      <c r="K96" s="618"/>
      <c r="L96" s="702">
        <v>5</v>
      </c>
      <c r="M96" s="610"/>
      <c r="N96" s="480"/>
      <c r="O96" s="132"/>
      <c r="P96" s="132"/>
    </row>
    <row r="97" spans="2:16" ht="20.25" customHeight="1">
      <c r="B97" s="2"/>
      <c r="C97" s="700" t="s">
        <v>367</v>
      </c>
      <c r="D97" s="602"/>
      <c r="E97" s="602"/>
      <c r="F97" s="603"/>
      <c r="G97" s="700" t="s">
        <v>368</v>
      </c>
      <c r="H97" s="603"/>
      <c r="I97" s="132"/>
      <c r="J97" s="703" t="s">
        <v>365</v>
      </c>
      <c r="K97" s="618"/>
      <c r="L97" s="702">
        <v>4</v>
      </c>
      <c r="M97" s="610"/>
      <c r="N97" s="480"/>
      <c r="O97" s="132"/>
      <c r="P97" s="132"/>
    </row>
    <row r="98" spans="2:16" ht="20.25" customHeight="1">
      <c r="B98" s="2"/>
      <c r="C98" s="700" t="s">
        <v>369</v>
      </c>
      <c r="D98" s="602"/>
      <c r="E98" s="602"/>
      <c r="F98" s="603"/>
      <c r="G98" s="700" t="s">
        <v>368</v>
      </c>
      <c r="H98" s="603"/>
      <c r="I98" s="132"/>
      <c r="J98" s="703" t="s">
        <v>370</v>
      </c>
      <c r="K98" s="618"/>
      <c r="L98" s="702">
        <v>4</v>
      </c>
      <c r="M98" s="610"/>
      <c r="N98" s="480"/>
      <c r="O98" s="132"/>
      <c r="P98" s="132"/>
    </row>
    <row r="99" spans="2:16" ht="20.25" customHeight="1">
      <c r="B99" s="2"/>
      <c r="C99" s="700" t="s">
        <v>371</v>
      </c>
      <c r="D99" s="602"/>
      <c r="E99" s="602"/>
      <c r="F99" s="603"/>
      <c r="G99" s="700" t="s">
        <v>372</v>
      </c>
      <c r="H99" s="603"/>
      <c r="I99" s="132"/>
      <c r="J99" s="703" t="s">
        <v>373</v>
      </c>
      <c r="K99" s="618"/>
      <c r="L99" s="702">
        <v>5</v>
      </c>
      <c r="M99" s="610"/>
      <c r="N99" s="480"/>
      <c r="O99" s="132"/>
      <c r="P99" s="132"/>
    </row>
    <row r="100" spans="2:16" ht="20.25" customHeight="1">
      <c r="B100" s="2"/>
      <c r="C100" s="700" t="s">
        <v>374</v>
      </c>
      <c r="D100" s="602"/>
      <c r="E100" s="602"/>
      <c r="F100" s="603"/>
      <c r="G100" s="700" t="s">
        <v>363</v>
      </c>
      <c r="H100" s="603"/>
      <c r="I100" s="132"/>
      <c r="J100" s="703" t="s">
        <v>375</v>
      </c>
      <c r="K100" s="618"/>
      <c r="L100" s="702">
        <v>4</v>
      </c>
      <c r="M100" s="610"/>
      <c r="N100" s="480"/>
      <c r="O100" s="132"/>
      <c r="P100" s="132"/>
    </row>
    <row r="101" spans="2:16" ht="20.25" customHeight="1">
      <c r="C101" s="301"/>
      <c r="D101" s="301"/>
      <c r="E101" s="301"/>
      <c r="F101" s="301"/>
      <c r="G101" s="301"/>
      <c r="H101" s="301"/>
      <c r="J101" s="703" t="s">
        <v>376</v>
      </c>
      <c r="K101" s="618"/>
      <c r="L101" s="702">
        <v>5</v>
      </c>
      <c r="M101" s="610"/>
      <c r="N101" s="480"/>
      <c r="O101" s="132"/>
      <c r="P101" s="132"/>
    </row>
    <row r="102" spans="2:16" ht="20.25" customHeight="1">
      <c r="J102" s="703" t="s">
        <v>372</v>
      </c>
      <c r="K102" s="618"/>
      <c r="L102" s="702">
        <v>3</v>
      </c>
      <c r="M102" s="610"/>
      <c r="N102" s="480"/>
      <c r="O102" s="132"/>
      <c r="P102" s="132"/>
    </row>
    <row r="103" spans="2:16" ht="25.5" customHeight="1">
      <c r="J103" s="301"/>
      <c r="K103" s="321"/>
      <c r="L103" s="702">
        <f>SUM(L95:N102)</f>
        <v>33</v>
      </c>
      <c r="M103" s="610"/>
      <c r="N103" s="481"/>
      <c r="O103" s="132"/>
    </row>
    <row r="104" spans="2:16" ht="18" customHeight="1">
      <c r="J104" s="150"/>
      <c r="L104" s="301"/>
      <c r="M104" s="301"/>
      <c r="N104" s="301"/>
    </row>
    <row r="106" spans="2:16" ht="7.5" customHeight="1">
      <c r="J106" s="699"/>
      <c r="K106" s="602"/>
      <c r="L106" s="602"/>
      <c r="M106" s="602"/>
      <c r="N106" s="482"/>
    </row>
    <row r="107" spans="2:16" ht="19.5" customHeight="1">
      <c r="C107" s="307"/>
      <c r="D107" s="307"/>
      <c r="E107" s="307"/>
      <c r="F107" s="307"/>
      <c r="G107" s="307"/>
      <c r="H107" s="307"/>
      <c r="I107" s="307"/>
      <c r="J107" s="574"/>
      <c r="K107" s="502"/>
      <c r="L107" s="502"/>
      <c r="M107" s="502"/>
      <c r="N107" s="482"/>
    </row>
    <row r="108" spans="2:16" ht="40.5" customHeight="1">
      <c r="C108" s="710" t="s">
        <v>377</v>
      </c>
      <c r="D108" s="602"/>
      <c r="E108" s="602"/>
      <c r="F108" s="602"/>
      <c r="G108" s="602"/>
      <c r="H108" s="602"/>
      <c r="I108" s="603"/>
      <c r="J108" s="574"/>
      <c r="K108" s="502"/>
      <c r="L108" s="502"/>
      <c r="M108" s="502"/>
      <c r="N108" s="482"/>
    </row>
    <row r="109" spans="2:16" ht="21" customHeight="1">
      <c r="C109" s="307"/>
      <c r="D109" s="307"/>
      <c r="E109" s="307"/>
      <c r="F109" s="307"/>
      <c r="G109" s="307"/>
      <c r="H109" s="307"/>
      <c r="I109" s="307"/>
    </row>
    <row r="110" spans="2:16" ht="22.5" customHeight="1">
      <c r="B110" s="2"/>
      <c r="C110" s="708" t="s">
        <v>365</v>
      </c>
      <c r="D110" s="652"/>
      <c r="E110" s="650"/>
      <c r="F110" s="711" t="s">
        <v>378</v>
      </c>
      <c r="G110" s="602"/>
      <c r="H110" s="602"/>
      <c r="I110" s="603"/>
      <c r="J110" s="132"/>
    </row>
    <row r="111" spans="2:16" ht="30" customHeight="1">
      <c r="B111" s="2"/>
      <c r="C111" s="709"/>
      <c r="D111" s="635"/>
      <c r="E111" s="636"/>
      <c r="F111" s="566" t="s">
        <v>379</v>
      </c>
      <c r="G111" s="566" t="s">
        <v>380</v>
      </c>
      <c r="H111" s="566" t="s">
        <v>381</v>
      </c>
      <c r="I111" s="572" t="s">
        <v>382</v>
      </c>
      <c r="J111" s="469"/>
    </row>
    <row r="112" spans="2:16" ht="30" customHeight="1">
      <c r="B112" s="2"/>
      <c r="C112" s="707" t="s">
        <v>383</v>
      </c>
      <c r="D112" s="602"/>
      <c r="E112" s="603"/>
      <c r="F112" s="483" t="s">
        <v>384</v>
      </c>
      <c r="G112" s="483"/>
      <c r="H112" s="483"/>
      <c r="I112" s="483"/>
      <c r="J112" s="132"/>
    </row>
    <row r="113" spans="2:10" ht="30" customHeight="1">
      <c r="B113" s="2"/>
      <c r="C113" s="707" t="s">
        <v>385</v>
      </c>
      <c r="D113" s="602"/>
      <c r="E113" s="603"/>
      <c r="F113" s="483"/>
      <c r="G113" s="483"/>
      <c r="H113" s="483" t="s">
        <v>384</v>
      </c>
      <c r="I113" s="483"/>
      <c r="J113" s="132"/>
    </row>
    <row r="114" spans="2:10" ht="30" customHeight="1">
      <c r="B114" s="2"/>
      <c r="C114" s="707" t="s">
        <v>386</v>
      </c>
      <c r="D114" s="602"/>
      <c r="E114" s="603"/>
      <c r="F114" s="483"/>
      <c r="G114" s="483" t="s">
        <v>384</v>
      </c>
      <c r="H114" s="483"/>
      <c r="I114" s="483"/>
      <c r="J114" s="132"/>
    </row>
    <row r="115" spans="2:10" ht="30" customHeight="1">
      <c r="B115" s="2"/>
      <c r="C115" s="707" t="s">
        <v>387</v>
      </c>
      <c r="D115" s="602"/>
      <c r="E115" s="603"/>
      <c r="F115" s="483" t="s">
        <v>384</v>
      </c>
      <c r="G115" s="483"/>
      <c r="H115" s="483"/>
      <c r="I115" s="483"/>
      <c r="J115" s="132"/>
    </row>
    <row r="116" spans="2:10" ht="30" customHeight="1">
      <c r="B116" s="2"/>
      <c r="C116" s="707" t="s">
        <v>388</v>
      </c>
      <c r="D116" s="602"/>
      <c r="E116" s="603"/>
      <c r="F116" s="483"/>
      <c r="G116" s="483" t="s">
        <v>384</v>
      </c>
      <c r="H116" s="483"/>
      <c r="I116" s="483"/>
      <c r="J116" s="132"/>
    </row>
    <row r="117" spans="2:10" ht="30" customHeight="1">
      <c r="B117" s="2"/>
      <c r="C117" s="484"/>
      <c r="D117" s="484"/>
      <c r="E117" s="485"/>
      <c r="F117" s="485"/>
      <c r="G117" s="485"/>
      <c r="H117" s="485"/>
      <c r="I117" s="132"/>
      <c r="J117" s="132"/>
    </row>
    <row r="118" spans="2:10" ht="55.5" customHeight="1">
      <c r="B118" s="2"/>
      <c r="C118" s="576" t="s">
        <v>336</v>
      </c>
      <c r="D118" s="576" t="s">
        <v>389</v>
      </c>
      <c r="E118" s="486" t="s">
        <v>390</v>
      </c>
      <c r="F118" s="486" t="s">
        <v>391</v>
      </c>
      <c r="G118" s="486" t="s">
        <v>392</v>
      </c>
      <c r="H118" s="576" t="s">
        <v>393</v>
      </c>
      <c r="J118" s="132"/>
    </row>
    <row r="119" spans="2:10" ht="30" customHeight="1">
      <c r="B119" s="2"/>
      <c r="C119" s="555" t="s">
        <v>365</v>
      </c>
      <c r="D119" s="555">
        <v>5</v>
      </c>
      <c r="E119" s="555">
        <v>5</v>
      </c>
      <c r="F119" s="555">
        <v>1</v>
      </c>
      <c r="G119" s="555">
        <v>4</v>
      </c>
      <c r="H119" s="555">
        <v>4</v>
      </c>
      <c r="I119" s="487"/>
      <c r="J119" s="132"/>
    </row>
    <row r="120" spans="2:10">
      <c r="C120" s="301"/>
      <c r="D120" s="301"/>
      <c r="E120" s="301"/>
      <c r="F120" s="301"/>
      <c r="G120" s="301"/>
      <c r="H120" s="301"/>
      <c r="I120" s="301"/>
    </row>
    <row r="123" spans="2:10" ht="15" customHeight="1">
      <c r="C123" s="475"/>
    </row>
    <row r="130" spans="1:13">
      <c r="G130" s="307"/>
      <c r="H130" s="307"/>
      <c r="I130" s="307"/>
      <c r="J130" s="307"/>
      <c r="K130" s="307"/>
      <c r="L130" s="307"/>
      <c r="M130" s="307"/>
    </row>
    <row r="131" spans="1:13" ht="23.25" customHeight="1">
      <c r="C131" s="488" t="s">
        <v>394</v>
      </c>
      <c r="F131" s="2"/>
    </row>
    <row r="132" spans="1:13">
      <c r="F132" s="2"/>
    </row>
    <row r="133" spans="1:13">
      <c r="C133" s="474" t="s">
        <v>295</v>
      </c>
      <c r="D133" s="552"/>
      <c r="F133" s="2"/>
    </row>
    <row r="134" spans="1:13" ht="21.75" customHeight="1">
      <c r="C134" s="552"/>
      <c r="D134" s="475" t="s">
        <v>395</v>
      </c>
      <c r="F134" s="2"/>
    </row>
    <row r="135" spans="1:13" ht="21.75" customHeight="1">
      <c r="C135" s="552"/>
      <c r="D135" s="475" t="s">
        <v>396</v>
      </c>
      <c r="F135" s="2"/>
    </row>
    <row r="136" spans="1:13" ht="21.75" customHeight="1">
      <c r="C136" s="552"/>
      <c r="D136" s="475" t="s">
        <v>397</v>
      </c>
      <c r="F136" s="2"/>
    </row>
    <row r="137" spans="1:13" ht="21.75" customHeight="1">
      <c r="C137" s="552"/>
      <c r="D137" s="475" t="s">
        <v>398</v>
      </c>
      <c r="F137" s="2"/>
    </row>
    <row r="138" spans="1:13" ht="21.75" customHeight="1">
      <c r="C138" s="552"/>
      <c r="D138" s="475" t="s">
        <v>399</v>
      </c>
      <c r="F138" s="2"/>
    </row>
    <row r="139" spans="1:13" ht="21.75" customHeight="1">
      <c r="C139" s="552"/>
      <c r="D139" s="475" t="s">
        <v>400</v>
      </c>
      <c r="F139" s="2"/>
    </row>
    <row r="140" spans="1:13" ht="24.75" customHeight="1">
      <c r="F140" s="2"/>
    </row>
    <row r="141" spans="1:13" ht="20.25" customHeight="1">
      <c r="B141" s="705" t="s">
        <v>365</v>
      </c>
      <c r="C141" s="652"/>
      <c r="D141" s="650"/>
      <c r="E141" s="705" t="s">
        <v>401</v>
      </c>
      <c r="F141" s="682"/>
      <c r="G141" s="682"/>
      <c r="H141" s="682"/>
      <c r="I141" s="682"/>
      <c r="J141" s="697"/>
      <c r="K141" s="301"/>
      <c r="L141" s="301"/>
      <c r="M141" s="301"/>
    </row>
    <row r="142" spans="1:13" ht="20.25" customHeight="1">
      <c r="B142" s="686"/>
      <c r="C142" s="694"/>
      <c r="D142" s="687"/>
      <c r="E142" s="576" t="s">
        <v>209</v>
      </c>
      <c r="F142" s="576" t="s">
        <v>208</v>
      </c>
      <c r="G142" s="576" t="s">
        <v>207</v>
      </c>
      <c r="H142" s="576" t="s">
        <v>206</v>
      </c>
      <c r="I142" s="576" t="s">
        <v>205</v>
      </c>
      <c r="J142" s="576" t="s">
        <v>204</v>
      </c>
    </row>
    <row r="143" spans="1:13" ht="20.25" customHeight="1">
      <c r="B143" s="630"/>
      <c r="C143" s="631"/>
      <c r="D143" s="706"/>
      <c r="E143" s="472">
        <v>5</v>
      </c>
      <c r="F143" s="472">
        <v>4</v>
      </c>
      <c r="G143" s="472">
        <v>3</v>
      </c>
      <c r="H143" s="472">
        <v>2</v>
      </c>
      <c r="I143" s="472">
        <v>1</v>
      </c>
      <c r="J143" s="472">
        <v>0</v>
      </c>
    </row>
    <row r="144" spans="1:13" ht="42.75" customHeight="1">
      <c r="A144" s="2"/>
      <c r="B144" s="704" t="s">
        <v>383</v>
      </c>
      <c r="C144" s="618"/>
      <c r="D144" s="610"/>
      <c r="E144" s="489"/>
      <c r="F144" s="490" t="s">
        <v>104</v>
      </c>
      <c r="G144" s="490"/>
      <c r="H144" s="490"/>
      <c r="I144" s="490"/>
      <c r="J144" s="490"/>
    </row>
    <row r="145" spans="1:13" ht="42.75" customHeight="1">
      <c r="A145" s="2"/>
      <c r="B145" s="704" t="s">
        <v>385</v>
      </c>
      <c r="C145" s="618"/>
      <c r="D145" s="610"/>
      <c r="E145" s="489"/>
      <c r="F145" s="490"/>
      <c r="G145" s="490"/>
      <c r="H145" s="490"/>
      <c r="I145" s="490" t="s">
        <v>104</v>
      </c>
      <c r="J145" s="490"/>
    </row>
    <row r="146" spans="1:13" ht="42.75" customHeight="1">
      <c r="A146" s="2"/>
      <c r="B146" s="704" t="s">
        <v>386</v>
      </c>
      <c r="C146" s="618"/>
      <c r="D146" s="610"/>
      <c r="E146" s="489"/>
      <c r="F146" s="490"/>
      <c r="G146" s="490" t="s">
        <v>104</v>
      </c>
      <c r="H146" s="490"/>
      <c r="I146" s="490"/>
      <c r="J146" s="490"/>
      <c r="M146" s="491"/>
    </row>
    <row r="147" spans="1:13" ht="42.75" customHeight="1">
      <c r="A147" s="2"/>
      <c r="B147" s="704" t="s">
        <v>387</v>
      </c>
      <c r="C147" s="618"/>
      <c r="D147" s="610"/>
      <c r="E147" s="489"/>
      <c r="F147" s="490"/>
      <c r="G147" s="490" t="s">
        <v>104</v>
      </c>
      <c r="H147" s="490"/>
      <c r="I147" s="490"/>
      <c r="J147" s="490"/>
    </row>
    <row r="148" spans="1:13" ht="42.75" customHeight="1">
      <c r="A148" s="2"/>
      <c r="B148" s="698" t="s">
        <v>388</v>
      </c>
      <c r="C148" s="618"/>
      <c r="D148" s="610"/>
      <c r="E148" s="489" t="s">
        <v>104</v>
      </c>
      <c r="F148" s="490"/>
      <c r="G148" s="490"/>
      <c r="H148" s="490"/>
      <c r="I148" s="490"/>
      <c r="J148" s="490"/>
    </row>
    <row r="149" spans="1:13" ht="42.75" customHeight="1">
      <c r="A149" s="2"/>
      <c r="B149" s="718" t="s">
        <v>402</v>
      </c>
      <c r="C149" s="628"/>
      <c r="D149" s="628"/>
      <c r="E149" s="628"/>
      <c r="F149" s="628"/>
      <c r="G149" s="628"/>
      <c r="H149" s="628"/>
      <c r="I149" s="629"/>
      <c r="J149" s="498">
        <v>3.2</v>
      </c>
    </row>
    <row r="150" spans="1:13" ht="42.75" customHeight="1">
      <c r="A150" s="2"/>
      <c r="B150" s="714"/>
      <c r="C150" s="602"/>
      <c r="D150" s="603"/>
      <c r="E150" s="414"/>
      <c r="G150" s="492" t="s">
        <v>403</v>
      </c>
      <c r="H150" s="414"/>
      <c r="I150" s="414"/>
      <c r="J150" s="414"/>
      <c r="K150" s="132"/>
    </row>
    <row r="151" spans="1:13">
      <c r="B151" s="301"/>
      <c r="C151" s="301"/>
      <c r="D151" s="301"/>
      <c r="E151" s="301"/>
      <c r="F151" s="301"/>
      <c r="G151" s="301"/>
      <c r="H151" s="301"/>
      <c r="I151" s="301"/>
      <c r="J151" s="301"/>
    </row>
    <row r="158" spans="1:13" ht="34.5" customHeight="1"/>
    <row r="159" spans="1:13" ht="30" customHeight="1">
      <c r="C159" s="493" t="s">
        <v>404</v>
      </c>
      <c r="D159" s="494"/>
      <c r="E159" s="495"/>
      <c r="H159" s="496" t="s">
        <v>405</v>
      </c>
    </row>
    <row r="160" spans="1:13" ht="30" customHeight="1">
      <c r="D160" s="497" t="s">
        <v>406</v>
      </c>
      <c r="E160" s="497" t="s">
        <v>407</v>
      </c>
      <c r="I160" s="497" t="s">
        <v>408</v>
      </c>
      <c r="J160" s="497" t="s">
        <v>409</v>
      </c>
    </row>
    <row r="161" ht="30" customHeight="1"/>
  </sheetData>
  <mergeCells count="108">
    <mergeCell ref="I23:L23"/>
    <mergeCell ref="C62:C67"/>
    <mergeCell ref="C70:F70"/>
    <mergeCell ref="H67:I67"/>
    <mergeCell ref="L95:M95"/>
    <mergeCell ref="J84:J85"/>
    <mergeCell ref="H78:I78"/>
    <mergeCell ref="D61:F61"/>
    <mergeCell ref="L101:M101"/>
    <mergeCell ref="G98:H98"/>
    <mergeCell ref="L97:M97"/>
    <mergeCell ref="C57:C61"/>
    <mergeCell ref="D23:G23"/>
    <mergeCell ref="H59:I59"/>
    <mergeCell ref="J70:J71"/>
    <mergeCell ref="H64:I64"/>
    <mergeCell ref="J92:M92"/>
    <mergeCell ref="D62:F62"/>
    <mergeCell ref="J98:K98"/>
    <mergeCell ref="C55:C56"/>
    <mergeCell ref="H61:I61"/>
    <mergeCell ref="C82:E82"/>
    <mergeCell ref="D64:F64"/>
    <mergeCell ref="C84:E85"/>
    <mergeCell ref="A34:M34"/>
    <mergeCell ref="C54:J54"/>
    <mergeCell ref="D58:F58"/>
    <mergeCell ref="C93:F94"/>
    <mergeCell ref="C97:F97"/>
    <mergeCell ref="G95:H95"/>
    <mergeCell ref="C100:F100"/>
    <mergeCell ref="H57:I57"/>
    <mergeCell ref="D59:F59"/>
    <mergeCell ref="H66:I66"/>
    <mergeCell ref="L100:M100"/>
    <mergeCell ref="H77:I77"/>
    <mergeCell ref="C95:F95"/>
    <mergeCell ref="C53:J53"/>
    <mergeCell ref="G96:H96"/>
    <mergeCell ref="C83:E83"/>
    <mergeCell ref="J93:K94"/>
    <mergeCell ref="C99:F99"/>
    <mergeCell ref="D63:F63"/>
    <mergeCell ref="J96:K96"/>
    <mergeCell ref="L96:M96"/>
    <mergeCell ref="L99:M99"/>
    <mergeCell ref="D65:F65"/>
    <mergeCell ref="H76:I76"/>
    <mergeCell ref="B150:D150"/>
    <mergeCell ref="C116:E116"/>
    <mergeCell ref="L93:M94"/>
    <mergeCell ref="G99:H99"/>
    <mergeCell ref="J97:K97"/>
    <mergeCell ref="H70:I71"/>
    <mergeCell ref="D55:F56"/>
    <mergeCell ref="B145:D145"/>
    <mergeCell ref="L103:M103"/>
    <mergeCell ref="H58:I58"/>
    <mergeCell ref="B149:I149"/>
    <mergeCell ref="C115:E115"/>
    <mergeCell ref="H73:I73"/>
    <mergeCell ref="H60:I60"/>
    <mergeCell ref="F110:I110"/>
    <mergeCell ref="C110:E111"/>
    <mergeCell ref="E141:J141"/>
    <mergeCell ref="C114:E114"/>
    <mergeCell ref="B147:D147"/>
    <mergeCell ref="H84:I85"/>
    <mergeCell ref="J102:K102"/>
    <mergeCell ref="H74:I74"/>
    <mergeCell ref="H56:I56"/>
    <mergeCell ref="B146:D146"/>
    <mergeCell ref="C96:F96"/>
    <mergeCell ref="C108:I108"/>
    <mergeCell ref="C98:F98"/>
    <mergeCell ref="J101:K101"/>
    <mergeCell ref="D67:F67"/>
    <mergeCell ref="J100:K100"/>
    <mergeCell ref="H75:I75"/>
    <mergeCell ref="D60:F60"/>
    <mergeCell ref="H80:I80"/>
    <mergeCell ref="C92:H92"/>
    <mergeCell ref="A90:M90"/>
    <mergeCell ref="F84:F85"/>
    <mergeCell ref="G55:J55"/>
    <mergeCell ref="B148:D148"/>
    <mergeCell ref="D66:F66"/>
    <mergeCell ref="J106:M106"/>
    <mergeCell ref="G97:H97"/>
    <mergeCell ref="D28:F28"/>
    <mergeCell ref="H79:I79"/>
    <mergeCell ref="L102:M102"/>
    <mergeCell ref="J95:K95"/>
    <mergeCell ref="H72:I72"/>
    <mergeCell ref="H81:I81"/>
    <mergeCell ref="B144:D144"/>
    <mergeCell ref="H65:I65"/>
    <mergeCell ref="B141:D143"/>
    <mergeCell ref="G100:H100"/>
    <mergeCell ref="H62:I62"/>
    <mergeCell ref="C113:E113"/>
    <mergeCell ref="D57:F57"/>
    <mergeCell ref="C112:E112"/>
    <mergeCell ref="L98:M98"/>
    <mergeCell ref="I28:K28"/>
    <mergeCell ref="G93:H94"/>
    <mergeCell ref="H63:I63"/>
    <mergeCell ref="J99:K9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opLeftCell="A13" workbookViewId="0">
      <selection activeCell="D25" sqref="D25"/>
    </sheetView>
  </sheetViews>
  <sheetFormatPr defaultColWidth="9.125" defaultRowHeight="15" customHeight="1"/>
  <cols>
    <col min="1" max="1" width="26.75" style="552" customWidth="1"/>
    <col min="2" max="2" width="5.125" style="552" customWidth="1"/>
    <col min="3" max="3" width="11.375" style="552" customWidth="1"/>
    <col min="4" max="4" width="10.625" style="552" customWidth="1"/>
    <col min="5" max="7" width="26.75" style="552" customWidth="1"/>
    <col min="8" max="8" width="7" style="552" customWidth="1"/>
    <col min="9" max="9" width="26.75" style="552" customWidth="1"/>
    <col min="10" max="21" width="9.125" style="552" bestFit="1" customWidth="1"/>
    <col min="22" max="29" width="9.125" style="552" customWidth="1"/>
    <col min="30" max="16384" width="9.125" style="552"/>
  </cols>
  <sheetData>
    <row r="1" spans="1:26" ht="35.25" customHeight="1">
      <c r="A1" s="16"/>
      <c r="B1" s="16"/>
      <c r="C1" s="131" t="s">
        <v>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25" customHeight="1">
      <c r="A2" s="141" t="s">
        <v>0</v>
      </c>
      <c r="B2" s="10"/>
      <c r="C2" s="203" t="s">
        <v>410</v>
      </c>
      <c r="F2" s="6"/>
      <c r="G2" s="6"/>
      <c r="H2" s="6"/>
    </row>
    <row r="3" spans="1:26" ht="35.25" customHeight="1">
      <c r="A3" s="141" t="s">
        <v>1</v>
      </c>
      <c r="B3" s="10"/>
      <c r="D3" s="207" t="s">
        <v>411</v>
      </c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</row>
    <row r="4" spans="1:26" ht="35.25" customHeight="1">
      <c r="A4" s="142" t="s">
        <v>2</v>
      </c>
      <c r="B4" s="2"/>
      <c r="C4" s="199" t="s">
        <v>412</v>
      </c>
      <c r="D4" s="573"/>
      <c r="E4" s="573"/>
      <c r="F4" s="573"/>
      <c r="G4" s="573"/>
      <c r="H4" s="573"/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</row>
    <row r="5" spans="1:26" ht="35.25" customHeight="1">
      <c r="A5" s="142" t="s">
        <v>3</v>
      </c>
      <c r="B5" s="2"/>
      <c r="C5" s="199" t="s">
        <v>413</v>
      </c>
      <c r="D5" s="573"/>
      <c r="E5" s="573"/>
      <c r="F5" s="200"/>
      <c r="G5" s="201"/>
      <c r="H5" s="201"/>
      <c r="I5" s="202"/>
      <c r="J5" s="204"/>
      <c r="K5" s="205"/>
      <c r="L5" s="205"/>
      <c r="M5" s="205"/>
      <c r="N5" s="205"/>
      <c r="O5" s="205"/>
      <c r="P5" s="205"/>
      <c r="Q5" s="206"/>
      <c r="R5" s="732"/>
      <c r="S5" s="602"/>
      <c r="T5" s="602"/>
      <c r="U5" s="603"/>
      <c r="V5" s="732"/>
      <c r="W5" s="602"/>
      <c r="X5" s="602"/>
      <c r="Y5" s="603"/>
      <c r="Z5" s="733"/>
    </row>
    <row r="6" spans="1:26" ht="35.25" customHeight="1">
      <c r="A6" s="142" t="s">
        <v>4</v>
      </c>
      <c r="B6" s="2"/>
      <c r="C6" s="199" t="s">
        <v>414</v>
      </c>
      <c r="D6" s="11"/>
      <c r="E6" s="12"/>
      <c r="F6" s="4"/>
      <c r="G6" s="4"/>
      <c r="H6" s="578"/>
      <c r="I6" s="4"/>
      <c r="J6" s="578"/>
      <c r="K6" s="19"/>
      <c r="L6" s="578"/>
      <c r="M6" s="578"/>
      <c r="N6" s="578"/>
      <c r="O6" s="578"/>
      <c r="P6" s="578"/>
      <c r="Q6" s="20"/>
      <c r="R6" s="578"/>
      <c r="S6" s="578"/>
      <c r="T6" s="4"/>
      <c r="U6" s="20"/>
      <c r="V6" s="578"/>
      <c r="W6" s="4"/>
      <c r="X6" s="4"/>
      <c r="Y6" s="20"/>
      <c r="Z6" s="600"/>
    </row>
    <row r="7" spans="1:26" ht="35.25" customHeight="1">
      <c r="A7" s="141" t="s">
        <v>5</v>
      </c>
      <c r="B7" s="573"/>
      <c r="D7" s="199" t="s">
        <v>415</v>
      </c>
      <c r="E7" s="4"/>
    </row>
    <row r="8" spans="1:26" ht="35.25" customHeight="1">
      <c r="A8" s="141" t="s">
        <v>6</v>
      </c>
      <c r="B8" s="573"/>
      <c r="D8" s="199" t="s">
        <v>416</v>
      </c>
    </row>
    <row r="9" spans="1:26" ht="35.25" customHeight="1">
      <c r="A9" s="141" t="s">
        <v>417</v>
      </c>
      <c r="B9" s="573"/>
      <c r="D9" s="199" t="s">
        <v>418</v>
      </c>
    </row>
    <row r="10" spans="1:26" ht="35.25" customHeight="1">
      <c r="A10" s="141" t="s">
        <v>7</v>
      </c>
      <c r="B10" s="573"/>
      <c r="D10" s="199" t="s">
        <v>419</v>
      </c>
    </row>
    <row r="11" spans="1:26" ht="35.25" customHeight="1">
      <c r="A11" s="141" t="s">
        <v>8</v>
      </c>
      <c r="C11" s="199" t="s">
        <v>420</v>
      </c>
    </row>
    <row r="12" spans="1:26" ht="35.25" customHeight="1">
      <c r="A12" s="144" t="s">
        <v>9</v>
      </c>
      <c r="D12" s="199" t="s">
        <v>421</v>
      </c>
    </row>
    <row r="13" spans="1:26" ht="35.25" customHeight="1">
      <c r="A13" s="141" t="s">
        <v>10</v>
      </c>
      <c r="D13" s="199" t="s">
        <v>422</v>
      </c>
    </row>
    <row r="14" spans="1:26" ht="35.25" customHeight="1">
      <c r="C14" s="211" t="s">
        <v>423</v>
      </c>
    </row>
    <row r="15" spans="1:26" ht="35.25" customHeight="1">
      <c r="C15" s="199" t="s">
        <v>424</v>
      </c>
    </row>
    <row r="16" spans="1:26" ht="35.25" customHeight="1">
      <c r="D16" s="199" t="s">
        <v>425</v>
      </c>
    </row>
    <row r="17" spans="3:5" ht="35.25" customHeight="1">
      <c r="E17" s="199" t="s">
        <v>426</v>
      </c>
    </row>
    <row r="18" spans="3:5" ht="35.25" customHeight="1">
      <c r="E18" s="199" t="s">
        <v>427</v>
      </c>
    </row>
    <row r="19" spans="3:5" ht="35.25" customHeight="1">
      <c r="E19" s="199" t="s">
        <v>428</v>
      </c>
    </row>
    <row r="20" spans="3:5" ht="35.25" customHeight="1">
      <c r="C20" s="199" t="s">
        <v>429</v>
      </c>
    </row>
    <row r="21" spans="3:5" ht="35.25" customHeight="1">
      <c r="D21" s="199" t="s">
        <v>430</v>
      </c>
    </row>
    <row r="22" spans="3:5" ht="35.25" customHeight="1">
      <c r="E22" s="199" t="s">
        <v>431</v>
      </c>
    </row>
    <row r="23" spans="3:5" ht="35.25" customHeight="1">
      <c r="E23" s="199" t="s">
        <v>432</v>
      </c>
    </row>
    <row r="24" spans="3:5" ht="35.25" customHeight="1">
      <c r="E24" s="199" t="s">
        <v>433</v>
      </c>
    </row>
    <row r="25" spans="3:5" ht="35.25" customHeight="1">
      <c r="E25" s="199"/>
    </row>
    <row r="26" spans="3:5" ht="35.25" customHeight="1">
      <c r="C26" s="199" t="s">
        <v>434</v>
      </c>
      <c r="E26" s="199"/>
    </row>
    <row r="27" spans="3:5" ht="35.25" customHeight="1">
      <c r="C27" s="199" t="s">
        <v>435</v>
      </c>
    </row>
    <row r="28" spans="3:5" ht="35.25" customHeight="1">
      <c r="C28" s="199" t="s">
        <v>436</v>
      </c>
    </row>
    <row r="29" spans="3:5" ht="35.25" customHeight="1">
      <c r="C29" s="199" t="s">
        <v>437</v>
      </c>
    </row>
    <row r="30" spans="3:5" ht="35.25" customHeight="1"/>
    <row r="31" spans="3:5" ht="35.25" customHeight="1">
      <c r="C31" s="203" t="s">
        <v>438</v>
      </c>
    </row>
    <row r="32" spans="3:5" ht="35.25" customHeight="1">
      <c r="D32" s="207" t="s">
        <v>411</v>
      </c>
    </row>
    <row r="33" spans="3:4" ht="35.25" customHeight="1">
      <c r="C33" s="199" t="s">
        <v>439</v>
      </c>
    </row>
    <row r="34" spans="3:4" ht="35.25" customHeight="1">
      <c r="C34" s="199" t="s">
        <v>440</v>
      </c>
    </row>
    <row r="35" spans="3:4" ht="35.25" customHeight="1">
      <c r="C35" s="199" t="s">
        <v>441</v>
      </c>
    </row>
    <row r="36" spans="3:4" ht="35.25" customHeight="1">
      <c r="C36" s="199" t="s">
        <v>442</v>
      </c>
    </row>
    <row r="37" spans="3:4" ht="35.25" customHeight="1">
      <c r="D37" s="208" t="s">
        <v>443</v>
      </c>
    </row>
    <row r="38" spans="3:4" ht="35.25" customHeight="1">
      <c r="D38" s="208" t="s">
        <v>444</v>
      </c>
    </row>
    <row r="39" spans="3:4" ht="35.25" customHeight="1">
      <c r="D39" s="208" t="s">
        <v>445</v>
      </c>
    </row>
    <row r="40" spans="3:4" ht="35.25" customHeight="1">
      <c r="D40" s="208" t="s">
        <v>446</v>
      </c>
    </row>
    <row r="41" spans="3:4" ht="35.25" customHeight="1">
      <c r="D41" s="208" t="s">
        <v>447</v>
      </c>
    </row>
    <row r="42" spans="3:4" ht="35.25" customHeight="1">
      <c r="C42" s="199" t="s">
        <v>448</v>
      </c>
    </row>
    <row r="43" spans="3:4" ht="35.25" customHeight="1">
      <c r="D43" s="208" t="s">
        <v>449</v>
      </c>
    </row>
    <row r="44" spans="3:4" ht="35.25" customHeight="1">
      <c r="D44" s="208" t="s">
        <v>450</v>
      </c>
    </row>
    <row r="45" spans="3:4" ht="35.25" customHeight="1">
      <c r="D45" s="208" t="s">
        <v>451</v>
      </c>
    </row>
    <row r="46" spans="3:4" ht="35.25" customHeight="1">
      <c r="D46" s="208" t="s">
        <v>452</v>
      </c>
    </row>
    <row r="47" spans="3:4" ht="35.25" customHeight="1">
      <c r="D47" s="208" t="s">
        <v>453</v>
      </c>
    </row>
    <row r="48" spans="3:4" ht="35.25" customHeight="1">
      <c r="D48" s="208" t="s">
        <v>454</v>
      </c>
    </row>
    <row r="49" spans="3:19" ht="35.25" customHeight="1">
      <c r="C49" s="199" t="s">
        <v>455</v>
      </c>
    </row>
    <row r="50" spans="3:19" ht="35.25" customHeight="1">
      <c r="C50" s="199"/>
    </row>
    <row r="51" spans="3:19" ht="35.25" customHeight="1">
      <c r="C51" s="203" t="s">
        <v>456</v>
      </c>
    </row>
    <row r="52" spans="3:19" ht="35.25" customHeight="1">
      <c r="D52" s="207" t="s">
        <v>411</v>
      </c>
    </row>
    <row r="53" spans="3:19" ht="35.25" customHeight="1">
      <c r="C53" s="199" t="s">
        <v>457</v>
      </c>
    </row>
    <row r="54" spans="3:19" ht="35.25" customHeight="1">
      <c r="C54" s="199" t="s">
        <v>458</v>
      </c>
    </row>
    <row r="55" spans="3:19" ht="35.25" customHeight="1">
      <c r="C55" s="199" t="s">
        <v>459</v>
      </c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11"/>
    </row>
    <row r="56" spans="3:19" ht="35.25" customHeight="1">
      <c r="C56" s="210" t="s">
        <v>460</v>
      </c>
      <c r="D56" s="209"/>
      <c r="E56" s="209"/>
    </row>
    <row r="57" spans="3:19" ht="35.25" customHeight="1"/>
    <row r="58" spans="3:19" ht="35.25" customHeight="1"/>
    <row r="59" spans="3:19" ht="35.25" customHeight="1"/>
    <row r="60" spans="3:19" ht="35.25" customHeight="1"/>
    <row r="61" spans="3:19" ht="35.25" customHeight="1"/>
    <row r="62" spans="3:19" ht="35.25" customHeight="1"/>
    <row r="63" spans="3:19" ht="35.25" customHeight="1"/>
    <row r="64" spans="3:19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35.25" customHeight="1"/>
    <row r="113" ht="35.25" customHeight="1"/>
    <row r="114" ht="35.25" customHeight="1"/>
    <row r="115" ht="35.25" customHeight="1"/>
    <row r="116" ht="35.25" customHeight="1"/>
    <row r="117" ht="35.25" customHeight="1"/>
    <row r="118" ht="35.25" customHeight="1"/>
    <row r="119" ht="35.25" customHeight="1"/>
    <row r="120" ht="35.25" customHeight="1"/>
    <row r="121" ht="35.25" customHeight="1"/>
    <row r="122" ht="35.25" customHeight="1"/>
    <row r="123" ht="35.25" customHeight="1"/>
    <row r="124" ht="35.25" customHeight="1"/>
    <row r="125" ht="35.25" customHeight="1"/>
    <row r="126" ht="35.25" customHeight="1"/>
    <row r="127" ht="35.25" customHeight="1"/>
    <row r="128" ht="35.25" customHeight="1"/>
  </sheetData>
  <mergeCells count="3">
    <mergeCell ref="V5:Y5"/>
    <mergeCell ref="Z5:Z6"/>
    <mergeCell ref="R5:U5"/>
  </mergeCells>
  <dataValidations count="1">
    <dataValidation allowBlank="1" showInputMessage="1" showErrorMessage="1" sqref="D6 E6:E7 F5:F6 G6:U6 J5 R5 V5:V6 W6:Y6 Z5"/>
  </dataValidations>
  <hyperlinks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C5" sqref="C5:D5"/>
    </sheetView>
  </sheetViews>
  <sheetFormatPr defaultColWidth="9.125" defaultRowHeight="14.25"/>
  <cols>
    <col min="1" max="1" width="26.75" style="552" customWidth="1"/>
    <col min="2" max="2" width="5.75" style="552" customWidth="1"/>
    <col min="3" max="7" width="24.75" style="552" customWidth="1"/>
    <col min="8" max="10" width="26.75" style="552" customWidth="1"/>
    <col min="11" max="11" width="35.25" style="552" customWidth="1"/>
    <col min="12" max="13" width="26.75" style="552" customWidth="1"/>
    <col min="14" max="19" width="24.75" style="552" customWidth="1"/>
    <col min="20" max="20" width="11.25" style="552" customWidth="1"/>
    <col min="21" max="21" width="16.125" style="552" customWidth="1"/>
    <col min="22" max="22" width="11.25" style="552" customWidth="1"/>
    <col min="23" max="23" width="19.75" style="552" customWidth="1"/>
    <col min="24" max="24" width="19" style="552" customWidth="1"/>
    <col min="25" max="25" width="13.375" style="552" customWidth="1"/>
    <col min="26" max="26" width="3.375" style="552" customWidth="1"/>
    <col min="27" max="28" width="9.125" style="552" customWidth="1"/>
    <col min="29" max="29" width="19.875" style="552" customWidth="1"/>
    <col min="30" max="37" width="9.125" style="552" customWidth="1"/>
    <col min="38" max="16384" width="9.125" style="552"/>
  </cols>
  <sheetData>
    <row r="1" spans="1:24" ht="58.5" customHeight="1">
      <c r="A1" s="559"/>
      <c r="B1" s="16"/>
      <c r="C1" s="131" t="s">
        <v>461</v>
      </c>
      <c r="D1" s="131"/>
      <c r="E1" s="131"/>
      <c r="F1" s="131"/>
      <c r="G1" s="28"/>
      <c r="H1" s="28"/>
      <c r="I1" s="28"/>
      <c r="J1" s="28"/>
      <c r="K1" s="28"/>
      <c r="L1" s="28"/>
      <c r="M1" s="28"/>
      <c r="N1" s="130"/>
      <c r="O1" s="28"/>
      <c r="U1" s="285"/>
      <c r="V1" s="285"/>
      <c r="W1" s="285"/>
      <c r="X1" s="286"/>
    </row>
    <row r="2" spans="1:24" ht="35.25" customHeight="1">
      <c r="A2" s="142" t="s">
        <v>0</v>
      </c>
      <c r="B2" s="10"/>
      <c r="T2" s="287"/>
      <c r="U2" s="287"/>
      <c r="V2" s="287"/>
      <c r="W2" s="287"/>
      <c r="X2" s="286"/>
    </row>
    <row r="3" spans="1:24" ht="35.25" customHeight="1">
      <c r="A3" s="141" t="s">
        <v>1</v>
      </c>
      <c r="B3" s="10"/>
      <c r="F3" s="360"/>
      <c r="H3" s="749" t="s">
        <v>462</v>
      </c>
      <c r="I3" s="751">
        <v>6.7000000000000002E-3</v>
      </c>
      <c r="J3" s="739" t="s">
        <v>463</v>
      </c>
      <c r="K3" s="742" t="s">
        <v>464</v>
      </c>
      <c r="R3" s="288"/>
      <c r="S3" s="289"/>
      <c r="T3" s="290"/>
      <c r="U3" s="290"/>
      <c r="V3" s="290"/>
      <c r="W3" s="290"/>
      <c r="X3" s="286"/>
    </row>
    <row r="4" spans="1:24" ht="35.25" customHeight="1">
      <c r="A4" s="142" t="s">
        <v>2</v>
      </c>
      <c r="B4" s="2"/>
      <c r="C4" s="291"/>
      <c r="E4" s="361"/>
      <c r="F4" s="363"/>
      <c r="H4" s="750"/>
      <c r="I4" s="752"/>
      <c r="J4" s="740"/>
      <c r="K4" s="743"/>
      <c r="Q4" s="41"/>
      <c r="R4" s="42"/>
      <c r="T4" s="285"/>
      <c r="U4" s="285"/>
      <c r="V4" s="285"/>
      <c r="W4" s="285"/>
      <c r="X4" s="286"/>
    </row>
    <row r="5" spans="1:24" ht="35.25" customHeight="1">
      <c r="A5" s="295" t="s">
        <v>3</v>
      </c>
      <c r="B5" s="2"/>
      <c r="C5" s="747"/>
      <c r="D5" s="748"/>
      <c r="E5" s="737" t="s">
        <v>66</v>
      </c>
      <c r="F5" s="745" t="s">
        <v>465</v>
      </c>
      <c r="G5" s="746"/>
      <c r="H5" s="754" t="s">
        <v>465</v>
      </c>
      <c r="I5" s="740"/>
      <c r="J5" s="740"/>
      <c r="K5" s="743"/>
      <c r="V5" s="290"/>
      <c r="W5" s="290"/>
      <c r="X5" s="286"/>
    </row>
    <row r="6" spans="1:24" ht="35.25" customHeight="1">
      <c r="A6" s="142" t="s">
        <v>4</v>
      </c>
      <c r="B6" s="2"/>
      <c r="C6" s="292" t="s">
        <v>466</v>
      </c>
      <c r="D6" s="293" t="s">
        <v>467</v>
      </c>
      <c r="E6" s="738"/>
      <c r="F6" s="362" t="s">
        <v>468</v>
      </c>
      <c r="G6" s="371" t="s">
        <v>469</v>
      </c>
      <c r="H6" s="372" t="s">
        <v>468</v>
      </c>
      <c r="I6" s="373" t="s">
        <v>469</v>
      </c>
      <c r="J6" s="741"/>
      <c r="K6" s="744"/>
    </row>
    <row r="7" spans="1:24" ht="35.25" customHeight="1">
      <c r="A7" s="141" t="s">
        <v>5</v>
      </c>
      <c r="B7" s="2"/>
      <c r="C7" s="735" t="s">
        <v>470</v>
      </c>
      <c r="D7" s="374" t="s">
        <v>471</v>
      </c>
      <c r="E7" s="515">
        <v>1.2</v>
      </c>
      <c r="F7" s="364"/>
      <c r="G7" s="365">
        <v>5</v>
      </c>
      <c r="H7" s="369">
        <f t="shared" ref="H7:H18" si="0">IF(F7&gt;31,31,ABS(F7))</f>
        <v>0</v>
      </c>
      <c r="I7" s="369">
        <f t="shared" ref="I7:I18" si="1">IF(G7&gt;31,31,ABS(G7))</f>
        <v>5</v>
      </c>
      <c r="J7" s="516">
        <f>G7*$I$3</f>
        <v>3.3500000000000002E-2</v>
      </c>
      <c r="K7" s="517">
        <f>IF(J7&lt;&gt;"",E7-J7,"")</f>
        <v>1.1664999999999999</v>
      </c>
    </row>
    <row r="8" spans="1:24" s="3" customFormat="1" ht="35.25" customHeight="1">
      <c r="A8" s="141" t="s">
        <v>6</v>
      </c>
      <c r="B8" s="2"/>
      <c r="C8" s="736"/>
      <c r="D8" s="374" t="s">
        <v>472</v>
      </c>
      <c r="E8" s="515">
        <v>1.2</v>
      </c>
      <c r="F8" s="365"/>
      <c r="G8" s="365"/>
      <c r="H8" s="369">
        <f t="shared" si="0"/>
        <v>0</v>
      </c>
      <c r="I8" s="369">
        <f t="shared" si="1"/>
        <v>0</v>
      </c>
      <c r="J8" s="516" t="str">
        <f t="shared" ref="J8:J30" si="2">IF(G8&lt;&gt;"",G8*$I$3,"")</f>
        <v/>
      </c>
      <c r="K8" s="517">
        <f t="shared" ref="K8:K18" si="3">E8-I8*$I$3</f>
        <v>1.2</v>
      </c>
      <c r="L8" s="552"/>
      <c r="M8" s="552"/>
      <c r="N8" s="552"/>
    </row>
    <row r="9" spans="1:24" ht="35.25" customHeight="1">
      <c r="A9" s="141" t="s">
        <v>417</v>
      </c>
      <c r="B9" s="2"/>
      <c r="C9" s="736"/>
      <c r="D9" s="374" t="s">
        <v>473</v>
      </c>
      <c r="E9" s="515">
        <v>1.2</v>
      </c>
      <c r="F9" s="366"/>
      <c r="G9" s="366"/>
      <c r="H9" s="369">
        <f t="shared" si="0"/>
        <v>0</v>
      </c>
      <c r="I9" s="369">
        <f t="shared" si="1"/>
        <v>0</v>
      </c>
      <c r="J9" s="516" t="str">
        <f t="shared" si="2"/>
        <v/>
      </c>
      <c r="K9" s="517">
        <f t="shared" si="3"/>
        <v>1.2</v>
      </c>
    </row>
    <row r="10" spans="1:24" ht="35.25" customHeight="1">
      <c r="A10" s="141" t="s">
        <v>7</v>
      </c>
      <c r="B10" s="2"/>
      <c r="C10" s="736"/>
      <c r="D10" s="374" t="s">
        <v>474</v>
      </c>
      <c r="E10" s="515">
        <v>1.2</v>
      </c>
      <c r="F10" s="366"/>
      <c r="G10" s="366"/>
      <c r="H10" s="369">
        <f t="shared" si="0"/>
        <v>0</v>
      </c>
      <c r="I10" s="369">
        <f t="shared" si="1"/>
        <v>0</v>
      </c>
      <c r="J10" s="516" t="str">
        <f t="shared" si="2"/>
        <v/>
      </c>
      <c r="K10" s="517">
        <f t="shared" si="3"/>
        <v>1.2</v>
      </c>
    </row>
    <row r="11" spans="1:24" ht="35.25" customHeight="1">
      <c r="A11" s="141" t="s">
        <v>8</v>
      </c>
      <c r="C11" s="736"/>
      <c r="D11" s="374" t="s">
        <v>475</v>
      </c>
      <c r="E11" s="515">
        <v>1.2</v>
      </c>
      <c r="F11" s="366"/>
      <c r="G11" s="367"/>
      <c r="H11" s="369">
        <f t="shared" si="0"/>
        <v>0</v>
      </c>
      <c r="I11" s="369">
        <f t="shared" si="1"/>
        <v>0</v>
      </c>
      <c r="J11" s="516" t="str">
        <f t="shared" si="2"/>
        <v/>
      </c>
      <c r="K11" s="517">
        <f t="shared" si="3"/>
        <v>1.2</v>
      </c>
    </row>
    <row r="12" spans="1:24" ht="35.25" customHeight="1">
      <c r="A12" s="141" t="s">
        <v>9</v>
      </c>
      <c r="C12" s="736"/>
      <c r="D12" s="375" t="s">
        <v>476</v>
      </c>
      <c r="E12" s="515">
        <v>1.2</v>
      </c>
      <c r="F12" s="366"/>
      <c r="G12" s="376"/>
      <c r="H12" s="370">
        <f t="shared" si="0"/>
        <v>0</v>
      </c>
      <c r="I12" s="369">
        <f t="shared" si="1"/>
        <v>0</v>
      </c>
      <c r="J12" s="516" t="str">
        <f t="shared" si="2"/>
        <v/>
      </c>
      <c r="K12" s="517">
        <f t="shared" si="3"/>
        <v>1.2</v>
      </c>
    </row>
    <row r="13" spans="1:24" ht="35.25" customHeight="1">
      <c r="A13" s="141" t="s">
        <v>10</v>
      </c>
      <c r="C13" s="735" t="s">
        <v>477</v>
      </c>
      <c r="D13" s="374" t="s">
        <v>471</v>
      </c>
      <c r="E13" s="515">
        <v>1.2</v>
      </c>
      <c r="F13" s="365"/>
      <c r="G13" s="365"/>
      <c r="H13" s="369">
        <f t="shared" si="0"/>
        <v>0</v>
      </c>
      <c r="I13" s="369">
        <f t="shared" si="1"/>
        <v>0</v>
      </c>
      <c r="J13" s="516" t="str">
        <f t="shared" si="2"/>
        <v/>
      </c>
      <c r="K13" s="517">
        <f t="shared" si="3"/>
        <v>1.2</v>
      </c>
    </row>
    <row r="14" spans="1:24" ht="35.25" customHeight="1">
      <c r="C14" s="736"/>
      <c r="D14" s="374" t="s">
        <v>472</v>
      </c>
      <c r="E14" s="515">
        <v>1.2</v>
      </c>
      <c r="F14" s="365"/>
      <c r="G14" s="365"/>
      <c r="H14" s="369">
        <f t="shared" si="0"/>
        <v>0</v>
      </c>
      <c r="I14" s="369">
        <f t="shared" si="1"/>
        <v>0</v>
      </c>
      <c r="J14" s="516" t="str">
        <f t="shared" si="2"/>
        <v/>
      </c>
      <c r="K14" s="517">
        <f t="shared" si="3"/>
        <v>1.2</v>
      </c>
    </row>
    <row r="15" spans="1:24" ht="35.25" customHeight="1">
      <c r="C15" s="736"/>
      <c r="D15" s="374" t="s">
        <v>473</v>
      </c>
      <c r="E15" s="515">
        <v>1.2</v>
      </c>
      <c r="F15" s="366"/>
      <c r="G15" s="366"/>
      <c r="H15" s="369">
        <f t="shared" si="0"/>
        <v>0</v>
      </c>
      <c r="I15" s="369">
        <f t="shared" si="1"/>
        <v>0</v>
      </c>
      <c r="J15" s="516" t="str">
        <f t="shared" si="2"/>
        <v/>
      </c>
      <c r="K15" s="517">
        <f t="shared" si="3"/>
        <v>1.2</v>
      </c>
    </row>
    <row r="16" spans="1:24" ht="35.25" customHeight="1">
      <c r="C16" s="736"/>
      <c r="D16" s="374" t="s">
        <v>474</v>
      </c>
      <c r="E16" s="515">
        <v>1.2</v>
      </c>
      <c r="F16" s="366"/>
      <c r="G16" s="366"/>
      <c r="H16" s="369">
        <f t="shared" si="0"/>
        <v>0</v>
      </c>
      <c r="I16" s="369">
        <f t="shared" si="1"/>
        <v>0</v>
      </c>
      <c r="J16" s="516" t="str">
        <f t="shared" si="2"/>
        <v/>
      </c>
      <c r="K16" s="517">
        <f t="shared" si="3"/>
        <v>1.2</v>
      </c>
    </row>
    <row r="17" spans="3:23" ht="35.25" customHeight="1">
      <c r="C17" s="736"/>
      <c r="D17" s="374" t="s">
        <v>475</v>
      </c>
      <c r="E17" s="515">
        <v>1.2</v>
      </c>
      <c r="F17" s="366"/>
      <c r="G17" s="367"/>
      <c r="H17" s="369">
        <f t="shared" si="0"/>
        <v>0</v>
      </c>
      <c r="I17" s="369">
        <f t="shared" si="1"/>
        <v>0</v>
      </c>
      <c r="J17" s="516" t="str">
        <f t="shared" si="2"/>
        <v/>
      </c>
      <c r="K17" s="517">
        <f t="shared" si="3"/>
        <v>1.2</v>
      </c>
    </row>
    <row r="18" spans="3:23" ht="35.25" customHeight="1">
      <c r="C18" s="736"/>
      <c r="D18" s="375" t="s">
        <v>476</v>
      </c>
      <c r="E18" s="515">
        <v>1.2</v>
      </c>
      <c r="F18" s="368"/>
      <c r="G18" s="368"/>
      <c r="H18" s="370">
        <f t="shared" si="0"/>
        <v>0</v>
      </c>
      <c r="I18" s="369">
        <f t="shared" si="1"/>
        <v>0</v>
      </c>
      <c r="J18" s="516" t="str">
        <f t="shared" si="2"/>
        <v/>
      </c>
      <c r="K18" s="517">
        <f t="shared" si="3"/>
        <v>1.2</v>
      </c>
    </row>
    <row r="19" spans="3:23" ht="35.25" customHeight="1">
      <c r="C19" s="735" t="s">
        <v>478</v>
      </c>
      <c r="D19" s="374" t="s">
        <v>471</v>
      </c>
      <c r="E19" s="515">
        <v>1.2</v>
      </c>
      <c r="F19" s="365"/>
      <c r="G19" s="365"/>
      <c r="H19" s="369">
        <f>F19</f>
        <v>0</v>
      </c>
      <c r="I19" s="369">
        <v>0</v>
      </c>
      <c r="J19" s="516" t="str">
        <f t="shared" si="2"/>
        <v/>
      </c>
      <c r="K19" s="517">
        <f t="shared" ref="K19:K30" si="4">E19-E19*I19/30 + $K$6*I19</f>
        <v>1.2</v>
      </c>
    </row>
    <row r="20" spans="3:23" ht="35.25" customHeight="1">
      <c r="C20" s="736"/>
      <c r="D20" s="374" t="s">
        <v>472</v>
      </c>
      <c r="E20" s="515">
        <v>1.2</v>
      </c>
      <c r="F20" s="365"/>
      <c r="G20" s="365"/>
      <c r="H20" s="369">
        <f>F20+H19</f>
        <v>0</v>
      </c>
      <c r="I20" s="369" t="e">
        <f t="array" aca="1" ref="I20" ca="1">_xlfn.IFS(H20&lt;=30,0,AND(H20&gt;30,H19&lt;=30),H20-30,AND(H20&gt;30,F20&gt;SUM($F$7:F19)),F20-SUM($F$7:F19),AND(H20&gt;30,H19&gt;30),F20)</f>
        <v>#NAME?</v>
      </c>
      <c r="J20" s="516" t="str">
        <f t="shared" si="2"/>
        <v/>
      </c>
      <c r="K20" s="517" t="e">
        <f t="shared" ca="1" si="4"/>
        <v>#NAME?</v>
      </c>
    </row>
    <row r="21" spans="3:23" ht="35.25" customHeight="1">
      <c r="C21" s="736"/>
      <c r="D21" s="374" t="s">
        <v>473</v>
      </c>
      <c r="E21" s="515">
        <v>1.2</v>
      </c>
      <c r="F21" s="366"/>
      <c r="G21" s="366"/>
      <c r="H21" s="369">
        <f>F21+H20</f>
        <v>0</v>
      </c>
      <c r="I21" s="369" t="e">
        <f t="array" aca="1" ref="I21" ca="1">_xlfn.IFS(H21&lt;=30,0,AND(H21&gt;30,H20&lt;=30),H21-30,AND(H21&gt;30,F21&gt;SUM($F$7:F20)),F21-SUM($F$7:F20),AND(H21&gt;30,H20&gt;30),F21)</f>
        <v>#NAME?</v>
      </c>
      <c r="J21" s="516" t="str">
        <f t="shared" si="2"/>
        <v/>
      </c>
      <c r="K21" s="517" t="e">
        <f t="shared" ca="1" si="4"/>
        <v>#NAME?</v>
      </c>
    </row>
    <row r="22" spans="3:23" ht="35.25" customHeight="1">
      <c r="C22" s="736"/>
      <c r="D22" s="374" t="s">
        <v>474</v>
      </c>
      <c r="E22" s="515">
        <v>1.2</v>
      </c>
      <c r="F22" s="366"/>
      <c r="G22" s="366"/>
      <c r="H22" s="369">
        <f>F22+H21</f>
        <v>0</v>
      </c>
      <c r="I22" s="369" t="e">
        <f t="array" aca="1" ref="I22" ca="1">_xlfn.IFS(H22&lt;=30,0,AND(H22&gt;30,H21&lt;=30),H22-30,AND(H22&gt;30,F22&gt;SUM($F$7:F21)),F22-SUM($F$7:F21),AND(H22&gt;30,H21&gt;30),F22)</f>
        <v>#NAME?</v>
      </c>
      <c r="J22" s="516" t="str">
        <f t="shared" si="2"/>
        <v/>
      </c>
      <c r="K22" s="517" t="e">
        <f t="shared" ca="1" si="4"/>
        <v>#NAME?</v>
      </c>
    </row>
    <row r="23" spans="3:23" ht="35.25" customHeight="1">
      <c r="C23" s="736"/>
      <c r="D23" s="374" t="s">
        <v>475</v>
      </c>
      <c r="E23" s="515">
        <v>1.2</v>
      </c>
      <c r="F23" s="366"/>
      <c r="G23" s="367"/>
      <c r="H23" s="369">
        <f>F23+H22</f>
        <v>0</v>
      </c>
      <c r="I23" s="369" t="e">
        <f t="array" aca="1" ref="I23" ca="1">_xlfn.IFS(H23&lt;=30,0,AND(H23&gt;30,H22&lt;=30),H23-30,AND(H23&gt;30,F23&gt;SUM($F$7:F22)),F23-SUM($F$7:F22),AND(H23&gt;30,H22&gt;30),F23)</f>
        <v>#NAME?</v>
      </c>
      <c r="J23" s="516" t="str">
        <f t="shared" si="2"/>
        <v/>
      </c>
      <c r="K23" s="517" t="e">
        <f t="shared" ca="1" si="4"/>
        <v>#NAME?</v>
      </c>
    </row>
    <row r="24" spans="3:23" ht="35.25" customHeight="1">
      <c r="C24" s="736"/>
      <c r="D24" s="375" t="s">
        <v>476</v>
      </c>
      <c r="E24" s="515">
        <v>1.2</v>
      </c>
      <c r="F24" s="368"/>
      <c r="G24" s="368"/>
      <c r="H24" s="370">
        <f>F24+H23</f>
        <v>0</v>
      </c>
      <c r="I24" s="369" t="e">
        <f t="array" aca="1" ref="I24" ca="1">_xlfn.IFS(H24&lt;=30,0,AND(H24&gt;30,H23&lt;=30),H24-30,AND(H24&gt;30,F24&gt;SUM($F$7:F23)),F24-SUM($F$7:F23),AND(H24&gt;30,H23&gt;30),F24)</f>
        <v>#NAME?</v>
      </c>
      <c r="J24" s="516" t="str">
        <f t="shared" si="2"/>
        <v/>
      </c>
      <c r="K24" s="517" t="e">
        <f t="shared" ca="1" si="4"/>
        <v>#NAME?</v>
      </c>
    </row>
    <row r="25" spans="3:23" ht="35.25" customHeight="1">
      <c r="C25" s="753" t="s">
        <v>479</v>
      </c>
      <c r="D25" s="374" t="s">
        <v>471</v>
      </c>
      <c r="E25" s="515">
        <v>1.2</v>
      </c>
      <c r="F25" s="365"/>
      <c r="G25" s="365"/>
      <c r="H25" s="369">
        <f>F25</f>
        <v>0</v>
      </c>
      <c r="I25" s="369">
        <v>0</v>
      </c>
      <c r="J25" s="516" t="str">
        <f t="shared" si="2"/>
        <v/>
      </c>
      <c r="K25" s="517">
        <f t="shared" si="4"/>
        <v>1.2</v>
      </c>
    </row>
    <row r="26" spans="3:23" ht="35.25" customHeight="1">
      <c r="C26" s="736"/>
      <c r="D26" s="374" t="s">
        <v>472</v>
      </c>
      <c r="E26" s="515">
        <v>1.2</v>
      </c>
      <c r="F26" s="365"/>
      <c r="G26" s="365"/>
      <c r="H26" s="369">
        <f>F26+H25</f>
        <v>0</v>
      </c>
      <c r="I26" s="369" t="e">
        <f t="array" aca="1" ref="I26" ca="1">_xlfn.IFS(H26&lt;=30,0,AND(H26&gt;30,H25&lt;=30),H26-30,AND(H26&gt;30,F26&gt;SUM($F$7:F25)),F26-SUM($F$7:F25),AND(H26&gt;30,H25&gt;30),F26)</f>
        <v>#NAME?</v>
      </c>
      <c r="J26" s="516" t="str">
        <f t="shared" si="2"/>
        <v/>
      </c>
      <c r="K26" s="517" t="e">
        <f t="shared" ca="1" si="4"/>
        <v>#NAME?</v>
      </c>
    </row>
    <row r="27" spans="3:23" ht="35.25" customHeight="1">
      <c r="C27" s="736"/>
      <c r="D27" s="374" t="s">
        <v>473</v>
      </c>
      <c r="E27" s="515">
        <v>1.2</v>
      </c>
      <c r="F27" s="366"/>
      <c r="G27" s="366"/>
      <c r="H27" s="369">
        <f>F27+H26</f>
        <v>0</v>
      </c>
      <c r="I27" s="369" t="e">
        <f t="array" aca="1" ref="I27" ca="1">_xlfn.IFS(H27&lt;=30,0,AND(H27&gt;30,H26&lt;=30),H27-30,AND(H27&gt;30,F27&gt;SUM($F$7:F26)),F27-SUM($F$7:F26),AND(H27&gt;30,H26&gt;30),F27)</f>
        <v>#NAME?</v>
      </c>
      <c r="J27" s="516" t="str">
        <f t="shared" si="2"/>
        <v/>
      </c>
      <c r="K27" s="517" t="e">
        <f t="shared" ca="1" si="4"/>
        <v>#NAME?</v>
      </c>
      <c r="P27" s="734"/>
      <c r="Q27" s="294"/>
      <c r="R27" s="734"/>
      <c r="S27" s="579"/>
      <c r="T27" s="579"/>
      <c r="U27" s="579"/>
      <c r="V27" s="579"/>
      <c r="W27" s="734"/>
    </row>
    <row r="28" spans="3:23" ht="35.25" customHeight="1">
      <c r="C28" s="736"/>
      <c r="D28" s="374" t="s">
        <v>474</v>
      </c>
      <c r="E28" s="515">
        <v>1.2</v>
      </c>
      <c r="F28" s="366"/>
      <c r="G28" s="366"/>
      <c r="H28" s="369">
        <f>F28+H27</f>
        <v>0</v>
      </c>
      <c r="I28" s="369" t="e">
        <f t="array" aca="1" ref="I28" ca="1">_xlfn.IFS(H28&lt;=30,0,AND(H28&gt;30,H27&lt;=30),H28-30,AND(H28&gt;30,F28&gt;SUM($F$7:F27)),F28-SUM($F$7:F27),AND(H28&gt;30,H27&gt;30),F28)</f>
        <v>#NAME?</v>
      </c>
      <c r="J28" s="516" t="str">
        <f t="shared" si="2"/>
        <v/>
      </c>
      <c r="K28" s="517" t="e">
        <f t="shared" ca="1" si="4"/>
        <v>#NAME?</v>
      </c>
      <c r="P28" s="600"/>
      <c r="Q28" s="294"/>
      <c r="R28" s="600"/>
      <c r="S28" s="579"/>
      <c r="T28" s="579"/>
      <c r="U28" s="579"/>
      <c r="V28" s="579"/>
      <c r="W28" s="600"/>
    </row>
    <row r="29" spans="3:23" ht="35.25" customHeight="1">
      <c r="C29" s="736"/>
      <c r="D29" s="375" t="s">
        <v>475</v>
      </c>
      <c r="E29" s="515">
        <v>1.2</v>
      </c>
      <c r="F29" s="366"/>
      <c r="G29" s="367"/>
      <c r="H29" s="369">
        <f>F29+H28</f>
        <v>0</v>
      </c>
      <c r="I29" s="369" t="e">
        <f t="array" aca="1" ref="I29" ca="1">_xlfn.IFS(H29&lt;=30,0,AND(H29&gt;30,H28&lt;=30),H29-30,AND(H29&gt;30,F29&gt;SUM($F$7:F28)),F29-SUM($F$7:F28),AND(H29&gt;30,H28&gt;30),F29)</f>
        <v>#NAME?</v>
      </c>
      <c r="J29" s="516" t="str">
        <f t="shared" si="2"/>
        <v/>
      </c>
      <c r="K29" s="517" t="e">
        <f t="shared" ca="1" si="4"/>
        <v>#NAME?</v>
      </c>
    </row>
    <row r="30" spans="3:23" ht="35.25" customHeight="1">
      <c r="C30" s="752"/>
      <c r="D30" s="580" t="s">
        <v>476</v>
      </c>
      <c r="E30" s="518">
        <v>1.2</v>
      </c>
      <c r="F30" s="368"/>
      <c r="G30" s="368"/>
      <c r="H30" s="370">
        <f>F30+H29</f>
        <v>0</v>
      </c>
      <c r="I30" s="369" t="e">
        <f t="array" aca="1" ref="I30" ca="1">_xlfn.IFS(H30&lt;=30,0,AND(H30&gt;30,H29&lt;=30),H30-30,AND(H30&gt;30,F30&gt;SUM($F$7:F29)),F30-SUM($F$7:F29),AND(H30&gt;30,H29&gt;30),F30)</f>
        <v>#NAME?</v>
      </c>
      <c r="J30" s="516" t="str">
        <f t="shared" si="2"/>
        <v/>
      </c>
      <c r="K30" s="517" t="e">
        <f t="shared" ca="1" si="4"/>
        <v>#NAME?</v>
      </c>
    </row>
  </sheetData>
  <mergeCells count="15">
    <mergeCell ref="W27:W28"/>
    <mergeCell ref="C19:C24"/>
    <mergeCell ref="P27:P28"/>
    <mergeCell ref="E5:E6"/>
    <mergeCell ref="R27:R28"/>
    <mergeCell ref="C13:C18"/>
    <mergeCell ref="J3:J6"/>
    <mergeCell ref="C7:C12"/>
    <mergeCell ref="K3:K6"/>
    <mergeCell ref="F5:G5"/>
    <mergeCell ref="C5:D5"/>
    <mergeCell ref="H3:H4"/>
    <mergeCell ref="I3:I4"/>
    <mergeCell ref="C25:C30"/>
    <mergeCell ref="H5:I5"/>
  </mergeCells>
  <dataValidations count="1">
    <dataValidation allowBlank="1" showInputMessage="1" showErrorMessage="1" sqref="D7:D30 E7:E30 R3:R4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F9" workbookViewId="0">
      <selection activeCell="J15" sqref="J15:L34"/>
    </sheetView>
  </sheetViews>
  <sheetFormatPr defaultColWidth="9.125" defaultRowHeight="14.25"/>
  <cols>
    <col min="1" max="1" width="26.75" style="552" customWidth="1"/>
    <col min="2" max="2" width="5.75" style="552" customWidth="1"/>
    <col min="3" max="3" width="24.75" style="552" customWidth="1"/>
    <col min="4" max="4" width="26.625" style="552" customWidth="1"/>
    <col min="5" max="5" width="32.75" style="552" customWidth="1"/>
    <col min="6" max="10" width="24.75" style="552" customWidth="1"/>
    <col min="11" max="11" width="26.75" style="552" customWidth="1"/>
    <col min="12" max="12" width="30.875" style="552" customWidth="1"/>
    <col min="13" max="13" width="33.125" style="552" customWidth="1"/>
    <col min="14" max="14" width="26.75" style="552" customWidth="1"/>
    <col min="15" max="20" width="24.75" style="552" customWidth="1"/>
    <col min="21" max="21" width="11.25" style="552" customWidth="1"/>
    <col min="22" max="22" width="16.125" style="552" customWidth="1"/>
    <col min="23" max="23" width="11.25" style="552" customWidth="1"/>
    <col min="24" max="24" width="19.75" style="552" customWidth="1"/>
    <col min="25" max="25" width="19" style="552" customWidth="1"/>
    <col min="26" max="26" width="13.375" style="552" customWidth="1"/>
    <col min="27" max="27" width="3.375" style="552" customWidth="1"/>
    <col min="28" max="29" width="9.125" style="552" customWidth="1"/>
    <col min="30" max="30" width="19.875" style="552" customWidth="1"/>
    <col min="31" max="38" width="9.125" style="552" customWidth="1"/>
    <col min="39" max="16384" width="9.125" style="552"/>
  </cols>
  <sheetData>
    <row r="1" spans="1:25" ht="58.5" customHeight="1">
      <c r="A1" s="559"/>
      <c r="B1" s="16"/>
      <c r="C1" s="131" t="s">
        <v>480</v>
      </c>
      <c r="D1" s="131"/>
      <c r="E1" s="131"/>
      <c r="F1" s="131"/>
      <c r="G1" s="131"/>
      <c r="H1" s="131"/>
      <c r="I1" s="131"/>
      <c r="J1" s="28"/>
      <c r="K1" s="28"/>
      <c r="L1" s="28"/>
      <c r="M1" s="28"/>
      <c r="N1" s="28"/>
      <c r="O1" s="130"/>
      <c r="P1" s="28"/>
      <c r="V1" s="285"/>
      <c r="W1" s="285"/>
      <c r="X1" s="285"/>
      <c r="Y1" s="286"/>
    </row>
    <row r="2" spans="1:25" ht="35.25" customHeight="1">
      <c r="A2" s="142" t="s">
        <v>0</v>
      </c>
      <c r="B2" s="10"/>
      <c r="C2" s="390" t="s">
        <v>481</v>
      </c>
      <c r="D2" s="389" t="s">
        <v>482</v>
      </c>
      <c r="I2" s="378"/>
      <c r="J2" s="378"/>
      <c r="K2" s="378"/>
      <c r="U2" s="287"/>
      <c r="V2" s="287"/>
      <c r="W2" s="287"/>
      <c r="X2" s="287"/>
      <c r="Y2" s="286"/>
    </row>
    <row r="3" spans="1:25" ht="35.25" customHeight="1">
      <c r="A3" s="141" t="s">
        <v>1</v>
      </c>
      <c r="B3" s="10"/>
      <c r="I3" s="378" t="s">
        <v>483</v>
      </c>
      <c r="J3" s="378" t="s">
        <v>484</v>
      </c>
      <c r="K3" s="762" t="s">
        <v>485</v>
      </c>
      <c r="L3" s="762" t="s">
        <v>486</v>
      </c>
      <c r="M3" s="762" t="s">
        <v>487</v>
      </c>
      <c r="S3" s="288"/>
      <c r="T3" s="289"/>
      <c r="U3" s="290"/>
      <c r="V3" s="290"/>
      <c r="W3" s="290"/>
      <c r="X3" s="290"/>
      <c r="Y3" s="286"/>
    </row>
    <row r="4" spans="1:25" ht="35.25" customHeight="1">
      <c r="A4" s="142" t="s">
        <v>2</v>
      </c>
      <c r="B4" s="2"/>
      <c r="C4" s="291"/>
      <c r="E4" s="361"/>
      <c r="F4" s="361"/>
      <c r="G4" s="361"/>
      <c r="H4" s="361"/>
      <c r="I4" s="363"/>
      <c r="K4" s="736"/>
      <c r="L4" s="736"/>
      <c r="M4" s="736"/>
      <c r="R4" s="41"/>
      <c r="S4" s="42"/>
      <c r="U4" s="285"/>
      <c r="V4" s="285"/>
      <c r="W4" s="285"/>
      <c r="X4" s="285"/>
      <c r="Y4" s="286"/>
    </row>
    <row r="5" spans="1:25" ht="35.25" customHeight="1">
      <c r="A5" s="295" t="s">
        <v>3</v>
      </c>
      <c r="B5" s="2"/>
      <c r="C5" s="776" t="s">
        <v>466</v>
      </c>
      <c r="D5" s="776" t="s">
        <v>467</v>
      </c>
      <c r="E5" s="747" t="s">
        <v>85</v>
      </c>
      <c r="F5" s="747" t="s">
        <v>488</v>
      </c>
      <c r="G5" s="503" t="s">
        <v>488</v>
      </c>
      <c r="H5" s="773" t="s">
        <v>489</v>
      </c>
      <c r="I5" s="772" t="s">
        <v>490</v>
      </c>
      <c r="J5" s="748"/>
      <c r="K5" s="736"/>
      <c r="L5" s="736"/>
      <c r="M5" s="736"/>
      <c r="W5" s="290"/>
      <c r="X5" s="290"/>
      <c r="Y5" s="286"/>
    </row>
    <row r="6" spans="1:25" ht="35.25" customHeight="1">
      <c r="A6" s="142" t="s">
        <v>4</v>
      </c>
      <c r="B6" s="2"/>
      <c r="C6" s="752"/>
      <c r="D6" s="752"/>
      <c r="E6" s="752"/>
      <c r="F6" s="752"/>
      <c r="G6" s="503" t="s">
        <v>491</v>
      </c>
      <c r="H6" s="750"/>
      <c r="I6" s="384" t="s">
        <v>492</v>
      </c>
      <c r="J6" s="505" t="s">
        <v>493</v>
      </c>
      <c r="K6" s="752"/>
      <c r="L6" s="752"/>
      <c r="M6" s="752"/>
    </row>
    <row r="7" spans="1:25" ht="35.25" customHeight="1">
      <c r="A7" s="141" t="s">
        <v>5</v>
      </c>
      <c r="B7" s="2"/>
      <c r="C7" s="777" t="s">
        <v>494</v>
      </c>
      <c r="D7" s="381" t="s">
        <v>471</v>
      </c>
      <c r="E7" s="382" t="s">
        <v>495</v>
      </c>
      <c r="F7" s="519">
        <v>12</v>
      </c>
      <c r="G7" s="519">
        <f t="shared" ref="G7:G12" si="0">F7/6</f>
        <v>2</v>
      </c>
      <c r="H7" s="387"/>
      <c r="I7" s="379"/>
      <c r="J7" s="379"/>
      <c r="K7" s="379"/>
      <c r="L7" s="380"/>
    </row>
    <row r="8" spans="1:25" ht="35.25" customHeight="1">
      <c r="A8" s="141" t="s">
        <v>6</v>
      </c>
      <c r="B8" s="2"/>
      <c r="C8" s="736"/>
      <c r="D8" s="580" t="s">
        <v>472</v>
      </c>
      <c r="E8" s="149" t="s">
        <v>495</v>
      </c>
      <c r="F8" s="520">
        <v>12</v>
      </c>
      <c r="G8" s="520">
        <f t="shared" si="0"/>
        <v>2</v>
      </c>
      <c r="H8" s="387"/>
      <c r="I8" s="379"/>
      <c r="J8" s="379"/>
      <c r="K8" s="379"/>
      <c r="L8" s="385"/>
    </row>
    <row r="9" spans="1:25" ht="35.25" customHeight="1">
      <c r="A9" s="141" t="s">
        <v>417</v>
      </c>
      <c r="B9" s="2"/>
      <c r="C9" s="736"/>
      <c r="D9" s="580" t="s">
        <v>473</v>
      </c>
      <c r="E9" s="149" t="s">
        <v>495</v>
      </c>
      <c r="F9" s="520">
        <v>12</v>
      </c>
      <c r="G9" s="520">
        <f t="shared" si="0"/>
        <v>2</v>
      </c>
      <c r="H9" s="387"/>
      <c r="I9" s="379"/>
      <c r="J9" s="379"/>
      <c r="K9" s="379"/>
      <c r="L9" s="386"/>
    </row>
    <row r="10" spans="1:25" ht="35.25" customHeight="1">
      <c r="A10" s="141" t="s">
        <v>7</v>
      </c>
      <c r="B10" s="2"/>
      <c r="C10" s="736"/>
      <c r="D10" s="580" t="s">
        <v>474</v>
      </c>
      <c r="E10" s="149" t="s">
        <v>495</v>
      </c>
      <c r="F10" s="520">
        <v>12</v>
      </c>
      <c r="G10" s="520">
        <f t="shared" si="0"/>
        <v>2</v>
      </c>
      <c r="H10" s="387"/>
      <c r="I10" s="379"/>
      <c r="J10" s="379"/>
      <c r="K10" s="379"/>
      <c r="L10" s="380"/>
    </row>
    <row r="11" spans="1:25" ht="35.25" customHeight="1">
      <c r="A11" s="141" t="s">
        <v>8</v>
      </c>
      <c r="B11" s="2"/>
      <c r="C11" s="736"/>
      <c r="D11" s="580" t="s">
        <v>475</v>
      </c>
      <c r="E11" s="149" t="s">
        <v>495</v>
      </c>
      <c r="F11" s="520">
        <v>12</v>
      </c>
      <c r="G11" s="520">
        <f t="shared" si="0"/>
        <v>2</v>
      </c>
      <c r="H11" s="387"/>
      <c r="I11" s="379"/>
      <c r="J11" s="379"/>
      <c r="K11" s="379"/>
      <c r="L11" s="380"/>
    </row>
    <row r="12" spans="1:25" ht="35.25" customHeight="1">
      <c r="A12" s="141" t="s">
        <v>9</v>
      </c>
      <c r="B12" s="2"/>
      <c r="C12" s="736"/>
      <c r="D12" s="765" t="s">
        <v>476</v>
      </c>
      <c r="E12" s="149" t="s">
        <v>495</v>
      </c>
      <c r="F12" s="520">
        <v>12</v>
      </c>
      <c r="G12" s="520">
        <f t="shared" si="0"/>
        <v>2</v>
      </c>
      <c r="H12" s="387"/>
      <c r="I12" s="379"/>
      <c r="J12" s="379"/>
      <c r="K12" s="379"/>
      <c r="L12" s="380"/>
    </row>
    <row r="13" spans="1:25" ht="35.25" customHeight="1">
      <c r="A13" s="141" t="s">
        <v>10</v>
      </c>
      <c r="B13" s="2"/>
      <c r="C13" s="736"/>
      <c r="D13" s="736"/>
      <c r="E13" s="149" t="s">
        <v>335</v>
      </c>
      <c r="F13" s="520">
        <v>10</v>
      </c>
      <c r="G13" s="520">
        <f>F13</f>
        <v>10</v>
      </c>
      <c r="H13" s="387"/>
      <c r="I13" s="379"/>
      <c r="J13" s="379"/>
      <c r="K13" s="379"/>
      <c r="L13" s="380"/>
    </row>
    <row r="14" spans="1:25" ht="35.25" customHeight="1">
      <c r="A14" s="142"/>
      <c r="B14" s="2"/>
      <c r="C14" s="752"/>
      <c r="D14" s="752"/>
      <c r="E14" s="149" t="s">
        <v>496</v>
      </c>
      <c r="F14" s="520">
        <v>10</v>
      </c>
      <c r="G14" s="520">
        <f>F14</f>
        <v>10</v>
      </c>
      <c r="H14" s="387"/>
      <c r="I14" s="379"/>
      <c r="J14" s="379"/>
      <c r="K14" s="379"/>
      <c r="L14" s="385"/>
    </row>
    <row r="15" spans="1:25" ht="50.25" customHeight="1">
      <c r="B15" s="2"/>
      <c r="C15" s="774" t="s">
        <v>470</v>
      </c>
      <c r="D15" s="764" t="s">
        <v>471</v>
      </c>
      <c r="E15" s="764" t="s">
        <v>495</v>
      </c>
      <c r="F15" s="761">
        <v>12</v>
      </c>
      <c r="G15" s="757">
        <f>F15/6</f>
        <v>2</v>
      </c>
      <c r="H15" s="755">
        <v>30</v>
      </c>
      <c r="I15" s="383" t="s">
        <v>497</v>
      </c>
      <c r="J15" s="365"/>
      <c r="K15" s="756">
        <f>IF(SUM(J15:J16)&lt;=15,G15*J17/H15, (G15*J17 + AVERAGE($G$7:$G$12)*J15)/H15)</f>
        <v>2</v>
      </c>
      <c r="L15" s="768">
        <f>K15*0.7</f>
        <v>1.4</v>
      </c>
      <c r="M15" s="766">
        <f>SUM(L15:L34)</f>
        <v>11.4</v>
      </c>
    </row>
    <row r="16" spans="1:25" ht="50.25" customHeight="1">
      <c r="B16" s="2"/>
      <c r="C16" s="736"/>
      <c r="D16" s="736"/>
      <c r="E16" s="736"/>
      <c r="F16" s="736"/>
      <c r="G16" s="758"/>
      <c r="H16" s="736"/>
      <c r="I16" s="383" t="s">
        <v>498</v>
      </c>
      <c r="J16" s="365"/>
      <c r="K16" s="736"/>
      <c r="L16" s="736"/>
      <c r="M16" s="736"/>
    </row>
    <row r="17" spans="1:31" s="3" customFormat="1" ht="50.25" customHeight="1">
      <c r="B17" s="2"/>
      <c r="C17" s="736"/>
      <c r="D17" s="752"/>
      <c r="E17" s="752"/>
      <c r="F17" s="752"/>
      <c r="G17" s="750"/>
      <c r="H17" s="752"/>
      <c r="I17" s="377" t="s">
        <v>499</v>
      </c>
      <c r="J17" s="504">
        <f>H15-J16-J15</f>
        <v>30</v>
      </c>
      <c r="K17" s="752"/>
      <c r="L17" s="752"/>
      <c r="M17" s="736"/>
      <c r="N17" s="552"/>
      <c r="O17" s="552"/>
    </row>
    <row r="18" spans="1:31" ht="50.25" customHeight="1">
      <c r="B18" s="2"/>
      <c r="C18" s="736"/>
      <c r="D18" s="764" t="s">
        <v>472</v>
      </c>
      <c r="E18" s="764" t="s">
        <v>495</v>
      </c>
      <c r="F18" s="761">
        <v>12</v>
      </c>
      <c r="G18" s="757">
        <f>F18/6</f>
        <v>2</v>
      </c>
      <c r="H18" s="755">
        <v>30</v>
      </c>
      <c r="I18" s="383" t="s">
        <v>497</v>
      </c>
      <c r="J18" s="365"/>
      <c r="K18" s="756">
        <f>IF(SUM(J18:J19)&lt;=15,G18*(J20)/H18, (G18*J20 + AVERAGE($G$7:$G$12)*J18)/H18)</f>
        <v>2</v>
      </c>
      <c r="L18" s="768">
        <f>K18*0.7</f>
        <v>1.4</v>
      </c>
      <c r="M18" s="736"/>
    </row>
    <row r="19" spans="1:31" ht="50.25" customHeight="1">
      <c r="B19" s="2"/>
      <c r="C19" s="736"/>
      <c r="D19" s="736"/>
      <c r="E19" s="736"/>
      <c r="F19" s="736"/>
      <c r="G19" s="758"/>
      <c r="H19" s="736"/>
      <c r="I19" s="383" t="s">
        <v>498</v>
      </c>
      <c r="J19" s="365"/>
      <c r="K19" s="736"/>
      <c r="L19" s="736"/>
      <c r="M19" s="736"/>
    </row>
    <row r="20" spans="1:31" ht="50.25" customHeight="1">
      <c r="A20" s="3"/>
      <c r="B20" s="2"/>
      <c r="C20" s="736"/>
      <c r="D20" s="752"/>
      <c r="E20" s="752"/>
      <c r="F20" s="752"/>
      <c r="G20" s="750"/>
      <c r="H20" s="752"/>
      <c r="I20" s="377" t="s">
        <v>499</v>
      </c>
      <c r="J20" s="504">
        <f>H18-J19-J18</f>
        <v>30</v>
      </c>
      <c r="K20" s="752"/>
      <c r="L20" s="752"/>
      <c r="M20" s="73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50.25" customHeight="1">
      <c r="B21" s="2"/>
      <c r="C21" s="736"/>
      <c r="D21" s="764" t="s">
        <v>473</v>
      </c>
      <c r="E21" s="764" t="s">
        <v>495</v>
      </c>
      <c r="F21" s="761">
        <v>12</v>
      </c>
      <c r="G21" s="757">
        <f>F21/6</f>
        <v>2</v>
      </c>
      <c r="H21" s="755">
        <v>30</v>
      </c>
      <c r="I21" s="383" t="s">
        <v>497</v>
      </c>
      <c r="J21" s="365"/>
      <c r="K21" s="756">
        <f>IF(SUM(J21:J22)&lt;=15,G21*(J23)/H21, (G21*J23 + AVERAGE($G$7:$G$12)*J21)/H21)</f>
        <v>2</v>
      </c>
      <c r="L21" s="768">
        <f>K21*0.7</f>
        <v>1.4</v>
      </c>
      <c r="M21" s="736"/>
    </row>
    <row r="22" spans="1:31" ht="50.25" customHeight="1">
      <c r="B22" s="2"/>
      <c r="C22" s="736"/>
      <c r="D22" s="736"/>
      <c r="E22" s="736"/>
      <c r="F22" s="736"/>
      <c r="G22" s="758"/>
      <c r="H22" s="736"/>
      <c r="I22" s="383" t="s">
        <v>498</v>
      </c>
      <c r="J22" s="365"/>
      <c r="K22" s="736"/>
      <c r="L22" s="736"/>
      <c r="M22" s="736"/>
    </row>
    <row r="23" spans="1:31" ht="50.25" customHeight="1">
      <c r="A23" s="3"/>
      <c r="B23" s="2"/>
      <c r="C23" s="736"/>
      <c r="D23" s="752"/>
      <c r="E23" s="752"/>
      <c r="F23" s="752"/>
      <c r="G23" s="750"/>
      <c r="H23" s="752"/>
      <c r="I23" s="377" t="s">
        <v>499</v>
      </c>
      <c r="J23" s="504">
        <f>H21-J22-J21</f>
        <v>30</v>
      </c>
      <c r="K23" s="752"/>
      <c r="L23" s="752"/>
      <c r="M23" s="73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50.25" customHeight="1">
      <c r="B24" s="2"/>
      <c r="C24" s="736"/>
      <c r="D24" s="764" t="s">
        <v>474</v>
      </c>
      <c r="E24" s="764" t="s">
        <v>495</v>
      </c>
      <c r="F24" s="761">
        <v>12</v>
      </c>
      <c r="G24" s="757">
        <f>F24/6</f>
        <v>2</v>
      </c>
      <c r="H24" s="755">
        <v>30</v>
      </c>
      <c r="I24" s="383" t="s">
        <v>497</v>
      </c>
      <c r="J24" s="365"/>
      <c r="K24" s="756">
        <f>IF(SUM(J24:J25)&lt;=15,G24*(J26)/H24, (G24*J26 + AVERAGE($G$7:$G$12)*J24)/H24)</f>
        <v>2</v>
      </c>
      <c r="L24" s="768">
        <f>K24*0.7</f>
        <v>1.4</v>
      </c>
      <c r="M24" s="736"/>
    </row>
    <row r="25" spans="1:31" ht="50.25" customHeight="1">
      <c r="B25" s="2"/>
      <c r="C25" s="736"/>
      <c r="D25" s="736"/>
      <c r="E25" s="736"/>
      <c r="F25" s="736"/>
      <c r="G25" s="758"/>
      <c r="H25" s="736"/>
      <c r="I25" s="383" t="s">
        <v>498</v>
      </c>
      <c r="J25" s="365"/>
      <c r="K25" s="736"/>
      <c r="L25" s="736"/>
      <c r="M25" s="736"/>
    </row>
    <row r="26" spans="1:31" ht="50.25" customHeight="1">
      <c r="A26" s="3"/>
      <c r="B26" s="2"/>
      <c r="C26" s="736"/>
      <c r="D26" s="752"/>
      <c r="E26" s="752"/>
      <c r="F26" s="752"/>
      <c r="G26" s="750"/>
      <c r="H26" s="752"/>
      <c r="I26" s="377" t="s">
        <v>499</v>
      </c>
      <c r="J26" s="504">
        <f>H24-J24-J25</f>
        <v>30</v>
      </c>
      <c r="K26" s="752"/>
      <c r="L26" s="752"/>
      <c r="M26" s="73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50.25" customHeight="1">
      <c r="C27" s="736"/>
      <c r="D27" s="775" t="s">
        <v>500</v>
      </c>
      <c r="E27" s="764" t="s">
        <v>495</v>
      </c>
      <c r="F27" s="763">
        <v>12</v>
      </c>
      <c r="G27" s="769">
        <f>F27/6</f>
        <v>2</v>
      </c>
      <c r="H27" s="755">
        <v>30</v>
      </c>
      <c r="I27" s="383" t="s">
        <v>497</v>
      </c>
      <c r="J27" s="365"/>
      <c r="K27" s="756">
        <f>IF(SUM(J27:J28)&lt;=15,G27*(J29)/H27, (G27*J29 + AVERAGE($G$7:$G$12)*J27)/H27)</f>
        <v>2</v>
      </c>
      <c r="L27" s="768">
        <f>K27*0.7</f>
        <v>1.4</v>
      </c>
      <c r="M27" s="736"/>
    </row>
    <row r="28" spans="1:31" ht="50.25" customHeight="1">
      <c r="C28" s="736"/>
      <c r="D28" s="736"/>
      <c r="E28" s="736"/>
      <c r="F28" s="736"/>
      <c r="G28" s="758"/>
      <c r="H28" s="736"/>
      <c r="I28" s="383" t="s">
        <v>498</v>
      </c>
      <c r="J28" s="365"/>
      <c r="K28" s="736"/>
      <c r="L28" s="736"/>
      <c r="M28" s="736"/>
    </row>
    <row r="29" spans="1:31" ht="50.25" customHeight="1">
      <c r="C29" s="736"/>
      <c r="D29" s="736"/>
      <c r="E29" s="752"/>
      <c r="F29" s="736"/>
      <c r="G29" s="758"/>
      <c r="H29" s="752"/>
      <c r="I29" s="388" t="s">
        <v>499</v>
      </c>
      <c r="J29" s="504">
        <f>H27-J27-J28</f>
        <v>30</v>
      </c>
      <c r="K29" s="752"/>
      <c r="L29" s="752"/>
      <c r="M29" s="736"/>
    </row>
    <row r="30" spans="1:31" ht="50.25" customHeight="1">
      <c r="C30" s="736"/>
      <c r="D30" s="764" t="s">
        <v>476</v>
      </c>
      <c r="E30" s="778" t="s">
        <v>495</v>
      </c>
      <c r="F30" s="761">
        <v>12</v>
      </c>
      <c r="G30" s="761">
        <f>F30/6</f>
        <v>2</v>
      </c>
      <c r="H30" s="755">
        <v>30</v>
      </c>
      <c r="I30" s="760" t="s">
        <v>497</v>
      </c>
      <c r="J30" s="767"/>
      <c r="K30" s="756">
        <f>IF(SUM(J30:J33)&lt;=15,G30*(J34)/H30, (G30*(J34) + AVERAGE($G$7:$G$12)*J30)/H30)</f>
        <v>2</v>
      </c>
      <c r="L30" s="768">
        <f>K30*0.7</f>
        <v>1.4</v>
      </c>
      <c r="M30" s="736"/>
    </row>
    <row r="31" spans="1:31" ht="50.25" customHeight="1">
      <c r="C31" s="736"/>
      <c r="D31" s="736"/>
      <c r="E31" s="606"/>
      <c r="F31" s="736"/>
      <c r="G31" s="736"/>
      <c r="H31" s="736"/>
      <c r="I31" s="744"/>
      <c r="J31" s="608"/>
      <c r="K31" s="736"/>
      <c r="L31" s="736"/>
      <c r="M31" s="736"/>
    </row>
    <row r="32" spans="1:31" ht="50.25" customHeight="1">
      <c r="C32" s="736"/>
      <c r="D32" s="736"/>
      <c r="E32" s="606"/>
      <c r="F32" s="752"/>
      <c r="G32" s="752"/>
      <c r="H32" s="736"/>
      <c r="I32" s="759" t="s">
        <v>498</v>
      </c>
      <c r="J32" s="770"/>
      <c r="K32" s="752"/>
      <c r="L32" s="752"/>
      <c r="M32" s="736"/>
    </row>
    <row r="33" spans="3:13" ht="60" customHeight="1">
      <c r="C33" s="736"/>
      <c r="D33" s="736"/>
      <c r="E33" s="391" t="s">
        <v>306</v>
      </c>
      <c r="F33" s="761">
        <v>10</v>
      </c>
      <c r="G33" s="748"/>
      <c r="H33" s="736"/>
      <c r="I33" s="744"/>
      <c r="J33" s="771"/>
      <c r="K33" s="581">
        <f>IF(SUM(J30:J33)&lt;=15,F33*(J34)/H30, (F33*(J34) + $G$14*J30)/H30)</f>
        <v>10</v>
      </c>
      <c r="L33" s="521">
        <f>IF(D2="GERAL",K33*0.2,K33*0.1)</f>
        <v>2</v>
      </c>
      <c r="M33" s="736"/>
    </row>
    <row r="34" spans="3:13" ht="61.5" customHeight="1">
      <c r="C34" s="752"/>
      <c r="D34" s="752"/>
      <c r="E34" s="391" t="s">
        <v>501</v>
      </c>
      <c r="F34" s="761">
        <v>10</v>
      </c>
      <c r="G34" s="748"/>
      <c r="H34" s="752"/>
      <c r="I34" s="377" t="s">
        <v>499</v>
      </c>
      <c r="J34" s="504">
        <f>H30-J30-J32</f>
        <v>30</v>
      </c>
      <c r="K34" s="581">
        <f>IF(SUM(J31:J34)&lt;=15,F34*(J34)/H30, (F34*(J34) + $G$13*J30)/H30)</f>
        <v>10</v>
      </c>
      <c r="L34" s="521">
        <f>IF(D2="GERAL",K34*0.1,K34*0.2)</f>
        <v>1</v>
      </c>
      <c r="M34" s="752"/>
    </row>
    <row r="37" spans="3:13" ht="50.25" customHeight="1"/>
    <row r="38" spans="3:13" ht="50.25" customHeight="1"/>
    <row r="39" spans="3:13" ht="50.25" customHeight="1"/>
    <row r="40" spans="3:13" ht="50.25" customHeight="1"/>
    <row r="41" spans="3:13" ht="50.25" customHeight="1"/>
    <row r="42" spans="3:13" ht="50.25" customHeight="1"/>
    <row r="43" spans="3:13" ht="50.25" customHeight="1"/>
    <row r="44" spans="3:13" ht="50.25" customHeight="1"/>
  </sheetData>
  <mergeCells count="61">
    <mergeCell ref="C15:C34"/>
    <mergeCell ref="F24:F26"/>
    <mergeCell ref="D27:D29"/>
    <mergeCell ref="D5:D6"/>
    <mergeCell ref="F18:F20"/>
    <mergeCell ref="F21:F23"/>
    <mergeCell ref="C7:C14"/>
    <mergeCell ref="E15:E17"/>
    <mergeCell ref="C5:C6"/>
    <mergeCell ref="F34:G34"/>
    <mergeCell ref="E30:E32"/>
    <mergeCell ref="M3:M6"/>
    <mergeCell ref="E24:E26"/>
    <mergeCell ref="F30:F32"/>
    <mergeCell ref="D21:D23"/>
    <mergeCell ref="I5:J5"/>
    <mergeCell ref="F15:F17"/>
    <mergeCell ref="L18:L20"/>
    <mergeCell ref="H5:H6"/>
    <mergeCell ref="H21:H23"/>
    <mergeCell ref="L30:L32"/>
    <mergeCell ref="K3:K6"/>
    <mergeCell ref="L15:L17"/>
    <mergeCell ref="L24:L26"/>
    <mergeCell ref="G15:G17"/>
    <mergeCell ref="G24:G26"/>
    <mergeCell ref="K27:K29"/>
    <mergeCell ref="M15:M34"/>
    <mergeCell ref="H27:H29"/>
    <mergeCell ref="D18:D20"/>
    <mergeCell ref="H18:H20"/>
    <mergeCell ref="J30:J31"/>
    <mergeCell ref="D30:D34"/>
    <mergeCell ref="L21:L23"/>
    <mergeCell ref="H15:H17"/>
    <mergeCell ref="F33:G33"/>
    <mergeCell ref="E21:E23"/>
    <mergeCell ref="H24:H26"/>
    <mergeCell ref="K24:K26"/>
    <mergeCell ref="K15:K17"/>
    <mergeCell ref="L27:L29"/>
    <mergeCell ref="G27:G29"/>
    <mergeCell ref="J32:J33"/>
    <mergeCell ref="L3:L6"/>
    <mergeCell ref="F5:F6"/>
    <mergeCell ref="F27:F29"/>
    <mergeCell ref="D24:D26"/>
    <mergeCell ref="E18:E20"/>
    <mergeCell ref="E5:E6"/>
    <mergeCell ref="D15:D17"/>
    <mergeCell ref="E27:E29"/>
    <mergeCell ref="D12:D14"/>
    <mergeCell ref="H30:H34"/>
    <mergeCell ref="K18:K20"/>
    <mergeCell ref="G21:G23"/>
    <mergeCell ref="K30:K32"/>
    <mergeCell ref="K21:K23"/>
    <mergeCell ref="G18:G20"/>
    <mergeCell ref="I32:I33"/>
    <mergeCell ref="I30:I31"/>
    <mergeCell ref="G30:G32"/>
  </mergeCells>
  <dataValidations count="2">
    <dataValidation allowBlank="1" showInputMessage="1" showErrorMessage="1" sqref="D7:E12 D15:E15 D18:H18 D21:H21 D24:H24 D27:H27 D30:H30 E33:F33 F7:H15 S3:S4"/>
    <dataValidation type="list" allowBlank="1" showInputMessage="1" showErrorMessage="1" sqref="D2">
      <formula1>Funcao</formula1>
    </dataValidation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A5" location="'DES'!A1" display="Desempenho"/>
    <hyperlink ref="A6" location="'APF'!A1" display="Aperfeiçoamento"/>
    <hyperlink ref="A7" location="'TIT'!A1" display="Titulação Acadêmica"/>
    <hyperlink ref="A8" location="'RES'!A1" display="Assunção de Responsabilidade"/>
    <hyperlink ref="A9" location="'PT'!A1" display="Plano de Trabalho"/>
    <hyperlink ref="A10" location="'MP'!A1" display="Meus Pontos"/>
    <hyperlink ref="A12" location="'Manual'!A1" display="Manual"/>
    <hyperlink ref="A13" location="'Contato'!A1" display="Contato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7"/>
  <sheetViews>
    <sheetView tabSelected="1" zoomScale="75" zoomScaleNormal="75" workbookViewId="0">
      <selection activeCell="P14" sqref="P14"/>
    </sheetView>
  </sheetViews>
  <sheetFormatPr defaultColWidth="9.125" defaultRowHeight="14.25"/>
  <cols>
    <col min="1" max="1" width="4.125" style="552" customWidth="1"/>
    <col min="2" max="2" width="10.875" style="6" customWidth="1"/>
    <col min="3" max="3" width="10.75" style="6" customWidth="1"/>
    <col min="4" max="4" width="4.125" style="6" customWidth="1"/>
    <col min="5" max="5" width="4.375" style="6" customWidth="1"/>
    <col min="6" max="6" width="6.75" style="522" customWidth="1"/>
    <col min="7" max="7" width="24.625" style="6" customWidth="1"/>
    <col min="8" max="8" width="9.125" style="6" customWidth="1"/>
    <col min="9" max="9" width="11.375" style="6" customWidth="1"/>
    <col min="10" max="10" width="14.25" style="6" customWidth="1"/>
    <col min="11" max="11" width="14.25" style="552" customWidth="1"/>
    <col min="12" max="12" width="14" style="552" customWidth="1"/>
    <col min="13" max="13" width="16" style="552" bestFit="1" customWidth="1"/>
    <col min="14" max="14" width="9.875" style="552" customWidth="1"/>
    <col min="15" max="15" width="17.375" style="552" customWidth="1"/>
    <col min="16" max="16" width="13.75" style="552" customWidth="1"/>
    <col min="17" max="17" width="13" style="552" customWidth="1"/>
    <col min="18" max="18" width="9.875" style="552" customWidth="1"/>
    <col min="19" max="19" width="13.375" style="552" bestFit="1" customWidth="1"/>
    <col min="20" max="20" width="11" style="552" customWidth="1"/>
    <col min="21" max="21" width="9.125" style="552" hidden="1" customWidth="1"/>
    <col min="22" max="22" width="11.75" style="552" customWidth="1"/>
    <col min="23" max="23" width="10.875" style="552" customWidth="1"/>
    <col min="24" max="24" width="6" style="552" customWidth="1"/>
    <col min="25" max="25" width="8" style="552" hidden="1" customWidth="1"/>
    <col min="26" max="26" width="8.875" style="552" hidden="1" customWidth="1"/>
    <col min="27" max="27" width="9.625" style="552" hidden="1" customWidth="1"/>
    <col min="28" max="28" width="18.75" style="552" hidden="1" customWidth="1"/>
    <col min="29" max="29" width="13.375" style="552" hidden="1" customWidth="1"/>
    <col min="30" max="30" width="15.125" style="552" hidden="1" customWidth="1"/>
    <col min="31" max="31" width="12" style="552" hidden="1" customWidth="1"/>
    <col min="32" max="32" width="5.25" style="552" customWidth="1"/>
    <col min="33" max="33" width="8" style="552" customWidth="1"/>
    <col min="34" max="34" width="7.875" style="552" customWidth="1"/>
    <col min="35" max="35" width="8.375" style="552" hidden="1" customWidth="1"/>
    <col min="36" max="36" width="6.75" style="552" hidden="1" customWidth="1"/>
    <col min="37" max="37" width="12" style="552" customWidth="1"/>
    <col min="38" max="38" width="16.375" style="552" customWidth="1"/>
    <col min="39" max="39" width="13.125" style="552" customWidth="1"/>
    <col min="40" max="40" width="7.875" style="552" customWidth="1"/>
    <col min="41" max="41" width="6.625" style="552" customWidth="1"/>
    <col min="42" max="42" width="8.75" style="552" customWidth="1"/>
    <col min="43" max="44" width="12" style="552" hidden="1" customWidth="1"/>
    <col min="45" max="45" width="14.75" style="552" customWidth="1"/>
    <col min="46" max="46" width="18.75" style="552" customWidth="1"/>
    <col min="47" max="47" width="12.875" style="552" customWidth="1"/>
    <col min="48" max="48" width="19.375" style="552" customWidth="1"/>
    <col min="49" max="49" width="6.125" style="552" customWidth="1"/>
    <col min="50" max="50" width="8.625" style="552" customWidth="1"/>
    <col min="51" max="51" width="9" style="552" customWidth="1"/>
    <col min="52" max="54" width="18.75" style="552" customWidth="1"/>
    <col min="55" max="55" width="8.25" style="552" customWidth="1"/>
    <col min="56" max="56" width="19.125" style="552" customWidth="1"/>
    <col min="57" max="57" width="7.375" style="552" customWidth="1"/>
    <col min="58" max="61" width="9.125" style="552" customWidth="1"/>
    <col min="62" max="62" width="19.25" style="552" customWidth="1"/>
    <col min="63" max="63" width="9.125" style="552" customWidth="1"/>
    <col min="64" max="64" width="19.375" style="552" customWidth="1"/>
    <col min="65" max="72" width="9.125" style="552" customWidth="1"/>
    <col min="73" max="16384" width="9.125" style="552"/>
  </cols>
  <sheetData>
    <row r="1" spans="1:65" s="559" customFormat="1" ht="36" customHeight="1">
      <c r="A1" s="392" t="s">
        <v>502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393"/>
      <c r="AQ1" s="393"/>
      <c r="AR1" s="393"/>
      <c r="AS1" s="393"/>
      <c r="AT1" s="393"/>
      <c r="AU1" s="393"/>
      <c r="AV1" s="393"/>
      <c r="AW1" s="393"/>
      <c r="AX1" s="393"/>
      <c r="AY1" s="393"/>
      <c r="AZ1" s="393"/>
      <c r="BA1" s="393"/>
      <c r="BB1" s="393"/>
      <c r="BC1" s="393"/>
      <c r="BD1" s="393"/>
      <c r="BE1" s="393"/>
      <c r="BF1" s="393"/>
      <c r="BG1" s="393"/>
      <c r="BH1" s="393"/>
      <c r="BI1" s="393"/>
      <c r="BJ1" s="393"/>
      <c r="BK1" s="393"/>
      <c r="BL1" s="393"/>
      <c r="BM1" s="393"/>
    </row>
    <row r="2" spans="1:65" ht="11.25" customHeight="1">
      <c r="B2" s="310"/>
      <c r="C2" s="310"/>
      <c r="D2" s="310"/>
      <c r="E2" s="310"/>
      <c r="F2" s="523"/>
      <c r="G2" s="426"/>
      <c r="H2" s="425"/>
      <c r="I2" s="425"/>
      <c r="J2" s="425"/>
      <c r="K2" s="425"/>
      <c r="L2" s="425"/>
      <c r="M2" s="425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</row>
    <row r="3" spans="1:65" ht="36" customHeight="1">
      <c r="B3" s="310"/>
      <c r="C3" s="310"/>
      <c r="D3" s="310"/>
      <c r="E3" s="310"/>
      <c r="F3" s="523"/>
      <c r="G3" s="784" t="s">
        <v>503</v>
      </c>
      <c r="H3" s="784" t="s">
        <v>504</v>
      </c>
      <c r="I3" s="785"/>
      <c r="J3" s="784" t="s">
        <v>337</v>
      </c>
      <c r="K3" s="785"/>
      <c r="L3" s="783" t="s">
        <v>505</v>
      </c>
      <c r="M3" s="748"/>
      <c r="O3" s="453" t="s">
        <v>506</v>
      </c>
      <c r="P3" s="799" t="s">
        <v>507</v>
      </c>
      <c r="Q3" s="748"/>
      <c r="AC3" s="310"/>
      <c r="AD3" s="310"/>
      <c r="AE3" s="310"/>
      <c r="AF3" s="310"/>
      <c r="AG3" s="310"/>
      <c r="AH3" s="310"/>
      <c r="AI3" s="310"/>
      <c r="AJ3" s="310"/>
      <c r="AK3" s="310"/>
      <c r="AL3" s="310"/>
      <c r="AM3" s="310"/>
      <c r="AN3" s="310"/>
      <c r="AO3" s="310"/>
      <c r="AP3" s="310"/>
      <c r="AQ3" s="310"/>
      <c r="AR3" s="310"/>
      <c r="AS3" s="310"/>
      <c r="AT3" s="310"/>
      <c r="AU3" s="310"/>
      <c r="AV3" s="310"/>
      <c r="AW3" s="310"/>
      <c r="AX3" s="310"/>
      <c r="AY3" s="310"/>
      <c r="AZ3" s="310"/>
      <c r="BA3" s="310"/>
      <c r="BB3" s="310"/>
      <c r="BC3" s="310"/>
      <c r="BD3" s="310"/>
      <c r="BE3" s="310"/>
      <c r="BF3" s="310"/>
      <c r="BG3" s="310"/>
      <c r="BH3" s="310"/>
      <c r="BI3" s="310"/>
      <c r="BJ3" s="310"/>
      <c r="BK3" s="310"/>
      <c r="BL3" s="310"/>
      <c r="BM3" s="310"/>
    </row>
    <row r="4" spans="1:65" ht="21.75" customHeight="1">
      <c r="B4" s="310"/>
      <c r="C4" s="310"/>
      <c r="D4" s="310"/>
      <c r="E4" s="310"/>
      <c r="F4" s="523"/>
      <c r="G4" s="752"/>
      <c r="H4" s="750"/>
      <c r="I4" s="741"/>
      <c r="J4" s="750"/>
      <c r="K4" s="741"/>
      <c r="L4" s="787" t="s">
        <v>508</v>
      </c>
      <c r="M4" s="748"/>
      <c r="O4" s="585" t="s">
        <v>509</v>
      </c>
      <c r="P4" s="787" t="s">
        <v>509</v>
      </c>
      <c r="Q4" s="748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  <c r="AS4" s="310"/>
      <c r="AT4" s="310"/>
      <c r="AU4" s="310"/>
      <c r="AV4" s="310"/>
      <c r="AW4" s="310"/>
      <c r="AX4" s="310"/>
      <c r="AY4" s="310"/>
      <c r="AZ4" s="310"/>
      <c r="BA4" s="310"/>
      <c r="BB4" s="310"/>
      <c r="BC4" s="310"/>
      <c r="BD4" s="310"/>
      <c r="BE4" s="310"/>
      <c r="BF4" s="310"/>
      <c r="BG4" s="310"/>
      <c r="BH4" s="310"/>
      <c r="BI4" s="310"/>
      <c r="BJ4" s="310"/>
      <c r="BK4" s="310"/>
      <c r="BL4" s="310"/>
      <c r="BM4" s="310"/>
    </row>
    <row r="5" spans="1:65" s="300" customFormat="1" ht="36" customHeight="1">
      <c r="B5" s="326"/>
      <c r="C5" s="326"/>
      <c r="D5" s="326"/>
      <c r="E5" s="326"/>
      <c r="F5" s="524"/>
      <c r="G5" s="427" t="s">
        <v>91</v>
      </c>
      <c r="H5" s="788">
        <v>0.2</v>
      </c>
      <c r="I5" s="748"/>
      <c r="J5" s="788">
        <f>J6/6</f>
        <v>0</v>
      </c>
      <c r="K5" s="748"/>
      <c r="L5" s="788">
        <v>0</v>
      </c>
      <c r="M5" s="785"/>
      <c r="N5" s="552"/>
      <c r="O5" s="800">
        <f>O11</f>
        <v>0</v>
      </c>
      <c r="P5" s="801">
        <f>P10</f>
        <v>0</v>
      </c>
      <c r="Q5" s="785"/>
      <c r="R5" s="552"/>
      <c r="S5" s="552"/>
      <c r="T5" s="552"/>
      <c r="U5" s="552"/>
      <c r="V5" s="552"/>
      <c r="W5" s="552"/>
      <c r="X5" s="552"/>
      <c r="Y5" s="552"/>
      <c r="Z5" s="552"/>
      <c r="AA5" s="552"/>
      <c r="AB5" s="552"/>
    </row>
    <row r="6" spans="1:65" s="300" customFormat="1" ht="36" customHeight="1">
      <c r="B6" s="326"/>
      <c r="C6" s="326"/>
      <c r="D6" s="326"/>
      <c r="E6" s="326"/>
      <c r="F6" s="524"/>
      <c r="G6" s="427" t="s">
        <v>93</v>
      </c>
      <c r="H6" s="788">
        <f>H5*6</f>
        <v>1.2000000000000002</v>
      </c>
      <c r="I6" s="748"/>
      <c r="J6" s="788">
        <v>0</v>
      </c>
      <c r="K6" s="748"/>
      <c r="L6" s="758"/>
      <c r="M6" s="740"/>
      <c r="N6" s="552"/>
      <c r="O6" s="758"/>
      <c r="P6" s="758"/>
      <c r="Q6" s="740"/>
      <c r="R6" s="552"/>
      <c r="S6" s="552"/>
      <c r="T6" s="552"/>
      <c r="U6" s="552"/>
      <c r="V6" s="552"/>
      <c r="W6" s="552"/>
      <c r="X6" s="552"/>
      <c r="Y6" s="552"/>
      <c r="Z6" s="552"/>
      <c r="AA6" s="552"/>
      <c r="AB6" s="552"/>
    </row>
    <row r="7" spans="1:65" s="300" customFormat="1" ht="36" customHeight="1" thickBot="1">
      <c r="B7" s="326"/>
      <c r="C7" s="326"/>
      <c r="D7" s="326"/>
      <c r="E7" s="326"/>
      <c r="F7" s="524"/>
      <c r="G7" s="427" t="s">
        <v>510</v>
      </c>
      <c r="H7" s="788">
        <f>H6*4</f>
        <v>4.8000000000000007</v>
      </c>
      <c r="I7" s="748"/>
      <c r="J7" s="788">
        <f>J6*4</f>
        <v>0</v>
      </c>
      <c r="K7" s="748"/>
      <c r="L7" s="750"/>
      <c r="M7" s="741"/>
      <c r="N7" s="552"/>
      <c r="O7" s="750"/>
      <c r="P7" s="750"/>
      <c r="Q7" s="741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552"/>
    </row>
    <row r="8" spans="1:65" ht="26.25" customHeight="1" thickBot="1">
      <c r="B8" s="399" t="s">
        <v>39</v>
      </c>
      <c r="C8" s="399" t="s">
        <v>203</v>
      </c>
      <c r="D8" s="394"/>
      <c r="E8" s="552"/>
      <c r="G8" s="449" t="s">
        <v>511</v>
      </c>
      <c r="H8" s="448"/>
      <c r="I8" s="448"/>
      <c r="J8" s="448"/>
      <c r="K8" s="448"/>
      <c r="L8" s="448"/>
      <c r="M8" s="450"/>
      <c r="N8" s="440"/>
      <c r="O8" s="448"/>
      <c r="P8" s="448"/>
      <c r="Q8" s="448"/>
      <c r="R8" s="440"/>
      <c r="S8" s="440"/>
      <c r="T8" s="440"/>
      <c r="U8" s="440"/>
      <c r="W8" s="442"/>
      <c r="X8" s="395"/>
      <c r="AB8" s="396"/>
    </row>
    <row r="9" spans="1:65" ht="13.5" customHeight="1" thickBot="1">
      <c r="B9" s="404" t="s">
        <v>21</v>
      </c>
      <c r="C9" s="405">
        <v>0</v>
      </c>
      <c r="D9" s="397"/>
      <c r="E9" s="552"/>
      <c r="G9" s="583" t="s">
        <v>512</v>
      </c>
      <c r="H9" s="583" t="s">
        <v>513</v>
      </c>
      <c r="I9" s="751" t="s">
        <v>504</v>
      </c>
      <c r="J9" s="794" t="s">
        <v>337</v>
      </c>
      <c r="K9" s="748"/>
      <c r="L9" s="794" t="s">
        <v>505</v>
      </c>
      <c r="M9" s="748"/>
      <c r="N9" s="458" t="s">
        <v>514</v>
      </c>
      <c r="O9" s="789" t="s">
        <v>506</v>
      </c>
      <c r="P9" s="791" t="s">
        <v>507</v>
      </c>
      <c r="Q9" s="792"/>
      <c r="R9" s="794" t="s">
        <v>515</v>
      </c>
      <c r="S9" s="748"/>
      <c r="T9" s="793" t="s">
        <v>516</v>
      </c>
      <c r="U9" s="746"/>
      <c r="V9" s="746"/>
      <c r="W9" s="748"/>
      <c r="AB9" s="396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</row>
    <row r="10" spans="1:65" ht="18.75" customHeight="1" thickBot="1">
      <c r="B10" s="404" t="s">
        <v>41</v>
      </c>
      <c r="C10" s="408">
        <v>48</v>
      </c>
      <c r="D10" s="400"/>
      <c r="E10" s="552"/>
      <c r="G10" s="451" t="s">
        <v>517</v>
      </c>
      <c r="H10" s="451" t="s">
        <v>518</v>
      </c>
      <c r="I10" s="752"/>
      <c r="J10" s="452" t="s">
        <v>519</v>
      </c>
      <c r="K10" s="452" t="s">
        <v>520</v>
      </c>
      <c r="L10" s="452" t="s">
        <v>519</v>
      </c>
      <c r="M10" s="452" t="s">
        <v>520</v>
      </c>
      <c r="N10" s="459">
        <v>1</v>
      </c>
      <c r="O10" s="752"/>
      <c r="P10" s="790">
        <f>SUM(P12:Q12)</f>
        <v>0</v>
      </c>
      <c r="Q10" s="748"/>
      <c r="R10" s="451" t="s">
        <v>520</v>
      </c>
      <c r="S10" s="451" t="s">
        <v>521</v>
      </c>
      <c r="T10" s="456" t="s">
        <v>522</v>
      </c>
      <c r="U10" s="586" t="s">
        <v>523</v>
      </c>
      <c r="V10" s="586" t="s">
        <v>524</v>
      </c>
      <c r="W10" s="586" t="s">
        <v>525</v>
      </c>
      <c r="Z10" s="401"/>
      <c r="AA10" s="401"/>
      <c r="AB10" s="402"/>
      <c r="AZ10" s="403"/>
      <c r="BA10" s="403"/>
      <c r="BB10" s="403"/>
      <c r="BC10" s="403"/>
      <c r="BD10" s="403"/>
      <c r="BE10" s="403"/>
    </row>
    <row r="11" spans="1:65" ht="21.75" customHeight="1" thickBot="1">
      <c r="B11" s="404" t="s">
        <v>42</v>
      </c>
      <c r="C11" s="408">
        <f t="shared" ref="C11:C27" si="0">C10+48</f>
        <v>96</v>
      </c>
      <c r="D11" s="400"/>
      <c r="E11" s="552"/>
      <c r="G11" s="429"/>
      <c r="H11" s="429"/>
      <c r="I11" s="454"/>
      <c r="J11" s="439"/>
      <c r="K11" s="439"/>
      <c r="L11" s="439"/>
      <c r="M11" s="439"/>
      <c r="N11" s="455"/>
      <c r="O11" s="499">
        <f>SUM(O13:O734)</f>
        <v>0</v>
      </c>
      <c r="P11" s="452" t="s">
        <v>520</v>
      </c>
      <c r="Q11" s="452" t="s">
        <v>526</v>
      </c>
      <c r="R11" s="429"/>
      <c r="S11" s="429"/>
      <c r="T11" s="445"/>
      <c r="U11" s="446"/>
      <c r="V11" s="446"/>
      <c r="W11" s="446"/>
      <c r="Z11" s="401"/>
      <c r="AA11" s="401"/>
      <c r="AB11" s="402"/>
      <c r="AZ11" s="407"/>
      <c r="BA11" s="407"/>
      <c r="BB11" s="407"/>
      <c r="BC11" s="407"/>
      <c r="BD11" s="407"/>
      <c r="BE11" s="407"/>
    </row>
    <row r="12" spans="1:65" ht="24" customHeight="1" thickBot="1">
      <c r="B12" s="404" t="s">
        <v>43</v>
      </c>
      <c r="C12" s="408">
        <f t="shared" si="0"/>
        <v>144</v>
      </c>
      <c r="D12" s="406"/>
      <c r="G12" s="443"/>
      <c r="H12" s="429"/>
      <c r="I12" s="429"/>
      <c r="J12" s="439"/>
      <c r="K12" s="439"/>
      <c r="O12" s="598"/>
      <c r="P12" s="457">
        <f>SUM(P13:P734)</f>
        <v>0</v>
      </c>
      <c r="Q12" s="457">
        <f>SUM(Q13:Q734)</f>
        <v>0</v>
      </c>
      <c r="R12" s="444"/>
      <c r="S12" s="444"/>
      <c r="T12" s="445"/>
      <c r="U12" s="446"/>
      <c r="V12" s="446"/>
      <c r="W12" s="447"/>
      <c r="Z12" s="3"/>
      <c r="AA12" s="3"/>
      <c r="AZ12" s="407"/>
      <c r="BA12" s="407"/>
      <c r="BB12" s="407"/>
      <c r="BC12" s="407"/>
      <c r="BD12" s="407"/>
      <c r="BE12" s="407"/>
    </row>
    <row r="13" spans="1:65" ht="15" customHeight="1">
      <c r="B13" s="404" t="s">
        <v>44</v>
      </c>
      <c r="C13" s="408">
        <f t="shared" si="0"/>
        <v>192</v>
      </c>
      <c r="D13" s="406"/>
      <c r="G13" s="409" t="s">
        <v>527</v>
      </c>
      <c r="H13" s="410">
        <v>1</v>
      </c>
      <c r="I13" s="525">
        <f>H5</f>
        <v>0.2</v>
      </c>
      <c r="J13" s="796">
        <f>J6</f>
        <v>0</v>
      </c>
      <c r="K13" s="526">
        <f t="shared" ref="K13:K18" si="1">$J$13/6</f>
        <v>0</v>
      </c>
      <c r="L13" s="779">
        <f>L5</f>
        <v>0</v>
      </c>
      <c r="M13" s="526">
        <f>L13/24</f>
        <v>0</v>
      </c>
      <c r="N13" s="527">
        <f>SUM(I13+K13+M13)*N10</f>
        <v>0.2</v>
      </c>
      <c r="O13" s="417"/>
      <c r="P13" s="528"/>
      <c r="Q13" s="529"/>
      <c r="R13" s="530">
        <f t="shared" ref="R13:R76" si="2">SUM(N13:Q13)</f>
        <v>0.2</v>
      </c>
      <c r="S13" s="530">
        <f>R13</f>
        <v>0.2</v>
      </c>
      <c r="T13" s="411" t="str">
        <f t="shared" ref="T13:T76" si="3">INDEX($B$9:$C$27,MATCH(S13,$C$9:$C$27,1),1)</f>
        <v>A</v>
      </c>
      <c r="U13" s="411" t="str">
        <f>IFERROR(INDEX(Nível!D:D,MATCH(H13,Nível!A:A,0)),U12)</f>
        <v>A</v>
      </c>
      <c r="V13" s="411" t="str">
        <f>IFERROR(INDEX(Nível!D:D,MATCH(H13,Nível!B:B,0)),V12)</f>
        <v>A</v>
      </c>
      <c r="W13" s="412" t="str">
        <f>IFERROR(INDEX(Nível!D:D,MATCH(H13,Nível!C:C,0)),CARREIRA!W12)</f>
        <v>A</v>
      </c>
      <c r="Y13" s="795" t="s">
        <v>528</v>
      </c>
      <c r="Z13" s="606"/>
      <c r="AA13" s="606"/>
      <c r="AB13" s="606"/>
      <c r="AC13" s="606"/>
      <c r="AD13" s="606"/>
      <c r="AE13" s="606"/>
      <c r="AG13" s="795" t="s">
        <v>529</v>
      </c>
      <c r="AH13" s="606"/>
      <c r="AI13" s="606"/>
      <c r="AJ13" s="606"/>
      <c r="AK13" s="606"/>
      <c r="AL13" s="606"/>
      <c r="AM13" s="606"/>
      <c r="AO13" s="795" t="s">
        <v>530</v>
      </c>
      <c r="AP13" s="606"/>
      <c r="AQ13" s="606"/>
      <c r="AR13" s="606"/>
      <c r="AS13" s="606"/>
      <c r="AT13" s="606"/>
      <c r="AU13" s="606"/>
      <c r="AZ13" s="411"/>
      <c r="BA13" s="413"/>
      <c r="BB13" s="414"/>
      <c r="BC13" s="414"/>
      <c r="BD13" s="414"/>
      <c r="BE13" s="414"/>
    </row>
    <row r="14" spans="1:65" ht="18" customHeight="1">
      <c r="B14" s="404" t="s">
        <v>45</v>
      </c>
      <c r="C14" s="408">
        <f t="shared" si="0"/>
        <v>240</v>
      </c>
      <c r="D14" s="406"/>
      <c r="G14" s="415"/>
      <c r="H14" s="416">
        <v>2</v>
      </c>
      <c r="I14" s="411">
        <f t="shared" ref="I14:I77" si="4">$I$13</f>
        <v>0.2</v>
      </c>
      <c r="J14" s="797"/>
      <c r="K14" s="526">
        <f t="shared" si="1"/>
        <v>0</v>
      </c>
      <c r="L14" s="780"/>
      <c r="M14" s="526">
        <f t="shared" ref="M14:M77" si="5">$M$13</f>
        <v>0</v>
      </c>
      <c r="N14" s="527">
        <f t="shared" ref="N14:N77" si="6">SUM(I14+K14+M14)*$N$10</f>
        <v>0.2</v>
      </c>
      <c r="O14" s="418"/>
      <c r="P14" s="531"/>
      <c r="Q14" s="531"/>
      <c r="R14" s="530">
        <f t="shared" si="2"/>
        <v>0.2</v>
      </c>
      <c r="S14" s="532">
        <f t="shared" ref="S14:S77" si="7">S13+R14</f>
        <v>0.4</v>
      </c>
      <c r="T14" s="411" t="str">
        <f t="shared" si="3"/>
        <v>A</v>
      </c>
      <c r="U14" s="411" t="str">
        <f>IFERROR(INDEX(Nível!D:D,MATCH(H14,Nível!A:A,0)),U13)</f>
        <v>A</v>
      </c>
      <c r="V14" s="411" t="str">
        <f>IFERROR(INDEX(Nível!D:D,MATCH(H14,Nível!B:B,0)),V13)</f>
        <v>A</v>
      </c>
      <c r="W14" s="412" t="str">
        <f>IFERROR(INDEX(Nível!D:D,MATCH(H14,Nível!C:C,0)),CARREIRA!W13)</f>
        <v>A</v>
      </c>
      <c r="Y14" s="631"/>
      <c r="Z14" s="631"/>
      <c r="AA14" s="631"/>
      <c r="AB14" s="631"/>
      <c r="AC14" s="631"/>
      <c r="AD14" s="631"/>
      <c r="AE14" s="631"/>
      <c r="AF14" s="428"/>
      <c r="AG14" s="631"/>
      <c r="AH14" s="631"/>
      <c r="AI14" s="631"/>
      <c r="AJ14" s="631"/>
      <c r="AK14" s="631"/>
      <c r="AL14" s="631"/>
      <c r="AM14" s="631"/>
      <c r="AN14" s="96"/>
      <c r="AO14" s="631"/>
      <c r="AP14" s="631"/>
      <c r="AQ14" s="631"/>
      <c r="AR14" s="631"/>
      <c r="AS14" s="631"/>
      <c r="AT14" s="631"/>
      <c r="AU14" s="631"/>
      <c r="AZ14" s="411"/>
      <c r="BA14" s="413"/>
      <c r="BB14" s="414"/>
      <c r="BC14" s="414"/>
      <c r="BD14" s="414"/>
      <c r="BE14" s="414"/>
    </row>
    <row r="15" spans="1:65" ht="20.25" customHeight="1">
      <c r="B15" s="404" t="s">
        <v>46</v>
      </c>
      <c r="C15" s="408">
        <f t="shared" si="0"/>
        <v>288</v>
      </c>
      <c r="D15" s="406"/>
      <c r="G15" s="415"/>
      <c r="H15" s="410">
        <v>3</v>
      </c>
      <c r="I15" s="411">
        <f t="shared" si="4"/>
        <v>0.2</v>
      </c>
      <c r="J15" s="797"/>
      <c r="K15" s="526">
        <f t="shared" si="1"/>
        <v>0</v>
      </c>
      <c r="L15" s="780"/>
      <c r="M15" s="526">
        <f t="shared" si="5"/>
        <v>0</v>
      </c>
      <c r="N15" s="527">
        <f t="shared" si="6"/>
        <v>0.2</v>
      </c>
      <c r="O15" s="413"/>
      <c r="P15" s="531"/>
      <c r="Q15" s="531"/>
      <c r="R15" s="530">
        <f t="shared" si="2"/>
        <v>0.2</v>
      </c>
      <c r="S15" s="532">
        <f t="shared" si="7"/>
        <v>0.60000000000000009</v>
      </c>
      <c r="T15" s="411" t="str">
        <f t="shared" si="3"/>
        <v>A</v>
      </c>
      <c r="U15" s="411" t="str">
        <f>IFERROR(INDEX(Nível!D:D,MATCH(H15,Nível!A:A,0)),U14)</f>
        <v>A</v>
      </c>
      <c r="V15" s="411" t="str">
        <f>IFERROR(INDEX(Nível!D:D,MATCH(H15,Nível!B:B,0)),V14)</f>
        <v>A</v>
      </c>
      <c r="W15" s="412" t="str">
        <f>IFERROR(INDEX(Nível!D:D,MATCH(H15,Nível!C:C,0)),CARREIRA!W14)</f>
        <v>A</v>
      </c>
      <c r="Y15" s="584" t="s">
        <v>39</v>
      </c>
      <c r="Z15" s="584" t="s">
        <v>518</v>
      </c>
      <c r="AA15" s="584" t="s">
        <v>517</v>
      </c>
      <c r="AB15" s="584" t="s">
        <v>518</v>
      </c>
      <c r="AC15" s="786" t="s">
        <v>512</v>
      </c>
      <c r="AD15" s="610"/>
      <c r="AE15" s="462" t="s">
        <v>531</v>
      </c>
      <c r="AF15" s="428"/>
      <c r="AG15" s="584" t="s">
        <v>39</v>
      </c>
      <c r="AH15" s="584" t="s">
        <v>518</v>
      </c>
      <c r="AI15" s="584" t="s">
        <v>517</v>
      </c>
      <c r="AJ15" s="584" t="s">
        <v>518</v>
      </c>
      <c r="AK15" s="786" t="s">
        <v>512</v>
      </c>
      <c r="AL15" s="610"/>
      <c r="AM15" s="462" t="s">
        <v>532</v>
      </c>
      <c r="AN15" s="96"/>
      <c r="AO15" s="584" t="s">
        <v>39</v>
      </c>
      <c r="AP15" s="584" t="s">
        <v>518</v>
      </c>
      <c r="AQ15" s="584" t="s">
        <v>517</v>
      </c>
      <c r="AR15" s="584" t="s">
        <v>518</v>
      </c>
      <c r="AS15" s="786" t="s">
        <v>512</v>
      </c>
      <c r="AT15" s="610"/>
      <c r="AU15" s="462" t="s">
        <v>532</v>
      </c>
      <c r="AZ15" s="411"/>
      <c r="BA15" s="413"/>
      <c r="BB15" s="414"/>
      <c r="BC15" s="414"/>
      <c r="BD15" s="414"/>
      <c r="BE15" s="414"/>
    </row>
    <row r="16" spans="1:65" ht="15.75" customHeight="1">
      <c r="B16" s="404" t="s">
        <v>47</v>
      </c>
      <c r="C16" s="408">
        <f t="shared" si="0"/>
        <v>336</v>
      </c>
      <c r="D16" s="406"/>
      <c r="G16" s="415"/>
      <c r="H16" s="416">
        <v>4</v>
      </c>
      <c r="I16" s="411">
        <f t="shared" si="4"/>
        <v>0.2</v>
      </c>
      <c r="J16" s="797"/>
      <c r="K16" s="526">
        <f t="shared" si="1"/>
        <v>0</v>
      </c>
      <c r="L16" s="780"/>
      <c r="M16" s="526">
        <f t="shared" si="5"/>
        <v>0</v>
      </c>
      <c r="N16" s="527">
        <f t="shared" si="6"/>
        <v>0.2</v>
      </c>
      <c r="O16" s="413"/>
      <c r="P16" s="531"/>
      <c r="Q16" s="531"/>
      <c r="R16" s="530">
        <f t="shared" si="2"/>
        <v>0.2</v>
      </c>
      <c r="S16" s="532">
        <f t="shared" si="7"/>
        <v>0.8</v>
      </c>
      <c r="T16" s="411" t="str">
        <f t="shared" si="3"/>
        <v>A</v>
      </c>
      <c r="U16" s="411" t="str">
        <f>IFERROR(INDEX(Nível!D:D,MATCH(H16,Nível!A:A,0)),U15)</f>
        <v>A</v>
      </c>
      <c r="V16" s="411" t="str">
        <f>IFERROR(INDEX(Nível!D:D,MATCH(H16,Nível!B:B,0)),V15)</f>
        <v>A</v>
      </c>
      <c r="W16" s="412" t="str">
        <f>IFERROR(INDEX(Nível!D:D,MATCH(H16,Nível!C:C,0)),CARREIRA!W15)</f>
        <v>A</v>
      </c>
      <c r="Y16" s="441" t="s">
        <v>21</v>
      </c>
      <c r="Z16" s="582">
        <v>0</v>
      </c>
      <c r="AA16" s="582"/>
      <c r="AB16" s="582"/>
      <c r="AC16" s="782" t="s">
        <v>471</v>
      </c>
      <c r="AD16" s="610"/>
      <c r="AE16" s="582"/>
      <c r="AF16" s="428"/>
      <c r="AG16" s="441" t="s">
        <v>21</v>
      </c>
      <c r="AH16" s="582">
        <v>0</v>
      </c>
      <c r="AI16" s="582"/>
      <c r="AJ16" s="582"/>
      <c r="AK16" s="782" t="s">
        <v>471</v>
      </c>
      <c r="AL16" s="610"/>
      <c r="AM16" s="582">
        <v>0</v>
      </c>
      <c r="AN16" s="96"/>
      <c r="AO16" s="441" t="s">
        <v>21</v>
      </c>
      <c r="AP16" s="582">
        <v>0</v>
      </c>
      <c r="AQ16" s="582"/>
      <c r="AR16" s="582"/>
      <c r="AS16" s="782" t="s">
        <v>471</v>
      </c>
      <c r="AT16" s="610"/>
      <c r="AU16" s="582">
        <v>0</v>
      </c>
      <c r="AZ16" s="411"/>
      <c r="BA16" s="413"/>
      <c r="BB16" s="414"/>
      <c r="BC16" s="414"/>
      <c r="BD16" s="414"/>
      <c r="BE16" s="414"/>
    </row>
    <row r="17" spans="2:57" ht="15.75" customHeight="1">
      <c r="B17" s="404" t="s">
        <v>48</v>
      </c>
      <c r="C17" s="408">
        <f t="shared" si="0"/>
        <v>384</v>
      </c>
      <c r="D17" s="406"/>
      <c r="G17" s="415"/>
      <c r="H17" s="410">
        <v>5</v>
      </c>
      <c r="I17" s="411">
        <f t="shared" si="4"/>
        <v>0.2</v>
      </c>
      <c r="J17" s="797"/>
      <c r="K17" s="526">
        <f t="shared" si="1"/>
        <v>0</v>
      </c>
      <c r="L17" s="780"/>
      <c r="M17" s="526">
        <f t="shared" si="5"/>
        <v>0</v>
      </c>
      <c r="N17" s="527">
        <f t="shared" si="6"/>
        <v>0.2</v>
      </c>
      <c r="O17" s="413"/>
      <c r="P17" s="531"/>
      <c r="Q17" s="531"/>
      <c r="R17" s="530">
        <f t="shared" si="2"/>
        <v>0.2</v>
      </c>
      <c r="S17" s="532">
        <f t="shared" si="7"/>
        <v>1</v>
      </c>
      <c r="T17" s="411" t="str">
        <f t="shared" si="3"/>
        <v>A</v>
      </c>
      <c r="U17" s="411" t="str">
        <f>IFERROR(INDEX(Nível!D:D,MATCH(H17,Nível!A:A,0)),U16)</f>
        <v>A</v>
      </c>
      <c r="V17" s="411" t="str">
        <f>IFERROR(INDEX(Nível!D:D,MATCH(H17,Nível!B:B,0)),V16)</f>
        <v>A</v>
      </c>
      <c r="W17" s="412" t="str">
        <f>IFERROR(INDEX(Nível!D:D,MATCH(H17,Nível!C:C,0)),CARREIRA!W16)</f>
        <v>A</v>
      </c>
      <c r="Y17" s="441" t="s">
        <v>41</v>
      </c>
      <c r="Z17" s="460">
        <f>IFERROR(MATCH(Y17,CARREIRA!$T$13:$T$732,0),"")</f>
        <v>240</v>
      </c>
      <c r="AA17" s="582">
        <f t="shared" ref="AA17:AA34" si="8">IFERROR(INT(Z17/12),"")</f>
        <v>20</v>
      </c>
      <c r="AB17" s="582">
        <f t="shared" ref="AB17:AB34" si="9">IFERROR((Z17/12-AA17)*12,"")</f>
        <v>0</v>
      </c>
      <c r="AC17" s="782" t="str">
        <f t="shared" ref="AC17:AC34" si="10">IF(AA17="","",IF(AA17=1,CONCATENATE(AA17," ano e ",ROUND(AB17,0)," meses"),CONCATENATE(AA17," anos e ",ROUND(AB17,0)," meses")))</f>
        <v>20 anos e 0 meses</v>
      </c>
      <c r="AD17" s="610"/>
      <c r="AE17" s="461">
        <f t="shared" ref="AE17:AE34" si="11">IFERROR(Z17-Z16,"")</f>
        <v>240</v>
      </c>
      <c r="AF17" s="428"/>
      <c r="AG17" s="441" t="s">
        <v>41</v>
      </c>
      <c r="AH17" s="460">
        <f>IFERROR(MATCH(AG17,CARREIRA!$V$13:$V$732,0),"")</f>
        <v>240</v>
      </c>
      <c r="AI17" s="582">
        <f t="shared" ref="AI17:AI34" si="12">IFERROR(INT(AH17/12),"")</f>
        <v>20</v>
      </c>
      <c r="AJ17" s="582">
        <f t="shared" ref="AJ17:AJ34" si="13">IFERROR((AH17/12-AI17)*12,"")</f>
        <v>0</v>
      </c>
      <c r="AK17" s="782" t="str">
        <f t="shared" ref="AK17:AK34" si="14">IF(AI17="","",IF(AI17=1,CONCATENATE(AI17," ano e ",ROUND(AJ17,0)," meses"),CONCATENATE(AI17," anos e ",ROUND(AJ17,0)," meses")))</f>
        <v>20 anos e 0 meses</v>
      </c>
      <c r="AL17" s="610"/>
      <c r="AM17" s="461">
        <f t="shared" ref="AM17:AM34" si="15">IFERROR(AH17-AH16,"")</f>
        <v>240</v>
      </c>
      <c r="AN17" s="96"/>
      <c r="AO17" s="441" t="s">
        <v>41</v>
      </c>
      <c r="AP17" s="460">
        <f>IFERROR(MATCH(AO17,CARREIRA!$W$13:$W$732,0),"")</f>
        <v>240</v>
      </c>
      <c r="AQ17" s="582">
        <f t="shared" ref="AQ17:AQ34" si="16">IFERROR(INT(AP17/12),"")</f>
        <v>20</v>
      </c>
      <c r="AR17" s="582">
        <f t="shared" ref="AR17:AR34" si="17">IFERROR((AP17/12-AQ17)*12,"")</f>
        <v>0</v>
      </c>
      <c r="AS17" s="782" t="str">
        <f t="shared" ref="AS17:AS34" si="18">IF(AQ17="","",IF(AQ17=1,CONCATENATE(AQ17," ano e ",ROUND(AR17,0)," meses"),CONCATENATE(AQ17," anos e ",ROUND(AR17,0)," meses")))</f>
        <v>20 anos e 0 meses</v>
      </c>
      <c r="AT17" s="610"/>
      <c r="AU17" s="461">
        <f t="shared" ref="AU17:AU34" si="19">IFERROR(AP17-AP16,"")</f>
        <v>240</v>
      </c>
      <c r="AZ17" s="411"/>
      <c r="BA17" s="413"/>
      <c r="BB17" s="414"/>
      <c r="BC17" s="414"/>
      <c r="BD17" s="414"/>
      <c r="BE17" s="414"/>
    </row>
    <row r="18" spans="2:57" ht="15.75" customHeight="1">
      <c r="B18" s="404" t="s">
        <v>49</v>
      </c>
      <c r="C18" s="408">
        <f t="shared" si="0"/>
        <v>432</v>
      </c>
      <c r="D18" s="406"/>
      <c r="G18" s="415"/>
      <c r="H18" s="410">
        <v>6</v>
      </c>
      <c r="I18" s="411">
        <f t="shared" si="4"/>
        <v>0.2</v>
      </c>
      <c r="J18" s="798"/>
      <c r="K18" s="526">
        <f t="shared" si="1"/>
        <v>0</v>
      </c>
      <c r="L18" s="780"/>
      <c r="M18" s="526">
        <f t="shared" si="5"/>
        <v>0</v>
      </c>
      <c r="N18" s="527">
        <f t="shared" si="6"/>
        <v>0.2</v>
      </c>
      <c r="O18" s="413"/>
      <c r="P18" s="531"/>
      <c r="Q18" s="531"/>
      <c r="R18" s="530">
        <f t="shared" si="2"/>
        <v>0.2</v>
      </c>
      <c r="S18" s="532">
        <f t="shared" si="7"/>
        <v>1.2</v>
      </c>
      <c r="T18" s="411" t="str">
        <f t="shared" si="3"/>
        <v>A</v>
      </c>
      <c r="U18" s="411" t="str">
        <f>IFERROR(INDEX(Nível!D:D,MATCH(H18,Nível!A:A,0)),U17)</f>
        <v>A</v>
      </c>
      <c r="V18" s="411" t="str">
        <f>IFERROR(INDEX(Nível!D:D,MATCH(H18,Nível!B:B,0)),V17)</f>
        <v>A</v>
      </c>
      <c r="W18" s="412" t="str">
        <f>IFERROR(INDEX(Nível!D:D,MATCH(H18,Nível!C:C,0)),CARREIRA!W17)</f>
        <v>A</v>
      </c>
      <c r="Y18" s="441" t="s">
        <v>42</v>
      </c>
      <c r="Z18" s="460">
        <f>IFERROR(MATCH(Y18,CARREIRA!$T$13:$T$732,0),"")</f>
        <v>480</v>
      </c>
      <c r="AA18" s="582">
        <f t="shared" si="8"/>
        <v>40</v>
      </c>
      <c r="AB18" s="582">
        <f t="shared" si="9"/>
        <v>0</v>
      </c>
      <c r="AC18" s="782" t="str">
        <f t="shared" si="10"/>
        <v>40 anos e 0 meses</v>
      </c>
      <c r="AD18" s="610"/>
      <c r="AE18" s="461">
        <f t="shared" si="11"/>
        <v>240</v>
      </c>
      <c r="AF18" s="428"/>
      <c r="AG18" s="441" t="s">
        <v>42</v>
      </c>
      <c r="AH18" s="460">
        <f>IFERROR(MATCH(AG18,CARREIRA!$V$13:$V$732,0),"")</f>
        <v>480</v>
      </c>
      <c r="AI18" s="582">
        <f t="shared" si="12"/>
        <v>40</v>
      </c>
      <c r="AJ18" s="582">
        <f t="shared" si="13"/>
        <v>0</v>
      </c>
      <c r="AK18" s="782" t="str">
        <f t="shared" si="14"/>
        <v>40 anos e 0 meses</v>
      </c>
      <c r="AL18" s="610"/>
      <c r="AM18" s="461">
        <f t="shared" si="15"/>
        <v>240</v>
      </c>
      <c r="AN18" s="96"/>
      <c r="AO18" s="441" t="s">
        <v>42</v>
      </c>
      <c r="AP18" s="460">
        <f>IFERROR(MATCH(AO18,CARREIRA!$W$13:$W$732,0),"")</f>
        <v>480</v>
      </c>
      <c r="AQ18" s="582">
        <f t="shared" si="16"/>
        <v>40</v>
      </c>
      <c r="AR18" s="582">
        <f t="shared" si="17"/>
        <v>0</v>
      </c>
      <c r="AS18" s="782" t="str">
        <f t="shared" si="18"/>
        <v>40 anos e 0 meses</v>
      </c>
      <c r="AT18" s="610"/>
      <c r="AU18" s="461">
        <f t="shared" si="19"/>
        <v>240</v>
      </c>
      <c r="AZ18" s="411"/>
      <c r="BA18" s="413"/>
      <c r="BB18" s="414"/>
      <c r="BC18" s="414"/>
      <c r="BD18" s="414"/>
      <c r="BE18" s="414"/>
    </row>
    <row r="19" spans="2:57" ht="15.75" customHeight="1">
      <c r="B19" s="404" t="s">
        <v>50</v>
      </c>
      <c r="C19" s="408">
        <f t="shared" si="0"/>
        <v>480</v>
      </c>
      <c r="D19" s="406"/>
      <c r="G19" s="415"/>
      <c r="H19" s="416">
        <v>7</v>
      </c>
      <c r="I19" s="411">
        <f t="shared" si="4"/>
        <v>0.2</v>
      </c>
      <c r="J19" s="779">
        <f>$J$13</f>
        <v>0</v>
      </c>
      <c r="K19" s="533">
        <f>$K$13</f>
        <v>0</v>
      </c>
      <c r="L19" s="780"/>
      <c r="M19" s="526">
        <f t="shared" si="5"/>
        <v>0</v>
      </c>
      <c r="N19" s="527">
        <f t="shared" si="6"/>
        <v>0.2</v>
      </c>
      <c r="O19" s="413"/>
      <c r="P19" s="531"/>
      <c r="Q19" s="531"/>
      <c r="R19" s="530">
        <f t="shared" si="2"/>
        <v>0.2</v>
      </c>
      <c r="S19" s="532">
        <f t="shared" si="7"/>
        <v>1.4</v>
      </c>
      <c r="T19" s="411" t="str">
        <f t="shared" si="3"/>
        <v>A</v>
      </c>
      <c r="U19" s="411" t="str">
        <f>IFERROR(INDEX(Nível!D:D,MATCH(H19,Nível!A:A,0)),U18)</f>
        <v>A</v>
      </c>
      <c r="V19" s="411" t="str">
        <f>IFERROR(INDEX(Nível!D:D,MATCH(H19,Nível!B:B,0)),V18)</f>
        <v>A</v>
      </c>
      <c r="W19" s="412" t="str">
        <f>IFERROR(INDEX(Nível!D:D,MATCH(H19,Nível!C:C,0)),CARREIRA!W18)</f>
        <v>A</v>
      </c>
      <c r="Y19" s="441" t="s">
        <v>43</v>
      </c>
      <c r="Z19" s="460">
        <f>IFERROR(MATCH(Y19,CARREIRA!$T$13:$T$732,0),"")</f>
        <v>720</v>
      </c>
      <c r="AA19" s="582">
        <f t="shared" si="8"/>
        <v>60</v>
      </c>
      <c r="AB19" s="582">
        <f t="shared" si="9"/>
        <v>0</v>
      </c>
      <c r="AC19" s="782" t="str">
        <f t="shared" si="10"/>
        <v>60 anos e 0 meses</v>
      </c>
      <c r="AD19" s="610"/>
      <c r="AE19" s="461">
        <f t="shared" si="11"/>
        <v>240</v>
      </c>
      <c r="AF19" s="428"/>
      <c r="AG19" s="441" t="s">
        <v>43</v>
      </c>
      <c r="AH19" s="460">
        <f>IFERROR(MATCH(AG19,CARREIRA!$V$13:$V$732,0),"")</f>
        <v>716</v>
      </c>
      <c r="AI19" s="582">
        <f t="shared" si="12"/>
        <v>59</v>
      </c>
      <c r="AJ19" s="582">
        <f t="shared" si="13"/>
        <v>7.9999999999999716</v>
      </c>
      <c r="AK19" s="782" t="str">
        <f t="shared" si="14"/>
        <v>59 anos e 8 meses</v>
      </c>
      <c r="AL19" s="610"/>
      <c r="AM19" s="461">
        <f t="shared" si="15"/>
        <v>236</v>
      </c>
      <c r="AN19" s="96"/>
      <c r="AO19" s="441" t="s">
        <v>43</v>
      </c>
      <c r="AP19" s="460">
        <f>IFERROR(MATCH(AO19,CARREIRA!$W$13:$W$732,0),"")</f>
        <v>716</v>
      </c>
      <c r="AQ19" s="582">
        <f t="shared" si="16"/>
        <v>59</v>
      </c>
      <c r="AR19" s="582">
        <f t="shared" si="17"/>
        <v>7.9999999999999716</v>
      </c>
      <c r="AS19" s="782" t="str">
        <f t="shared" si="18"/>
        <v>59 anos e 8 meses</v>
      </c>
      <c r="AT19" s="610"/>
      <c r="AU19" s="461">
        <f t="shared" si="19"/>
        <v>236</v>
      </c>
      <c r="AZ19" s="411"/>
      <c r="BA19" s="413"/>
      <c r="BB19" s="414"/>
      <c r="BC19" s="414"/>
      <c r="BD19" s="414"/>
      <c r="BE19" s="414"/>
    </row>
    <row r="20" spans="2:57" ht="15.75" customHeight="1">
      <c r="B20" s="419" t="s">
        <v>51</v>
      </c>
      <c r="C20" s="420">
        <f t="shared" si="0"/>
        <v>528</v>
      </c>
      <c r="D20" s="406"/>
      <c r="G20" s="415"/>
      <c r="H20" s="410">
        <v>8</v>
      </c>
      <c r="I20" s="411">
        <f t="shared" si="4"/>
        <v>0.2</v>
      </c>
      <c r="J20" s="780"/>
      <c r="K20" s="533">
        <f>$K$14</f>
        <v>0</v>
      </c>
      <c r="L20" s="780"/>
      <c r="M20" s="526">
        <f t="shared" si="5"/>
        <v>0</v>
      </c>
      <c r="N20" s="527">
        <f t="shared" si="6"/>
        <v>0.2</v>
      </c>
      <c r="O20" s="413"/>
      <c r="P20" s="531"/>
      <c r="Q20" s="531"/>
      <c r="R20" s="530">
        <f t="shared" si="2"/>
        <v>0.2</v>
      </c>
      <c r="S20" s="532">
        <f t="shared" si="7"/>
        <v>1.5999999999999999</v>
      </c>
      <c r="T20" s="411" t="str">
        <f t="shared" si="3"/>
        <v>A</v>
      </c>
      <c r="U20" s="411" t="str">
        <f>IFERROR(INDEX(Nível!D:D,MATCH(H20,Nível!A:A,0)),U19)</f>
        <v>A</v>
      </c>
      <c r="V20" s="411" t="str">
        <f>IFERROR(INDEX(Nível!D:D,MATCH(H20,Nível!B:B,0)),V19)</f>
        <v>A</v>
      </c>
      <c r="W20" s="412" t="str">
        <f>IFERROR(INDEX(Nível!D:D,MATCH(H20,Nível!C:C,0)),CARREIRA!W19)</f>
        <v>A</v>
      </c>
      <c r="Y20" s="441" t="s">
        <v>44</v>
      </c>
      <c r="Z20" s="460" t="str">
        <f>IFERROR(MATCH(Y20,CARREIRA!$T$13:$T$732,0),"")</f>
        <v/>
      </c>
      <c r="AA20" s="582" t="str">
        <f t="shared" si="8"/>
        <v/>
      </c>
      <c r="AB20" s="582" t="str">
        <f t="shared" si="9"/>
        <v/>
      </c>
      <c r="AC20" s="782" t="str">
        <f t="shared" si="10"/>
        <v/>
      </c>
      <c r="AD20" s="610"/>
      <c r="AE20" s="461" t="str">
        <f t="shared" si="11"/>
        <v/>
      </c>
      <c r="AF20" s="428"/>
      <c r="AG20" s="441" t="s">
        <v>44</v>
      </c>
      <c r="AH20" s="460" t="str">
        <f>IFERROR(MATCH(AG20,CARREIRA!$V$13:$V$732,0),"")</f>
        <v/>
      </c>
      <c r="AI20" s="582" t="str">
        <f t="shared" si="12"/>
        <v/>
      </c>
      <c r="AJ20" s="582" t="str">
        <f t="shared" si="13"/>
        <v/>
      </c>
      <c r="AK20" s="782" t="str">
        <f t="shared" si="14"/>
        <v/>
      </c>
      <c r="AL20" s="610"/>
      <c r="AM20" s="461" t="str">
        <f t="shared" si="15"/>
        <v/>
      </c>
      <c r="AN20" s="96"/>
      <c r="AO20" s="441" t="s">
        <v>44</v>
      </c>
      <c r="AP20" s="460" t="str">
        <f>IFERROR(MATCH(AO20,CARREIRA!$W$13:$W$732,0),"")</f>
        <v/>
      </c>
      <c r="AQ20" s="582" t="str">
        <f t="shared" si="16"/>
        <v/>
      </c>
      <c r="AR20" s="582" t="str">
        <f t="shared" si="17"/>
        <v/>
      </c>
      <c r="AS20" s="782" t="str">
        <f t="shared" si="18"/>
        <v/>
      </c>
      <c r="AT20" s="610"/>
      <c r="AU20" s="461" t="str">
        <f t="shared" si="19"/>
        <v/>
      </c>
      <c r="AZ20" s="411"/>
      <c r="BA20" s="413"/>
      <c r="BB20" s="414"/>
      <c r="BC20" s="414"/>
      <c r="BD20" s="414"/>
      <c r="BE20" s="414"/>
    </row>
    <row r="21" spans="2:57" ht="15.75" customHeight="1">
      <c r="B21" s="421" t="s">
        <v>52</v>
      </c>
      <c r="C21" s="422">
        <f t="shared" si="0"/>
        <v>576</v>
      </c>
      <c r="D21" s="406"/>
      <c r="G21" s="415"/>
      <c r="H21" s="410">
        <v>9</v>
      </c>
      <c r="I21" s="411">
        <f t="shared" si="4"/>
        <v>0.2</v>
      </c>
      <c r="J21" s="780"/>
      <c r="K21" s="533">
        <f>$K$15</f>
        <v>0</v>
      </c>
      <c r="L21" s="780"/>
      <c r="M21" s="526">
        <f t="shared" si="5"/>
        <v>0</v>
      </c>
      <c r="N21" s="527">
        <f t="shared" si="6"/>
        <v>0.2</v>
      </c>
      <c r="O21" s="413"/>
      <c r="P21" s="531"/>
      <c r="Q21" s="531"/>
      <c r="R21" s="530">
        <f t="shared" si="2"/>
        <v>0.2</v>
      </c>
      <c r="S21" s="532">
        <f t="shared" si="7"/>
        <v>1.7999999999999998</v>
      </c>
      <c r="T21" s="411" t="str">
        <f t="shared" si="3"/>
        <v>A</v>
      </c>
      <c r="U21" s="411" t="str">
        <f>IFERROR(INDEX(Nível!D:D,MATCH(H21,Nível!A:A,0)),U20)</f>
        <v>A</v>
      </c>
      <c r="V21" s="411" t="str">
        <f>IFERROR(INDEX(Nível!D:D,MATCH(H21,Nível!B:B,0)),V20)</f>
        <v>A</v>
      </c>
      <c r="W21" s="412" t="str">
        <f>IFERROR(INDEX(Nível!D:D,MATCH(H21,Nível!C:C,0)),CARREIRA!W20)</f>
        <v>A</v>
      </c>
      <c r="Y21" s="441" t="s">
        <v>45</v>
      </c>
      <c r="Z21" s="460" t="str">
        <f>IFERROR(MATCH(Y21,CARREIRA!$T$13:$T$732,0),"")</f>
        <v/>
      </c>
      <c r="AA21" s="582" t="str">
        <f t="shared" si="8"/>
        <v/>
      </c>
      <c r="AB21" s="582" t="str">
        <f t="shared" si="9"/>
        <v/>
      </c>
      <c r="AC21" s="782" t="str">
        <f t="shared" si="10"/>
        <v/>
      </c>
      <c r="AD21" s="610"/>
      <c r="AE21" s="461" t="str">
        <f t="shared" si="11"/>
        <v/>
      </c>
      <c r="AF21" s="428"/>
      <c r="AG21" s="441" t="s">
        <v>45</v>
      </c>
      <c r="AH21" s="460" t="str">
        <f>IFERROR(MATCH(AG21,CARREIRA!$V$13:$V$732,0),"")</f>
        <v/>
      </c>
      <c r="AI21" s="582" t="str">
        <f t="shared" si="12"/>
        <v/>
      </c>
      <c r="AJ21" s="582" t="str">
        <f t="shared" si="13"/>
        <v/>
      </c>
      <c r="AK21" s="782" t="str">
        <f t="shared" si="14"/>
        <v/>
      </c>
      <c r="AL21" s="610"/>
      <c r="AM21" s="461" t="str">
        <f t="shared" si="15"/>
        <v/>
      </c>
      <c r="AN21" s="96"/>
      <c r="AO21" s="441" t="s">
        <v>45</v>
      </c>
      <c r="AP21" s="460" t="str">
        <f>IFERROR(MATCH(AO21,CARREIRA!$W$13:$W$732,0),"")</f>
        <v/>
      </c>
      <c r="AQ21" s="582" t="str">
        <f t="shared" si="16"/>
        <v/>
      </c>
      <c r="AR21" s="582" t="str">
        <f t="shared" si="17"/>
        <v/>
      </c>
      <c r="AS21" s="782" t="str">
        <f t="shared" si="18"/>
        <v/>
      </c>
      <c r="AT21" s="610"/>
      <c r="AU21" s="461" t="str">
        <f t="shared" si="19"/>
        <v/>
      </c>
      <c r="AZ21" s="411"/>
      <c r="BA21" s="413"/>
      <c r="BB21" s="414"/>
      <c r="BC21" s="414"/>
      <c r="BD21" s="414"/>
      <c r="BE21" s="414"/>
    </row>
    <row r="22" spans="2:57" ht="15.75" customHeight="1">
      <c r="B22" s="421" t="s">
        <v>53</v>
      </c>
      <c r="C22" s="422">
        <f t="shared" si="0"/>
        <v>624</v>
      </c>
      <c r="D22" s="406"/>
      <c r="G22" s="415"/>
      <c r="H22" s="416">
        <v>10</v>
      </c>
      <c r="I22" s="411">
        <f t="shared" si="4"/>
        <v>0.2</v>
      </c>
      <c r="J22" s="780"/>
      <c r="K22" s="533">
        <f>$K$16</f>
        <v>0</v>
      </c>
      <c r="L22" s="780"/>
      <c r="M22" s="526">
        <f t="shared" si="5"/>
        <v>0</v>
      </c>
      <c r="N22" s="527">
        <f t="shared" si="6"/>
        <v>0.2</v>
      </c>
      <c r="O22" s="413"/>
      <c r="P22" s="531"/>
      <c r="Q22" s="531"/>
      <c r="R22" s="530">
        <f t="shared" si="2"/>
        <v>0.2</v>
      </c>
      <c r="S22" s="532">
        <f t="shared" si="7"/>
        <v>1.9999999999999998</v>
      </c>
      <c r="T22" s="411" t="str">
        <f t="shared" si="3"/>
        <v>A</v>
      </c>
      <c r="U22" s="411" t="str">
        <f>IFERROR(INDEX(Nível!D:D,MATCH(H22,Nível!A:A,0)),U21)</f>
        <v>A</v>
      </c>
      <c r="V22" s="411" t="str">
        <f>IFERROR(INDEX(Nível!D:D,MATCH(H22,Nível!B:B,0)),V21)</f>
        <v>A</v>
      </c>
      <c r="W22" s="412" t="str">
        <f>IFERROR(INDEX(Nível!D:D,MATCH(H22,Nível!C:C,0)),CARREIRA!W21)</f>
        <v>A</v>
      </c>
      <c r="Y22" s="441" t="s">
        <v>46</v>
      </c>
      <c r="Z22" s="460" t="str">
        <f>IFERROR(MATCH(Y22,CARREIRA!$T$13:$T$732,0),"")</f>
        <v/>
      </c>
      <c r="AA22" s="582" t="str">
        <f t="shared" si="8"/>
        <v/>
      </c>
      <c r="AB22" s="582" t="str">
        <f t="shared" si="9"/>
        <v/>
      </c>
      <c r="AC22" s="782" t="str">
        <f t="shared" si="10"/>
        <v/>
      </c>
      <c r="AD22" s="610"/>
      <c r="AE22" s="461" t="str">
        <f t="shared" si="11"/>
        <v/>
      </c>
      <c r="AF22" s="428"/>
      <c r="AG22" s="441" t="s">
        <v>46</v>
      </c>
      <c r="AH22" s="460" t="str">
        <f>IFERROR(MATCH(AG22,CARREIRA!$V$13:$V$732,0),"")</f>
        <v/>
      </c>
      <c r="AI22" s="582" t="str">
        <f t="shared" si="12"/>
        <v/>
      </c>
      <c r="AJ22" s="582" t="str">
        <f t="shared" si="13"/>
        <v/>
      </c>
      <c r="AK22" s="782" t="str">
        <f t="shared" si="14"/>
        <v/>
      </c>
      <c r="AL22" s="610"/>
      <c r="AM22" s="461" t="str">
        <f t="shared" si="15"/>
        <v/>
      </c>
      <c r="AN22" s="96"/>
      <c r="AO22" s="441" t="s">
        <v>46</v>
      </c>
      <c r="AP22" s="460" t="str">
        <f>IFERROR(MATCH(AO22,CARREIRA!$W$13:$W$732,0),"")</f>
        <v/>
      </c>
      <c r="AQ22" s="582" t="str">
        <f t="shared" si="16"/>
        <v/>
      </c>
      <c r="AR22" s="582" t="str">
        <f t="shared" si="17"/>
        <v/>
      </c>
      <c r="AS22" s="782" t="str">
        <f t="shared" si="18"/>
        <v/>
      </c>
      <c r="AT22" s="610"/>
      <c r="AU22" s="461" t="str">
        <f t="shared" si="19"/>
        <v/>
      </c>
      <c r="AZ22" s="411"/>
      <c r="BA22" s="413"/>
      <c r="BB22" s="414"/>
      <c r="BC22" s="414"/>
      <c r="BD22" s="414"/>
      <c r="BE22" s="414"/>
    </row>
    <row r="23" spans="2:57" ht="15.75" customHeight="1">
      <c r="B23" s="404" t="s">
        <v>54</v>
      </c>
      <c r="C23" s="405">
        <f t="shared" si="0"/>
        <v>672</v>
      </c>
      <c r="D23" s="406"/>
      <c r="G23" s="415"/>
      <c r="H23" s="410">
        <v>11</v>
      </c>
      <c r="I23" s="411">
        <f t="shared" si="4"/>
        <v>0.2</v>
      </c>
      <c r="J23" s="780"/>
      <c r="K23" s="533">
        <f>$K$17</f>
        <v>0</v>
      </c>
      <c r="L23" s="780"/>
      <c r="M23" s="526">
        <f t="shared" si="5"/>
        <v>0</v>
      </c>
      <c r="N23" s="527">
        <f t="shared" si="6"/>
        <v>0.2</v>
      </c>
      <c r="O23" s="413"/>
      <c r="P23" s="531"/>
      <c r="Q23" s="531"/>
      <c r="R23" s="530">
        <f t="shared" si="2"/>
        <v>0.2</v>
      </c>
      <c r="S23" s="532">
        <f t="shared" si="7"/>
        <v>2.1999999999999997</v>
      </c>
      <c r="T23" s="411" t="str">
        <f t="shared" si="3"/>
        <v>A</v>
      </c>
      <c r="U23" s="411" t="str">
        <f>IFERROR(INDEX(Nível!D:D,MATCH(H23,Nível!A:A,0)),U22)</f>
        <v>A</v>
      </c>
      <c r="V23" s="411" t="str">
        <f>IFERROR(INDEX(Nível!D:D,MATCH(H23,Nível!B:B,0)),V22)</f>
        <v>A</v>
      </c>
      <c r="W23" s="412" t="str">
        <f>IFERROR(INDEX(Nível!D:D,MATCH(H23,Nível!C:C,0)),CARREIRA!W22)</f>
        <v>A</v>
      </c>
      <c r="Y23" s="441" t="s">
        <v>47</v>
      </c>
      <c r="Z23" s="460" t="str">
        <f>IFERROR(MATCH(Y23,CARREIRA!$T$13:$T$732,0),"")</f>
        <v/>
      </c>
      <c r="AA23" s="582" t="str">
        <f t="shared" si="8"/>
        <v/>
      </c>
      <c r="AB23" s="582" t="str">
        <f t="shared" si="9"/>
        <v/>
      </c>
      <c r="AC23" s="782" t="str">
        <f t="shared" si="10"/>
        <v/>
      </c>
      <c r="AD23" s="610"/>
      <c r="AE23" s="461" t="str">
        <f t="shared" si="11"/>
        <v/>
      </c>
      <c r="AF23" s="428"/>
      <c r="AG23" s="441" t="s">
        <v>47</v>
      </c>
      <c r="AH23" s="460" t="str">
        <f>IFERROR(MATCH(AG23,CARREIRA!$V$13:$V$732,0),"")</f>
        <v/>
      </c>
      <c r="AI23" s="582" t="str">
        <f t="shared" si="12"/>
        <v/>
      </c>
      <c r="AJ23" s="582" t="str">
        <f t="shared" si="13"/>
        <v/>
      </c>
      <c r="AK23" s="782" t="str">
        <f t="shared" si="14"/>
        <v/>
      </c>
      <c r="AL23" s="610"/>
      <c r="AM23" s="461" t="str">
        <f t="shared" si="15"/>
        <v/>
      </c>
      <c r="AN23" s="96"/>
      <c r="AO23" s="441" t="s">
        <v>47</v>
      </c>
      <c r="AP23" s="460" t="str">
        <f>IFERROR(MATCH(AO23,CARREIRA!$W$13:$W$732,0),"")</f>
        <v/>
      </c>
      <c r="AQ23" s="582" t="str">
        <f t="shared" si="16"/>
        <v/>
      </c>
      <c r="AR23" s="582" t="str">
        <f t="shared" si="17"/>
        <v/>
      </c>
      <c r="AS23" s="782" t="str">
        <f t="shared" si="18"/>
        <v/>
      </c>
      <c r="AT23" s="610"/>
      <c r="AU23" s="461" t="str">
        <f t="shared" si="19"/>
        <v/>
      </c>
      <c r="AZ23" s="411"/>
      <c r="BA23" s="413"/>
      <c r="BB23" s="414"/>
      <c r="BC23" s="414"/>
      <c r="BD23" s="414"/>
      <c r="BE23" s="414"/>
    </row>
    <row r="24" spans="2:57" ht="15.75" customHeight="1">
      <c r="B24" s="404" t="s">
        <v>55</v>
      </c>
      <c r="C24" s="408">
        <f t="shared" si="0"/>
        <v>720</v>
      </c>
      <c r="D24" s="406"/>
      <c r="G24" s="417"/>
      <c r="H24" s="410">
        <v>12</v>
      </c>
      <c r="I24" s="411">
        <f t="shared" si="4"/>
        <v>0.2</v>
      </c>
      <c r="J24" s="781"/>
      <c r="K24" s="533">
        <f>$K$18</f>
        <v>0</v>
      </c>
      <c r="L24" s="780"/>
      <c r="M24" s="526">
        <f t="shared" si="5"/>
        <v>0</v>
      </c>
      <c r="N24" s="527">
        <f t="shared" si="6"/>
        <v>0.2</v>
      </c>
      <c r="O24" s="413"/>
      <c r="P24" s="531"/>
      <c r="Q24" s="531"/>
      <c r="R24" s="530">
        <f t="shared" si="2"/>
        <v>0.2</v>
      </c>
      <c r="S24" s="532">
        <f t="shared" si="7"/>
        <v>2.4</v>
      </c>
      <c r="T24" s="411" t="str">
        <f t="shared" si="3"/>
        <v>A</v>
      </c>
      <c r="U24" s="411" t="str">
        <f>IFERROR(INDEX(Nível!D:D,MATCH(H24,Nível!A:A,0)),U23)</f>
        <v>A</v>
      </c>
      <c r="V24" s="411" t="str">
        <f>IFERROR(INDEX(Nível!D:D,MATCH(H24,Nível!B:B,0)),V23)</f>
        <v>A</v>
      </c>
      <c r="W24" s="412" t="str">
        <f>IFERROR(INDEX(Nível!D:D,MATCH(H24,Nível!C:C,0)),CARREIRA!W23)</f>
        <v>A</v>
      </c>
      <c r="Y24" s="441" t="s">
        <v>48</v>
      </c>
      <c r="Z24" s="460" t="str">
        <f>IFERROR(MATCH(Y24,CARREIRA!$T$13:$T$732,0),"")</f>
        <v/>
      </c>
      <c r="AA24" s="582" t="str">
        <f t="shared" si="8"/>
        <v/>
      </c>
      <c r="AB24" s="582" t="str">
        <f t="shared" si="9"/>
        <v/>
      </c>
      <c r="AC24" s="782" t="str">
        <f t="shared" si="10"/>
        <v/>
      </c>
      <c r="AD24" s="610"/>
      <c r="AE24" s="461" t="str">
        <f t="shared" si="11"/>
        <v/>
      </c>
      <c r="AF24" s="428"/>
      <c r="AG24" s="441" t="s">
        <v>48</v>
      </c>
      <c r="AH24" s="460" t="str">
        <f>IFERROR(MATCH(AG24,CARREIRA!$V$13:$V$732,0),"")</f>
        <v/>
      </c>
      <c r="AI24" s="582" t="str">
        <f t="shared" si="12"/>
        <v/>
      </c>
      <c r="AJ24" s="582" t="str">
        <f t="shared" si="13"/>
        <v/>
      </c>
      <c r="AK24" s="782" t="str">
        <f t="shared" si="14"/>
        <v/>
      </c>
      <c r="AL24" s="610"/>
      <c r="AM24" s="461" t="str">
        <f t="shared" si="15"/>
        <v/>
      </c>
      <c r="AN24" s="96"/>
      <c r="AO24" s="441" t="s">
        <v>48</v>
      </c>
      <c r="AP24" s="460" t="str">
        <f>IFERROR(MATCH(AO24,CARREIRA!$W$13:$W$732,0),"")</f>
        <v/>
      </c>
      <c r="AQ24" s="582" t="str">
        <f t="shared" si="16"/>
        <v/>
      </c>
      <c r="AR24" s="582" t="str">
        <f t="shared" si="17"/>
        <v/>
      </c>
      <c r="AS24" s="782" t="str">
        <f t="shared" si="18"/>
        <v/>
      </c>
      <c r="AT24" s="610"/>
      <c r="AU24" s="461" t="str">
        <f t="shared" si="19"/>
        <v/>
      </c>
      <c r="AZ24" s="411"/>
      <c r="BA24" s="413"/>
      <c r="BB24" s="414"/>
      <c r="BC24" s="414"/>
      <c r="BD24" s="414"/>
      <c r="BE24" s="414"/>
    </row>
    <row r="25" spans="2:57" ht="15.75" customHeight="1">
      <c r="B25" s="404" t="s">
        <v>56</v>
      </c>
      <c r="C25" s="408">
        <f t="shared" si="0"/>
        <v>768</v>
      </c>
      <c r="D25" s="406"/>
      <c r="G25" s="415" t="s">
        <v>533</v>
      </c>
      <c r="H25" s="417">
        <v>13</v>
      </c>
      <c r="I25" s="411">
        <f t="shared" si="4"/>
        <v>0.2</v>
      </c>
      <c r="J25" s="779">
        <f>$J$13</f>
        <v>0</v>
      </c>
      <c r="K25" s="533">
        <f>$K$13</f>
        <v>0</v>
      </c>
      <c r="L25" s="780"/>
      <c r="M25" s="526">
        <f t="shared" si="5"/>
        <v>0</v>
      </c>
      <c r="N25" s="527">
        <f t="shared" si="6"/>
        <v>0.2</v>
      </c>
      <c r="O25" s="423"/>
      <c r="P25" s="531"/>
      <c r="Q25" s="531"/>
      <c r="R25" s="530">
        <f t="shared" si="2"/>
        <v>0.2</v>
      </c>
      <c r="S25" s="532">
        <f t="shared" si="7"/>
        <v>2.6</v>
      </c>
      <c r="T25" s="411" t="str">
        <f t="shared" si="3"/>
        <v>A</v>
      </c>
      <c r="U25" s="411" t="str">
        <f>IFERROR(INDEX(Nível!D:D,MATCH(H25,Nível!A:A,0)),U24)</f>
        <v>A</v>
      </c>
      <c r="V25" s="411" t="str">
        <f>IFERROR(INDEX(Nível!D:D,MATCH(H25,Nível!B:B,0)),V24)</f>
        <v>A</v>
      </c>
      <c r="W25" s="412" t="str">
        <f>IFERROR(INDEX(Nível!D:D,MATCH(H25,Nível!C:C,0)),CARREIRA!W24)</f>
        <v>A</v>
      </c>
      <c r="Y25" s="441" t="s">
        <v>49</v>
      </c>
      <c r="Z25" s="460" t="str">
        <f>IFERROR(MATCH(Y25,CARREIRA!$T$13:$T$732,0),"")</f>
        <v/>
      </c>
      <c r="AA25" s="582" t="str">
        <f t="shared" si="8"/>
        <v/>
      </c>
      <c r="AB25" s="582" t="str">
        <f t="shared" si="9"/>
        <v/>
      </c>
      <c r="AC25" s="782" t="str">
        <f t="shared" si="10"/>
        <v/>
      </c>
      <c r="AD25" s="610"/>
      <c r="AE25" s="461" t="str">
        <f t="shared" si="11"/>
        <v/>
      </c>
      <c r="AF25" s="428"/>
      <c r="AG25" s="441" t="s">
        <v>49</v>
      </c>
      <c r="AH25" s="460" t="str">
        <f>IFERROR(MATCH(AG25,CARREIRA!$V$13:$V$732,0),"")</f>
        <v/>
      </c>
      <c r="AI25" s="582" t="str">
        <f t="shared" si="12"/>
        <v/>
      </c>
      <c r="AJ25" s="582" t="str">
        <f t="shared" si="13"/>
        <v/>
      </c>
      <c r="AK25" s="782" t="str">
        <f t="shared" si="14"/>
        <v/>
      </c>
      <c r="AL25" s="610"/>
      <c r="AM25" s="461" t="str">
        <f t="shared" si="15"/>
        <v/>
      </c>
      <c r="AN25" s="96"/>
      <c r="AO25" s="441" t="s">
        <v>49</v>
      </c>
      <c r="AP25" s="460" t="str">
        <f>IFERROR(MATCH(AO25,CARREIRA!$W$13:$W$732,0),"")</f>
        <v/>
      </c>
      <c r="AQ25" s="582" t="str">
        <f t="shared" si="16"/>
        <v/>
      </c>
      <c r="AR25" s="582" t="str">
        <f t="shared" si="17"/>
        <v/>
      </c>
      <c r="AS25" s="782" t="str">
        <f t="shared" si="18"/>
        <v/>
      </c>
      <c r="AT25" s="610"/>
      <c r="AU25" s="461" t="str">
        <f t="shared" si="19"/>
        <v/>
      </c>
      <c r="AZ25" s="411"/>
      <c r="BA25" s="413"/>
      <c r="BB25" s="414"/>
      <c r="BC25" s="414"/>
      <c r="BD25" s="414"/>
      <c r="BE25" s="414"/>
    </row>
    <row r="26" spans="2:57" ht="15.75" customHeight="1">
      <c r="B26" s="404" t="s">
        <v>57</v>
      </c>
      <c r="C26" s="408">
        <f t="shared" si="0"/>
        <v>816</v>
      </c>
      <c r="D26" s="406"/>
      <c r="G26" s="415"/>
      <c r="H26" s="411">
        <v>14</v>
      </c>
      <c r="I26" s="411">
        <f t="shared" si="4"/>
        <v>0.2</v>
      </c>
      <c r="J26" s="780"/>
      <c r="K26" s="533">
        <f>$K$14</f>
        <v>0</v>
      </c>
      <c r="L26" s="780"/>
      <c r="M26" s="526">
        <f t="shared" si="5"/>
        <v>0</v>
      </c>
      <c r="N26" s="527">
        <f t="shared" si="6"/>
        <v>0.2</v>
      </c>
      <c r="O26" s="423"/>
      <c r="P26" s="531"/>
      <c r="Q26" s="531"/>
      <c r="R26" s="530">
        <f t="shared" si="2"/>
        <v>0.2</v>
      </c>
      <c r="S26" s="532">
        <f t="shared" si="7"/>
        <v>2.8000000000000003</v>
      </c>
      <c r="T26" s="411" t="str">
        <f t="shared" si="3"/>
        <v>A</v>
      </c>
      <c r="U26" s="411" t="str">
        <f>IFERROR(INDEX(Nível!D:D,MATCH(H26,Nível!A:A,0)),U25)</f>
        <v>A</v>
      </c>
      <c r="V26" s="411" t="str">
        <f>IFERROR(INDEX(Nível!D:D,MATCH(H26,Nível!B:B,0)),V25)</f>
        <v>A</v>
      </c>
      <c r="W26" s="412" t="str">
        <f>IFERROR(INDEX(Nível!D:D,MATCH(H26,Nível!C:C,0)),CARREIRA!W25)</f>
        <v>A</v>
      </c>
      <c r="Y26" s="441" t="s">
        <v>50</v>
      </c>
      <c r="Z26" s="460" t="str">
        <f>IFERROR(MATCH(Y26,CARREIRA!$T$13:$T$732,0),"")</f>
        <v/>
      </c>
      <c r="AA26" s="582" t="str">
        <f t="shared" si="8"/>
        <v/>
      </c>
      <c r="AB26" s="582" t="str">
        <f t="shared" si="9"/>
        <v/>
      </c>
      <c r="AC26" s="782" t="str">
        <f t="shared" si="10"/>
        <v/>
      </c>
      <c r="AD26" s="610"/>
      <c r="AE26" s="461" t="str">
        <f t="shared" si="11"/>
        <v/>
      </c>
      <c r="AF26" s="428"/>
      <c r="AG26" s="441" t="s">
        <v>50</v>
      </c>
      <c r="AH26" s="460" t="str">
        <f>IFERROR(MATCH(AG26,CARREIRA!$V$13:$V$732,0),"")</f>
        <v/>
      </c>
      <c r="AI26" s="582" t="str">
        <f t="shared" si="12"/>
        <v/>
      </c>
      <c r="AJ26" s="582" t="str">
        <f t="shared" si="13"/>
        <v/>
      </c>
      <c r="AK26" s="782" t="str">
        <f t="shared" si="14"/>
        <v/>
      </c>
      <c r="AL26" s="610"/>
      <c r="AM26" s="461" t="str">
        <f t="shared" si="15"/>
        <v/>
      </c>
      <c r="AN26" s="96"/>
      <c r="AO26" s="441" t="s">
        <v>50</v>
      </c>
      <c r="AP26" s="460" t="str">
        <f>IFERROR(MATCH(AO26,CARREIRA!$W$13:$W$732,0),"")</f>
        <v/>
      </c>
      <c r="AQ26" s="582" t="str">
        <f t="shared" si="16"/>
        <v/>
      </c>
      <c r="AR26" s="582" t="str">
        <f t="shared" si="17"/>
        <v/>
      </c>
      <c r="AS26" s="782" t="str">
        <f t="shared" si="18"/>
        <v/>
      </c>
      <c r="AT26" s="610"/>
      <c r="AU26" s="461" t="str">
        <f t="shared" si="19"/>
        <v/>
      </c>
      <c r="AZ26" s="411"/>
      <c r="BA26" s="413"/>
      <c r="BB26" s="414"/>
      <c r="BC26" s="414"/>
      <c r="BD26" s="414"/>
      <c r="BE26" s="414"/>
    </row>
    <row r="27" spans="2:57" ht="15.75" customHeight="1">
      <c r="B27" s="404" t="s">
        <v>58</v>
      </c>
      <c r="C27" s="408">
        <f t="shared" si="0"/>
        <v>864</v>
      </c>
      <c r="D27" s="406"/>
      <c r="G27" s="415"/>
      <c r="H27" s="411">
        <v>15</v>
      </c>
      <c r="I27" s="411">
        <f t="shared" si="4"/>
        <v>0.2</v>
      </c>
      <c r="J27" s="780"/>
      <c r="K27" s="533">
        <f>$K$15</f>
        <v>0</v>
      </c>
      <c r="L27" s="780"/>
      <c r="M27" s="526">
        <f t="shared" si="5"/>
        <v>0</v>
      </c>
      <c r="N27" s="527">
        <f t="shared" si="6"/>
        <v>0.2</v>
      </c>
      <c r="O27" s="423"/>
      <c r="P27" s="531"/>
      <c r="Q27" s="531"/>
      <c r="R27" s="530">
        <f t="shared" si="2"/>
        <v>0.2</v>
      </c>
      <c r="S27" s="532">
        <f t="shared" si="7"/>
        <v>3.0000000000000004</v>
      </c>
      <c r="T27" s="411" t="str">
        <f t="shared" si="3"/>
        <v>A</v>
      </c>
      <c r="U27" s="411" t="str">
        <f>IFERROR(INDEX(Nível!D:D,MATCH(H27,Nível!A:A,0)),U26)</f>
        <v>A</v>
      </c>
      <c r="V27" s="411" t="str">
        <f>IFERROR(INDEX(Nível!D:D,MATCH(H27,Nível!B:B,0)),V26)</f>
        <v>A</v>
      </c>
      <c r="W27" s="412" t="str">
        <f>IFERROR(INDEX(Nível!D:D,MATCH(H27,Nível!C:C,0)),CARREIRA!W26)</f>
        <v>A</v>
      </c>
      <c r="Y27" s="441" t="s">
        <v>51</v>
      </c>
      <c r="Z27" s="460" t="str">
        <f>IFERROR(MATCH(Y27,CARREIRA!$T$13:$T$732,0),"")</f>
        <v/>
      </c>
      <c r="AA27" s="582" t="str">
        <f t="shared" si="8"/>
        <v/>
      </c>
      <c r="AB27" s="582" t="str">
        <f t="shared" si="9"/>
        <v/>
      </c>
      <c r="AC27" s="782" t="str">
        <f t="shared" si="10"/>
        <v/>
      </c>
      <c r="AD27" s="610"/>
      <c r="AE27" s="461" t="str">
        <f t="shared" si="11"/>
        <v/>
      </c>
      <c r="AF27" s="428"/>
      <c r="AG27" s="441" t="s">
        <v>51</v>
      </c>
      <c r="AH27" s="460" t="str">
        <f>IFERROR(MATCH(AG27,CARREIRA!$V$13:$V$732,0),"")</f>
        <v/>
      </c>
      <c r="AI27" s="582" t="str">
        <f t="shared" si="12"/>
        <v/>
      </c>
      <c r="AJ27" s="582" t="str">
        <f t="shared" si="13"/>
        <v/>
      </c>
      <c r="AK27" s="782" t="str">
        <f t="shared" si="14"/>
        <v/>
      </c>
      <c r="AL27" s="610"/>
      <c r="AM27" s="461" t="str">
        <f t="shared" si="15"/>
        <v/>
      </c>
      <c r="AN27" s="96"/>
      <c r="AO27" s="441" t="s">
        <v>51</v>
      </c>
      <c r="AP27" s="460" t="str">
        <f>IFERROR(MATCH(AO27,CARREIRA!$W$13:$W$732,0),"")</f>
        <v/>
      </c>
      <c r="AQ27" s="582" t="str">
        <f t="shared" si="16"/>
        <v/>
      </c>
      <c r="AR27" s="582" t="str">
        <f t="shared" si="17"/>
        <v/>
      </c>
      <c r="AS27" s="782" t="str">
        <f t="shared" si="18"/>
        <v/>
      </c>
      <c r="AT27" s="610"/>
      <c r="AU27" s="461" t="str">
        <f t="shared" si="19"/>
        <v/>
      </c>
      <c r="AZ27" s="411"/>
      <c r="BA27" s="413"/>
      <c r="BB27" s="414"/>
      <c r="BC27" s="414"/>
      <c r="BD27" s="414"/>
      <c r="BE27" s="414"/>
    </row>
    <row r="28" spans="2:57" ht="15.75" customHeight="1">
      <c r="D28" s="406"/>
      <c r="G28" s="415"/>
      <c r="H28" s="417">
        <v>16</v>
      </c>
      <c r="I28" s="411">
        <f t="shared" si="4"/>
        <v>0.2</v>
      </c>
      <c r="J28" s="780"/>
      <c r="K28" s="533">
        <f>$K$16</f>
        <v>0</v>
      </c>
      <c r="L28" s="780"/>
      <c r="M28" s="526">
        <f t="shared" si="5"/>
        <v>0</v>
      </c>
      <c r="N28" s="527">
        <f t="shared" si="6"/>
        <v>0.2</v>
      </c>
      <c r="O28" s="423"/>
      <c r="P28" s="531"/>
      <c r="Q28" s="531"/>
      <c r="R28" s="530">
        <f t="shared" si="2"/>
        <v>0.2</v>
      </c>
      <c r="S28" s="532">
        <f t="shared" si="7"/>
        <v>3.2000000000000006</v>
      </c>
      <c r="T28" s="411" t="str">
        <f t="shared" si="3"/>
        <v>A</v>
      </c>
      <c r="U28" s="411" t="str">
        <f>IFERROR(INDEX(Nível!D:D,MATCH(H28,Nível!A:A,0)),U27)</f>
        <v>A</v>
      </c>
      <c r="V28" s="411" t="str">
        <f>IFERROR(INDEX(Nível!D:D,MATCH(H28,Nível!B:B,0)),V27)</f>
        <v>A</v>
      </c>
      <c r="W28" s="412" t="str">
        <f>IFERROR(INDEX(Nível!D:D,MATCH(H28,Nível!C:C,0)),CARREIRA!W27)</f>
        <v>A</v>
      </c>
      <c r="Y28" s="441" t="s">
        <v>52</v>
      </c>
      <c r="Z28" s="460" t="str">
        <f>IFERROR(MATCH(Y28,CARREIRA!$T$13:$T$732,0),"")</f>
        <v/>
      </c>
      <c r="AA28" s="582" t="str">
        <f t="shared" si="8"/>
        <v/>
      </c>
      <c r="AB28" s="582" t="str">
        <f t="shared" si="9"/>
        <v/>
      </c>
      <c r="AC28" s="782" t="str">
        <f t="shared" si="10"/>
        <v/>
      </c>
      <c r="AD28" s="610"/>
      <c r="AE28" s="461" t="str">
        <f t="shared" si="11"/>
        <v/>
      </c>
      <c r="AF28" s="428"/>
      <c r="AG28" s="441" t="s">
        <v>52</v>
      </c>
      <c r="AH28" s="460" t="str">
        <f>IFERROR(MATCH(AG28,CARREIRA!$V$13:$V$732,0),"")</f>
        <v/>
      </c>
      <c r="AI28" s="582" t="str">
        <f t="shared" si="12"/>
        <v/>
      </c>
      <c r="AJ28" s="582" t="str">
        <f t="shared" si="13"/>
        <v/>
      </c>
      <c r="AK28" s="782" t="str">
        <f t="shared" si="14"/>
        <v/>
      </c>
      <c r="AL28" s="610"/>
      <c r="AM28" s="461" t="str">
        <f t="shared" si="15"/>
        <v/>
      </c>
      <c r="AN28" s="96"/>
      <c r="AO28" s="441" t="s">
        <v>52</v>
      </c>
      <c r="AP28" s="460" t="str">
        <f>IFERROR(MATCH(AO28,CARREIRA!$W$13:$W$732,0),"")</f>
        <v/>
      </c>
      <c r="AQ28" s="582" t="str">
        <f t="shared" si="16"/>
        <v/>
      </c>
      <c r="AR28" s="582" t="str">
        <f t="shared" si="17"/>
        <v/>
      </c>
      <c r="AS28" s="782" t="str">
        <f t="shared" si="18"/>
        <v/>
      </c>
      <c r="AT28" s="610"/>
      <c r="AU28" s="461" t="str">
        <f t="shared" si="19"/>
        <v/>
      </c>
      <c r="AZ28" s="411"/>
      <c r="BA28" s="413"/>
      <c r="BB28" s="414"/>
      <c r="BC28" s="414"/>
      <c r="BD28" s="414"/>
      <c r="BE28" s="414"/>
    </row>
    <row r="29" spans="2:57" ht="15.75" customHeight="1">
      <c r="D29" s="406"/>
      <c r="G29" s="415"/>
      <c r="H29" s="411">
        <v>17</v>
      </c>
      <c r="I29" s="411">
        <f t="shared" si="4"/>
        <v>0.2</v>
      </c>
      <c r="J29" s="780"/>
      <c r="K29" s="533">
        <f>$K$17</f>
        <v>0</v>
      </c>
      <c r="L29" s="780"/>
      <c r="M29" s="526">
        <f t="shared" si="5"/>
        <v>0</v>
      </c>
      <c r="N29" s="527">
        <f t="shared" si="6"/>
        <v>0.2</v>
      </c>
      <c r="O29" s="423"/>
      <c r="P29" s="531"/>
      <c r="Q29" s="531"/>
      <c r="R29" s="530">
        <f t="shared" si="2"/>
        <v>0.2</v>
      </c>
      <c r="S29" s="532">
        <f t="shared" si="7"/>
        <v>3.4000000000000008</v>
      </c>
      <c r="T29" s="411" t="str">
        <f t="shared" si="3"/>
        <v>A</v>
      </c>
      <c r="U29" s="411" t="str">
        <f>IFERROR(INDEX(Nível!D:D,MATCH(H29,Nível!A:A,0)),U28)</f>
        <v>A</v>
      </c>
      <c r="V29" s="411" t="str">
        <f>IFERROR(INDEX(Nível!D:D,MATCH(H29,Nível!B:B,0)),V28)</f>
        <v>A</v>
      </c>
      <c r="W29" s="412" t="str">
        <f>IFERROR(INDEX(Nível!D:D,MATCH(H29,Nível!C:C,0)),CARREIRA!W28)</f>
        <v>A</v>
      </c>
      <c r="Y29" s="441" t="s">
        <v>53</v>
      </c>
      <c r="Z29" s="460" t="str">
        <f>IFERROR(MATCH(Y29,CARREIRA!$T$13:$T$732,0),"")</f>
        <v/>
      </c>
      <c r="AA29" s="582" t="str">
        <f t="shared" si="8"/>
        <v/>
      </c>
      <c r="AB29" s="582" t="str">
        <f t="shared" si="9"/>
        <v/>
      </c>
      <c r="AC29" s="782" t="str">
        <f t="shared" si="10"/>
        <v/>
      </c>
      <c r="AD29" s="610"/>
      <c r="AE29" s="461" t="str">
        <f t="shared" si="11"/>
        <v/>
      </c>
      <c r="AF29" s="428"/>
      <c r="AG29" s="441" t="s">
        <v>53</v>
      </c>
      <c r="AH29" s="460" t="str">
        <f>IFERROR(MATCH(AG29,CARREIRA!$V$13:$V$732,0),"")</f>
        <v/>
      </c>
      <c r="AI29" s="582" t="str">
        <f t="shared" si="12"/>
        <v/>
      </c>
      <c r="AJ29" s="582" t="str">
        <f t="shared" si="13"/>
        <v/>
      </c>
      <c r="AK29" s="782" t="str">
        <f t="shared" si="14"/>
        <v/>
      </c>
      <c r="AL29" s="610"/>
      <c r="AM29" s="461" t="str">
        <f t="shared" si="15"/>
        <v/>
      </c>
      <c r="AN29" s="96"/>
      <c r="AO29" s="441" t="s">
        <v>53</v>
      </c>
      <c r="AP29" s="460" t="str">
        <f>IFERROR(MATCH(AO29,CARREIRA!$W$13:$W$732,0),"")</f>
        <v/>
      </c>
      <c r="AQ29" s="582" t="str">
        <f t="shared" si="16"/>
        <v/>
      </c>
      <c r="AR29" s="582" t="str">
        <f t="shared" si="17"/>
        <v/>
      </c>
      <c r="AS29" s="782" t="str">
        <f t="shared" si="18"/>
        <v/>
      </c>
      <c r="AT29" s="610"/>
      <c r="AU29" s="461" t="str">
        <f t="shared" si="19"/>
        <v/>
      </c>
      <c r="AZ29" s="411"/>
      <c r="BA29" s="413"/>
      <c r="BB29" s="414"/>
      <c r="BC29" s="414"/>
      <c r="BD29" s="414"/>
      <c r="BE29" s="414"/>
    </row>
    <row r="30" spans="2:57" ht="15.75" customHeight="1">
      <c r="D30" s="406"/>
      <c r="G30" s="415"/>
      <c r="H30" s="411">
        <v>18</v>
      </c>
      <c r="I30" s="411">
        <f t="shared" si="4"/>
        <v>0.2</v>
      </c>
      <c r="J30" s="781"/>
      <c r="K30" s="533">
        <f>$K$18</f>
        <v>0</v>
      </c>
      <c r="L30" s="780"/>
      <c r="M30" s="526">
        <f t="shared" si="5"/>
        <v>0</v>
      </c>
      <c r="N30" s="527">
        <f t="shared" si="6"/>
        <v>0.2</v>
      </c>
      <c r="O30" s="423"/>
      <c r="P30" s="531"/>
      <c r="Q30" s="531"/>
      <c r="R30" s="530">
        <f t="shared" si="2"/>
        <v>0.2</v>
      </c>
      <c r="S30" s="532">
        <f t="shared" si="7"/>
        <v>3.600000000000001</v>
      </c>
      <c r="T30" s="411" t="str">
        <f t="shared" si="3"/>
        <v>A</v>
      </c>
      <c r="U30" s="411" t="str">
        <f>IFERROR(INDEX(Nível!D:D,MATCH(H30,Nível!A:A,0)),U29)</f>
        <v>A</v>
      </c>
      <c r="V30" s="411" t="str">
        <f>IFERROR(INDEX(Nível!D:D,MATCH(H30,Nível!B:B,0)),V29)</f>
        <v>A</v>
      </c>
      <c r="W30" s="412" t="str">
        <f>IFERROR(INDEX(Nível!D:D,MATCH(H30,Nível!C:C,0)),CARREIRA!W29)</f>
        <v>A</v>
      </c>
      <c r="Y30" s="441" t="s">
        <v>54</v>
      </c>
      <c r="Z30" s="460" t="str">
        <f>IFERROR(MATCH(Y30,CARREIRA!$T$13:$T$732,0),"")</f>
        <v/>
      </c>
      <c r="AA30" s="582" t="str">
        <f t="shared" si="8"/>
        <v/>
      </c>
      <c r="AB30" s="582" t="str">
        <f t="shared" si="9"/>
        <v/>
      </c>
      <c r="AC30" s="782" t="str">
        <f t="shared" si="10"/>
        <v/>
      </c>
      <c r="AD30" s="610"/>
      <c r="AE30" s="461" t="str">
        <f t="shared" si="11"/>
        <v/>
      </c>
      <c r="AF30" s="428"/>
      <c r="AG30" s="441" t="s">
        <v>54</v>
      </c>
      <c r="AH30" s="460" t="str">
        <f>IFERROR(MATCH(AG30,CARREIRA!$V$13:$V$732,0),"")</f>
        <v/>
      </c>
      <c r="AI30" s="582" t="str">
        <f t="shared" si="12"/>
        <v/>
      </c>
      <c r="AJ30" s="582" t="str">
        <f t="shared" si="13"/>
        <v/>
      </c>
      <c r="AK30" s="782" t="str">
        <f t="shared" si="14"/>
        <v/>
      </c>
      <c r="AL30" s="610"/>
      <c r="AM30" s="461" t="str">
        <f t="shared" si="15"/>
        <v/>
      </c>
      <c r="AN30" s="96"/>
      <c r="AO30" s="441" t="s">
        <v>54</v>
      </c>
      <c r="AP30" s="460" t="str">
        <f>IFERROR(MATCH(AO30,CARREIRA!$W$13:$W$732,0),"")</f>
        <v/>
      </c>
      <c r="AQ30" s="582" t="str">
        <f t="shared" si="16"/>
        <v/>
      </c>
      <c r="AR30" s="582" t="str">
        <f t="shared" si="17"/>
        <v/>
      </c>
      <c r="AS30" s="782" t="str">
        <f t="shared" si="18"/>
        <v/>
      </c>
      <c r="AT30" s="610"/>
      <c r="AU30" s="461" t="str">
        <f t="shared" si="19"/>
        <v/>
      </c>
      <c r="AZ30" s="411"/>
      <c r="BA30" s="413"/>
      <c r="BB30" s="414"/>
      <c r="BC30" s="414"/>
      <c r="BD30" s="414"/>
      <c r="BE30" s="414"/>
    </row>
    <row r="31" spans="2:57" ht="15.75" customHeight="1">
      <c r="G31" s="415"/>
      <c r="H31" s="417">
        <v>19</v>
      </c>
      <c r="I31" s="411">
        <f t="shared" si="4"/>
        <v>0.2</v>
      </c>
      <c r="J31" s="779">
        <f>$J$13</f>
        <v>0</v>
      </c>
      <c r="K31" s="533">
        <f>$K$13</f>
        <v>0</v>
      </c>
      <c r="L31" s="780"/>
      <c r="M31" s="526">
        <f t="shared" si="5"/>
        <v>0</v>
      </c>
      <c r="N31" s="527">
        <f t="shared" si="6"/>
        <v>0.2</v>
      </c>
      <c r="O31" s="423"/>
      <c r="P31" s="531"/>
      <c r="Q31" s="531"/>
      <c r="R31" s="530">
        <f t="shared" si="2"/>
        <v>0.2</v>
      </c>
      <c r="S31" s="532">
        <f t="shared" si="7"/>
        <v>3.8000000000000012</v>
      </c>
      <c r="T31" s="411" t="str">
        <f t="shared" si="3"/>
        <v>A</v>
      </c>
      <c r="U31" s="411" t="str">
        <f>IFERROR(INDEX(Nível!D:D,MATCH(H31,Nível!A:A,0)),U30)</f>
        <v>A</v>
      </c>
      <c r="V31" s="411" t="str">
        <f>IFERROR(INDEX(Nível!D:D,MATCH(H31,Nível!B:B,0)),V30)</f>
        <v>A</v>
      </c>
      <c r="W31" s="412" t="str">
        <f>IFERROR(INDEX(Nível!D:D,MATCH(H31,Nível!C:C,0)),CARREIRA!W30)</f>
        <v>A</v>
      </c>
      <c r="Y31" s="441" t="s">
        <v>55</v>
      </c>
      <c r="Z31" s="460" t="str">
        <f>IFERROR(MATCH(Y31,CARREIRA!$T$13:$T$732,0),"")</f>
        <v/>
      </c>
      <c r="AA31" s="582" t="str">
        <f t="shared" si="8"/>
        <v/>
      </c>
      <c r="AB31" s="582" t="str">
        <f t="shared" si="9"/>
        <v/>
      </c>
      <c r="AC31" s="782" t="str">
        <f t="shared" si="10"/>
        <v/>
      </c>
      <c r="AD31" s="610"/>
      <c r="AE31" s="461" t="str">
        <f t="shared" si="11"/>
        <v/>
      </c>
      <c r="AF31" s="428"/>
      <c r="AG31" s="441" t="s">
        <v>55</v>
      </c>
      <c r="AH31" s="460" t="str">
        <f>IFERROR(MATCH(AG31,CARREIRA!$V$13:$V$732,0),"")</f>
        <v/>
      </c>
      <c r="AI31" s="582" t="str">
        <f t="shared" si="12"/>
        <v/>
      </c>
      <c r="AJ31" s="582" t="str">
        <f t="shared" si="13"/>
        <v/>
      </c>
      <c r="AK31" s="782" t="str">
        <f t="shared" si="14"/>
        <v/>
      </c>
      <c r="AL31" s="610"/>
      <c r="AM31" s="461" t="str">
        <f t="shared" si="15"/>
        <v/>
      </c>
      <c r="AN31" s="96"/>
      <c r="AO31" s="441" t="s">
        <v>55</v>
      </c>
      <c r="AP31" s="460" t="str">
        <f>IFERROR(MATCH(AO31,CARREIRA!$W$13:$W$732,0),"")</f>
        <v/>
      </c>
      <c r="AQ31" s="582" t="str">
        <f t="shared" si="16"/>
        <v/>
      </c>
      <c r="AR31" s="582" t="str">
        <f t="shared" si="17"/>
        <v/>
      </c>
      <c r="AS31" s="782" t="str">
        <f t="shared" si="18"/>
        <v/>
      </c>
      <c r="AT31" s="610"/>
      <c r="AU31" s="461" t="str">
        <f t="shared" si="19"/>
        <v/>
      </c>
      <c r="AZ31" s="411"/>
      <c r="BA31" s="413"/>
      <c r="BB31" s="414"/>
      <c r="BC31" s="414"/>
      <c r="BD31" s="414"/>
      <c r="BE31" s="414"/>
    </row>
    <row r="32" spans="2:57" ht="15.75" customHeight="1">
      <c r="G32" s="415"/>
      <c r="H32" s="411">
        <v>20</v>
      </c>
      <c r="I32" s="411">
        <f t="shared" si="4"/>
        <v>0.2</v>
      </c>
      <c r="J32" s="780"/>
      <c r="K32" s="533">
        <f>$K$14</f>
        <v>0</v>
      </c>
      <c r="L32" s="780"/>
      <c r="M32" s="526">
        <f t="shared" si="5"/>
        <v>0</v>
      </c>
      <c r="N32" s="527">
        <f t="shared" si="6"/>
        <v>0.2</v>
      </c>
      <c r="O32" s="423"/>
      <c r="P32" s="531"/>
      <c r="Q32" s="531"/>
      <c r="R32" s="530">
        <f t="shared" si="2"/>
        <v>0.2</v>
      </c>
      <c r="S32" s="532">
        <f t="shared" si="7"/>
        <v>4.0000000000000009</v>
      </c>
      <c r="T32" s="411" t="str">
        <f t="shared" si="3"/>
        <v>A</v>
      </c>
      <c r="U32" s="411" t="str">
        <f>IFERROR(INDEX(Nível!D:D,MATCH(H32,Nível!A:A,0)),U31)</f>
        <v>A</v>
      </c>
      <c r="V32" s="411" t="str">
        <f>IFERROR(INDEX(Nível!D:D,MATCH(H32,Nível!B:B,0)),V31)</f>
        <v>A</v>
      </c>
      <c r="W32" s="412" t="str">
        <f>IFERROR(INDEX(Nível!D:D,MATCH(H32,Nível!C:C,0)),CARREIRA!W31)</f>
        <v>A</v>
      </c>
      <c r="Y32" s="441" t="s">
        <v>56</v>
      </c>
      <c r="Z32" s="460" t="str">
        <f>IFERROR(MATCH(Y32,CARREIRA!$T$13:$T$732,0),"")</f>
        <v/>
      </c>
      <c r="AA32" s="582" t="str">
        <f t="shared" si="8"/>
        <v/>
      </c>
      <c r="AB32" s="582" t="str">
        <f t="shared" si="9"/>
        <v/>
      </c>
      <c r="AC32" s="782" t="str">
        <f t="shared" si="10"/>
        <v/>
      </c>
      <c r="AD32" s="610"/>
      <c r="AE32" s="461" t="str">
        <f t="shared" si="11"/>
        <v/>
      </c>
      <c r="AF32" s="428"/>
      <c r="AG32" s="441" t="s">
        <v>56</v>
      </c>
      <c r="AH32" s="460" t="str">
        <f>IFERROR(MATCH(AG32,CARREIRA!$V$13:$V$732,0),"")</f>
        <v/>
      </c>
      <c r="AI32" s="582" t="str">
        <f t="shared" si="12"/>
        <v/>
      </c>
      <c r="AJ32" s="582" t="str">
        <f t="shared" si="13"/>
        <v/>
      </c>
      <c r="AK32" s="782" t="str">
        <f t="shared" si="14"/>
        <v/>
      </c>
      <c r="AL32" s="610"/>
      <c r="AM32" s="461" t="str">
        <f t="shared" si="15"/>
        <v/>
      </c>
      <c r="AN32" s="96"/>
      <c r="AO32" s="441" t="s">
        <v>56</v>
      </c>
      <c r="AP32" s="460" t="str">
        <f>IFERROR(MATCH(AO32,CARREIRA!$W$13:$W$732,0),"")</f>
        <v/>
      </c>
      <c r="AQ32" s="582" t="str">
        <f t="shared" si="16"/>
        <v/>
      </c>
      <c r="AR32" s="582" t="str">
        <f t="shared" si="17"/>
        <v/>
      </c>
      <c r="AS32" s="782" t="str">
        <f t="shared" si="18"/>
        <v/>
      </c>
      <c r="AT32" s="610"/>
      <c r="AU32" s="461" t="str">
        <f t="shared" si="19"/>
        <v/>
      </c>
      <c r="AZ32" s="411"/>
      <c r="BA32" s="413"/>
      <c r="BB32" s="414"/>
      <c r="BC32" s="414"/>
      <c r="BD32" s="414"/>
      <c r="BE32" s="414"/>
    </row>
    <row r="33" spans="7:57" ht="15.75" customHeight="1">
      <c r="G33" s="415"/>
      <c r="H33" s="411">
        <v>21</v>
      </c>
      <c r="I33" s="411">
        <f t="shared" si="4"/>
        <v>0.2</v>
      </c>
      <c r="J33" s="780"/>
      <c r="K33" s="533">
        <f>$K$15</f>
        <v>0</v>
      </c>
      <c r="L33" s="780"/>
      <c r="M33" s="526">
        <f t="shared" si="5"/>
        <v>0</v>
      </c>
      <c r="N33" s="527">
        <f t="shared" si="6"/>
        <v>0.2</v>
      </c>
      <c r="O33" s="423"/>
      <c r="P33" s="531"/>
      <c r="Q33" s="531"/>
      <c r="R33" s="530">
        <f t="shared" si="2"/>
        <v>0.2</v>
      </c>
      <c r="S33" s="532">
        <f t="shared" si="7"/>
        <v>4.2000000000000011</v>
      </c>
      <c r="T33" s="411" t="str">
        <f t="shared" si="3"/>
        <v>A</v>
      </c>
      <c r="U33" s="411" t="str">
        <f>IFERROR(INDEX(Nível!D:D,MATCH(H33,Nível!A:A,0)),U32)</f>
        <v>A</v>
      </c>
      <c r="V33" s="411" t="str">
        <f>IFERROR(INDEX(Nível!D:D,MATCH(H33,Nível!B:B,0)),V32)</f>
        <v>A</v>
      </c>
      <c r="W33" s="412" t="str">
        <f>IFERROR(INDEX(Nível!D:D,MATCH(H33,Nível!C:C,0)),CARREIRA!W32)</f>
        <v>A</v>
      </c>
      <c r="Y33" s="441" t="s">
        <v>57</v>
      </c>
      <c r="Z33" s="460" t="str">
        <f>IFERROR(MATCH(Y33,CARREIRA!$T$13:$T$732,0),"")</f>
        <v/>
      </c>
      <c r="AA33" s="582" t="str">
        <f t="shared" si="8"/>
        <v/>
      </c>
      <c r="AB33" s="582" t="str">
        <f t="shared" si="9"/>
        <v/>
      </c>
      <c r="AC33" s="782" t="str">
        <f t="shared" si="10"/>
        <v/>
      </c>
      <c r="AD33" s="610"/>
      <c r="AE33" s="461" t="str">
        <f t="shared" si="11"/>
        <v/>
      </c>
      <c r="AF33" s="428"/>
      <c r="AG33" s="441" t="s">
        <v>57</v>
      </c>
      <c r="AH33" s="460" t="str">
        <f>IFERROR(MATCH(AG33,CARREIRA!$V$13:$V$732,0),"")</f>
        <v/>
      </c>
      <c r="AI33" s="582" t="str">
        <f t="shared" si="12"/>
        <v/>
      </c>
      <c r="AJ33" s="582" t="str">
        <f t="shared" si="13"/>
        <v/>
      </c>
      <c r="AK33" s="782" t="str">
        <f t="shared" si="14"/>
        <v/>
      </c>
      <c r="AL33" s="610"/>
      <c r="AM33" s="461" t="str">
        <f t="shared" si="15"/>
        <v/>
      </c>
      <c r="AN33" s="96"/>
      <c r="AO33" s="441" t="s">
        <v>57</v>
      </c>
      <c r="AP33" s="460" t="str">
        <f>IFERROR(MATCH(AO33,CARREIRA!$W$13:$W$732,0),"")</f>
        <v/>
      </c>
      <c r="AQ33" s="582" t="str">
        <f t="shared" si="16"/>
        <v/>
      </c>
      <c r="AR33" s="582" t="str">
        <f t="shared" si="17"/>
        <v/>
      </c>
      <c r="AS33" s="782" t="str">
        <f t="shared" si="18"/>
        <v/>
      </c>
      <c r="AT33" s="610"/>
      <c r="AU33" s="461" t="str">
        <f t="shared" si="19"/>
        <v/>
      </c>
      <c r="AZ33" s="411"/>
      <c r="BA33" s="413"/>
      <c r="BB33" s="414"/>
      <c r="BC33" s="414"/>
      <c r="BD33" s="414"/>
      <c r="BE33" s="414"/>
    </row>
    <row r="34" spans="7:57" ht="15.75" customHeight="1">
      <c r="G34" s="415"/>
      <c r="H34" s="417">
        <v>22</v>
      </c>
      <c r="I34" s="411">
        <f t="shared" si="4"/>
        <v>0.2</v>
      </c>
      <c r="J34" s="780"/>
      <c r="K34" s="533">
        <f>$K$16</f>
        <v>0</v>
      </c>
      <c r="L34" s="780"/>
      <c r="M34" s="526">
        <f t="shared" si="5"/>
        <v>0</v>
      </c>
      <c r="N34" s="527">
        <f t="shared" si="6"/>
        <v>0.2</v>
      </c>
      <c r="O34" s="423"/>
      <c r="P34" s="531"/>
      <c r="Q34" s="531"/>
      <c r="R34" s="530">
        <f t="shared" si="2"/>
        <v>0.2</v>
      </c>
      <c r="S34" s="532">
        <f t="shared" si="7"/>
        <v>4.4000000000000012</v>
      </c>
      <c r="T34" s="411" t="str">
        <f t="shared" si="3"/>
        <v>A</v>
      </c>
      <c r="U34" s="411" t="str">
        <f>IFERROR(INDEX(Nível!D:D,MATCH(H34,Nível!A:A,0)),U33)</f>
        <v>A</v>
      </c>
      <c r="V34" s="411" t="str">
        <f>IFERROR(INDEX(Nível!D:D,MATCH(H34,Nível!B:B,0)),V33)</f>
        <v>A</v>
      </c>
      <c r="W34" s="412" t="str">
        <f>IFERROR(INDEX(Nível!D:D,MATCH(H34,Nível!C:C,0)),CARREIRA!W33)</f>
        <v>A</v>
      </c>
      <c r="Y34" s="441" t="s">
        <v>58</v>
      </c>
      <c r="Z34" s="460" t="str">
        <f>IFERROR(MATCH(Y34,CARREIRA!$T$13:$T$732,0),"")</f>
        <v/>
      </c>
      <c r="AA34" s="582" t="str">
        <f t="shared" si="8"/>
        <v/>
      </c>
      <c r="AB34" s="582" t="str">
        <f t="shared" si="9"/>
        <v/>
      </c>
      <c r="AC34" s="782" t="str">
        <f t="shared" si="10"/>
        <v/>
      </c>
      <c r="AD34" s="610"/>
      <c r="AE34" s="461" t="str">
        <f t="shared" si="11"/>
        <v/>
      </c>
      <c r="AF34" s="428"/>
      <c r="AG34" s="441" t="s">
        <v>58</v>
      </c>
      <c r="AH34" s="460" t="str">
        <f>IFERROR(MATCH(AG34,CARREIRA!$V$13:$V$732,0),"")</f>
        <v/>
      </c>
      <c r="AI34" s="582" t="str">
        <f t="shared" si="12"/>
        <v/>
      </c>
      <c r="AJ34" s="582" t="str">
        <f t="shared" si="13"/>
        <v/>
      </c>
      <c r="AK34" s="782" t="str">
        <f t="shared" si="14"/>
        <v/>
      </c>
      <c r="AL34" s="610"/>
      <c r="AM34" s="461" t="str">
        <f t="shared" si="15"/>
        <v/>
      </c>
      <c r="AN34" s="96"/>
      <c r="AO34" s="441" t="s">
        <v>58</v>
      </c>
      <c r="AP34" s="460" t="str">
        <f>IFERROR(MATCH(AO34,CARREIRA!$W$13:$W$732,0),"")</f>
        <v/>
      </c>
      <c r="AQ34" s="582" t="str">
        <f t="shared" si="16"/>
        <v/>
      </c>
      <c r="AR34" s="582" t="str">
        <f t="shared" si="17"/>
        <v/>
      </c>
      <c r="AS34" s="782" t="str">
        <f t="shared" si="18"/>
        <v/>
      </c>
      <c r="AT34" s="610"/>
      <c r="AU34" s="461" t="str">
        <f t="shared" si="19"/>
        <v/>
      </c>
      <c r="AZ34" s="411"/>
      <c r="BA34" s="413"/>
      <c r="BB34" s="414"/>
      <c r="BC34" s="414"/>
      <c r="BD34" s="414"/>
      <c r="BE34" s="414"/>
    </row>
    <row r="35" spans="7:57" ht="15" customHeight="1">
      <c r="G35" s="415"/>
      <c r="H35" s="411">
        <v>23</v>
      </c>
      <c r="I35" s="411">
        <f t="shared" si="4"/>
        <v>0.2</v>
      </c>
      <c r="J35" s="780"/>
      <c r="K35" s="533">
        <f>$K$17</f>
        <v>0</v>
      </c>
      <c r="L35" s="780"/>
      <c r="M35" s="526">
        <f t="shared" si="5"/>
        <v>0</v>
      </c>
      <c r="N35" s="527">
        <f t="shared" si="6"/>
        <v>0.2</v>
      </c>
      <c r="O35" s="423"/>
      <c r="P35" s="531"/>
      <c r="Q35" s="531"/>
      <c r="R35" s="530">
        <f t="shared" si="2"/>
        <v>0.2</v>
      </c>
      <c r="S35" s="532">
        <f t="shared" si="7"/>
        <v>4.6000000000000014</v>
      </c>
      <c r="T35" s="411" t="str">
        <f t="shared" si="3"/>
        <v>A</v>
      </c>
      <c r="U35" s="411" t="str">
        <f>IFERROR(INDEX(Nível!D:D,MATCH(H35,Nível!A:A,0)),U34)</f>
        <v>A</v>
      </c>
      <c r="V35" s="411" t="str">
        <f>IFERROR(INDEX(Nível!D:D,MATCH(H35,Nível!B:B,0)),V34)</f>
        <v>A</v>
      </c>
      <c r="W35" s="412" t="str">
        <f>IFERROR(INDEX(Nível!D:D,MATCH(H35,Nível!C:C,0)),CARREIRA!W34)</f>
        <v>A</v>
      </c>
      <c r="AZ35" s="411"/>
      <c r="BA35" s="413"/>
      <c r="BB35" s="414"/>
      <c r="BC35" s="414"/>
      <c r="BD35" s="414"/>
      <c r="BE35" s="414"/>
    </row>
    <row r="36" spans="7:57" ht="15" customHeight="1">
      <c r="G36" s="417"/>
      <c r="H36" s="411">
        <v>24</v>
      </c>
      <c r="I36" s="411">
        <f t="shared" si="4"/>
        <v>0.2</v>
      </c>
      <c r="J36" s="781"/>
      <c r="K36" s="533">
        <f>$K$18</f>
        <v>0</v>
      </c>
      <c r="L36" s="781"/>
      <c r="M36" s="526">
        <f t="shared" si="5"/>
        <v>0</v>
      </c>
      <c r="N36" s="527">
        <f t="shared" si="6"/>
        <v>0.2</v>
      </c>
      <c r="O36" s="423"/>
      <c r="P36" s="531"/>
      <c r="Q36" s="531"/>
      <c r="R36" s="530">
        <f t="shared" si="2"/>
        <v>0.2</v>
      </c>
      <c r="S36" s="532">
        <f t="shared" si="7"/>
        <v>4.8000000000000016</v>
      </c>
      <c r="T36" s="411" t="str">
        <f t="shared" si="3"/>
        <v>A</v>
      </c>
      <c r="U36" s="411" t="str">
        <f>IFERROR(INDEX(Nível!D:D,MATCH(H36,Nível!A:A,0)),U35)</f>
        <v>A</v>
      </c>
      <c r="V36" s="411" t="str">
        <f>IFERROR(INDEX(Nível!D:D,MATCH(H36,Nível!B:B,0)),V35)</f>
        <v>A</v>
      </c>
      <c r="W36" s="412" t="str">
        <f>IFERROR(INDEX(Nível!D:D,MATCH(H36,Nível!C:C,0)),CARREIRA!W35)</f>
        <v>A</v>
      </c>
      <c r="AZ36" s="411"/>
      <c r="BA36" s="413"/>
      <c r="BB36" s="414"/>
      <c r="BC36" s="414"/>
      <c r="BD36" s="414"/>
      <c r="BE36" s="414"/>
    </row>
    <row r="37" spans="7:57" ht="15" customHeight="1">
      <c r="G37" s="409" t="s">
        <v>534</v>
      </c>
      <c r="H37" s="417">
        <v>25</v>
      </c>
      <c r="I37" s="411">
        <f t="shared" si="4"/>
        <v>0.2</v>
      </c>
      <c r="J37" s="779">
        <f>$J$13</f>
        <v>0</v>
      </c>
      <c r="K37" s="533">
        <f>$K$13</f>
        <v>0</v>
      </c>
      <c r="L37" s="779">
        <f>$L$13</f>
        <v>0</v>
      </c>
      <c r="M37" s="526">
        <f t="shared" si="5"/>
        <v>0</v>
      </c>
      <c r="N37" s="527">
        <f t="shared" si="6"/>
        <v>0.2</v>
      </c>
      <c r="O37" s="423"/>
      <c r="P37" s="531"/>
      <c r="Q37" s="531"/>
      <c r="R37" s="530">
        <f t="shared" si="2"/>
        <v>0.2</v>
      </c>
      <c r="S37" s="532">
        <f t="shared" si="7"/>
        <v>5.0000000000000018</v>
      </c>
      <c r="T37" s="411" t="str">
        <f t="shared" si="3"/>
        <v>A</v>
      </c>
      <c r="U37" s="411" t="str">
        <f>IFERROR(INDEX(Nível!D:D,MATCH(H37,Nível!A:A,0)),U36)</f>
        <v>A</v>
      </c>
      <c r="V37" s="411" t="str">
        <f>IFERROR(INDEX(Nível!D:D,MATCH(H37,Nível!B:B,0)),V36)</f>
        <v>A</v>
      </c>
      <c r="W37" s="412" t="str">
        <f>IFERROR(INDEX(Nível!D:D,MATCH(H37,Nível!C:C,0)),CARREIRA!W36)</f>
        <v>A</v>
      </c>
      <c r="AZ37" s="411"/>
      <c r="BA37" s="413"/>
      <c r="BB37" s="414"/>
      <c r="BC37" s="414"/>
      <c r="BD37" s="414"/>
      <c r="BE37" s="414"/>
    </row>
    <row r="38" spans="7:57" ht="15" customHeight="1">
      <c r="G38" s="415"/>
      <c r="H38" s="411">
        <v>26</v>
      </c>
      <c r="I38" s="411">
        <f t="shared" si="4"/>
        <v>0.2</v>
      </c>
      <c r="J38" s="780"/>
      <c r="K38" s="533">
        <f>$K$14</f>
        <v>0</v>
      </c>
      <c r="L38" s="780"/>
      <c r="M38" s="526">
        <f t="shared" si="5"/>
        <v>0</v>
      </c>
      <c r="N38" s="527">
        <f t="shared" si="6"/>
        <v>0.2</v>
      </c>
      <c r="O38" s="423"/>
      <c r="P38" s="531"/>
      <c r="Q38" s="531"/>
      <c r="R38" s="530">
        <f t="shared" si="2"/>
        <v>0.2</v>
      </c>
      <c r="S38" s="532">
        <f t="shared" si="7"/>
        <v>5.200000000000002</v>
      </c>
      <c r="T38" s="411" t="str">
        <f t="shared" si="3"/>
        <v>A</v>
      </c>
      <c r="U38" s="411" t="str">
        <f>IFERROR(INDEX(Nível!D:D,MATCH(H38,Nível!A:A,0)),U37)</f>
        <v>A</v>
      </c>
      <c r="V38" s="411" t="str">
        <f>IFERROR(INDEX(Nível!D:D,MATCH(H38,Nível!B:B,0)),V37)</f>
        <v>A</v>
      </c>
      <c r="W38" s="412" t="str">
        <f>IFERROR(INDEX(Nível!D:D,MATCH(H38,Nível!C:C,0)),CARREIRA!W37)</f>
        <v>A</v>
      </c>
      <c r="AZ38" s="411"/>
      <c r="BA38" s="413"/>
      <c r="BB38" s="414"/>
      <c r="BC38" s="414"/>
      <c r="BD38" s="414"/>
      <c r="BE38" s="414"/>
    </row>
    <row r="39" spans="7:57" ht="15" customHeight="1">
      <c r="G39" s="415"/>
      <c r="H39" s="411">
        <v>27</v>
      </c>
      <c r="I39" s="411">
        <f t="shared" si="4"/>
        <v>0.2</v>
      </c>
      <c r="J39" s="780"/>
      <c r="K39" s="533">
        <f>$K$15</f>
        <v>0</v>
      </c>
      <c r="L39" s="780"/>
      <c r="M39" s="526">
        <f t="shared" si="5"/>
        <v>0</v>
      </c>
      <c r="N39" s="527">
        <f t="shared" si="6"/>
        <v>0.2</v>
      </c>
      <c r="O39" s="423"/>
      <c r="P39" s="531"/>
      <c r="Q39" s="531"/>
      <c r="R39" s="530">
        <f t="shared" si="2"/>
        <v>0.2</v>
      </c>
      <c r="S39" s="532">
        <f t="shared" si="7"/>
        <v>5.4000000000000021</v>
      </c>
      <c r="T39" s="411" t="str">
        <f t="shared" si="3"/>
        <v>A</v>
      </c>
      <c r="U39" s="411" t="str">
        <f>IFERROR(INDEX(Nível!D:D,MATCH(H39,Nível!A:A,0)),U38)</f>
        <v>A</v>
      </c>
      <c r="V39" s="411" t="str">
        <f>IFERROR(INDEX(Nível!D:D,MATCH(H39,Nível!B:B,0)),V38)</f>
        <v>A</v>
      </c>
      <c r="W39" s="412" t="str">
        <f>IFERROR(INDEX(Nível!D:D,MATCH(H39,Nível!C:C,0)),CARREIRA!W38)</f>
        <v>A</v>
      </c>
      <c r="AZ39" s="411"/>
      <c r="BA39" s="413"/>
      <c r="BB39" s="414"/>
      <c r="BC39" s="414"/>
      <c r="BD39" s="414"/>
      <c r="BE39" s="414"/>
    </row>
    <row r="40" spans="7:57" ht="15" customHeight="1">
      <c r="G40" s="415"/>
      <c r="H40" s="417">
        <v>28</v>
      </c>
      <c r="I40" s="411">
        <f t="shared" si="4"/>
        <v>0.2</v>
      </c>
      <c r="J40" s="780"/>
      <c r="K40" s="533">
        <f>$K$16</f>
        <v>0</v>
      </c>
      <c r="L40" s="780"/>
      <c r="M40" s="526">
        <f t="shared" si="5"/>
        <v>0</v>
      </c>
      <c r="N40" s="527">
        <f t="shared" si="6"/>
        <v>0.2</v>
      </c>
      <c r="O40" s="423"/>
      <c r="P40" s="531"/>
      <c r="Q40" s="531"/>
      <c r="R40" s="530">
        <f t="shared" si="2"/>
        <v>0.2</v>
      </c>
      <c r="S40" s="532">
        <f t="shared" si="7"/>
        <v>5.6000000000000023</v>
      </c>
      <c r="T40" s="411" t="str">
        <f t="shared" si="3"/>
        <v>A</v>
      </c>
      <c r="U40" s="411" t="str">
        <f>IFERROR(INDEX(Nível!D:D,MATCH(H40,Nível!A:A,0)),U39)</f>
        <v>A</v>
      </c>
      <c r="V40" s="411" t="str">
        <f>IFERROR(INDEX(Nível!D:D,MATCH(H40,Nível!B:B,0)),V39)</f>
        <v>A</v>
      </c>
      <c r="W40" s="412" t="str">
        <f>IFERROR(INDEX(Nível!D:D,MATCH(H40,Nível!C:C,0)),CARREIRA!W39)</f>
        <v>A</v>
      </c>
      <c r="AZ40" s="411"/>
      <c r="BA40" s="413"/>
      <c r="BB40" s="414"/>
      <c r="BC40" s="414"/>
      <c r="BD40" s="414"/>
      <c r="BE40" s="414"/>
    </row>
    <row r="41" spans="7:57" ht="15" customHeight="1">
      <c r="G41" s="415"/>
      <c r="H41" s="411">
        <v>29</v>
      </c>
      <c r="I41" s="411">
        <f t="shared" si="4"/>
        <v>0.2</v>
      </c>
      <c r="J41" s="780"/>
      <c r="K41" s="533">
        <f>$K$17</f>
        <v>0</v>
      </c>
      <c r="L41" s="780"/>
      <c r="M41" s="526">
        <f t="shared" si="5"/>
        <v>0</v>
      </c>
      <c r="N41" s="527">
        <f t="shared" si="6"/>
        <v>0.2</v>
      </c>
      <c r="O41" s="423"/>
      <c r="P41" s="531"/>
      <c r="Q41" s="531"/>
      <c r="R41" s="530">
        <f t="shared" si="2"/>
        <v>0.2</v>
      </c>
      <c r="S41" s="532">
        <f t="shared" si="7"/>
        <v>5.8000000000000025</v>
      </c>
      <c r="T41" s="411" t="str">
        <f t="shared" si="3"/>
        <v>A</v>
      </c>
      <c r="U41" s="411" t="str">
        <f>IFERROR(INDEX(Nível!D:D,MATCH(H41,Nível!A:A,0)),U40)</f>
        <v>A</v>
      </c>
      <c r="V41" s="411" t="str">
        <f>IFERROR(INDEX(Nível!D:D,MATCH(H41,Nível!B:B,0)),V40)</f>
        <v>A</v>
      </c>
      <c r="W41" s="412" t="str">
        <f>IFERROR(INDEX(Nível!D:D,MATCH(H41,Nível!C:C,0)),CARREIRA!W40)</f>
        <v>A</v>
      </c>
      <c r="AZ41" s="411"/>
      <c r="BA41" s="413"/>
      <c r="BB41" s="414"/>
      <c r="BC41" s="414"/>
      <c r="BD41" s="414"/>
      <c r="BE41" s="414"/>
    </row>
    <row r="42" spans="7:57" ht="15" customHeight="1">
      <c r="G42" s="415"/>
      <c r="H42" s="411">
        <v>30</v>
      </c>
      <c r="I42" s="411">
        <f t="shared" si="4"/>
        <v>0.2</v>
      </c>
      <c r="J42" s="781"/>
      <c r="K42" s="533">
        <f>$K$18</f>
        <v>0</v>
      </c>
      <c r="L42" s="780"/>
      <c r="M42" s="526">
        <f t="shared" si="5"/>
        <v>0</v>
      </c>
      <c r="N42" s="527">
        <f t="shared" si="6"/>
        <v>0.2</v>
      </c>
      <c r="O42" s="423"/>
      <c r="P42" s="531"/>
      <c r="Q42" s="531"/>
      <c r="R42" s="530">
        <f t="shared" si="2"/>
        <v>0.2</v>
      </c>
      <c r="S42" s="532">
        <f t="shared" si="7"/>
        <v>6.0000000000000027</v>
      </c>
      <c r="T42" s="411" t="str">
        <f t="shared" si="3"/>
        <v>A</v>
      </c>
      <c r="U42" s="411" t="str">
        <f>IFERROR(INDEX(Nível!D:D,MATCH(H42,Nível!A:A,0)),U41)</f>
        <v>A</v>
      </c>
      <c r="V42" s="411" t="str">
        <f>IFERROR(INDEX(Nível!D:D,MATCH(H42,Nível!B:B,0)),V41)</f>
        <v>A</v>
      </c>
      <c r="W42" s="412" t="str">
        <f>IFERROR(INDEX(Nível!D:D,MATCH(H42,Nível!C:C,0)),CARREIRA!W41)</f>
        <v>A</v>
      </c>
      <c r="AZ42" s="411"/>
      <c r="BA42" s="413"/>
      <c r="BB42" s="414"/>
      <c r="BC42" s="414"/>
      <c r="BD42" s="414"/>
      <c r="BE42" s="414"/>
    </row>
    <row r="43" spans="7:57" ht="15" customHeight="1">
      <c r="G43" s="415"/>
      <c r="H43" s="417">
        <v>31</v>
      </c>
      <c r="I43" s="411">
        <f t="shared" si="4"/>
        <v>0.2</v>
      </c>
      <c r="J43" s="779">
        <f>$J$13</f>
        <v>0</v>
      </c>
      <c r="K43" s="533">
        <f>$K$13</f>
        <v>0</v>
      </c>
      <c r="L43" s="780"/>
      <c r="M43" s="526">
        <f t="shared" si="5"/>
        <v>0</v>
      </c>
      <c r="N43" s="527">
        <f t="shared" si="6"/>
        <v>0.2</v>
      </c>
      <c r="O43" s="423"/>
      <c r="P43" s="531"/>
      <c r="Q43" s="531"/>
      <c r="R43" s="530">
        <f t="shared" si="2"/>
        <v>0.2</v>
      </c>
      <c r="S43" s="532">
        <f t="shared" si="7"/>
        <v>6.2000000000000028</v>
      </c>
      <c r="T43" s="411" t="str">
        <f t="shared" si="3"/>
        <v>A</v>
      </c>
      <c r="U43" s="411" t="str">
        <f>IFERROR(INDEX(Nível!D:D,MATCH(H43,Nível!A:A,0)),U42)</f>
        <v>A</v>
      </c>
      <c r="V43" s="411" t="str">
        <f>IFERROR(INDEX(Nível!D:D,MATCH(H43,Nível!B:B,0)),V42)</f>
        <v>A</v>
      </c>
      <c r="W43" s="412" t="str">
        <f>IFERROR(INDEX(Nível!D:D,MATCH(H43,Nível!C:C,0)),CARREIRA!W42)</f>
        <v>A</v>
      </c>
      <c r="AZ43" s="411"/>
      <c r="BA43" s="413"/>
      <c r="BB43" s="414"/>
      <c r="BC43" s="414"/>
      <c r="BD43" s="414"/>
      <c r="BE43" s="414"/>
    </row>
    <row r="44" spans="7:57" ht="15" customHeight="1">
      <c r="G44" s="415"/>
      <c r="H44" s="411">
        <v>32</v>
      </c>
      <c r="I44" s="411">
        <f t="shared" si="4"/>
        <v>0.2</v>
      </c>
      <c r="J44" s="780"/>
      <c r="K44" s="533">
        <f>$K$14</f>
        <v>0</v>
      </c>
      <c r="L44" s="780"/>
      <c r="M44" s="526">
        <f t="shared" si="5"/>
        <v>0</v>
      </c>
      <c r="N44" s="527">
        <f t="shared" si="6"/>
        <v>0.2</v>
      </c>
      <c r="O44" s="423"/>
      <c r="P44" s="531"/>
      <c r="Q44" s="531"/>
      <c r="R44" s="530">
        <f t="shared" si="2"/>
        <v>0.2</v>
      </c>
      <c r="S44" s="532">
        <f t="shared" si="7"/>
        <v>6.400000000000003</v>
      </c>
      <c r="T44" s="411" t="str">
        <f t="shared" si="3"/>
        <v>A</v>
      </c>
      <c r="U44" s="411" t="str">
        <f>IFERROR(INDEX(Nível!D:D,MATCH(H44,Nível!A:A,0)),U43)</f>
        <v>A</v>
      </c>
      <c r="V44" s="411" t="str">
        <f>IFERROR(INDEX(Nível!D:D,MATCH(H44,Nível!B:B,0)),V43)</f>
        <v>A</v>
      </c>
      <c r="W44" s="412" t="str">
        <f>IFERROR(INDEX(Nível!D:D,MATCH(H44,Nível!C:C,0)),CARREIRA!W43)</f>
        <v>A</v>
      </c>
      <c r="AZ44" s="411"/>
      <c r="BA44" s="413"/>
      <c r="BB44" s="414"/>
      <c r="BC44" s="414"/>
      <c r="BD44" s="414"/>
      <c r="BE44" s="414"/>
    </row>
    <row r="45" spans="7:57" ht="15" customHeight="1">
      <c r="G45" s="415"/>
      <c r="H45" s="411">
        <v>33</v>
      </c>
      <c r="I45" s="411">
        <f t="shared" si="4"/>
        <v>0.2</v>
      </c>
      <c r="J45" s="780"/>
      <c r="K45" s="533">
        <f>$K$15</f>
        <v>0</v>
      </c>
      <c r="L45" s="780"/>
      <c r="M45" s="526">
        <f t="shared" si="5"/>
        <v>0</v>
      </c>
      <c r="N45" s="527">
        <f t="shared" si="6"/>
        <v>0.2</v>
      </c>
      <c r="O45" s="423"/>
      <c r="P45" s="531"/>
      <c r="Q45" s="531"/>
      <c r="R45" s="530">
        <f t="shared" si="2"/>
        <v>0.2</v>
      </c>
      <c r="S45" s="532">
        <f t="shared" si="7"/>
        <v>6.6000000000000032</v>
      </c>
      <c r="T45" s="411" t="str">
        <f t="shared" si="3"/>
        <v>A</v>
      </c>
      <c r="U45" s="411" t="str">
        <f>IFERROR(INDEX(Nível!D:D,MATCH(H45,Nível!A:A,0)),U44)</f>
        <v>A</v>
      </c>
      <c r="V45" s="411" t="str">
        <f>IFERROR(INDEX(Nível!D:D,MATCH(H45,Nível!B:B,0)),V44)</f>
        <v>A</v>
      </c>
      <c r="W45" s="412" t="str">
        <f>IFERROR(INDEX(Nível!D:D,MATCH(H45,Nível!C:C,0)),CARREIRA!W44)</f>
        <v>A</v>
      </c>
      <c r="AZ45" s="411"/>
      <c r="BA45" s="413"/>
      <c r="BB45" s="414"/>
      <c r="BC45" s="414"/>
      <c r="BD45" s="414"/>
      <c r="BE45" s="414"/>
    </row>
    <row r="46" spans="7:57" ht="15" customHeight="1">
      <c r="G46" s="415"/>
      <c r="H46" s="417">
        <v>34</v>
      </c>
      <c r="I46" s="411">
        <f t="shared" si="4"/>
        <v>0.2</v>
      </c>
      <c r="J46" s="780"/>
      <c r="K46" s="533">
        <f>$K$16</f>
        <v>0</v>
      </c>
      <c r="L46" s="780"/>
      <c r="M46" s="526">
        <f t="shared" si="5"/>
        <v>0</v>
      </c>
      <c r="N46" s="527">
        <f t="shared" si="6"/>
        <v>0.2</v>
      </c>
      <c r="O46" s="423"/>
      <c r="P46" s="531"/>
      <c r="Q46" s="531"/>
      <c r="R46" s="530">
        <f t="shared" si="2"/>
        <v>0.2</v>
      </c>
      <c r="S46" s="532">
        <f t="shared" si="7"/>
        <v>6.8000000000000034</v>
      </c>
      <c r="T46" s="411" t="str">
        <f t="shared" si="3"/>
        <v>A</v>
      </c>
      <c r="U46" s="411" t="str">
        <f>IFERROR(INDEX(Nível!D:D,MATCH(H46,Nível!A:A,0)),U45)</f>
        <v>A</v>
      </c>
      <c r="V46" s="411" t="str">
        <f>IFERROR(INDEX(Nível!D:D,MATCH(H46,Nível!B:B,0)),V45)</f>
        <v>A</v>
      </c>
      <c r="W46" s="412" t="str">
        <f>IFERROR(INDEX(Nível!D:D,MATCH(H46,Nível!C:C,0)),CARREIRA!W45)</f>
        <v>A</v>
      </c>
      <c r="AZ46" s="411"/>
      <c r="BA46" s="413"/>
      <c r="BB46" s="414"/>
      <c r="BC46" s="414"/>
      <c r="BD46" s="414"/>
      <c r="BE46" s="414"/>
    </row>
    <row r="47" spans="7:57" ht="15" customHeight="1">
      <c r="G47" s="415"/>
      <c r="H47" s="411">
        <v>35</v>
      </c>
      <c r="I47" s="411">
        <f t="shared" si="4"/>
        <v>0.2</v>
      </c>
      <c r="J47" s="780"/>
      <c r="K47" s="533">
        <f>$K$17</f>
        <v>0</v>
      </c>
      <c r="L47" s="780"/>
      <c r="M47" s="526">
        <f t="shared" si="5"/>
        <v>0</v>
      </c>
      <c r="N47" s="527">
        <f t="shared" si="6"/>
        <v>0.2</v>
      </c>
      <c r="O47" s="423"/>
      <c r="P47" s="531"/>
      <c r="Q47" s="531"/>
      <c r="R47" s="530">
        <f t="shared" si="2"/>
        <v>0.2</v>
      </c>
      <c r="S47" s="532">
        <f t="shared" si="7"/>
        <v>7.0000000000000036</v>
      </c>
      <c r="T47" s="411" t="str">
        <f t="shared" si="3"/>
        <v>A</v>
      </c>
      <c r="U47" s="411" t="str">
        <f>IFERROR(INDEX(Nível!D:D,MATCH(H47,Nível!A:A,0)),U46)</f>
        <v>A</v>
      </c>
      <c r="V47" s="411" t="str">
        <f>IFERROR(INDEX(Nível!D:D,MATCH(H47,Nível!B:B,0)),V46)</f>
        <v>A</v>
      </c>
      <c r="W47" s="412" t="str">
        <f>IFERROR(INDEX(Nível!D:D,MATCH(H47,Nível!C:C,0)),CARREIRA!W46)</f>
        <v>A</v>
      </c>
      <c r="AZ47" s="411"/>
      <c r="BA47" s="413"/>
      <c r="BB47" s="414"/>
      <c r="BC47" s="414"/>
      <c r="BD47" s="414"/>
      <c r="BE47" s="414"/>
    </row>
    <row r="48" spans="7:57" ht="15" customHeight="1">
      <c r="G48" s="417"/>
      <c r="H48" s="411">
        <v>36</v>
      </c>
      <c r="I48" s="411">
        <f t="shared" si="4"/>
        <v>0.2</v>
      </c>
      <c r="J48" s="781"/>
      <c r="K48" s="533">
        <f>$K$18</f>
        <v>0</v>
      </c>
      <c r="L48" s="780"/>
      <c r="M48" s="526">
        <f t="shared" si="5"/>
        <v>0</v>
      </c>
      <c r="N48" s="527">
        <f t="shared" si="6"/>
        <v>0.2</v>
      </c>
      <c r="O48" s="423"/>
      <c r="P48" s="531"/>
      <c r="Q48" s="531"/>
      <c r="R48" s="530">
        <f t="shared" si="2"/>
        <v>0.2</v>
      </c>
      <c r="S48" s="532">
        <f t="shared" si="7"/>
        <v>7.2000000000000037</v>
      </c>
      <c r="T48" s="411" t="str">
        <f t="shared" si="3"/>
        <v>A</v>
      </c>
      <c r="U48" s="411" t="str">
        <f>IFERROR(INDEX(Nível!D:D,MATCH(H48,Nível!A:A,0)),U47)</f>
        <v>A</v>
      </c>
      <c r="V48" s="411" t="str">
        <f>IFERROR(INDEX(Nível!D:D,MATCH(H48,Nível!B:B,0)),V47)</f>
        <v>A</v>
      </c>
      <c r="W48" s="412" t="str">
        <f>IFERROR(INDEX(Nível!D:D,MATCH(H48,Nível!C:C,0)),CARREIRA!W47)</f>
        <v>A</v>
      </c>
      <c r="AZ48" s="411"/>
      <c r="BA48" s="413"/>
      <c r="BB48" s="414"/>
      <c r="BC48" s="414"/>
      <c r="BD48" s="414"/>
      <c r="BE48" s="414"/>
    </row>
    <row r="49" spans="7:57" ht="15" customHeight="1">
      <c r="G49" s="409" t="s">
        <v>535</v>
      </c>
      <c r="H49" s="417">
        <v>37</v>
      </c>
      <c r="I49" s="411">
        <f t="shared" si="4"/>
        <v>0.2</v>
      </c>
      <c r="J49" s="779">
        <f>$J$13</f>
        <v>0</v>
      </c>
      <c r="K49" s="533">
        <f>$K$13</f>
        <v>0</v>
      </c>
      <c r="L49" s="780"/>
      <c r="M49" s="526">
        <f t="shared" si="5"/>
        <v>0</v>
      </c>
      <c r="N49" s="527">
        <f t="shared" si="6"/>
        <v>0.2</v>
      </c>
      <c r="O49" s="423"/>
      <c r="P49" s="531"/>
      <c r="Q49" s="531"/>
      <c r="R49" s="530">
        <f t="shared" si="2"/>
        <v>0.2</v>
      </c>
      <c r="S49" s="532">
        <f t="shared" si="7"/>
        <v>7.4000000000000039</v>
      </c>
      <c r="T49" s="411" t="str">
        <f t="shared" si="3"/>
        <v>A</v>
      </c>
      <c r="U49" s="411" t="str">
        <f>IFERROR(INDEX(Nível!D:D,MATCH(H49,Nível!A:A,0)),U48)</f>
        <v>A</v>
      </c>
      <c r="V49" s="411" t="str">
        <f>IFERROR(INDEX(Nível!D:D,MATCH(H49,Nível!B:B,0)),V48)</f>
        <v>A</v>
      </c>
      <c r="W49" s="412" t="str">
        <f>IFERROR(INDEX(Nível!D:D,MATCH(H49,Nível!C:C,0)),CARREIRA!W48)</f>
        <v>A</v>
      </c>
      <c r="AZ49" s="411"/>
      <c r="BA49" s="413"/>
      <c r="BB49" s="414"/>
      <c r="BC49" s="414"/>
      <c r="BD49" s="414"/>
      <c r="BE49" s="414"/>
    </row>
    <row r="50" spans="7:57" ht="15" customHeight="1">
      <c r="G50" s="415"/>
      <c r="H50" s="411">
        <v>38</v>
      </c>
      <c r="I50" s="411">
        <f t="shared" si="4"/>
        <v>0.2</v>
      </c>
      <c r="J50" s="780"/>
      <c r="K50" s="533">
        <f>$K$14</f>
        <v>0</v>
      </c>
      <c r="L50" s="780"/>
      <c r="M50" s="526">
        <f t="shared" si="5"/>
        <v>0</v>
      </c>
      <c r="N50" s="527">
        <f t="shared" si="6"/>
        <v>0.2</v>
      </c>
      <c r="O50" s="423"/>
      <c r="P50" s="531"/>
      <c r="Q50" s="531"/>
      <c r="R50" s="530">
        <f t="shared" si="2"/>
        <v>0.2</v>
      </c>
      <c r="S50" s="532">
        <f t="shared" si="7"/>
        <v>7.6000000000000041</v>
      </c>
      <c r="T50" s="411" t="str">
        <f t="shared" si="3"/>
        <v>A</v>
      </c>
      <c r="U50" s="411" t="str">
        <f>IFERROR(INDEX(Nível!D:D,MATCH(H50,Nível!A:A,0)),U49)</f>
        <v>A</v>
      </c>
      <c r="V50" s="411" t="str">
        <f>IFERROR(INDEX(Nível!D:D,MATCH(H50,Nível!B:B,0)),V49)</f>
        <v>A</v>
      </c>
      <c r="W50" s="412" t="str">
        <f>IFERROR(INDEX(Nível!D:D,MATCH(H50,Nível!C:C,0)),CARREIRA!W49)</f>
        <v>A</v>
      </c>
      <c r="AZ50" s="411"/>
      <c r="BA50" s="413"/>
      <c r="BB50" s="414"/>
      <c r="BC50" s="414"/>
      <c r="BD50" s="414"/>
      <c r="BE50" s="414"/>
    </row>
    <row r="51" spans="7:57" ht="15" customHeight="1">
      <c r="G51" s="415"/>
      <c r="H51" s="411">
        <v>39</v>
      </c>
      <c r="I51" s="411">
        <f t="shared" si="4"/>
        <v>0.2</v>
      </c>
      <c r="J51" s="780"/>
      <c r="K51" s="533">
        <f>$K$15</f>
        <v>0</v>
      </c>
      <c r="L51" s="780"/>
      <c r="M51" s="526">
        <f t="shared" si="5"/>
        <v>0</v>
      </c>
      <c r="N51" s="527">
        <f t="shared" si="6"/>
        <v>0.2</v>
      </c>
      <c r="O51" s="423"/>
      <c r="P51" s="531"/>
      <c r="Q51" s="531"/>
      <c r="R51" s="530">
        <f t="shared" si="2"/>
        <v>0.2</v>
      </c>
      <c r="S51" s="532">
        <f t="shared" si="7"/>
        <v>7.8000000000000043</v>
      </c>
      <c r="T51" s="411" t="str">
        <f t="shared" si="3"/>
        <v>A</v>
      </c>
      <c r="U51" s="411" t="str">
        <f>IFERROR(INDEX(Nível!D:D,MATCH(H51,Nível!A:A,0)),U50)</f>
        <v>A</v>
      </c>
      <c r="V51" s="411" t="str">
        <f>IFERROR(INDEX(Nível!D:D,MATCH(H51,Nível!B:B,0)),V50)</f>
        <v>A</v>
      </c>
      <c r="W51" s="412" t="str">
        <f>IFERROR(INDEX(Nível!D:D,MATCH(H51,Nível!C:C,0)),CARREIRA!W50)</f>
        <v>A</v>
      </c>
      <c r="AZ51" s="411"/>
      <c r="BA51" s="413"/>
      <c r="BB51" s="414"/>
      <c r="BC51" s="414"/>
      <c r="BD51" s="414"/>
      <c r="BE51" s="414"/>
    </row>
    <row r="52" spans="7:57" ht="15" customHeight="1">
      <c r="G52" s="415"/>
      <c r="H52" s="417">
        <v>40</v>
      </c>
      <c r="I52" s="411">
        <f t="shared" si="4"/>
        <v>0.2</v>
      </c>
      <c r="J52" s="780"/>
      <c r="K52" s="533">
        <f>$K$16</f>
        <v>0</v>
      </c>
      <c r="L52" s="780"/>
      <c r="M52" s="526">
        <f t="shared" si="5"/>
        <v>0</v>
      </c>
      <c r="N52" s="527">
        <f t="shared" si="6"/>
        <v>0.2</v>
      </c>
      <c r="O52" s="423"/>
      <c r="P52" s="531"/>
      <c r="Q52" s="531"/>
      <c r="R52" s="530">
        <f t="shared" si="2"/>
        <v>0.2</v>
      </c>
      <c r="S52" s="532">
        <f t="shared" si="7"/>
        <v>8.0000000000000036</v>
      </c>
      <c r="T52" s="411" t="str">
        <f t="shared" si="3"/>
        <v>A</v>
      </c>
      <c r="U52" s="411" t="str">
        <f>IFERROR(INDEX(Nível!D:D,MATCH(H52,Nível!A:A,0)),U51)</f>
        <v>A</v>
      </c>
      <c r="V52" s="411" t="str">
        <f>IFERROR(INDEX(Nível!D:D,MATCH(H52,Nível!B:B,0)),V51)</f>
        <v>A</v>
      </c>
      <c r="W52" s="412" t="str">
        <f>IFERROR(INDEX(Nível!D:D,MATCH(H52,Nível!C:C,0)),CARREIRA!W51)</f>
        <v>A</v>
      </c>
      <c r="AZ52" s="411"/>
      <c r="BA52" s="413"/>
      <c r="BB52" s="414"/>
      <c r="BC52" s="414"/>
      <c r="BD52" s="414"/>
      <c r="BE52" s="414"/>
    </row>
    <row r="53" spans="7:57" ht="15" customHeight="1">
      <c r="G53" s="415"/>
      <c r="H53" s="411">
        <v>41</v>
      </c>
      <c r="I53" s="411">
        <f t="shared" si="4"/>
        <v>0.2</v>
      </c>
      <c r="J53" s="780"/>
      <c r="K53" s="533">
        <f>$K$17</f>
        <v>0</v>
      </c>
      <c r="L53" s="780"/>
      <c r="M53" s="526">
        <f t="shared" si="5"/>
        <v>0</v>
      </c>
      <c r="N53" s="527">
        <f t="shared" si="6"/>
        <v>0.2</v>
      </c>
      <c r="O53" s="423"/>
      <c r="P53" s="531"/>
      <c r="Q53" s="531"/>
      <c r="R53" s="530">
        <f t="shared" si="2"/>
        <v>0.2</v>
      </c>
      <c r="S53" s="532">
        <f t="shared" si="7"/>
        <v>8.2000000000000028</v>
      </c>
      <c r="T53" s="411" t="str">
        <f t="shared" si="3"/>
        <v>A</v>
      </c>
      <c r="U53" s="411" t="str">
        <f>IFERROR(INDEX(Nível!D:D,MATCH(H53,Nível!A:A,0)),U52)</f>
        <v>A</v>
      </c>
      <c r="V53" s="411" t="str">
        <f>IFERROR(INDEX(Nível!D:D,MATCH(H53,Nível!B:B,0)),V52)</f>
        <v>A</v>
      </c>
      <c r="W53" s="412" t="str">
        <f>IFERROR(INDEX(Nível!D:D,MATCH(H53,Nível!C:C,0)),CARREIRA!W52)</f>
        <v>A</v>
      </c>
      <c r="AZ53" s="411"/>
      <c r="BA53" s="413"/>
      <c r="BB53" s="414"/>
      <c r="BC53" s="414"/>
      <c r="BD53" s="414"/>
      <c r="BE53" s="414"/>
    </row>
    <row r="54" spans="7:57" ht="15" customHeight="1">
      <c r="G54" s="415"/>
      <c r="H54" s="411">
        <v>42</v>
      </c>
      <c r="I54" s="411">
        <f t="shared" si="4"/>
        <v>0.2</v>
      </c>
      <c r="J54" s="781"/>
      <c r="K54" s="533">
        <f>$K$18</f>
        <v>0</v>
      </c>
      <c r="L54" s="780"/>
      <c r="M54" s="526">
        <f t="shared" si="5"/>
        <v>0</v>
      </c>
      <c r="N54" s="527">
        <f t="shared" si="6"/>
        <v>0.2</v>
      </c>
      <c r="O54" s="423"/>
      <c r="P54" s="531"/>
      <c r="Q54" s="531"/>
      <c r="R54" s="530">
        <f t="shared" si="2"/>
        <v>0.2</v>
      </c>
      <c r="S54" s="532">
        <f t="shared" si="7"/>
        <v>8.4000000000000021</v>
      </c>
      <c r="T54" s="411" t="str">
        <f t="shared" si="3"/>
        <v>A</v>
      </c>
      <c r="U54" s="411" t="str">
        <f>IFERROR(INDEX(Nível!D:D,MATCH(H54,Nível!A:A,0)),U53)</f>
        <v>A</v>
      </c>
      <c r="V54" s="411" t="str">
        <f>IFERROR(INDEX(Nível!D:D,MATCH(H54,Nível!B:B,0)),V53)</f>
        <v>A</v>
      </c>
      <c r="W54" s="412" t="str">
        <f>IFERROR(INDEX(Nível!D:D,MATCH(H54,Nível!C:C,0)),CARREIRA!W53)</f>
        <v>A</v>
      </c>
      <c r="AZ54" s="411"/>
      <c r="BA54" s="413"/>
      <c r="BB54" s="414"/>
      <c r="BC54" s="414"/>
      <c r="BD54" s="414"/>
      <c r="BE54" s="414"/>
    </row>
    <row r="55" spans="7:57" ht="15" customHeight="1">
      <c r="G55" s="415"/>
      <c r="H55" s="417">
        <v>43</v>
      </c>
      <c r="I55" s="411">
        <f t="shared" si="4"/>
        <v>0.2</v>
      </c>
      <c r="J55" s="779">
        <f>$J$13</f>
        <v>0</v>
      </c>
      <c r="K55" s="533">
        <f>$K$13</f>
        <v>0</v>
      </c>
      <c r="L55" s="780"/>
      <c r="M55" s="526">
        <f t="shared" si="5"/>
        <v>0</v>
      </c>
      <c r="N55" s="527">
        <f t="shared" si="6"/>
        <v>0.2</v>
      </c>
      <c r="O55" s="423"/>
      <c r="P55" s="531"/>
      <c r="Q55" s="531"/>
      <c r="R55" s="530">
        <f t="shared" si="2"/>
        <v>0.2</v>
      </c>
      <c r="S55" s="532">
        <f t="shared" si="7"/>
        <v>8.6000000000000014</v>
      </c>
      <c r="T55" s="411" t="str">
        <f t="shared" si="3"/>
        <v>A</v>
      </c>
      <c r="U55" s="411" t="str">
        <f>IFERROR(INDEX(Nível!D:D,MATCH(H55,Nível!A:A,0)),U54)</f>
        <v>A</v>
      </c>
      <c r="V55" s="411" t="str">
        <f>IFERROR(INDEX(Nível!D:D,MATCH(H55,Nível!B:B,0)),V54)</f>
        <v>A</v>
      </c>
      <c r="W55" s="412" t="str">
        <f>IFERROR(INDEX(Nível!D:D,MATCH(H55,Nível!C:C,0)),CARREIRA!W54)</f>
        <v>A</v>
      </c>
      <c r="AZ55" s="411"/>
      <c r="BA55" s="413"/>
      <c r="BB55" s="414"/>
      <c r="BC55" s="414"/>
      <c r="BD55" s="414"/>
      <c r="BE55" s="414"/>
    </row>
    <row r="56" spans="7:57" ht="15" customHeight="1">
      <c r="G56" s="415"/>
      <c r="H56" s="411">
        <v>44</v>
      </c>
      <c r="I56" s="411">
        <f t="shared" si="4"/>
        <v>0.2</v>
      </c>
      <c r="J56" s="780"/>
      <c r="K56" s="533">
        <f>$K$14</f>
        <v>0</v>
      </c>
      <c r="L56" s="780"/>
      <c r="M56" s="526">
        <f t="shared" si="5"/>
        <v>0</v>
      </c>
      <c r="N56" s="527">
        <f t="shared" si="6"/>
        <v>0.2</v>
      </c>
      <c r="O56" s="423"/>
      <c r="P56" s="531"/>
      <c r="Q56" s="531"/>
      <c r="R56" s="530">
        <f t="shared" si="2"/>
        <v>0.2</v>
      </c>
      <c r="S56" s="532">
        <f t="shared" si="7"/>
        <v>8.8000000000000007</v>
      </c>
      <c r="T56" s="411" t="str">
        <f t="shared" si="3"/>
        <v>A</v>
      </c>
      <c r="U56" s="411" t="str">
        <f>IFERROR(INDEX(Nível!D:D,MATCH(H56,Nível!A:A,0)),U55)</f>
        <v>A</v>
      </c>
      <c r="V56" s="411" t="str">
        <f>IFERROR(INDEX(Nível!D:D,MATCH(H56,Nível!B:B,0)),V55)</f>
        <v>A</v>
      </c>
      <c r="W56" s="412" t="str">
        <f>IFERROR(INDEX(Nível!D:D,MATCH(H56,Nível!C:C,0)),CARREIRA!W55)</f>
        <v>A</v>
      </c>
      <c r="AZ56" s="411"/>
      <c r="BA56" s="413"/>
      <c r="BB56" s="414"/>
      <c r="BC56" s="414"/>
      <c r="BD56" s="414"/>
      <c r="BE56" s="414"/>
    </row>
    <row r="57" spans="7:57" ht="15" customHeight="1">
      <c r="G57" s="415"/>
      <c r="H57" s="411">
        <v>45</v>
      </c>
      <c r="I57" s="411">
        <f t="shared" si="4"/>
        <v>0.2</v>
      </c>
      <c r="J57" s="780"/>
      <c r="K57" s="533">
        <f>$K$15</f>
        <v>0</v>
      </c>
      <c r="L57" s="780"/>
      <c r="M57" s="526">
        <f t="shared" si="5"/>
        <v>0</v>
      </c>
      <c r="N57" s="527">
        <f t="shared" si="6"/>
        <v>0.2</v>
      </c>
      <c r="O57" s="423"/>
      <c r="P57" s="531"/>
      <c r="Q57" s="531"/>
      <c r="R57" s="530">
        <f t="shared" si="2"/>
        <v>0.2</v>
      </c>
      <c r="S57" s="532">
        <f t="shared" si="7"/>
        <v>9</v>
      </c>
      <c r="T57" s="411" t="str">
        <f t="shared" si="3"/>
        <v>A</v>
      </c>
      <c r="U57" s="411" t="str">
        <f>IFERROR(INDEX(Nível!D:D,MATCH(H57,Nível!A:A,0)),U56)</f>
        <v>A</v>
      </c>
      <c r="V57" s="411" t="str">
        <f>IFERROR(INDEX(Nível!D:D,MATCH(H57,Nível!B:B,0)),V56)</f>
        <v>A</v>
      </c>
      <c r="W57" s="412" t="str">
        <f>IFERROR(INDEX(Nível!D:D,MATCH(H57,Nível!C:C,0)),CARREIRA!W56)</f>
        <v>A</v>
      </c>
      <c r="AZ57" s="411"/>
      <c r="BA57" s="413"/>
      <c r="BB57" s="414"/>
      <c r="BC57" s="414"/>
      <c r="BD57" s="414"/>
      <c r="BE57" s="414"/>
    </row>
    <row r="58" spans="7:57" ht="15" customHeight="1">
      <c r="G58" s="415"/>
      <c r="H58" s="417">
        <v>46</v>
      </c>
      <c r="I58" s="411">
        <f t="shared" si="4"/>
        <v>0.2</v>
      </c>
      <c r="J58" s="780"/>
      <c r="K58" s="533">
        <f>$K$16</f>
        <v>0</v>
      </c>
      <c r="L58" s="780"/>
      <c r="M58" s="526">
        <f t="shared" si="5"/>
        <v>0</v>
      </c>
      <c r="N58" s="527">
        <f t="shared" si="6"/>
        <v>0.2</v>
      </c>
      <c r="O58" s="423"/>
      <c r="P58" s="531"/>
      <c r="Q58" s="531"/>
      <c r="R58" s="530">
        <f t="shared" si="2"/>
        <v>0.2</v>
      </c>
      <c r="S58" s="532">
        <f t="shared" si="7"/>
        <v>9.1999999999999993</v>
      </c>
      <c r="T58" s="411" t="str">
        <f t="shared" si="3"/>
        <v>A</v>
      </c>
      <c r="U58" s="411" t="str">
        <f>IFERROR(INDEX(Nível!D:D,MATCH(H58,Nível!A:A,0)),U57)</f>
        <v>A</v>
      </c>
      <c r="V58" s="411" t="str">
        <f>IFERROR(INDEX(Nível!D:D,MATCH(H58,Nível!B:B,0)),V57)</f>
        <v>A</v>
      </c>
      <c r="W58" s="412" t="str">
        <f>IFERROR(INDEX(Nível!D:D,MATCH(H58,Nível!C:C,0)),CARREIRA!W57)</f>
        <v>A</v>
      </c>
      <c r="AZ58" s="411"/>
      <c r="BA58" s="413"/>
      <c r="BB58" s="414"/>
      <c r="BC58" s="414"/>
      <c r="BD58" s="414"/>
      <c r="BE58" s="414"/>
    </row>
    <row r="59" spans="7:57" ht="15" customHeight="1">
      <c r="G59" s="415"/>
      <c r="H59" s="411">
        <v>47</v>
      </c>
      <c r="I59" s="411">
        <f t="shared" si="4"/>
        <v>0.2</v>
      </c>
      <c r="J59" s="780"/>
      <c r="K59" s="533">
        <f>$K$17</f>
        <v>0</v>
      </c>
      <c r="L59" s="780"/>
      <c r="M59" s="526">
        <f t="shared" si="5"/>
        <v>0</v>
      </c>
      <c r="N59" s="527">
        <f t="shared" si="6"/>
        <v>0.2</v>
      </c>
      <c r="O59" s="423"/>
      <c r="P59" s="531"/>
      <c r="Q59" s="531"/>
      <c r="R59" s="530">
        <f t="shared" si="2"/>
        <v>0.2</v>
      </c>
      <c r="S59" s="532">
        <f t="shared" si="7"/>
        <v>9.3999999999999986</v>
      </c>
      <c r="T59" s="411" t="str">
        <f t="shared" si="3"/>
        <v>A</v>
      </c>
      <c r="U59" s="411" t="str">
        <f>IFERROR(INDEX(Nível!D:D,MATCH(H59,Nível!A:A,0)),U58)</f>
        <v>A</v>
      </c>
      <c r="V59" s="411" t="str">
        <f>IFERROR(INDEX(Nível!D:D,MATCH(H59,Nível!B:B,0)),V58)</f>
        <v>A</v>
      </c>
      <c r="W59" s="412" t="str">
        <f>IFERROR(INDEX(Nível!D:D,MATCH(H59,Nível!C:C,0)),CARREIRA!W58)</f>
        <v>A</v>
      </c>
      <c r="AZ59" s="411"/>
      <c r="BA59" s="413"/>
      <c r="BB59" s="414"/>
      <c r="BC59" s="414"/>
      <c r="BD59" s="414"/>
      <c r="BE59" s="414"/>
    </row>
    <row r="60" spans="7:57" ht="15" customHeight="1">
      <c r="G60" s="417"/>
      <c r="H60" s="411">
        <v>48</v>
      </c>
      <c r="I60" s="411">
        <f t="shared" si="4"/>
        <v>0.2</v>
      </c>
      <c r="J60" s="781"/>
      <c r="K60" s="533">
        <f>$K$18</f>
        <v>0</v>
      </c>
      <c r="L60" s="781"/>
      <c r="M60" s="526">
        <f t="shared" si="5"/>
        <v>0</v>
      </c>
      <c r="N60" s="527">
        <f t="shared" si="6"/>
        <v>0.2</v>
      </c>
      <c r="O60" s="423"/>
      <c r="P60" s="531"/>
      <c r="Q60" s="531"/>
      <c r="R60" s="530">
        <f t="shared" si="2"/>
        <v>0.2</v>
      </c>
      <c r="S60" s="532">
        <f t="shared" si="7"/>
        <v>9.5999999999999979</v>
      </c>
      <c r="T60" s="411" t="str">
        <f t="shared" si="3"/>
        <v>A</v>
      </c>
      <c r="U60" s="411" t="str">
        <f>IFERROR(INDEX(Nível!D:D,MATCH(H60,Nível!A:A,0)),U59)</f>
        <v>A</v>
      </c>
      <c r="V60" s="411" t="str">
        <f>IFERROR(INDEX(Nível!D:D,MATCH(H60,Nível!B:B,0)),V59)</f>
        <v>A</v>
      </c>
      <c r="W60" s="412" t="str">
        <f>IFERROR(INDEX(Nível!D:D,MATCH(H60,Nível!C:C,0)),CARREIRA!W59)</f>
        <v>A</v>
      </c>
      <c r="AZ60" s="411"/>
      <c r="BA60" s="413"/>
      <c r="BB60" s="414"/>
      <c r="BC60" s="414"/>
      <c r="BD60" s="414"/>
      <c r="BE60" s="414"/>
    </row>
    <row r="61" spans="7:57" ht="15" customHeight="1">
      <c r="G61" s="409" t="s">
        <v>536</v>
      </c>
      <c r="H61" s="417">
        <v>49</v>
      </c>
      <c r="I61" s="411">
        <f t="shared" si="4"/>
        <v>0.2</v>
      </c>
      <c r="J61" s="779">
        <f>$J$13</f>
        <v>0</v>
      </c>
      <c r="K61" s="533">
        <f>$K$13</f>
        <v>0</v>
      </c>
      <c r="L61" s="779">
        <f>$L$13</f>
        <v>0</v>
      </c>
      <c r="M61" s="526">
        <f t="shared" si="5"/>
        <v>0</v>
      </c>
      <c r="N61" s="527">
        <f t="shared" si="6"/>
        <v>0.2</v>
      </c>
      <c r="O61" s="423"/>
      <c r="P61" s="531"/>
      <c r="Q61" s="531"/>
      <c r="R61" s="530">
        <f t="shared" si="2"/>
        <v>0.2</v>
      </c>
      <c r="S61" s="532">
        <f t="shared" si="7"/>
        <v>9.7999999999999972</v>
      </c>
      <c r="T61" s="411" t="str">
        <f t="shared" si="3"/>
        <v>A</v>
      </c>
      <c r="U61" s="411" t="str">
        <f>IFERROR(INDEX(Nível!D:D,MATCH(H61,Nível!A:A,0)),U60)</f>
        <v>A</v>
      </c>
      <c r="V61" s="411" t="str">
        <f>IFERROR(INDEX(Nível!D:D,MATCH(H61,Nível!B:B,0)),V60)</f>
        <v>A</v>
      </c>
      <c r="W61" s="412" t="str">
        <f>IFERROR(INDEX(Nível!D:D,MATCH(H61,Nível!C:C,0)),CARREIRA!W60)</f>
        <v>A</v>
      </c>
      <c r="AZ61" s="411"/>
      <c r="BA61" s="413"/>
      <c r="BB61" s="414"/>
      <c r="BC61" s="414"/>
      <c r="BD61" s="414"/>
      <c r="BE61" s="414"/>
    </row>
    <row r="62" spans="7:57" ht="15" customHeight="1">
      <c r="G62" s="415"/>
      <c r="H62" s="411">
        <v>50</v>
      </c>
      <c r="I62" s="411">
        <f t="shared" si="4"/>
        <v>0.2</v>
      </c>
      <c r="J62" s="780"/>
      <c r="K62" s="533">
        <f>$K$14</f>
        <v>0</v>
      </c>
      <c r="L62" s="780"/>
      <c r="M62" s="526">
        <f t="shared" si="5"/>
        <v>0</v>
      </c>
      <c r="N62" s="527">
        <f t="shared" si="6"/>
        <v>0.2</v>
      </c>
      <c r="O62" s="423"/>
      <c r="P62" s="531"/>
      <c r="Q62" s="531"/>
      <c r="R62" s="530">
        <f t="shared" si="2"/>
        <v>0.2</v>
      </c>
      <c r="S62" s="532">
        <f t="shared" si="7"/>
        <v>9.9999999999999964</v>
      </c>
      <c r="T62" s="411" t="str">
        <f t="shared" si="3"/>
        <v>A</v>
      </c>
      <c r="U62" s="411" t="str">
        <f>IFERROR(INDEX(Nível!D:D,MATCH(H62,Nível!A:A,0)),U61)</f>
        <v>A</v>
      </c>
      <c r="V62" s="411" t="str">
        <f>IFERROR(INDEX(Nível!D:D,MATCH(H62,Nível!B:B,0)),V61)</f>
        <v>A</v>
      </c>
      <c r="W62" s="412" t="str">
        <f>IFERROR(INDEX(Nível!D:D,MATCH(H62,Nível!C:C,0)),CARREIRA!W61)</f>
        <v>A</v>
      </c>
      <c r="AZ62" s="411"/>
      <c r="BA62" s="413"/>
      <c r="BB62" s="414"/>
      <c r="BC62" s="414"/>
      <c r="BD62" s="414"/>
      <c r="BE62" s="414"/>
    </row>
    <row r="63" spans="7:57" ht="15" customHeight="1">
      <c r="G63" s="415"/>
      <c r="H63" s="411">
        <v>51</v>
      </c>
      <c r="I63" s="411">
        <f t="shared" si="4"/>
        <v>0.2</v>
      </c>
      <c r="J63" s="780"/>
      <c r="K63" s="533">
        <f>$K$15</f>
        <v>0</v>
      </c>
      <c r="L63" s="780"/>
      <c r="M63" s="526">
        <f t="shared" si="5"/>
        <v>0</v>
      </c>
      <c r="N63" s="527">
        <f t="shared" si="6"/>
        <v>0.2</v>
      </c>
      <c r="O63" s="423"/>
      <c r="P63" s="531"/>
      <c r="Q63" s="531"/>
      <c r="R63" s="530">
        <f t="shared" si="2"/>
        <v>0.2</v>
      </c>
      <c r="S63" s="532">
        <f t="shared" si="7"/>
        <v>10.199999999999996</v>
      </c>
      <c r="T63" s="411" t="str">
        <f t="shared" si="3"/>
        <v>A</v>
      </c>
      <c r="U63" s="411" t="str">
        <f>IFERROR(INDEX(Nível!D:D,MATCH(H63,Nível!A:A,0)),U62)</f>
        <v>A</v>
      </c>
      <c r="V63" s="411" t="str">
        <f>IFERROR(INDEX(Nível!D:D,MATCH(H63,Nível!B:B,0)),V62)</f>
        <v>A</v>
      </c>
      <c r="W63" s="412" t="str">
        <f>IFERROR(INDEX(Nível!D:D,MATCH(H63,Nível!C:C,0)),CARREIRA!W62)</f>
        <v>A</v>
      </c>
      <c r="AZ63" s="411"/>
      <c r="BA63" s="413"/>
      <c r="BB63" s="414"/>
      <c r="BC63" s="414"/>
      <c r="BD63" s="414"/>
      <c r="BE63" s="414"/>
    </row>
    <row r="64" spans="7:57" ht="15" customHeight="1">
      <c r="G64" s="415"/>
      <c r="H64" s="417">
        <v>52</v>
      </c>
      <c r="I64" s="411">
        <f t="shared" si="4"/>
        <v>0.2</v>
      </c>
      <c r="J64" s="780"/>
      <c r="K64" s="533">
        <f>$K$16</f>
        <v>0</v>
      </c>
      <c r="L64" s="780"/>
      <c r="M64" s="526">
        <f t="shared" si="5"/>
        <v>0</v>
      </c>
      <c r="N64" s="527">
        <f t="shared" si="6"/>
        <v>0.2</v>
      </c>
      <c r="O64" s="423"/>
      <c r="P64" s="531"/>
      <c r="Q64" s="531"/>
      <c r="R64" s="530">
        <f t="shared" si="2"/>
        <v>0.2</v>
      </c>
      <c r="S64" s="532">
        <f t="shared" si="7"/>
        <v>10.399999999999995</v>
      </c>
      <c r="T64" s="411" t="str">
        <f t="shared" si="3"/>
        <v>A</v>
      </c>
      <c r="U64" s="411" t="str">
        <f>IFERROR(INDEX(Nível!D:D,MATCH(H64,Nível!A:A,0)),U63)</f>
        <v>A</v>
      </c>
      <c r="V64" s="411" t="str">
        <f>IFERROR(INDEX(Nível!D:D,MATCH(H64,Nível!B:B,0)),V63)</f>
        <v>A</v>
      </c>
      <c r="W64" s="412" t="str">
        <f>IFERROR(INDEX(Nível!D:D,MATCH(H64,Nível!C:C,0)),CARREIRA!W63)</f>
        <v>A</v>
      </c>
      <c r="AZ64" s="411"/>
      <c r="BA64" s="413"/>
      <c r="BB64" s="414"/>
      <c r="BC64" s="414"/>
      <c r="BD64" s="414"/>
      <c r="BE64" s="414"/>
    </row>
    <row r="65" spans="7:57" ht="15" customHeight="1">
      <c r="G65" s="415"/>
      <c r="H65" s="411">
        <v>53</v>
      </c>
      <c r="I65" s="411">
        <f t="shared" si="4"/>
        <v>0.2</v>
      </c>
      <c r="J65" s="780"/>
      <c r="K65" s="533">
        <f>$K$17</f>
        <v>0</v>
      </c>
      <c r="L65" s="780"/>
      <c r="M65" s="526">
        <f t="shared" si="5"/>
        <v>0</v>
      </c>
      <c r="N65" s="527">
        <f t="shared" si="6"/>
        <v>0.2</v>
      </c>
      <c r="O65" s="423"/>
      <c r="P65" s="531"/>
      <c r="Q65" s="531"/>
      <c r="R65" s="530">
        <f t="shared" si="2"/>
        <v>0.2</v>
      </c>
      <c r="S65" s="532">
        <f t="shared" si="7"/>
        <v>10.599999999999994</v>
      </c>
      <c r="T65" s="411" t="str">
        <f t="shared" si="3"/>
        <v>A</v>
      </c>
      <c r="U65" s="411" t="str">
        <f>IFERROR(INDEX(Nível!D:D,MATCH(H65,Nível!A:A,0)),U64)</f>
        <v>A</v>
      </c>
      <c r="V65" s="411" t="str">
        <f>IFERROR(INDEX(Nível!D:D,MATCH(H65,Nível!B:B,0)),V64)</f>
        <v>A</v>
      </c>
      <c r="W65" s="412" t="str">
        <f>IFERROR(INDEX(Nível!D:D,MATCH(H65,Nível!C:C,0)),CARREIRA!W64)</f>
        <v>A</v>
      </c>
      <c r="AZ65" s="411"/>
      <c r="BA65" s="413"/>
      <c r="BB65" s="414"/>
      <c r="BC65" s="414"/>
      <c r="BD65" s="414"/>
      <c r="BE65" s="414"/>
    </row>
    <row r="66" spans="7:57" ht="15" customHeight="1">
      <c r="G66" s="415"/>
      <c r="H66" s="411">
        <v>54</v>
      </c>
      <c r="I66" s="411">
        <f t="shared" si="4"/>
        <v>0.2</v>
      </c>
      <c r="J66" s="781"/>
      <c r="K66" s="533">
        <f>$K$18</f>
        <v>0</v>
      </c>
      <c r="L66" s="780"/>
      <c r="M66" s="526">
        <f t="shared" si="5"/>
        <v>0</v>
      </c>
      <c r="N66" s="527">
        <f t="shared" si="6"/>
        <v>0.2</v>
      </c>
      <c r="O66" s="423"/>
      <c r="P66" s="531"/>
      <c r="Q66" s="531"/>
      <c r="R66" s="530">
        <f t="shared" si="2"/>
        <v>0.2</v>
      </c>
      <c r="S66" s="532">
        <f t="shared" si="7"/>
        <v>10.799999999999994</v>
      </c>
      <c r="T66" s="411" t="str">
        <f t="shared" si="3"/>
        <v>A</v>
      </c>
      <c r="U66" s="411" t="str">
        <f>IFERROR(INDEX(Nível!D:D,MATCH(H66,Nível!A:A,0)),U65)</f>
        <v>A</v>
      </c>
      <c r="V66" s="411" t="str">
        <f>IFERROR(INDEX(Nível!D:D,MATCH(H66,Nível!B:B,0)),V65)</f>
        <v>A</v>
      </c>
      <c r="W66" s="412" t="str">
        <f>IFERROR(INDEX(Nível!D:D,MATCH(H66,Nível!C:C,0)),CARREIRA!W65)</f>
        <v>A</v>
      </c>
      <c r="AZ66" s="411"/>
      <c r="BA66" s="413"/>
      <c r="BB66" s="414"/>
      <c r="BC66" s="414"/>
      <c r="BD66" s="414"/>
      <c r="BE66" s="414"/>
    </row>
    <row r="67" spans="7:57" ht="15" customHeight="1">
      <c r="G67" s="415"/>
      <c r="H67" s="417">
        <v>55</v>
      </c>
      <c r="I67" s="411">
        <f t="shared" si="4"/>
        <v>0.2</v>
      </c>
      <c r="J67" s="779">
        <f>$J$13</f>
        <v>0</v>
      </c>
      <c r="K67" s="533">
        <f>$K$13</f>
        <v>0</v>
      </c>
      <c r="L67" s="780"/>
      <c r="M67" s="526">
        <f t="shared" si="5"/>
        <v>0</v>
      </c>
      <c r="N67" s="527">
        <f t="shared" si="6"/>
        <v>0.2</v>
      </c>
      <c r="O67" s="423"/>
      <c r="P67" s="531"/>
      <c r="Q67" s="531"/>
      <c r="R67" s="530">
        <f t="shared" si="2"/>
        <v>0.2</v>
      </c>
      <c r="S67" s="532">
        <f t="shared" si="7"/>
        <v>10.999999999999993</v>
      </c>
      <c r="T67" s="411" t="str">
        <f t="shared" si="3"/>
        <v>A</v>
      </c>
      <c r="U67" s="411" t="str">
        <f>IFERROR(INDEX(Nível!D:D,MATCH(H67,Nível!A:A,0)),U66)</f>
        <v>A</v>
      </c>
      <c r="V67" s="411" t="str">
        <f>IFERROR(INDEX(Nível!D:D,MATCH(H67,Nível!B:B,0)),V66)</f>
        <v>A</v>
      </c>
      <c r="W67" s="412" t="str">
        <f>IFERROR(INDEX(Nível!D:D,MATCH(H67,Nível!C:C,0)),CARREIRA!W66)</f>
        <v>A</v>
      </c>
      <c r="AZ67" s="411"/>
      <c r="BA67" s="413"/>
      <c r="BB67" s="414"/>
      <c r="BC67" s="414"/>
      <c r="BD67" s="414"/>
      <c r="BE67" s="414"/>
    </row>
    <row r="68" spans="7:57" ht="15" customHeight="1">
      <c r="G68" s="415"/>
      <c r="H68" s="411">
        <v>56</v>
      </c>
      <c r="I68" s="411">
        <f t="shared" si="4"/>
        <v>0.2</v>
      </c>
      <c r="J68" s="780"/>
      <c r="K68" s="533">
        <f>$K$14</f>
        <v>0</v>
      </c>
      <c r="L68" s="780"/>
      <c r="M68" s="526">
        <f t="shared" si="5"/>
        <v>0</v>
      </c>
      <c r="N68" s="527">
        <f t="shared" si="6"/>
        <v>0.2</v>
      </c>
      <c r="O68" s="423"/>
      <c r="P68" s="531"/>
      <c r="Q68" s="531"/>
      <c r="R68" s="530">
        <f t="shared" si="2"/>
        <v>0.2</v>
      </c>
      <c r="S68" s="532">
        <f t="shared" si="7"/>
        <v>11.199999999999992</v>
      </c>
      <c r="T68" s="411" t="str">
        <f t="shared" si="3"/>
        <v>A</v>
      </c>
      <c r="U68" s="411" t="str">
        <f>IFERROR(INDEX(Nível!D:D,MATCH(H68,Nível!A:A,0)),U67)</f>
        <v>A</v>
      </c>
      <c r="V68" s="411" t="str">
        <f>IFERROR(INDEX(Nível!D:D,MATCH(H68,Nível!B:B,0)),V67)</f>
        <v>A</v>
      </c>
      <c r="W68" s="412" t="str">
        <f>IFERROR(INDEX(Nível!D:D,MATCH(H68,Nível!C:C,0)),CARREIRA!W67)</f>
        <v>A</v>
      </c>
      <c r="AZ68" s="411"/>
      <c r="BA68" s="413"/>
      <c r="BB68" s="414"/>
      <c r="BC68" s="414"/>
      <c r="BD68" s="414"/>
      <c r="BE68" s="414"/>
    </row>
    <row r="69" spans="7:57" ht="15" customHeight="1">
      <c r="G69" s="415"/>
      <c r="H69" s="411">
        <v>57</v>
      </c>
      <c r="I69" s="411">
        <f t="shared" si="4"/>
        <v>0.2</v>
      </c>
      <c r="J69" s="780"/>
      <c r="K69" s="533">
        <f>$K$15</f>
        <v>0</v>
      </c>
      <c r="L69" s="780"/>
      <c r="M69" s="526">
        <f t="shared" si="5"/>
        <v>0</v>
      </c>
      <c r="N69" s="527">
        <f t="shared" si="6"/>
        <v>0.2</v>
      </c>
      <c r="O69" s="423"/>
      <c r="P69" s="531"/>
      <c r="Q69" s="531"/>
      <c r="R69" s="530">
        <f t="shared" si="2"/>
        <v>0.2</v>
      </c>
      <c r="S69" s="532">
        <f t="shared" si="7"/>
        <v>11.399999999999991</v>
      </c>
      <c r="T69" s="411" t="str">
        <f t="shared" si="3"/>
        <v>A</v>
      </c>
      <c r="U69" s="411" t="str">
        <f>IFERROR(INDEX(Nível!D:D,MATCH(H69,Nível!A:A,0)),U68)</f>
        <v>A</v>
      </c>
      <c r="V69" s="411" t="str">
        <f>IFERROR(INDEX(Nível!D:D,MATCH(H69,Nível!B:B,0)),V68)</f>
        <v>A</v>
      </c>
      <c r="W69" s="412" t="str">
        <f>IFERROR(INDEX(Nível!D:D,MATCH(H69,Nível!C:C,0)),CARREIRA!W68)</f>
        <v>A</v>
      </c>
      <c r="AZ69" s="411"/>
      <c r="BA69" s="413"/>
      <c r="BB69" s="414"/>
      <c r="BC69" s="414"/>
      <c r="BD69" s="414"/>
      <c r="BE69" s="414"/>
    </row>
    <row r="70" spans="7:57" ht="15" customHeight="1">
      <c r="G70" s="415"/>
      <c r="H70" s="417">
        <v>58</v>
      </c>
      <c r="I70" s="411">
        <f t="shared" si="4"/>
        <v>0.2</v>
      </c>
      <c r="J70" s="780"/>
      <c r="K70" s="533">
        <f>$K$16</f>
        <v>0</v>
      </c>
      <c r="L70" s="780"/>
      <c r="M70" s="526">
        <f t="shared" si="5"/>
        <v>0</v>
      </c>
      <c r="N70" s="527">
        <f t="shared" si="6"/>
        <v>0.2</v>
      </c>
      <c r="O70" s="423"/>
      <c r="P70" s="531"/>
      <c r="Q70" s="531"/>
      <c r="R70" s="530">
        <f t="shared" si="2"/>
        <v>0.2</v>
      </c>
      <c r="S70" s="532">
        <f t="shared" si="7"/>
        <v>11.599999999999991</v>
      </c>
      <c r="T70" s="411" t="str">
        <f t="shared" si="3"/>
        <v>A</v>
      </c>
      <c r="U70" s="411" t="str">
        <f>IFERROR(INDEX(Nível!D:D,MATCH(H70,Nível!A:A,0)),U69)</f>
        <v>A</v>
      </c>
      <c r="V70" s="411" t="str">
        <f>IFERROR(INDEX(Nível!D:D,MATCH(H70,Nível!B:B,0)),V69)</f>
        <v>A</v>
      </c>
      <c r="W70" s="412" t="str">
        <f>IFERROR(INDEX(Nível!D:D,MATCH(H70,Nível!C:C,0)),CARREIRA!W69)</f>
        <v>A</v>
      </c>
      <c r="AZ70" s="411"/>
      <c r="BA70" s="413"/>
      <c r="BB70" s="414"/>
      <c r="BC70" s="414"/>
      <c r="BD70" s="414"/>
      <c r="BE70" s="414"/>
    </row>
    <row r="71" spans="7:57" ht="15" customHeight="1">
      <c r="G71" s="415"/>
      <c r="H71" s="411">
        <v>59</v>
      </c>
      <c r="I71" s="411">
        <f t="shared" si="4"/>
        <v>0.2</v>
      </c>
      <c r="J71" s="780"/>
      <c r="K71" s="533">
        <f>$K$17</f>
        <v>0</v>
      </c>
      <c r="L71" s="780"/>
      <c r="M71" s="526">
        <f t="shared" si="5"/>
        <v>0</v>
      </c>
      <c r="N71" s="527">
        <f t="shared" si="6"/>
        <v>0.2</v>
      </c>
      <c r="O71" s="423"/>
      <c r="P71" s="531"/>
      <c r="Q71" s="531"/>
      <c r="R71" s="530">
        <f t="shared" si="2"/>
        <v>0.2</v>
      </c>
      <c r="S71" s="532">
        <f t="shared" si="7"/>
        <v>11.79999999999999</v>
      </c>
      <c r="T71" s="411" t="str">
        <f t="shared" si="3"/>
        <v>A</v>
      </c>
      <c r="U71" s="411" t="str">
        <f>IFERROR(INDEX(Nível!D:D,MATCH(H71,Nível!A:A,0)),U70)</f>
        <v>A</v>
      </c>
      <c r="V71" s="411" t="str">
        <f>IFERROR(INDEX(Nível!D:D,MATCH(H71,Nível!B:B,0)),V70)</f>
        <v>A</v>
      </c>
      <c r="W71" s="412" t="str">
        <f>IFERROR(INDEX(Nível!D:D,MATCH(H71,Nível!C:C,0)),CARREIRA!W70)</f>
        <v>A</v>
      </c>
      <c r="AZ71" s="411"/>
      <c r="BA71" s="413"/>
      <c r="BB71" s="414"/>
      <c r="BC71" s="414"/>
      <c r="BD71" s="414"/>
      <c r="BE71" s="414"/>
    </row>
    <row r="72" spans="7:57" ht="15" customHeight="1">
      <c r="G72" s="417"/>
      <c r="H72" s="411">
        <v>60</v>
      </c>
      <c r="I72" s="411">
        <f t="shared" si="4"/>
        <v>0.2</v>
      </c>
      <c r="J72" s="781"/>
      <c r="K72" s="533">
        <f>$K$18</f>
        <v>0</v>
      </c>
      <c r="L72" s="780"/>
      <c r="M72" s="526">
        <f t="shared" si="5"/>
        <v>0</v>
      </c>
      <c r="N72" s="527">
        <f t="shared" si="6"/>
        <v>0.2</v>
      </c>
      <c r="O72" s="423"/>
      <c r="P72" s="531"/>
      <c r="Q72" s="531"/>
      <c r="R72" s="530">
        <f t="shared" si="2"/>
        <v>0.2</v>
      </c>
      <c r="S72" s="532">
        <f t="shared" si="7"/>
        <v>11.999999999999989</v>
      </c>
      <c r="T72" s="411" t="str">
        <f t="shared" si="3"/>
        <v>A</v>
      </c>
      <c r="U72" s="411" t="str">
        <f>IFERROR(INDEX(Nível!D:D,MATCH(H72,Nível!A:A,0)),U71)</f>
        <v>A</v>
      </c>
      <c r="V72" s="411" t="str">
        <f>IFERROR(INDEX(Nível!D:D,MATCH(H72,Nível!B:B,0)),V71)</f>
        <v>A</v>
      </c>
      <c r="W72" s="412" t="str">
        <f>IFERROR(INDEX(Nível!D:D,MATCH(H72,Nível!C:C,0)),CARREIRA!W71)</f>
        <v>A</v>
      </c>
      <c r="AZ72" s="411"/>
      <c r="BA72" s="413"/>
      <c r="BB72" s="414"/>
      <c r="BC72" s="414"/>
      <c r="BD72" s="414"/>
      <c r="BE72" s="414"/>
    </row>
    <row r="73" spans="7:57" ht="15" customHeight="1">
      <c r="G73" s="409" t="s">
        <v>537</v>
      </c>
      <c r="H73" s="417">
        <v>61</v>
      </c>
      <c r="I73" s="411">
        <f t="shared" si="4"/>
        <v>0.2</v>
      </c>
      <c r="J73" s="779">
        <f>$J$13</f>
        <v>0</v>
      </c>
      <c r="K73" s="533">
        <f>$K$13</f>
        <v>0</v>
      </c>
      <c r="L73" s="780"/>
      <c r="M73" s="526">
        <f t="shared" si="5"/>
        <v>0</v>
      </c>
      <c r="N73" s="527">
        <f t="shared" si="6"/>
        <v>0.2</v>
      </c>
      <c r="O73" s="413"/>
      <c r="P73" s="531"/>
      <c r="Q73" s="531"/>
      <c r="R73" s="530">
        <f t="shared" si="2"/>
        <v>0.2</v>
      </c>
      <c r="S73" s="532">
        <f t="shared" si="7"/>
        <v>12.199999999999989</v>
      </c>
      <c r="T73" s="411" t="str">
        <f t="shared" si="3"/>
        <v>A</v>
      </c>
      <c r="U73" s="411" t="str">
        <f>IFERROR(INDEX(Nível!D:D,MATCH(H73,Nível!A:A,0)),U72)</f>
        <v>A</v>
      </c>
      <c r="V73" s="411" t="str">
        <f>IFERROR(INDEX(Nível!D:D,MATCH(H73,Nível!B:B,0)),V72)</f>
        <v>A</v>
      </c>
      <c r="W73" s="412" t="str">
        <f>IFERROR(INDEX(Nível!D:D,MATCH(H73,Nível!C:C,0)),CARREIRA!W72)</f>
        <v>A</v>
      </c>
      <c r="AZ73" s="411"/>
      <c r="BA73" s="413"/>
      <c r="BB73" s="414"/>
      <c r="BC73" s="414"/>
      <c r="BD73" s="414"/>
      <c r="BE73" s="414"/>
    </row>
    <row r="74" spans="7:57" ht="15" customHeight="1">
      <c r="G74" s="415"/>
      <c r="H74" s="411">
        <v>62</v>
      </c>
      <c r="I74" s="411">
        <f t="shared" si="4"/>
        <v>0.2</v>
      </c>
      <c r="J74" s="780"/>
      <c r="K74" s="533">
        <f>$K$14</f>
        <v>0</v>
      </c>
      <c r="L74" s="780"/>
      <c r="M74" s="526">
        <f t="shared" si="5"/>
        <v>0</v>
      </c>
      <c r="N74" s="527">
        <f t="shared" si="6"/>
        <v>0.2</v>
      </c>
      <c r="O74" s="413"/>
      <c r="P74" s="531"/>
      <c r="Q74" s="531"/>
      <c r="R74" s="530">
        <f t="shared" si="2"/>
        <v>0.2</v>
      </c>
      <c r="S74" s="532">
        <f t="shared" si="7"/>
        <v>12.399999999999988</v>
      </c>
      <c r="T74" s="411" t="str">
        <f t="shared" si="3"/>
        <v>A</v>
      </c>
      <c r="U74" s="411" t="str">
        <f>IFERROR(INDEX(Nível!D:D,MATCH(H74,Nível!A:A,0)),U73)</f>
        <v>A</v>
      </c>
      <c r="V74" s="411" t="str">
        <f>IFERROR(INDEX(Nível!D:D,MATCH(H74,Nível!B:B,0)),V73)</f>
        <v>A</v>
      </c>
      <c r="W74" s="412" t="str">
        <f>IFERROR(INDEX(Nível!D:D,MATCH(H74,Nível!C:C,0)),CARREIRA!W73)</f>
        <v>A</v>
      </c>
      <c r="AZ74" s="411"/>
      <c r="BA74" s="413"/>
      <c r="BB74" s="414"/>
      <c r="BC74" s="414"/>
      <c r="BD74" s="414"/>
      <c r="BE74" s="414"/>
    </row>
    <row r="75" spans="7:57" ht="15" customHeight="1">
      <c r="G75" s="415"/>
      <c r="H75" s="411">
        <v>63</v>
      </c>
      <c r="I75" s="411">
        <f t="shared" si="4"/>
        <v>0.2</v>
      </c>
      <c r="J75" s="780"/>
      <c r="K75" s="533">
        <f>$K$15</f>
        <v>0</v>
      </c>
      <c r="L75" s="780"/>
      <c r="M75" s="526">
        <f t="shared" si="5"/>
        <v>0</v>
      </c>
      <c r="N75" s="527">
        <f t="shared" si="6"/>
        <v>0.2</v>
      </c>
      <c r="O75" s="413"/>
      <c r="P75" s="531"/>
      <c r="Q75" s="531"/>
      <c r="R75" s="530">
        <f t="shared" si="2"/>
        <v>0.2</v>
      </c>
      <c r="S75" s="532">
        <f t="shared" si="7"/>
        <v>12.599999999999987</v>
      </c>
      <c r="T75" s="411" t="str">
        <f t="shared" si="3"/>
        <v>A</v>
      </c>
      <c r="U75" s="411" t="str">
        <f>IFERROR(INDEX(Nível!D:D,MATCH(H75,Nível!A:A,0)),U74)</f>
        <v>A</v>
      </c>
      <c r="V75" s="411" t="str">
        <f>IFERROR(INDEX(Nível!D:D,MATCH(H75,Nível!B:B,0)),V74)</f>
        <v>A</v>
      </c>
      <c r="W75" s="412" t="str">
        <f>IFERROR(INDEX(Nível!D:D,MATCH(H75,Nível!C:C,0)),CARREIRA!W74)</f>
        <v>A</v>
      </c>
      <c r="AZ75" s="411"/>
      <c r="BA75" s="413"/>
      <c r="BB75" s="414"/>
      <c r="BC75" s="414"/>
      <c r="BD75" s="414"/>
      <c r="BE75" s="414"/>
    </row>
    <row r="76" spans="7:57" ht="15" customHeight="1">
      <c r="G76" s="415"/>
      <c r="H76" s="417">
        <v>64</v>
      </c>
      <c r="I76" s="411">
        <f t="shared" si="4"/>
        <v>0.2</v>
      </c>
      <c r="J76" s="780"/>
      <c r="K76" s="533">
        <f>$K$16</f>
        <v>0</v>
      </c>
      <c r="L76" s="780"/>
      <c r="M76" s="526">
        <f t="shared" si="5"/>
        <v>0</v>
      </c>
      <c r="N76" s="527">
        <f t="shared" si="6"/>
        <v>0.2</v>
      </c>
      <c r="O76" s="413"/>
      <c r="P76" s="531"/>
      <c r="Q76" s="531"/>
      <c r="R76" s="530">
        <f t="shared" si="2"/>
        <v>0.2</v>
      </c>
      <c r="S76" s="532">
        <f t="shared" si="7"/>
        <v>12.799999999999986</v>
      </c>
      <c r="T76" s="411" t="str">
        <f t="shared" si="3"/>
        <v>A</v>
      </c>
      <c r="U76" s="411" t="str">
        <f>IFERROR(INDEX(Nível!D:D,MATCH(H76,Nível!A:A,0)),U75)</f>
        <v>A</v>
      </c>
      <c r="V76" s="411" t="str">
        <f>IFERROR(INDEX(Nível!D:D,MATCH(H76,Nível!B:B,0)),V75)</f>
        <v>A</v>
      </c>
      <c r="W76" s="412" t="str">
        <f>IFERROR(INDEX(Nível!D:D,MATCH(H76,Nível!C:C,0)),CARREIRA!W75)</f>
        <v>A</v>
      </c>
      <c r="AZ76" s="411"/>
      <c r="BA76" s="413"/>
      <c r="BB76" s="414"/>
      <c r="BC76" s="414"/>
      <c r="BD76" s="414"/>
      <c r="BE76" s="414"/>
    </row>
    <row r="77" spans="7:57" ht="15" customHeight="1">
      <c r="G77" s="415"/>
      <c r="H77" s="411">
        <v>65</v>
      </c>
      <c r="I77" s="411">
        <f t="shared" si="4"/>
        <v>0.2</v>
      </c>
      <c r="J77" s="780"/>
      <c r="K77" s="533">
        <f>$K$17</f>
        <v>0</v>
      </c>
      <c r="L77" s="780"/>
      <c r="M77" s="526">
        <f t="shared" si="5"/>
        <v>0</v>
      </c>
      <c r="N77" s="527">
        <f t="shared" si="6"/>
        <v>0.2</v>
      </c>
      <c r="O77" s="413"/>
      <c r="P77" s="531"/>
      <c r="Q77" s="531"/>
      <c r="R77" s="530">
        <f t="shared" ref="R77:R140" si="20">SUM(N77:Q77)</f>
        <v>0.2</v>
      </c>
      <c r="S77" s="532">
        <f t="shared" si="7"/>
        <v>12.999999999999986</v>
      </c>
      <c r="T77" s="411" t="str">
        <f t="shared" ref="T77:T140" si="21">INDEX($B$9:$C$27,MATCH(S77,$C$9:$C$27,1),1)</f>
        <v>A</v>
      </c>
      <c r="U77" s="411" t="str">
        <f>IFERROR(INDEX(Nível!D:D,MATCH(H77,Nível!A:A,0)),U76)</f>
        <v>A</v>
      </c>
      <c r="V77" s="411" t="str">
        <f>IFERROR(INDEX(Nível!D:D,MATCH(H77,Nível!B:B,0)),V76)</f>
        <v>A</v>
      </c>
      <c r="W77" s="412" t="str">
        <f>IFERROR(INDEX(Nível!D:D,MATCH(H77,Nível!C:C,0)),CARREIRA!W76)</f>
        <v>A</v>
      </c>
      <c r="AZ77" s="411"/>
      <c r="BA77" s="413"/>
      <c r="BB77" s="414"/>
      <c r="BC77" s="414"/>
      <c r="BD77" s="414"/>
      <c r="BE77" s="414"/>
    </row>
    <row r="78" spans="7:57" ht="15" customHeight="1">
      <c r="G78" s="415"/>
      <c r="H78" s="411">
        <v>66</v>
      </c>
      <c r="I78" s="411">
        <f t="shared" ref="I78:I141" si="22">$I$13</f>
        <v>0.2</v>
      </c>
      <c r="J78" s="781"/>
      <c r="K78" s="533">
        <f>$K$18</f>
        <v>0</v>
      </c>
      <c r="L78" s="780"/>
      <c r="M78" s="526">
        <f t="shared" ref="M78:M141" si="23">$M$13</f>
        <v>0</v>
      </c>
      <c r="N78" s="527">
        <f t="shared" ref="N78:N141" si="24">SUM(I78+K78+M78)*$N$10</f>
        <v>0.2</v>
      </c>
      <c r="O78" s="413"/>
      <c r="P78" s="531"/>
      <c r="Q78" s="531"/>
      <c r="R78" s="530">
        <f t="shared" si="20"/>
        <v>0.2</v>
      </c>
      <c r="S78" s="532">
        <f t="shared" ref="S78:S141" si="25">S77+R78</f>
        <v>13.199999999999985</v>
      </c>
      <c r="T78" s="411" t="str">
        <f t="shared" si="21"/>
        <v>A</v>
      </c>
      <c r="U78" s="411" t="str">
        <f>IFERROR(INDEX(Nível!D:D,MATCH(H78,Nível!A:A,0)),U77)</f>
        <v>A</v>
      </c>
      <c r="V78" s="411" t="str">
        <f>IFERROR(INDEX(Nível!D:D,MATCH(H78,Nível!B:B,0)),V77)</f>
        <v>A</v>
      </c>
      <c r="W78" s="412" t="str">
        <f>IFERROR(INDEX(Nível!D:D,MATCH(H78,Nível!C:C,0)),CARREIRA!W77)</f>
        <v>A</v>
      </c>
      <c r="AZ78" s="411"/>
      <c r="BA78" s="413"/>
      <c r="BB78" s="414"/>
      <c r="BC78" s="414"/>
      <c r="BD78" s="414"/>
      <c r="BE78" s="414"/>
    </row>
    <row r="79" spans="7:57" ht="15" customHeight="1">
      <c r="G79" s="415"/>
      <c r="H79" s="417">
        <v>67</v>
      </c>
      <c r="I79" s="411">
        <f t="shared" si="22"/>
        <v>0.2</v>
      </c>
      <c r="J79" s="779">
        <f>$J$13</f>
        <v>0</v>
      </c>
      <c r="K79" s="533">
        <f>$K$13</f>
        <v>0</v>
      </c>
      <c r="L79" s="780"/>
      <c r="M79" s="526">
        <f t="shared" si="23"/>
        <v>0</v>
      </c>
      <c r="N79" s="527">
        <f t="shared" si="24"/>
        <v>0.2</v>
      </c>
      <c r="O79" s="413"/>
      <c r="P79" s="531"/>
      <c r="Q79" s="531"/>
      <c r="R79" s="530">
        <f t="shared" si="20"/>
        <v>0.2</v>
      </c>
      <c r="S79" s="532">
        <f t="shared" si="25"/>
        <v>13.399999999999984</v>
      </c>
      <c r="T79" s="411" t="str">
        <f t="shared" si="21"/>
        <v>A</v>
      </c>
      <c r="U79" s="411" t="str">
        <f>IFERROR(INDEX(Nível!D:D,MATCH(H79,Nível!A:A,0)),U78)</f>
        <v>A</v>
      </c>
      <c r="V79" s="411" t="str">
        <f>IFERROR(INDEX(Nível!D:D,MATCH(H79,Nível!B:B,0)),V78)</f>
        <v>A</v>
      </c>
      <c r="W79" s="412" t="str">
        <f>IFERROR(INDEX(Nível!D:D,MATCH(H79,Nível!C:C,0)),CARREIRA!W78)</f>
        <v>A</v>
      </c>
      <c r="AZ79" s="411"/>
      <c r="BA79" s="413"/>
      <c r="BB79" s="414"/>
      <c r="BC79" s="414"/>
      <c r="BD79" s="414"/>
      <c r="BE79" s="414"/>
    </row>
    <row r="80" spans="7:57" ht="15" customHeight="1">
      <c r="G80" s="415"/>
      <c r="H80" s="411">
        <v>68</v>
      </c>
      <c r="I80" s="411">
        <f t="shared" si="22"/>
        <v>0.2</v>
      </c>
      <c r="J80" s="780"/>
      <c r="K80" s="533">
        <f>$K$14</f>
        <v>0</v>
      </c>
      <c r="L80" s="780"/>
      <c r="M80" s="526">
        <f t="shared" si="23"/>
        <v>0</v>
      </c>
      <c r="N80" s="527">
        <f t="shared" si="24"/>
        <v>0.2</v>
      </c>
      <c r="O80" s="413"/>
      <c r="P80" s="531"/>
      <c r="Q80" s="531"/>
      <c r="R80" s="530">
        <f t="shared" si="20"/>
        <v>0.2</v>
      </c>
      <c r="S80" s="532">
        <f t="shared" si="25"/>
        <v>13.599999999999984</v>
      </c>
      <c r="T80" s="411" t="str">
        <f t="shared" si="21"/>
        <v>A</v>
      </c>
      <c r="U80" s="411" t="str">
        <f>IFERROR(INDEX(Nível!D:D,MATCH(H80,Nível!A:A,0)),U79)</f>
        <v>A</v>
      </c>
      <c r="V80" s="411" t="str">
        <f>IFERROR(INDEX(Nível!D:D,MATCH(H80,Nível!B:B,0)),V79)</f>
        <v>A</v>
      </c>
      <c r="W80" s="412" t="str">
        <f>IFERROR(INDEX(Nível!D:D,MATCH(H80,Nível!C:C,0)),CARREIRA!W79)</f>
        <v>A</v>
      </c>
      <c r="AZ80" s="411"/>
      <c r="BA80" s="413"/>
      <c r="BB80" s="414"/>
      <c r="BC80" s="414"/>
      <c r="BD80" s="414"/>
      <c r="BE80" s="414"/>
    </row>
    <row r="81" spans="7:57" ht="15" customHeight="1">
      <c r="G81" s="415"/>
      <c r="H81" s="411">
        <v>69</v>
      </c>
      <c r="I81" s="411">
        <f t="shared" si="22"/>
        <v>0.2</v>
      </c>
      <c r="J81" s="780"/>
      <c r="K81" s="533">
        <f>$K$15</f>
        <v>0</v>
      </c>
      <c r="L81" s="780"/>
      <c r="M81" s="526">
        <f t="shared" si="23"/>
        <v>0</v>
      </c>
      <c r="N81" s="527">
        <f t="shared" si="24"/>
        <v>0.2</v>
      </c>
      <c r="O81" s="413"/>
      <c r="P81" s="531"/>
      <c r="Q81" s="531"/>
      <c r="R81" s="530">
        <f t="shared" si="20"/>
        <v>0.2</v>
      </c>
      <c r="S81" s="532">
        <f t="shared" si="25"/>
        <v>13.799999999999983</v>
      </c>
      <c r="T81" s="411" t="str">
        <f t="shared" si="21"/>
        <v>A</v>
      </c>
      <c r="U81" s="411" t="str">
        <f>IFERROR(INDEX(Nível!D:D,MATCH(H81,Nível!A:A,0)),U80)</f>
        <v>A</v>
      </c>
      <c r="V81" s="411" t="str">
        <f>IFERROR(INDEX(Nível!D:D,MATCH(H81,Nível!B:B,0)),V80)</f>
        <v>A</v>
      </c>
      <c r="W81" s="412" t="str">
        <f>IFERROR(INDEX(Nível!D:D,MATCH(H81,Nível!C:C,0)),CARREIRA!W80)</f>
        <v>A</v>
      </c>
      <c r="AZ81" s="411"/>
      <c r="BA81" s="413"/>
      <c r="BB81" s="414"/>
      <c r="BC81" s="414"/>
      <c r="BD81" s="414"/>
      <c r="BE81" s="414"/>
    </row>
    <row r="82" spans="7:57" ht="15" customHeight="1">
      <c r="G82" s="415"/>
      <c r="H82" s="417">
        <v>70</v>
      </c>
      <c r="I82" s="411">
        <f t="shared" si="22"/>
        <v>0.2</v>
      </c>
      <c r="J82" s="780"/>
      <c r="K82" s="533">
        <f>$K$16</f>
        <v>0</v>
      </c>
      <c r="L82" s="780"/>
      <c r="M82" s="526">
        <f t="shared" si="23"/>
        <v>0</v>
      </c>
      <c r="N82" s="527">
        <f t="shared" si="24"/>
        <v>0.2</v>
      </c>
      <c r="O82" s="413"/>
      <c r="P82" s="531"/>
      <c r="Q82" s="531"/>
      <c r="R82" s="530">
        <f t="shared" si="20"/>
        <v>0.2</v>
      </c>
      <c r="S82" s="532">
        <f t="shared" si="25"/>
        <v>13.999999999999982</v>
      </c>
      <c r="T82" s="411" t="str">
        <f t="shared" si="21"/>
        <v>A</v>
      </c>
      <c r="U82" s="411" t="str">
        <f>IFERROR(INDEX(Nível!D:D,MATCH(H82,Nível!A:A,0)),U81)</f>
        <v>A</v>
      </c>
      <c r="V82" s="411" t="str">
        <f>IFERROR(INDEX(Nível!D:D,MATCH(H82,Nível!B:B,0)),V81)</f>
        <v>A</v>
      </c>
      <c r="W82" s="412" t="str">
        <f>IFERROR(INDEX(Nível!D:D,MATCH(H82,Nível!C:C,0)),CARREIRA!W81)</f>
        <v>A</v>
      </c>
      <c r="AZ82" s="411"/>
      <c r="BA82" s="413"/>
      <c r="BB82" s="414"/>
      <c r="BC82" s="414"/>
      <c r="BD82" s="414"/>
      <c r="BE82" s="414"/>
    </row>
    <row r="83" spans="7:57" ht="15" customHeight="1">
      <c r="G83" s="415"/>
      <c r="H83" s="411">
        <v>71</v>
      </c>
      <c r="I83" s="411">
        <f t="shared" si="22"/>
        <v>0.2</v>
      </c>
      <c r="J83" s="780"/>
      <c r="K83" s="533">
        <f>$K$17</f>
        <v>0</v>
      </c>
      <c r="L83" s="780"/>
      <c r="M83" s="526">
        <f t="shared" si="23"/>
        <v>0</v>
      </c>
      <c r="N83" s="527">
        <f t="shared" si="24"/>
        <v>0.2</v>
      </c>
      <c r="O83" s="413"/>
      <c r="P83" s="531"/>
      <c r="Q83" s="531"/>
      <c r="R83" s="530">
        <f t="shared" si="20"/>
        <v>0.2</v>
      </c>
      <c r="S83" s="532">
        <f t="shared" si="25"/>
        <v>14.199999999999982</v>
      </c>
      <c r="T83" s="411" t="str">
        <f t="shared" si="21"/>
        <v>A</v>
      </c>
      <c r="U83" s="411" t="str">
        <f>IFERROR(INDEX(Nível!D:D,MATCH(H83,Nível!A:A,0)),U82)</f>
        <v>A</v>
      </c>
      <c r="V83" s="411" t="str">
        <f>IFERROR(INDEX(Nível!D:D,MATCH(H83,Nível!B:B,0)),V82)</f>
        <v>A</v>
      </c>
      <c r="W83" s="412" t="str">
        <f>IFERROR(INDEX(Nível!D:D,MATCH(H83,Nível!C:C,0)),CARREIRA!W82)</f>
        <v>A</v>
      </c>
      <c r="AZ83" s="411"/>
      <c r="BA83" s="413"/>
      <c r="BB83" s="414"/>
      <c r="BC83" s="414"/>
      <c r="BD83" s="414"/>
      <c r="BE83" s="414"/>
    </row>
    <row r="84" spans="7:57" ht="15" customHeight="1">
      <c r="G84" s="417"/>
      <c r="H84" s="411">
        <v>72</v>
      </c>
      <c r="I84" s="411">
        <f t="shared" si="22"/>
        <v>0.2</v>
      </c>
      <c r="J84" s="781"/>
      <c r="K84" s="533">
        <f>$K$18</f>
        <v>0</v>
      </c>
      <c r="L84" s="781"/>
      <c r="M84" s="526">
        <f t="shared" si="23"/>
        <v>0</v>
      </c>
      <c r="N84" s="527">
        <f t="shared" si="24"/>
        <v>0.2</v>
      </c>
      <c r="O84" s="413"/>
      <c r="P84" s="531"/>
      <c r="Q84" s="531"/>
      <c r="R84" s="530">
        <f t="shared" si="20"/>
        <v>0.2</v>
      </c>
      <c r="S84" s="532">
        <f t="shared" si="25"/>
        <v>14.399999999999981</v>
      </c>
      <c r="T84" s="411" t="str">
        <f t="shared" si="21"/>
        <v>A</v>
      </c>
      <c r="U84" s="411" t="str">
        <f>IFERROR(INDEX(Nível!D:D,MATCH(H84,Nível!A:A,0)),U83)</f>
        <v>A</v>
      </c>
      <c r="V84" s="411" t="str">
        <f>IFERROR(INDEX(Nível!D:D,MATCH(H84,Nível!B:B,0)),V83)</f>
        <v>A</v>
      </c>
      <c r="W84" s="412" t="str">
        <f>IFERROR(INDEX(Nível!D:D,MATCH(H84,Nível!C:C,0)),CARREIRA!W83)</f>
        <v>A</v>
      </c>
      <c r="AZ84" s="411"/>
      <c r="BA84" s="413"/>
      <c r="BB84" s="414"/>
      <c r="BC84" s="414"/>
      <c r="BD84" s="414"/>
      <c r="BE84" s="414"/>
    </row>
    <row r="85" spans="7:57" ht="15" customHeight="1">
      <c r="G85" s="409" t="s">
        <v>538</v>
      </c>
      <c r="H85" s="417">
        <v>73</v>
      </c>
      <c r="I85" s="411">
        <f t="shared" si="22"/>
        <v>0.2</v>
      </c>
      <c r="J85" s="779">
        <f>$J$13</f>
        <v>0</v>
      </c>
      <c r="K85" s="533">
        <f>$K$13</f>
        <v>0</v>
      </c>
      <c r="L85" s="779">
        <f>$L$13</f>
        <v>0</v>
      </c>
      <c r="M85" s="526">
        <f t="shared" si="23"/>
        <v>0</v>
      </c>
      <c r="N85" s="527">
        <f t="shared" si="24"/>
        <v>0.2</v>
      </c>
      <c r="O85" s="413"/>
      <c r="P85" s="531"/>
      <c r="Q85" s="531"/>
      <c r="R85" s="530">
        <f t="shared" si="20"/>
        <v>0.2</v>
      </c>
      <c r="S85" s="532">
        <f t="shared" si="25"/>
        <v>14.59999999999998</v>
      </c>
      <c r="T85" s="411" t="str">
        <f t="shared" si="21"/>
        <v>A</v>
      </c>
      <c r="U85" s="411" t="str">
        <f>IFERROR(INDEX(Nível!D:D,MATCH(H85,Nível!A:A,0)),U84)</f>
        <v>A</v>
      </c>
      <c r="V85" s="411" t="str">
        <f>IFERROR(INDEX(Nível!D:D,MATCH(H85,Nível!B:B,0)),V84)</f>
        <v>A</v>
      </c>
      <c r="W85" s="412" t="str">
        <f>IFERROR(INDEX(Nível!D:D,MATCH(H85,Nível!C:C,0)),CARREIRA!W84)</f>
        <v>A</v>
      </c>
      <c r="AZ85" s="411"/>
      <c r="BA85" s="413"/>
      <c r="BB85" s="414"/>
      <c r="BC85" s="414"/>
      <c r="BD85" s="414"/>
      <c r="BE85" s="414"/>
    </row>
    <row r="86" spans="7:57" ht="15" customHeight="1">
      <c r="G86" s="415"/>
      <c r="H86" s="411">
        <v>74</v>
      </c>
      <c r="I86" s="411">
        <f t="shared" si="22"/>
        <v>0.2</v>
      </c>
      <c r="J86" s="780"/>
      <c r="K86" s="533">
        <f>$K$14</f>
        <v>0</v>
      </c>
      <c r="L86" s="780"/>
      <c r="M86" s="526">
        <f t="shared" si="23"/>
        <v>0</v>
      </c>
      <c r="N86" s="527">
        <f t="shared" si="24"/>
        <v>0.2</v>
      </c>
      <c r="O86" s="413"/>
      <c r="P86" s="531"/>
      <c r="Q86" s="531"/>
      <c r="R86" s="530">
        <f t="shared" si="20"/>
        <v>0.2</v>
      </c>
      <c r="S86" s="532">
        <f t="shared" si="25"/>
        <v>14.799999999999979</v>
      </c>
      <c r="T86" s="411" t="str">
        <f t="shared" si="21"/>
        <v>A</v>
      </c>
      <c r="U86" s="411" t="str">
        <f>IFERROR(INDEX(Nível!D:D,MATCH(H86,Nível!A:A,0)),U85)</f>
        <v>A</v>
      </c>
      <c r="V86" s="411" t="str">
        <f>IFERROR(INDEX(Nível!D:D,MATCH(H86,Nível!B:B,0)),V85)</f>
        <v>A</v>
      </c>
      <c r="W86" s="412" t="str">
        <f>IFERROR(INDEX(Nível!D:D,MATCH(H86,Nível!C:C,0)),CARREIRA!W85)</f>
        <v>A</v>
      </c>
      <c r="AZ86" s="411"/>
      <c r="BA86" s="413"/>
      <c r="BB86" s="414"/>
      <c r="BC86" s="414"/>
      <c r="BD86" s="414"/>
      <c r="BE86" s="414"/>
    </row>
    <row r="87" spans="7:57" ht="15" customHeight="1">
      <c r="G87" s="415"/>
      <c r="H87" s="411">
        <v>75</v>
      </c>
      <c r="I87" s="411">
        <f t="shared" si="22"/>
        <v>0.2</v>
      </c>
      <c r="J87" s="780"/>
      <c r="K87" s="533">
        <f>$K$15</f>
        <v>0</v>
      </c>
      <c r="L87" s="780"/>
      <c r="M87" s="526">
        <f t="shared" si="23"/>
        <v>0</v>
      </c>
      <c r="N87" s="527">
        <f t="shared" si="24"/>
        <v>0.2</v>
      </c>
      <c r="O87" s="413"/>
      <c r="P87" s="531"/>
      <c r="Q87" s="531"/>
      <c r="R87" s="530">
        <f t="shared" si="20"/>
        <v>0.2</v>
      </c>
      <c r="S87" s="532">
        <f t="shared" si="25"/>
        <v>14.999999999999979</v>
      </c>
      <c r="T87" s="411" t="str">
        <f t="shared" si="21"/>
        <v>A</v>
      </c>
      <c r="U87" s="411" t="str">
        <f>IFERROR(INDEX(Nível!D:D,MATCH(H87,Nível!A:A,0)),U86)</f>
        <v>A</v>
      </c>
      <c r="V87" s="411" t="str">
        <f>IFERROR(INDEX(Nível!D:D,MATCH(H87,Nível!B:B,0)),V86)</f>
        <v>A</v>
      </c>
      <c r="W87" s="412" t="str">
        <f>IFERROR(INDEX(Nível!D:D,MATCH(H87,Nível!C:C,0)),CARREIRA!W86)</f>
        <v>A</v>
      </c>
      <c r="AZ87" s="411"/>
      <c r="BA87" s="413"/>
      <c r="BB87" s="414"/>
      <c r="BC87" s="414"/>
      <c r="BD87" s="414"/>
      <c r="BE87" s="414"/>
    </row>
    <row r="88" spans="7:57" ht="15" customHeight="1">
      <c r="G88" s="415"/>
      <c r="H88" s="417">
        <v>76</v>
      </c>
      <c r="I88" s="411">
        <f t="shared" si="22"/>
        <v>0.2</v>
      </c>
      <c r="J88" s="780"/>
      <c r="K88" s="533">
        <f>$K$16</f>
        <v>0</v>
      </c>
      <c r="L88" s="780"/>
      <c r="M88" s="526">
        <f t="shared" si="23"/>
        <v>0</v>
      </c>
      <c r="N88" s="527">
        <f t="shared" si="24"/>
        <v>0.2</v>
      </c>
      <c r="O88" s="413"/>
      <c r="P88" s="531"/>
      <c r="Q88" s="531"/>
      <c r="R88" s="530">
        <f t="shared" si="20"/>
        <v>0.2</v>
      </c>
      <c r="S88" s="532">
        <f t="shared" si="25"/>
        <v>15.199999999999978</v>
      </c>
      <c r="T88" s="411" t="str">
        <f t="shared" si="21"/>
        <v>A</v>
      </c>
      <c r="U88" s="411" t="str">
        <f>IFERROR(INDEX(Nível!D:D,MATCH(H88,Nível!A:A,0)),U87)</f>
        <v>A</v>
      </c>
      <c r="V88" s="411" t="str">
        <f>IFERROR(INDEX(Nível!D:D,MATCH(H88,Nível!B:B,0)),V87)</f>
        <v>A</v>
      </c>
      <c r="W88" s="412" t="str">
        <f>IFERROR(INDEX(Nível!D:D,MATCH(H88,Nível!C:C,0)),CARREIRA!W87)</f>
        <v>A</v>
      </c>
      <c r="AZ88" s="411"/>
      <c r="BA88" s="413"/>
      <c r="BB88" s="414"/>
      <c r="BC88" s="414"/>
      <c r="BD88" s="414"/>
      <c r="BE88" s="414"/>
    </row>
    <row r="89" spans="7:57" ht="15" customHeight="1">
      <c r="G89" s="415"/>
      <c r="H89" s="411">
        <v>77</v>
      </c>
      <c r="I89" s="411">
        <f t="shared" si="22"/>
        <v>0.2</v>
      </c>
      <c r="J89" s="780"/>
      <c r="K89" s="533">
        <f>$K$17</f>
        <v>0</v>
      </c>
      <c r="L89" s="780"/>
      <c r="M89" s="526">
        <f t="shared" si="23"/>
        <v>0</v>
      </c>
      <c r="N89" s="527">
        <f t="shared" si="24"/>
        <v>0.2</v>
      </c>
      <c r="O89" s="413"/>
      <c r="P89" s="531"/>
      <c r="Q89" s="531"/>
      <c r="R89" s="530">
        <f t="shared" si="20"/>
        <v>0.2</v>
      </c>
      <c r="S89" s="532">
        <f t="shared" si="25"/>
        <v>15.399999999999977</v>
      </c>
      <c r="T89" s="411" t="str">
        <f t="shared" si="21"/>
        <v>A</v>
      </c>
      <c r="U89" s="411" t="str">
        <f>IFERROR(INDEX(Nível!D:D,MATCH(H89,Nível!A:A,0)),U88)</f>
        <v>A</v>
      </c>
      <c r="V89" s="411" t="str">
        <f>IFERROR(INDEX(Nível!D:D,MATCH(H89,Nível!B:B,0)),V88)</f>
        <v>A</v>
      </c>
      <c r="W89" s="412" t="str">
        <f>IFERROR(INDEX(Nível!D:D,MATCH(H89,Nível!C:C,0)),CARREIRA!W88)</f>
        <v>A</v>
      </c>
      <c r="AZ89" s="411"/>
      <c r="BA89" s="413"/>
      <c r="BB89" s="414"/>
      <c r="BC89" s="414"/>
      <c r="BD89" s="414"/>
      <c r="BE89" s="414"/>
    </row>
    <row r="90" spans="7:57" ht="15" customHeight="1">
      <c r="G90" s="415"/>
      <c r="H90" s="411">
        <v>78</v>
      </c>
      <c r="I90" s="411">
        <f t="shared" si="22"/>
        <v>0.2</v>
      </c>
      <c r="J90" s="781"/>
      <c r="K90" s="533">
        <f>$K$18</f>
        <v>0</v>
      </c>
      <c r="L90" s="780"/>
      <c r="M90" s="526">
        <f t="shared" si="23"/>
        <v>0</v>
      </c>
      <c r="N90" s="527">
        <f t="shared" si="24"/>
        <v>0.2</v>
      </c>
      <c r="O90" s="413"/>
      <c r="P90" s="531"/>
      <c r="Q90" s="531"/>
      <c r="R90" s="530">
        <f t="shared" si="20"/>
        <v>0.2</v>
      </c>
      <c r="S90" s="532">
        <f t="shared" si="25"/>
        <v>15.599999999999977</v>
      </c>
      <c r="T90" s="411" t="str">
        <f t="shared" si="21"/>
        <v>A</v>
      </c>
      <c r="U90" s="411" t="str">
        <f>IFERROR(INDEX(Nível!D:D,MATCH(H90,Nível!A:A,0)),U89)</f>
        <v>A</v>
      </c>
      <c r="V90" s="411" t="str">
        <f>IFERROR(INDEX(Nível!D:D,MATCH(H90,Nível!B:B,0)),V89)</f>
        <v>A</v>
      </c>
      <c r="W90" s="412" t="str">
        <f>IFERROR(INDEX(Nível!D:D,MATCH(H90,Nível!C:C,0)),CARREIRA!W89)</f>
        <v>A</v>
      </c>
      <c r="AZ90" s="411"/>
      <c r="BA90" s="413"/>
      <c r="BB90" s="414"/>
      <c r="BC90" s="414"/>
      <c r="BD90" s="414"/>
      <c r="BE90" s="414"/>
    </row>
    <row r="91" spans="7:57" ht="15" customHeight="1">
      <c r="G91" s="415"/>
      <c r="H91" s="417">
        <v>79</v>
      </c>
      <c r="I91" s="411">
        <f t="shared" si="22"/>
        <v>0.2</v>
      </c>
      <c r="J91" s="779">
        <f>$J$13</f>
        <v>0</v>
      </c>
      <c r="K91" s="533">
        <f>$K$13</f>
        <v>0</v>
      </c>
      <c r="L91" s="780"/>
      <c r="M91" s="526">
        <f t="shared" si="23"/>
        <v>0</v>
      </c>
      <c r="N91" s="527">
        <f t="shared" si="24"/>
        <v>0.2</v>
      </c>
      <c r="O91" s="413"/>
      <c r="P91" s="531"/>
      <c r="Q91" s="531"/>
      <c r="R91" s="530">
        <f t="shared" si="20"/>
        <v>0.2</v>
      </c>
      <c r="S91" s="532">
        <f t="shared" si="25"/>
        <v>15.799999999999976</v>
      </c>
      <c r="T91" s="411" t="str">
        <f t="shared" si="21"/>
        <v>A</v>
      </c>
      <c r="U91" s="411" t="str">
        <f>IFERROR(INDEX(Nível!D:D,MATCH(H91,Nível!A:A,0)),U90)</f>
        <v>A</v>
      </c>
      <c r="V91" s="411" t="str">
        <f>IFERROR(INDEX(Nível!D:D,MATCH(H91,Nível!B:B,0)),V90)</f>
        <v>A</v>
      </c>
      <c r="W91" s="412" t="str">
        <f>IFERROR(INDEX(Nível!D:D,MATCH(H91,Nível!C:C,0)),CARREIRA!W90)</f>
        <v>A</v>
      </c>
      <c r="AZ91" s="411"/>
      <c r="BA91" s="413"/>
      <c r="BB91" s="414"/>
      <c r="BC91" s="414"/>
      <c r="BD91" s="414"/>
      <c r="BE91" s="414"/>
    </row>
    <row r="92" spans="7:57" ht="15" customHeight="1">
      <c r="G92" s="415"/>
      <c r="H92" s="411">
        <v>80</v>
      </c>
      <c r="I92" s="411">
        <f t="shared" si="22"/>
        <v>0.2</v>
      </c>
      <c r="J92" s="780"/>
      <c r="K92" s="533">
        <f>$K$14</f>
        <v>0</v>
      </c>
      <c r="L92" s="780"/>
      <c r="M92" s="526">
        <f t="shared" si="23"/>
        <v>0</v>
      </c>
      <c r="N92" s="527">
        <f t="shared" si="24"/>
        <v>0.2</v>
      </c>
      <c r="O92" s="413"/>
      <c r="P92" s="531"/>
      <c r="Q92" s="531"/>
      <c r="R92" s="530">
        <f t="shared" si="20"/>
        <v>0.2</v>
      </c>
      <c r="S92" s="532">
        <f t="shared" si="25"/>
        <v>15.999999999999975</v>
      </c>
      <c r="T92" s="411" t="str">
        <f t="shared" si="21"/>
        <v>A</v>
      </c>
      <c r="U92" s="411" t="str">
        <f>IFERROR(INDEX(Nível!D:D,MATCH(H92,Nível!A:A,0)),U91)</f>
        <v>A</v>
      </c>
      <c r="V92" s="411" t="str">
        <f>IFERROR(INDEX(Nível!D:D,MATCH(H92,Nível!B:B,0)),V91)</f>
        <v>A</v>
      </c>
      <c r="W92" s="412" t="str">
        <f>IFERROR(INDEX(Nível!D:D,MATCH(H92,Nível!C:C,0)),CARREIRA!W91)</f>
        <v>A</v>
      </c>
      <c r="AZ92" s="411"/>
      <c r="BA92" s="413"/>
      <c r="BB92" s="414"/>
      <c r="BC92" s="414"/>
      <c r="BD92" s="414"/>
      <c r="BE92" s="414"/>
    </row>
    <row r="93" spans="7:57" ht="15" customHeight="1">
      <c r="G93" s="415"/>
      <c r="H93" s="411">
        <v>81</v>
      </c>
      <c r="I93" s="411">
        <f t="shared" si="22"/>
        <v>0.2</v>
      </c>
      <c r="J93" s="780"/>
      <c r="K93" s="533">
        <f>$K$15</f>
        <v>0</v>
      </c>
      <c r="L93" s="780"/>
      <c r="M93" s="526">
        <f t="shared" si="23"/>
        <v>0</v>
      </c>
      <c r="N93" s="527">
        <f t="shared" si="24"/>
        <v>0.2</v>
      </c>
      <c r="O93" s="413"/>
      <c r="P93" s="531"/>
      <c r="Q93" s="531"/>
      <c r="R93" s="530">
        <f t="shared" si="20"/>
        <v>0.2</v>
      </c>
      <c r="S93" s="532">
        <f t="shared" si="25"/>
        <v>16.199999999999974</v>
      </c>
      <c r="T93" s="411" t="str">
        <f t="shared" si="21"/>
        <v>A</v>
      </c>
      <c r="U93" s="411" t="str">
        <f>IFERROR(INDEX(Nível!D:D,MATCH(H93,Nível!A:A,0)),U92)</f>
        <v>A</v>
      </c>
      <c r="V93" s="411" t="str">
        <f>IFERROR(INDEX(Nível!D:D,MATCH(H93,Nível!B:B,0)),V92)</f>
        <v>A</v>
      </c>
      <c r="W93" s="412" t="str">
        <f>IFERROR(INDEX(Nível!D:D,MATCH(H93,Nível!C:C,0)),CARREIRA!W92)</f>
        <v>A</v>
      </c>
      <c r="AZ93" s="411"/>
      <c r="BA93" s="413"/>
      <c r="BB93" s="414"/>
      <c r="BC93" s="414"/>
      <c r="BD93" s="414"/>
      <c r="BE93" s="414"/>
    </row>
    <row r="94" spans="7:57" ht="15" customHeight="1">
      <c r="G94" s="415"/>
      <c r="H94" s="417">
        <v>82</v>
      </c>
      <c r="I94" s="411">
        <f t="shared" si="22"/>
        <v>0.2</v>
      </c>
      <c r="J94" s="780"/>
      <c r="K94" s="533">
        <f>$K$16</f>
        <v>0</v>
      </c>
      <c r="L94" s="780"/>
      <c r="M94" s="526">
        <f t="shared" si="23"/>
        <v>0</v>
      </c>
      <c r="N94" s="527">
        <f t="shared" si="24"/>
        <v>0.2</v>
      </c>
      <c r="O94" s="413"/>
      <c r="P94" s="531"/>
      <c r="Q94" s="531"/>
      <c r="R94" s="530">
        <f t="shared" si="20"/>
        <v>0.2</v>
      </c>
      <c r="S94" s="532">
        <f t="shared" si="25"/>
        <v>16.399999999999974</v>
      </c>
      <c r="T94" s="411" t="str">
        <f t="shared" si="21"/>
        <v>A</v>
      </c>
      <c r="U94" s="411" t="str">
        <f>IFERROR(INDEX(Nível!D:D,MATCH(H94,Nível!A:A,0)),U93)</f>
        <v>A</v>
      </c>
      <c r="V94" s="411" t="str">
        <f>IFERROR(INDEX(Nível!D:D,MATCH(H94,Nível!B:B,0)),V93)</f>
        <v>A</v>
      </c>
      <c r="W94" s="412" t="str">
        <f>IFERROR(INDEX(Nível!D:D,MATCH(H94,Nível!C:C,0)),CARREIRA!W93)</f>
        <v>A</v>
      </c>
      <c r="AZ94" s="411"/>
      <c r="BA94" s="413"/>
      <c r="BB94" s="414"/>
      <c r="BC94" s="414"/>
      <c r="BD94" s="414"/>
      <c r="BE94" s="414"/>
    </row>
    <row r="95" spans="7:57" ht="15" customHeight="1">
      <c r="G95" s="415"/>
      <c r="H95" s="411">
        <v>83</v>
      </c>
      <c r="I95" s="411">
        <f t="shared" si="22"/>
        <v>0.2</v>
      </c>
      <c r="J95" s="780"/>
      <c r="K95" s="533">
        <f>$K$17</f>
        <v>0</v>
      </c>
      <c r="L95" s="780"/>
      <c r="M95" s="526">
        <f t="shared" si="23"/>
        <v>0</v>
      </c>
      <c r="N95" s="527">
        <f t="shared" si="24"/>
        <v>0.2</v>
      </c>
      <c r="O95" s="413"/>
      <c r="P95" s="531"/>
      <c r="Q95" s="531"/>
      <c r="R95" s="530">
        <f t="shared" si="20"/>
        <v>0.2</v>
      </c>
      <c r="S95" s="532">
        <f t="shared" si="25"/>
        <v>16.599999999999973</v>
      </c>
      <c r="T95" s="411" t="str">
        <f t="shared" si="21"/>
        <v>A</v>
      </c>
      <c r="U95" s="411" t="str">
        <f>IFERROR(INDEX(Nível!D:D,MATCH(H95,Nível!A:A,0)),U94)</f>
        <v>A</v>
      </c>
      <c r="V95" s="411" t="str">
        <f>IFERROR(INDEX(Nível!D:D,MATCH(H95,Nível!B:B,0)),V94)</f>
        <v>A</v>
      </c>
      <c r="W95" s="412" t="str">
        <f>IFERROR(INDEX(Nível!D:D,MATCH(H95,Nível!C:C,0)),CARREIRA!W94)</f>
        <v>A</v>
      </c>
      <c r="AZ95" s="411"/>
      <c r="BA95" s="413"/>
      <c r="BB95" s="414"/>
      <c r="BC95" s="414"/>
      <c r="BD95" s="414"/>
      <c r="BE95" s="414"/>
    </row>
    <row r="96" spans="7:57" ht="15" customHeight="1">
      <c r="G96" s="417"/>
      <c r="H96" s="411">
        <v>84</v>
      </c>
      <c r="I96" s="411">
        <f t="shared" si="22"/>
        <v>0.2</v>
      </c>
      <c r="J96" s="781"/>
      <c r="K96" s="533">
        <f>$K$18</f>
        <v>0</v>
      </c>
      <c r="L96" s="780"/>
      <c r="M96" s="526">
        <f t="shared" si="23"/>
        <v>0</v>
      </c>
      <c r="N96" s="527">
        <f t="shared" si="24"/>
        <v>0.2</v>
      </c>
      <c r="O96" s="413"/>
      <c r="P96" s="531"/>
      <c r="Q96" s="531"/>
      <c r="R96" s="530">
        <f t="shared" si="20"/>
        <v>0.2</v>
      </c>
      <c r="S96" s="532">
        <f t="shared" si="25"/>
        <v>16.799999999999972</v>
      </c>
      <c r="T96" s="411" t="str">
        <f t="shared" si="21"/>
        <v>A</v>
      </c>
      <c r="U96" s="411" t="str">
        <f>IFERROR(INDEX(Nível!D:D,MATCH(H96,Nível!A:A,0)),U95)</f>
        <v>A</v>
      </c>
      <c r="V96" s="411" t="str">
        <f>IFERROR(INDEX(Nível!D:D,MATCH(H96,Nível!B:B,0)),V95)</f>
        <v>A</v>
      </c>
      <c r="W96" s="412" t="str">
        <f>IFERROR(INDEX(Nível!D:D,MATCH(H96,Nível!C:C,0)),CARREIRA!W95)</f>
        <v>A</v>
      </c>
      <c r="AZ96" s="411"/>
      <c r="BA96" s="413"/>
      <c r="BB96" s="414"/>
      <c r="BC96" s="414"/>
      <c r="BD96" s="414"/>
      <c r="BE96" s="414"/>
    </row>
    <row r="97" spans="7:57" ht="15" customHeight="1">
      <c r="G97" s="409" t="s">
        <v>539</v>
      </c>
      <c r="H97" s="417">
        <v>85</v>
      </c>
      <c r="I97" s="411">
        <f t="shared" si="22"/>
        <v>0.2</v>
      </c>
      <c r="J97" s="779">
        <f>$J$13</f>
        <v>0</v>
      </c>
      <c r="K97" s="533">
        <f>$K$13</f>
        <v>0</v>
      </c>
      <c r="L97" s="780"/>
      <c r="M97" s="526">
        <f t="shared" si="23"/>
        <v>0</v>
      </c>
      <c r="N97" s="527">
        <f t="shared" si="24"/>
        <v>0.2</v>
      </c>
      <c r="O97" s="413"/>
      <c r="P97" s="531"/>
      <c r="Q97" s="531"/>
      <c r="R97" s="530">
        <f t="shared" si="20"/>
        <v>0.2</v>
      </c>
      <c r="S97" s="532">
        <f t="shared" si="25"/>
        <v>16.999999999999972</v>
      </c>
      <c r="T97" s="411" t="str">
        <f t="shared" si="21"/>
        <v>A</v>
      </c>
      <c r="U97" s="411" t="str">
        <f>IFERROR(INDEX(Nível!D:D,MATCH(H97,Nível!A:A,0)),U96)</f>
        <v>A</v>
      </c>
      <c r="V97" s="411" t="str">
        <f>IFERROR(INDEX(Nível!D:D,MATCH(H97,Nível!B:B,0)),V96)</f>
        <v>A</v>
      </c>
      <c r="W97" s="412" t="str">
        <f>IFERROR(INDEX(Nível!D:D,MATCH(H97,Nível!C:C,0)),CARREIRA!W96)</f>
        <v>A</v>
      </c>
      <c r="AZ97" s="411"/>
      <c r="BA97" s="413"/>
      <c r="BB97" s="414"/>
      <c r="BC97" s="414"/>
      <c r="BD97" s="414"/>
      <c r="BE97" s="414"/>
    </row>
    <row r="98" spans="7:57" ht="15" customHeight="1">
      <c r="G98" s="415"/>
      <c r="H98" s="411">
        <v>86</v>
      </c>
      <c r="I98" s="411">
        <f t="shared" si="22"/>
        <v>0.2</v>
      </c>
      <c r="J98" s="780"/>
      <c r="K98" s="533">
        <f>$K$14</f>
        <v>0</v>
      </c>
      <c r="L98" s="780"/>
      <c r="M98" s="526">
        <f t="shared" si="23"/>
        <v>0</v>
      </c>
      <c r="N98" s="527">
        <f t="shared" si="24"/>
        <v>0.2</v>
      </c>
      <c r="O98" s="413"/>
      <c r="P98" s="531"/>
      <c r="Q98" s="531"/>
      <c r="R98" s="530">
        <f t="shared" si="20"/>
        <v>0.2</v>
      </c>
      <c r="S98" s="532">
        <f t="shared" si="25"/>
        <v>17.199999999999971</v>
      </c>
      <c r="T98" s="411" t="str">
        <f t="shared" si="21"/>
        <v>A</v>
      </c>
      <c r="U98" s="411" t="str">
        <f>IFERROR(INDEX(Nível!D:D,MATCH(H98,Nível!A:A,0)),U97)</f>
        <v>A</v>
      </c>
      <c r="V98" s="411" t="str">
        <f>IFERROR(INDEX(Nível!D:D,MATCH(H98,Nível!B:B,0)),V97)</f>
        <v>A</v>
      </c>
      <c r="W98" s="412" t="str">
        <f>IFERROR(INDEX(Nível!D:D,MATCH(H98,Nível!C:C,0)),CARREIRA!W97)</f>
        <v>A</v>
      </c>
      <c r="AZ98" s="411"/>
      <c r="BA98" s="413"/>
      <c r="BB98" s="414"/>
      <c r="BC98" s="414"/>
      <c r="BD98" s="414"/>
      <c r="BE98" s="414"/>
    </row>
    <row r="99" spans="7:57" ht="15" customHeight="1">
      <c r="G99" s="415"/>
      <c r="H99" s="411">
        <v>87</v>
      </c>
      <c r="I99" s="411">
        <f t="shared" si="22"/>
        <v>0.2</v>
      </c>
      <c r="J99" s="780"/>
      <c r="K99" s="533">
        <f>$K$15</f>
        <v>0</v>
      </c>
      <c r="L99" s="780"/>
      <c r="M99" s="526">
        <f t="shared" si="23"/>
        <v>0</v>
      </c>
      <c r="N99" s="527">
        <f t="shared" si="24"/>
        <v>0.2</v>
      </c>
      <c r="O99" s="413"/>
      <c r="P99" s="531"/>
      <c r="Q99" s="531"/>
      <c r="R99" s="530">
        <f t="shared" si="20"/>
        <v>0.2</v>
      </c>
      <c r="S99" s="532">
        <f t="shared" si="25"/>
        <v>17.39999999999997</v>
      </c>
      <c r="T99" s="411" t="str">
        <f t="shared" si="21"/>
        <v>A</v>
      </c>
      <c r="U99" s="411" t="str">
        <f>IFERROR(INDEX(Nível!D:D,MATCH(H99,Nível!A:A,0)),U98)</f>
        <v>A</v>
      </c>
      <c r="V99" s="411" t="str">
        <f>IFERROR(INDEX(Nível!D:D,MATCH(H99,Nível!B:B,0)),V98)</f>
        <v>A</v>
      </c>
      <c r="W99" s="412" t="str">
        <f>IFERROR(INDEX(Nível!D:D,MATCH(H99,Nível!C:C,0)),CARREIRA!W98)</f>
        <v>A</v>
      </c>
      <c r="AZ99" s="411"/>
      <c r="BA99" s="413"/>
      <c r="BB99" s="414"/>
      <c r="BC99" s="414"/>
      <c r="BD99" s="414"/>
      <c r="BE99" s="414"/>
    </row>
    <row r="100" spans="7:57" ht="15" customHeight="1">
      <c r="G100" s="415"/>
      <c r="H100" s="417">
        <v>88</v>
      </c>
      <c r="I100" s="411">
        <f t="shared" si="22"/>
        <v>0.2</v>
      </c>
      <c r="J100" s="780"/>
      <c r="K100" s="533">
        <f>$K$16</f>
        <v>0</v>
      </c>
      <c r="L100" s="780"/>
      <c r="M100" s="526">
        <f t="shared" si="23"/>
        <v>0</v>
      </c>
      <c r="N100" s="527">
        <f t="shared" si="24"/>
        <v>0.2</v>
      </c>
      <c r="O100" s="413"/>
      <c r="P100" s="531"/>
      <c r="Q100" s="531"/>
      <c r="R100" s="530">
        <f t="shared" si="20"/>
        <v>0.2</v>
      </c>
      <c r="S100" s="532">
        <f t="shared" si="25"/>
        <v>17.599999999999969</v>
      </c>
      <c r="T100" s="411" t="str">
        <f t="shared" si="21"/>
        <v>A</v>
      </c>
      <c r="U100" s="411" t="str">
        <f>IFERROR(INDEX(Nível!D:D,MATCH(H100,Nível!A:A,0)),U99)</f>
        <v>A</v>
      </c>
      <c r="V100" s="411" t="str">
        <f>IFERROR(INDEX(Nível!D:D,MATCH(H100,Nível!B:B,0)),V99)</f>
        <v>A</v>
      </c>
      <c r="W100" s="412" t="str">
        <f>IFERROR(INDEX(Nível!D:D,MATCH(H100,Nível!C:C,0)),CARREIRA!W99)</f>
        <v>A</v>
      </c>
      <c r="AZ100" s="411"/>
      <c r="BA100" s="413"/>
      <c r="BB100" s="414"/>
      <c r="BC100" s="414"/>
      <c r="BD100" s="414"/>
      <c r="BE100" s="414"/>
    </row>
    <row r="101" spans="7:57" ht="15" customHeight="1">
      <c r="G101" s="415"/>
      <c r="H101" s="411">
        <v>89</v>
      </c>
      <c r="I101" s="411">
        <f t="shared" si="22"/>
        <v>0.2</v>
      </c>
      <c r="J101" s="780"/>
      <c r="K101" s="533">
        <f>$K$17</f>
        <v>0</v>
      </c>
      <c r="L101" s="780"/>
      <c r="M101" s="526">
        <f t="shared" si="23"/>
        <v>0</v>
      </c>
      <c r="N101" s="527">
        <f t="shared" si="24"/>
        <v>0.2</v>
      </c>
      <c r="O101" s="413"/>
      <c r="P101" s="531"/>
      <c r="Q101" s="531"/>
      <c r="R101" s="530">
        <f t="shared" si="20"/>
        <v>0.2</v>
      </c>
      <c r="S101" s="532">
        <f t="shared" si="25"/>
        <v>17.799999999999969</v>
      </c>
      <c r="T101" s="411" t="str">
        <f t="shared" si="21"/>
        <v>A</v>
      </c>
      <c r="U101" s="411" t="str">
        <f>IFERROR(INDEX(Nível!D:D,MATCH(H101,Nível!A:A,0)),U100)</f>
        <v>A</v>
      </c>
      <c r="V101" s="411" t="str">
        <f>IFERROR(INDEX(Nível!D:D,MATCH(H101,Nível!B:B,0)),V100)</f>
        <v>A</v>
      </c>
      <c r="W101" s="412" t="str">
        <f>IFERROR(INDEX(Nível!D:D,MATCH(H101,Nível!C:C,0)),CARREIRA!W100)</f>
        <v>A</v>
      </c>
      <c r="AZ101" s="411"/>
      <c r="BA101" s="413"/>
      <c r="BB101" s="414"/>
      <c r="BC101" s="414"/>
      <c r="BD101" s="414"/>
      <c r="BE101" s="414"/>
    </row>
    <row r="102" spans="7:57" ht="15" customHeight="1">
      <c r="G102" s="415"/>
      <c r="H102" s="411">
        <v>90</v>
      </c>
      <c r="I102" s="411">
        <f t="shared" si="22"/>
        <v>0.2</v>
      </c>
      <c r="J102" s="781"/>
      <c r="K102" s="533">
        <f>$K$18</f>
        <v>0</v>
      </c>
      <c r="L102" s="780"/>
      <c r="M102" s="526">
        <f t="shared" si="23"/>
        <v>0</v>
      </c>
      <c r="N102" s="527">
        <f t="shared" si="24"/>
        <v>0.2</v>
      </c>
      <c r="O102" s="413"/>
      <c r="P102" s="531"/>
      <c r="Q102" s="531"/>
      <c r="R102" s="530">
        <f t="shared" si="20"/>
        <v>0.2</v>
      </c>
      <c r="S102" s="532">
        <f t="shared" si="25"/>
        <v>17.999999999999968</v>
      </c>
      <c r="T102" s="411" t="str">
        <f t="shared" si="21"/>
        <v>A</v>
      </c>
      <c r="U102" s="411" t="str">
        <f>IFERROR(INDEX(Nível!D:D,MATCH(H102,Nível!A:A,0)),U101)</f>
        <v>A</v>
      </c>
      <c r="V102" s="411" t="str">
        <f>IFERROR(INDEX(Nível!D:D,MATCH(H102,Nível!B:B,0)),V101)</f>
        <v>A</v>
      </c>
      <c r="W102" s="412" t="str">
        <f>IFERROR(INDEX(Nível!D:D,MATCH(H102,Nível!C:C,0)),CARREIRA!W101)</f>
        <v>A</v>
      </c>
      <c r="AZ102" s="411"/>
      <c r="BA102" s="413"/>
      <c r="BB102" s="414"/>
      <c r="BC102" s="414"/>
      <c r="BD102" s="414"/>
      <c r="BE102" s="414"/>
    </row>
    <row r="103" spans="7:57" ht="15" customHeight="1">
      <c r="G103" s="415"/>
      <c r="H103" s="417">
        <v>91</v>
      </c>
      <c r="I103" s="411">
        <f t="shared" si="22"/>
        <v>0.2</v>
      </c>
      <c r="J103" s="779">
        <f>$J$13</f>
        <v>0</v>
      </c>
      <c r="K103" s="533">
        <f>$K$13</f>
        <v>0</v>
      </c>
      <c r="L103" s="780"/>
      <c r="M103" s="526">
        <f t="shared" si="23"/>
        <v>0</v>
      </c>
      <c r="N103" s="527">
        <f t="shared" si="24"/>
        <v>0.2</v>
      </c>
      <c r="O103" s="413"/>
      <c r="P103" s="531"/>
      <c r="Q103" s="531"/>
      <c r="R103" s="530">
        <f t="shared" si="20"/>
        <v>0.2</v>
      </c>
      <c r="S103" s="532">
        <f t="shared" si="25"/>
        <v>18.199999999999967</v>
      </c>
      <c r="T103" s="411" t="str">
        <f t="shared" si="21"/>
        <v>A</v>
      </c>
      <c r="U103" s="411" t="str">
        <f>IFERROR(INDEX(Nível!D:D,MATCH(H103,Nível!A:A,0)),U102)</f>
        <v>A</v>
      </c>
      <c r="V103" s="411" t="str">
        <f>IFERROR(INDEX(Nível!D:D,MATCH(H103,Nível!B:B,0)),V102)</f>
        <v>A</v>
      </c>
      <c r="W103" s="412" t="str">
        <f>IFERROR(INDEX(Nível!D:D,MATCH(H103,Nível!C:C,0)),CARREIRA!W102)</f>
        <v>A</v>
      </c>
      <c r="AZ103" s="411"/>
      <c r="BA103" s="413"/>
      <c r="BB103" s="414"/>
      <c r="BC103" s="414"/>
      <c r="BD103" s="414"/>
      <c r="BE103" s="414"/>
    </row>
    <row r="104" spans="7:57" ht="15" customHeight="1">
      <c r="G104" s="415"/>
      <c r="H104" s="411">
        <v>92</v>
      </c>
      <c r="I104" s="411">
        <f t="shared" si="22"/>
        <v>0.2</v>
      </c>
      <c r="J104" s="780"/>
      <c r="K104" s="533">
        <f>$K$14</f>
        <v>0</v>
      </c>
      <c r="L104" s="780"/>
      <c r="M104" s="526">
        <f t="shared" si="23"/>
        <v>0</v>
      </c>
      <c r="N104" s="527">
        <f t="shared" si="24"/>
        <v>0.2</v>
      </c>
      <c r="O104" s="413"/>
      <c r="P104" s="531"/>
      <c r="Q104" s="531"/>
      <c r="R104" s="530">
        <f t="shared" si="20"/>
        <v>0.2</v>
      </c>
      <c r="S104" s="532">
        <f t="shared" si="25"/>
        <v>18.399999999999967</v>
      </c>
      <c r="T104" s="411" t="str">
        <f t="shared" si="21"/>
        <v>A</v>
      </c>
      <c r="U104" s="411" t="str">
        <f>IFERROR(INDEX(Nível!D:D,MATCH(H104,Nível!A:A,0)),U103)</f>
        <v>A</v>
      </c>
      <c r="V104" s="411" t="str">
        <f>IFERROR(INDEX(Nível!D:D,MATCH(H104,Nível!B:B,0)),V103)</f>
        <v>A</v>
      </c>
      <c r="W104" s="412" t="str">
        <f>IFERROR(INDEX(Nível!D:D,MATCH(H104,Nível!C:C,0)),CARREIRA!W103)</f>
        <v>A</v>
      </c>
      <c r="AZ104" s="411"/>
      <c r="BA104" s="413"/>
      <c r="BB104" s="414"/>
      <c r="BC104" s="414"/>
      <c r="BD104" s="414"/>
      <c r="BE104" s="414"/>
    </row>
    <row r="105" spans="7:57" ht="15" customHeight="1">
      <c r="G105" s="415"/>
      <c r="H105" s="411">
        <v>93</v>
      </c>
      <c r="I105" s="411">
        <f t="shared" si="22"/>
        <v>0.2</v>
      </c>
      <c r="J105" s="780"/>
      <c r="K105" s="533">
        <f>$K$15</f>
        <v>0</v>
      </c>
      <c r="L105" s="780"/>
      <c r="M105" s="526">
        <f t="shared" si="23"/>
        <v>0</v>
      </c>
      <c r="N105" s="527">
        <f t="shared" si="24"/>
        <v>0.2</v>
      </c>
      <c r="O105" s="413"/>
      <c r="P105" s="531"/>
      <c r="Q105" s="531"/>
      <c r="R105" s="530">
        <f t="shared" si="20"/>
        <v>0.2</v>
      </c>
      <c r="S105" s="532">
        <f t="shared" si="25"/>
        <v>18.599999999999966</v>
      </c>
      <c r="T105" s="411" t="str">
        <f t="shared" si="21"/>
        <v>A</v>
      </c>
      <c r="U105" s="411" t="str">
        <f>IFERROR(INDEX(Nível!D:D,MATCH(H105,Nível!A:A,0)),U104)</f>
        <v>A</v>
      </c>
      <c r="V105" s="411" t="str">
        <f>IFERROR(INDEX(Nível!D:D,MATCH(H105,Nível!B:B,0)),V104)</f>
        <v>A</v>
      </c>
      <c r="W105" s="412" t="str">
        <f>IFERROR(INDEX(Nível!D:D,MATCH(H105,Nível!C:C,0)),CARREIRA!W104)</f>
        <v>A</v>
      </c>
      <c r="AZ105" s="411"/>
      <c r="BA105" s="413"/>
      <c r="BB105" s="414"/>
      <c r="BC105" s="414"/>
      <c r="BD105" s="414"/>
      <c r="BE105" s="414"/>
    </row>
    <row r="106" spans="7:57" ht="15" customHeight="1">
      <c r="G106" s="415"/>
      <c r="H106" s="417">
        <v>94</v>
      </c>
      <c r="I106" s="411">
        <f t="shared" si="22"/>
        <v>0.2</v>
      </c>
      <c r="J106" s="780"/>
      <c r="K106" s="533">
        <f>$K$16</f>
        <v>0</v>
      </c>
      <c r="L106" s="780"/>
      <c r="M106" s="526">
        <f t="shared" si="23"/>
        <v>0</v>
      </c>
      <c r="N106" s="527">
        <f t="shared" si="24"/>
        <v>0.2</v>
      </c>
      <c r="O106" s="413"/>
      <c r="P106" s="531"/>
      <c r="Q106" s="531"/>
      <c r="R106" s="530">
        <f t="shared" si="20"/>
        <v>0.2</v>
      </c>
      <c r="S106" s="532">
        <f t="shared" si="25"/>
        <v>18.799999999999965</v>
      </c>
      <c r="T106" s="411" t="str">
        <f t="shared" si="21"/>
        <v>A</v>
      </c>
      <c r="U106" s="411" t="str">
        <f>IFERROR(INDEX(Nível!D:D,MATCH(H106,Nível!A:A,0)),U105)</f>
        <v>A</v>
      </c>
      <c r="V106" s="411" t="str">
        <f>IFERROR(INDEX(Nível!D:D,MATCH(H106,Nível!B:B,0)),V105)</f>
        <v>A</v>
      </c>
      <c r="W106" s="412" t="str">
        <f>IFERROR(INDEX(Nível!D:D,MATCH(H106,Nível!C:C,0)),CARREIRA!W105)</f>
        <v>A</v>
      </c>
      <c r="AZ106" s="411"/>
      <c r="BA106" s="413"/>
      <c r="BB106" s="414"/>
      <c r="BC106" s="414"/>
      <c r="BD106" s="414"/>
      <c r="BE106" s="414"/>
    </row>
    <row r="107" spans="7:57" ht="15" customHeight="1">
      <c r="G107" s="415"/>
      <c r="H107" s="411">
        <v>95</v>
      </c>
      <c r="I107" s="411">
        <f t="shared" si="22"/>
        <v>0.2</v>
      </c>
      <c r="J107" s="780"/>
      <c r="K107" s="533">
        <f>$K$17</f>
        <v>0</v>
      </c>
      <c r="L107" s="780"/>
      <c r="M107" s="526">
        <f t="shared" si="23"/>
        <v>0</v>
      </c>
      <c r="N107" s="527">
        <f t="shared" si="24"/>
        <v>0.2</v>
      </c>
      <c r="O107" s="413"/>
      <c r="P107" s="531"/>
      <c r="Q107" s="531"/>
      <c r="R107" s="530">
        <f t="shared" si="20"/>
        <v>0.2</v>
      </c>
      <c r="S107" s="532">
        <f t="shared" si="25"/>
        <v>18.999999999999964</v>
      </c>
      <c r="T107" s="411" t="str">
        <f t="shared" si="21"/>
        <v>A</v>
      </c>
      <c r="U107" s="411" t="str">
        <f>IFERROR(INDEX(Nível!D:D,MATCH(H107,Nível!A:A,0)),U106)</f>
        <v>A</v>
      </c>
      <c r="V107" s="411" t="str">
        <f>IFERROR(INDEX(Nível!D:D,MATCH(H107,Nível!B:B,0)),V106)</f>
        <v>A</v>
      </c>
      <c r="W107" s="412" t="str">
        <f>IFERROR(INDEX(Nível!D:D,MATCH(H107,Nível!C:C,0)),CARREIRA!W106)</f>
        <v>A</v>
      </c>
      <c r="AZ107" s="411"/>
      <c r="BA107" s="413"/>
      <c r="BB107" s="414"/>
      <c r="BC107" s="414"/>
      <c r="BD107" s="414"/>
      <c r="BE107" s="414"/>
    </row>
    <row r="108" spans="7:57" ht="15" customHeight="1">
      <c r="G108" s="417"/>
      <c r="H108" s="411">
        <v>96</v>
      </c>
      <c r="I108" s="411">
        <f t="shared" si="22"/>
        <v>0.2</v>
      </c>
      <c r="J108" s="781"/>
      <c r="K108" s="533">
        <f>$K$18</f>
        <v>0</v>
      </c>
      <c r="L108" s="781"/>
      <c r="M108" s="526">
        <f t="shared" si="23"/>
        <v>0</v>
      </c>
      <c r="N108" s="527">
        <f t="shared" si="24"/>
        <v>0.2</v>
      </c>
      <c r="O108" s="413"/>
      <c r="P108" s="531"/>
      <c r="Q108" s="531"/>
      <c r="R108" s="530">
        <f t="shared" si="20"/>
        <v>0.2</v>
      </c>
      <c r="S108" s="532">
        <f t="shared" si="25"/>
        <v>19.199999999999964</v>
      </c>
      <c r="T108" s="411" t="str">
        <f t="shared" si="21"/>
        <v>A</v>
      </c>
      <c r="U108" s="411" t="str">
        <f>IFERROR(INDEX(Nível!D:D,MATCH(H108,Nível!A:A,0)),U107)</f>
        <v>A</v>
      </c>
      <c r="V108" s="411" t="str">
        <f>IFERROR(INDEX(Nível!D:D,MATCH(H108,Nível!B:B,0)),V107)</f>
        <v>A</v>
      </c>
      <c r="W108" s="412" t="str">
        <f>IFERROR(INDEX(Nível!D:D,MATCH(H108,Nível!C:C,0)),CARREIRA!W107)</f>
        <v>A</v>
      </c>
      <c r="AZ108" s="411"/>
      <c r="BA108" s="413"/>
      <c r="BB108" s="414"/>
      <c r="BC108" s="414"/>
      <c r="BD108" s="414"/>
      <c r="BE108" s="414"/>
    </row>
    <row r="109" spans="7:57" ht="15" customHeight="1">
      <c r="G109" s="409" t="s">
        <v>540</v>
      </c>
      <c r="H109" s="417">
        <v>97</v>
      </c>
      <c r="I109" s="411">
        <f t="shared" si="22"/>
        <v>0.2</v>
      </c>
      <c r="J109" s="779">
        <f>$J$13</f>
        <v>0</v>
      </c>
      <c r="K109" s="533">
        <f>$K$13</f>
        <v>0</v>
      </c>
      <c r="L109" s="779">
        <f>$L$13</f>
        <v>0</v>
      </c>
      <c r="M109" s="526">
        <f t="shared" si="23"/>
        <v>0</v>
      </c>
      <c r="N109" s="527">
        <f t="shared" si="24"/>
        <v>0.2</v>
      </c>
      <c r="O109" s="413"/>
      <c r="P109" s="531"/>
      <c r="Q109" s="531"/>
      <c r="R109" s="530">
        <f t="shared" si="20"/>
        <v>0.2</v>
      </c>
      <c r="S109" s="532">
        <f t="shared" si="25"/>
        <v>19.399999999999963</v>
      </c>
      <c r="T109" s="411" t="str">
        <f t="shared" si="21"/>
        <v>A</v>
      </c>
      <c r="U109" s="411" t="str">
        <f>IFERROR(INDEX(Nível!D:D,MATCH(H109,Nível!A:A,0)),U108)</f>
        <v>A</v>
      </c>
      <c r="V109" s="411" t="str">
        <f>IFERROR(INDEX(Nível!D:D,MATCH(H109,Nível!B:B,0)),V108)</f>
        <v>A</v>
      </c>
      <c r="W109" s="412" t="str">
        <f>IFERROR(INDEX(Nível!D:D,MATCH(H109,Nível!C:C,0)),CARREIRA!W108)</f>
        <v>A</v>
      </c>
      <c r="AZ109" s="411"/>
      <c r="BA109" s="413"/>
      <c r="BB109" s="414"/>
      <c r="BC109" s="414"/>
      <c r="BD109" s="414"/>
      <c r="BE109" s="414"/>
    </row>
    <row r="110" spans="7:57" ht="15" customHeight="1">
      <c r="G110" s="415"/>
      <c r="H110" s="411">
        <v>98</v>
      </c>
      <c r="I110" s="411">
        <f t="shared" si="22"/>
        <v>0.2</v>
      </c>
      <c r="J110" s="780"/>
      <c r="K110" s="533">
        <f>$K$14</f>
        <v>0</v>
      </c>
      <c r="L110" s="780"/>
      <c r="M110" s="526">
        <f t="shared" si="23"/>
        <v>0</v>
      </c>
      <c r="N110" s="527">
        <f t="shared" si="24"/>
        <v>0.2</v>
      </c>
      <c r="O110" s="413"/>
      <c r="P110" s="531"/>
      <c r="Q110" s="531"/>
      <c r="R110" s="530">
        <f t="shared" si="20"/>
        <v>0.2</v>
      </c>
      <c r="S110" s="532">
        <f t="shared" si="25"/>
        <v>19.599999999999962</v>
      </c>
      <c r="T110" s="411" t="str">
        <f t="shared" si="21"/>
        <v>A</v>
      </c>
      <c r="U110" s="411" t="str">
        <f>IFERROR(INDEX(Nível!D:D,MATCH(H110,Nível!A:A,0)),U109)</f>
        <v>A</v>
      </c>
      <c r="V110" s="411" t="str">
        <f>IFERROR(INDEX(Nível!D:D,MATCH(H110,Nível!B:B,0)),V109)</f>
        <v>A</v>
      </c>
      <c r="W110" s="412" t="str">
        <f>IFERROR(INDEX(Nível!D:D,MATCH(H110,Nível!C:C,0)),CARREIRA!W109)</f>
        <v>A</v>
      </c>
      <c r="AZ110" s="411"/>
      <c r="BA110" s="413"/>
      <c r="BB110" s="414"/>
      <c r="BC110" s="414"/>
      <c r="BD110" s="414"/>
      <c r="BE110" s="414"/>
    </row>
    <row r="111" spans="7:57" ht="15" customHeight="1">
      <c r="G111" s="415"/>
      <c r="H111" s="411">
        <v>99</v>
      </c>
      <c r="I111" s="411">
        <f t="shared" si="22"/>
        <v>0.2</v>
      </c>
      <c r="J111" s="780"/>
      <c r="K111" s="533">
        <f>$K$15</f>
        <v>0</v>
      </c>
      <c r="L111" s="780"/>
      <c r="M111" s="526">
        <f t="shared" si="23"/>
        <v>0</v>
      </c>
      <c r="N111" s="527">
        <f t="shared" si="24"/>
        <v>0.2</v>
      </c>
      <c r="O111" s="413"/>
      <c r="P111" s="531"/>
      <c r="Q111" s="531"/>
      <c r="R111" s="530">
        <f t="shared" si="20"/>
        <v>0.2</v>
      </c>
      <c r="S111" s="532">
        <f t="shared" si="25"/>
        <v>19.799999999999962</v>
      </c>
      <c r="T111" s="411" t="str">
        <f t="shared" si="21"/>
        <v>A</v>
      </c>
      <c r="U111" s="411" t="str">
        <f>IFERROR(INDEX(Nível!D:D,MATCH(H111,Nível!A:A,0)),U110)</f>
        <v>A</v>
      </c>
      <c r="V111" s="411" t="str">
        <f>IFERROR(INDEX(Nível!D:D,MATCH(H111,Nível!B:B,0)),V110)</f>
        <v>A</v>
      </c>
      <c r="W111" s="412" t="str">
        <f>IFERROR(INDEX(Nível!D:D,MATCH(H111,Nível!C:C,0)),CARREIRA!W110)</f>
        <v>A</v>
      </c>
      <c r="AZ111" s="411"/>
      <c r="BA111" s="413"/>
      <c r="BB111" s="414"/>
      <c r="BC111" s="414"/>
      <c r="BD111" s="414"/>
      <c r="BE111" s="414"/>
    </row>
    <row r="112" spans="7:57" ht="15" customHeight="1">
      <c r="G112" s="415"/>
      <c r="H112" s="417">
        <v>100</v>
      </c>
      <c r="I112" s="411">
        <f t="shared" si="22"/>
        <v>0.2</v>
      </c>
      <c r="J112" s="780"/>
      <c r="K112" s="533">
        <f>$K$16</f>
        <v>0</v>
      </c>
      <c r="L112" s="780"/>
      <c r="M112" s="526">
        <f t="shared" si="23"/>
        <v>0</v>
      </c>
      <c r="N112" s="527">
        <f t="shared" si="24"/>
        <v>0.2</v>
      </c>
      <c r="O112" s="413"/>
      <c r="P112" s="531"/>
      <c r="Q112" s="531"/>
      <c r="R112" s="530">
        <f t="shared" si="20"/>
        <v>0.2</v>
      </c>
      <c r="S112" s="532">
        <f t="shared" si="25"/>
        <v>19.999999999999961</v>
      </c>
      <c r="T112" s="411" t="str">
        <f t="shared" si="21"/>
        <v>A</v>
      </c>
      <c r="U112" s="411" t="str">
        <f>IFERROR(INDEX(Nível!D:D,MATCH(H112,Nível!A:A,0)),U111)</f>
        <v>A</v>
      </c>
      <c r="V112" s="411" t="str">
        <f>IFERROR(INDEX(Nível!D:D,MATCH(H112,Nível!B:B,0)),V111)</f>
        <v>A</v>
      </c>
      <c r="W112" s="412" t="str">
        <f>IFERROR(INDEX(Nível!D:D,MATCH(H112,Nível!C:C,0)),CARREIRA!W111)</f>
        <v>A</v>
      </c>
      <c r="AZ112" s="411"/>
      <c r="BA112" s="413"/>
      <c r="BB112" s="414"/>
      <c r="BC112" s="414"/>
      <c r="BD112" s="414"/>
      <c r="BE112" s="414"/>
    </row>
    <row r="113" spans="7:57" ht="15" customHeight="1">
      <c r="G113" s="415"/>
      <c r="H113" s="411">
        <v>101</v>
      </c>
      <c r="I113" s="411">
        <f t="shared" si="22"/>
        <v>0.2</v>
      </c>
      <c r="J113" s="780"/>
      <c r="K113" s="533">
        <f>$K$17</f>
        <v>0</v>
      </c>
      <c r="L113" s="780"/>
      <c r="M113" s="526">
        <f t="shared" si="23"/>
        <v>0</v>
      </c>
      <c r="N113" s="527">
        <f t="shared" si="24"/>
        <v>0.2</v>
      </c>
      <c r="O113" s="413"/>
      <c r="P113" s="531"/>
      <c r="Q113" s="531"/>
      <c r="R113" s="530">
        <f t="shared" si="20"/>
        <v>0.2</v>
      </c>
      <c r="S113" s="532">
        <f t="shared" si="25"/>
        <v>20.19999999999996</v>
      </c>
      <c r="T113" s="411" t="str">
        <f t="shared" si="21"/>
        <v>A</v>
      </c>
      <c r="U113" s="411" t="str">
        <f>IFERROR(INDEX(Nível!D:D,MATCH(H113,Nível!A:A,0)),U112)</f>
        <v>A</v>
      </c>
      <c r="V113" s="411" t="str">
        <f>IFERROR(INDEX(Nível!D:D,MATCH(H113,Nível!B:B,0)),V112)</f>
        <v>A</v>
      </c>
      <c r="W113" s="412" t="str">
        <f>IFERROR(INDEX(Nível!D:D,MATCH(H113,Nível!C:C,0)),CARREIRA!W112)</f>
        <v>A</v>
      </c>
      <c r="AZ113" s="411"/>
      <c r="BA113" s="413"/>
      <c r="BB113" s="414"/>
      <c r="BC113" s="414"/>
      <c r="BD113" s="414"/>
      <c r="BE113" s="414"/>
    </row>
    <row r="114" spans="7:57" ht="15" customHeight="1">
      <c r="G114" s="415"/>
      <c r="H114" s="411">
        <v>102</v>
      </c>
      <c r="I114" s="411">
        <f t="shared" si="22"/>
        <v>0.2</v>
      </c>
      <c r="J114" s="781"/>
      <c r="K114" s="533">
        <f>$K$18</f>
        <v>0</v>
      </c>
      <c r="L114" s="780"/>
      <c r="M114" s="526">
        <f t="shared" si="23"/>
        <v>0</v>
      </c>
      <c r="N114" s="527">
        <f t="shared" si="24"/>
        <v>0.2</v>
      </c>
      <c r="O114" s="413"/>
      <c r="P114" s="531"/>
      <c r="Q114" s="531"/>
      <c r="R114" s="530">
        <f t="shared" si="20"/>
        <v>0.2</v>
      </c>
      <c r="S114" s="532">
        <f t="shared" si="25"/>
        <v>20.399999999999959</v>
      </c>
      <c r="T114" s="411" t="str">
        <f t="shared" si="21"/>
        <v>A</v>
      </c>
      <c r="U114" s="411" t="str">
        <f>IFERROR(INDEX(Nível!D:D,MATCH(H114,Nível!A:A,0)),U113)</f>
        <v>A</v>
      </c>
      <c r="V114" s="411" t="str">
        <f>IFERROR(INDEX(Nível!D:D,MATCH(H114,Nível!B:B,0)),V113)</f>
        <v>A</v>
      </c>
      <c r="W114" s="412" t="str">
        <f>IFERROR(INDEX(Nível!D:D,MATCH(H114,Nível!C:C,0)),CARREIRA!W113)</f>
        <v>A</v>
      </c>
      <c r="AZ114" s="411"/>
      <c r="BA114" s="413"/>
      <c r="BB114" s="414"/>
      <c r="BC114" s="414"/>
      <c r="BD114" s="414"/>
      <c r="BE114" s="414"/>
    </row>
    <row r="115" spans="7:57" ht="15" customHeight="1">
      <c r="G115" s="415"/>
      <c r="H115" s="417">
        <v>103</v>
      </c>
      <c r="I115" s="411">
        <f t="shared" si="22"/>
        <v>0.2</v>
      </c>
      <c r="J115" s="779">
        <f>$J$13</f>
        <v>0</v>
      </c>
      <c r="K115" s="533">
        <f>$K$13</f>
        <v>0</v>
      </c>
      <c r="L115" s="780"/>
      <c r="M115" s="526">
        <f t="shared" si="23"/>
        <v>0</v>
      </c>
      <c r="N115" s="527">
        <f t="shared" si="24"/>
        <v>0.2</v>
      </c>
      <c r="O115" s="413"/>
      <c r="P115" s="531"/>
      <c r="Q115" s="531"/>
      <c r="R115" s="530">
        <f t="shared" si="20"/>
        <v>0.2</v>
      </c>
      <c r="S115" s="532">
        <f t="shared" si="25"/>
        <v>20.599999999999959</v>
      </c>
      <c r="T115" s="411" t="str">
        <f t="shared" si="21"/>
        <v>A</v>
      </c>
      <c r="U115" s="411" t="str">
        <f>IFERROR(INDEX(Nível!D:D,MATCH(H115,Nível!A:A,0)),U114)</f>
        <v>A</v>
      </c>
      <c r="V115" s="411" t="str">
        <f>IFERROR(INDEX(Nível!D:D,MATCH(H115,Nível!B:B,0)),V114)</f>
        <v>A</v>
      </c>
      <c r="W115" s="412" t="str">
        <f>IFERROR(INDEX(Nível!D:D,MATCH(H115,Nível!C:C,0)),CARREIRA!W114)</f>
        <v>A</v>
      </c>
      <c r="AZ115" s="411"/>
      <c r="BA115" s="413"/>
      <c r="BB115" s="414"/>
      <c r="BC115" s="414"/>
      <c r="BD115" s="414"/>
      <c r="BE115" s="414"/>
    </row>
    <row r="116" spans="7:57" ht="15" customHeight="1">
      <c r="G116" s="415"/>
      <c r="H116" s="411">
        <v>104</v>
      </c>
      <c r="I116" s="411">
        <f t="shared" si="22"/>
        <v>0.2</v>
      </c>
      <c r="J116" s="780"/>
      <c r="K116" s="533">
        <f>$K$14</f>
        <v>0</v>
      </c>
      <c r="L116" s="780"/>
      <c r="M116" s="526">
        <f t="shared" si="23"/>
        <v>0</v>
      </c>
      <c r="N116" s="527">
        <f t="shared" si="24"/>
        <v>0.2</v>
      </c>
      <c r="O116" s="413"/>
      <c r="P116" s="531"/>
      <c r="Q116" s="531"/>
      <c r="R116" s="530">
        <f t="shared" si="20"/>
        <v>0.2</v>
      </c>
      <c r="S116" s="532">
        <f t="shared" si="25"/>
        <v>20.799999999999958</v>
      </c>
      <c r="T116" s="411" t="str">
        <f t="shared" si="21"/>
        <v>A</v>
      </c>
      <c r="U116" s="411" t="str">
        <f>IFERROR(INDEX(Nível!D:D,MATCH(H116,Nível!A:A,0)),U115)</f>
        <v>A</v>
      </c>
      <c r="V116" s="411" t="str">
        <f>IFERROR(INDEX(Nível!D:D,MATCH(H116,Nível!B:B,0)),V115)</f>
        <v>A</v>
      </c>
      <c r="W116" s="412" t="str">
        <f>IFERROR(INDEX(Nível!D:D,MATCH(H116,Nível!C:C,0)),CARREIRA!W115)</f>
        <v>A</v>
      </c>
      <c r="AZ116" s="411"/>
      <c r="BA116" s="413"/>
      <c r="BB116" s="414"/>
      <c r="BC116" s="414"/>
      <c r="BD116" s="414"/>
      <c r="BE116" s="414"/>
    </row>
    <row r="117" spans="7:57" ht="15" customHeight="1">
      <c r="G117" s="415"/>
      <c r="H117" s="411">
        <v>105</v>
      </c>
      <c r="I117" s="411">
        <f t="shared" si="22"/>
        <v>0.2</v>
      </c>
      <c r="J117" s="780"/>
      <c r="K117" s="533">
        <f>$K$15</f>
        <v>0</v>
      </c>
      <c r="L117" s="780"/>
      <c r="M117" s="526">
        <f t="shared" si="23"/>
        <v>0</v>
      </c>
      <c r="N117" s="527">
        <f t="shared" si="24"/>
        <v>0.2</v>
      </c>
      <c r="O117" s="413"/>
      <c r="P117" s="531"/>
      <c r="Q117" s="531"/>
      <c r="R117" s="530">
        <f t="shared" si="20"/>
        <v>0.2</v>
      </c>
      <c r="S117" s="532">
        <f t="shared" si="25"/>
        <v>20.999999999999957</v>
      </c>
      <c r="T117" s="411" t="str">
        <f t="shared" si="21"/>
        <v>A</v>
      </c>
      <c r="U117" s="411" t="str">
        <f>IFERROR(INDEX(Nível!D:D,MATCH(H117,Nível!A:A,0)),U116)</f>
        <v>A</v>
      </c>
      <c r="V117" s="411" t="str">
        <f>IFERROR(INDEX(Nível!D:D,MATCH(H117,Nível!B:B,0)),V116)</f>
        <v>A</v>
      </c>
      <c r="W117" s="412" t="str">
        <f>IFERROR(INDEX(Nível!D:D,MATCH(H117,Nível!C:C,0)),CARREIRA!W116)</f>
        <v>A</v>
      </c>
      <c r="AZ117" s="411"/>
      <c r="BA117" s="413"/>
      <c r="BB117" s="414"/>
      <c r="BC117" s="414"/>
      <c r="BD117" s="414"/>
      <c r="BE117" s="414"/>
    </row>
    <row r="118" spans="7:57" ht="15" customHeight="1">
      <c r="G118" s="415"/>
      <c r="H118" s="417">
        <v>106</v>
      </c>
      <c r="I118" s="411">
        <f t="shared" si="22"/>
        <v>0.2</v>
      </c>
      <c r="J118" s="780"/>
      <c r="K118" s="533">
        <f>$K$16</f>
        <v>0</v>
      </c>
      <c r="L118" s="780"/>
      <c r="M118" s="526">
        <f t="shared" si="23"/>
        <v>0</v>
      </c>
      <c r="N118" s="527">
        <f t="shared" si="24"/>
        <v>0.2</v>
      </c>
      <c r="O118" s="413"/>
      <c r="P118" s="531"/>
      <c r="Q118" s="531"/>
      <c r="R118" s="530">
        <f t="shared" si="20"/>
        <v>0.2</v>
      </c>
      <c r="S118" s="532">
        <f t="shared" si="25"/>
        <v>21.199999999999957</v>
      </c>
      <c r="T118" s="411" t="str">
        <f t="shared" si="21"/>
        <v>A</v>
      </c>
      <c r="U118" s="411" t="str">
        <f>IFERROR(INDEX(Nível!D:D,MATCH(H118,Nível!A:A,0)),U117)</f>
        <v>A</v>
      </c>
      <c r="V118" s="411" t="str">
        <f>IFERROR(INDEX(Nível!D:D,MATCH(H118,Nível!B:B,0)),V117)</f>
        <v>A</v>
      </c>
      <c r="W118" s="412" t="str">
        <f>IFERROR(INDEX(Nível!D:D,MATCH(H118,Nível!C:C,0)),CARREIRA!W117)</f>
        <v>A</v>
      </c>
      <c r="AZ118" s="411"/>
      <c r="BA118" s="413"/>
      <c r="BB118" s="414"/>
      <c r="BC118" s="414"/>
      <c r="BD118" s="414"/>
      <c r="BE118" s="414"/>
    </row>
    <row r="119" spans="7:57" ht="15" customHeight="1">
      <c r="G119" s="415"/>
      <c r="H119" s="411">
        <v>107</v>
      </c>
      <c r="I119" s="411">
        <f t="shared" si="22"/>
        <v>0.2</v>
      </c>
      <c r="J119" s="780"/>
      <c r="K119" s="533">
        <f>$K$17</f>
        <v>0</v>
      </c>
      <c r="L119" s="780"/>
      <c r="M119" s="526">
        <f t="shared" si="23"/>
        <v>0</v>
      </c>
      <c r="N119" s="527">
        <f t="shared" si="24"/>
        <v>0.2</v>
      </c>
      <c r="O119" s="413"/>
      <c r="P119" s="531"/>
      <c r="Q119" s="531"/>
      <c r="R119" s="530">
        <f t="shared" si="20"/>
        <v>0.2</v>
      </c>
      <c r="S119" s="532">
        <f t="shared" si="25"/>
        <v>21.399999999999956</v>
      </c>
      <c r="T119" s="411" t="str">
        <f t="shared" si="21"/>
        <v>A</v>
      </c>
      <c r="U119" s="411" t="str">
        <f>IFERROR(INDEX(Nível!D:D,MATCH(H119,Nível!A:A,0)),U118)</f>
        <v>A</v>
      </c>
      <c r="V119" s="411" t="str">
        <f>IFERROR(INDEX(Nível!D:D,MATCH(H119,Nível!B:B,0)),V118)</f>
        <v>A</v>
      </c>
      <c r="W119" s="412" t="str">
        <f>IFERROR(INDEX(Nível!D:D,MATCH(H119,Nível!C:C,0)),CARREIRA!W118)</f>
        <v>A</v>
      </c>
      <c r="AZ119" s="411"/>
      <c r="BA119" s="413"/>
      <c r="BB119" s="414"/>
      <c r="BC119" s="414"/>
      <c r="BD119" s="414"/>
      <c r="BE119" s="414"/>
    </row>
    <row r="120" spans="7:57" ht="15" customHeight="1">
      <c r="G120" s="417"/>
      <c r="H120" s="411">
        <v>108</v>
      </c>
      <c r="I120" s="411">
        <f t="shared" si="22"/>
        <v>0.2</v>
      </c>
      <c r="J120" s="781"/>
      <c r="K120" s="533">
        <f>$K$18</f>
        <v>0</v>
      </c>
      <c r="L120" s="780"/>
      <c r="M120" s="526">
        <f t="shared" si="23"/>
        <v>0</v>
      </c>
      <c r="N120" s="527">
        <f t="shared" si="24"/>
        <v>0.2</v>
      </c>
      <c r="O120" s="413"/>
      <c r="P120" s="531"/>
      <c r="Q120" s="531"/>
      <c r="R120" s="530">
        <f t="shared" si="20"/>
        <v>0.2</v>
      </c>
      <c r="S120" s="532">
        <f t="shared" si="25"/>
        <v>21.599999999999955</v>
      </c>
      <c r="T120" s="411" t="str">
        <f t="shared" si="21"/>
        <v>A</v>
      </c>
      <c r="U120" s="411" t="str">
        <f>IFERROR(INDEX(Nível!D:D,MATCH(H120,Nível!A:A,0)),U119)</f>
        <v>A</v>
      </c>
      <c r="V120" s="411" t="str">
        <f>IFERROR(INDEX(Nível!D:D,MATCH(H120,Nível!B:B,0)),V119)</f>
        <v>A</v>
      </c>
      <c r="W120" s="412" t="str">
        <f>IFERROR(INDEX(Nível!D:D,MATCH(H120,Nível!C:C,0)),CARREIRA!W119)</f>
        <v>A</v>
      </c>
      <c r="AZ120" s="411"/>
      <c r="BA120" s="413"/>
      <c r="BB120" s="414"/>
      <c r="BC120" s="414"/>
      <c r="BD120" s="414"/>
      <c r="BE120" s="414"/>
    </row>
    <row r="121" spans="7:57" ht="15" customHeight="1">
      <c r="G121" s="409" t="s">
        <v>541</v>
      </c>
      <c r="H121" s="417">
        <v>109</v>
      </c>
      <c r="I121" s="411">
        <f t="shared" si="22"/>
        <v>0.2</v>
      </c>
      <c r="J121" s="779">
        <f>$J$13</f>
        <v>0</v>
      </c>
      <c r="K121" s="533">
        <f>$K$13</f>
        <v>0</v>
      </c>
      <c r="L121" s="780"/>
      <c r="M121" s="526">
        <f t="shared" si="23"/>
        <v>0</v>
      </c>
      <c r="N121" s="527">
        <f t="shared" si="24"/>
        <v>0.2</v>
      </c>
      <c r="O121" s="413"/>
      <c r="P121" s="531"/>
      <c r="Q121" s="531"/>
      <c r="R121" s="530">
        <f t="shared" si="20"/>
        <v>0.2</v>
      </c>
      <c r="S121" s="532">
        <f t="shared" si="25"/>
        <v>21.799999999999955</v>
      </c>
      <c r="T121" s="411" t="str">
        <f t="shared" si="21"/>
        <v>A</v>
      </c>
      <c r="U121" s="411" t="str">
        <f>IFERROR(INDEX(Nível!D:D,MATCH(H121,Nível!A:A,0)),U120)</f>
        <v>A</v>
      </c>
      <c r="V121" s="411" t="str">
        <f>IFERROR(INDEX(Nível!D:D,MATCH(H121,Nível!B:B,0)),V120)</f>
        <v>A</v>
      </c>
      <c r="W121" s="412" t="str">
        <f>IFERROR(INDEX(Nível!D:D,MATCH(H121,Nível!C:C,0)),CARREIRA!W120)</f>
        <v>A</v>
      </c>
      <c r="AZ121" s="411"/>
      <c r="BA121" s="413"/>
      <c r="BB121" s="414"/>
      <c r="BC121" s="414"/>
      <c r="BD121" s="414"/>
      <c r="BE121" s="414"/>
    </row>
    <row r="122" spans="7:57" ht="15" customHeight="1">
      <c r="G122" s="415"/>
      <c r="H122" s="411">
        <v>110</v>
      </c>
      <c r="I122" s="411">
        <f t="shared" si="22"/>
        <v>0.2</v>
      </c>
      <c r="J122" s="780"/>
      <c r="K122" s="533">
        <f>$K$14</f>
        <v>0</v>
      </c>
      <c r="L122" s="780"/>
      <c r="M122" s="526">
        <f t="shared" si="23"/>
        <v>0</v>
      </c>
      <c r="N122" s="527">
        <f t="shared" si="24"/>
        <v>0.2</v>
      </c>
      <c r="O122" s="413"/>
      <c r="P122" s="531"/>
      <c r="Q122" s="531"/>
      <c r="R122" s="530">
        <f t="shared" si="20"/>
        <v>0.2</v>
      </c>
      <c r="S122" s="532">
        <f t="shared" si="25"/>
        <v>21.999999999999954</v>
      </c>
      <c r="T122" s="411" t="str">
        <f t="shared" si="21"/>
        <v>A</v>
      </c>
      <c r="U122" s="411" t="str">
        <f>IFERROR(INDEX(Nível!D:D,MATCH(H122,Nível!A:A,0)),U121)</f>
        <v>A</v>
      </c>
      <c r="V122" s="411" t="str">
        <f>IFERROR(INDEX(Nível!D:D,MATCH(H122,Nível!B:B,0)),V121)</f>
        <v>A</v>
      </c>
      <c r="W122" s="412" t="str">
        <f>IFERROR(INDEX(Nível!D:D,MATCH(H122,Nível!C:C,0)),CARREIRA!W121)</f>
        <v>A</v>
      </c>
      <c r="AZ122" s="411"/>
      <c r="BA122" s="413"/>
      <c r="BB122" s="414"/>
      <c r="BC122" s="414"/>
      <c r="BD122" s="414"/>
      <c r="BE122" s="414"/>
    </row>
    <row r="123" spans="7:57" ht="15" customHeight="1">
      <c r="G123" s="415"/>
      <c r="H123" s="411">
        <v>111</v>
      </c>
      <c r="I123" s="411">
        <f t="shared" si="22"/>
        <v>0.2</v>
      </c>
      <c r="J123" s="780"/>
      <c r="K123" s="533">
        <f>$K$15</f>
        <v>0</v>
      </c>
      <c r="L123" s="780"/>
      <c r="M123" s="526">
        <f t="shared" si="23"/>
        <v>0</v>
      </c>
      <c r="N123" s="527">
        <f t="shared" si="24"/>
        <v>0.2</v>
      </c>
      <c r="O123" s="413"/>
      <c r="P123" s="531"/>
      <c r="Q123" s="531"/>
      <c r="R123" s="530">
        <f t="shared" si="20"/>
        <v>0.2</v>
      </c>
      <c r="S123" s="532">
        <f t="shared" si="25"/>
        <v>22.199999999999953</v>
      </c>
      <c r="T123" s="411" t="str">
        <f t="shared" si="21"/>
        <v>A</v>
      </c>
      <c r="U123" s="411" t="str">
        <f>IFERROR(INDEX(Nível!D:D,MATCH(H123,Nível!A:A,0)),U122)</f>
        <v>A</v>
      </c>
      <c r="V123" s="411" t="str">
        <f>IFERROR(INDEX(Nível!D:D,MATCH(H123,Nível!B:B,0)),V122)</f>
        <v>A</v>
      </c>
      <c r="W123" s="412" t="str">
        <f>IFERROR(INDEX(Nível!D:D,MATCH(H123,Nível!C:C,0)),CARREIRA!W122)</f>
        <v>A</v>
      </c>
      <c r="AZ123" s="411"/>
      <c r="BA123" s="413"/>
      <c r="BB123" s="414"/>
      <c r="BC123" s="414"/>
      <c r="BD123" s="414"/>
      <c r="BE123" s="414"/>
    </row>
    <row r="124" spans="7:57" ht="15" customHeight="1">
      <c r="G124" s="415"/>
      <c r="H124" s="417">
        <v>112</v>
      </c>
      <c r="I124" s="411">
        <f t="shared" si="22"/>
        <v>0.2</v>
      </c>
      <c r="J124" s="780"/>
      <c r="K124" s="533">
        <f>$K$16</f>
        <v>0</v>
      </c>
      <c r="L124" s="780"/>
      <c r="M124" s="526">
        <f t="shared" si="23"/>
        <v>0</v>
      </c>
      <c r="N124" s="527">
        <f t="shared" si="24"/>
        <v>0.2</v>
      </c>
      <c r="O124" s="413"/>
      <c r="P124" s="531"/>
      <c r="Q124" s="531"/>
      <c r="R124" s="530">
        <f t="shared" si="20"/>
        <v>0.2</v>
      </c>
      <c r="S124" s="532">
        <f t="shared" si="25"/>
        <v>22.399999999999952</v>
      </c>
      <c r="T124" s="411" t="str">
        <f t="shared" si="21"/>
        <v>A</v>
      </c>
      <c r="U124" s="411" t="str">
        <f>IFERROR(INDEX(Nível!D:D,MATCH(H124,Nível!A:A,0)),U123)</f>
        <v>A</v>
      </c>
      <c r="V124" s="411" t="str">
        <f>IFERROR(INDEX(Nível!D:D,MATCH(H124,Nível!B:B,0)),V123)</f>
        <v>A</v>
      </c>
      <c r="W124" s="412" t="str">
        <f>IFERROR(INDEX(Nível!D:D,MATCH(H124,Nível!C:C,0)),CARREIRA!W123)</f>
        <v>A</v>
      </c>
      <c r="AZ124" s="411"/>
      <c r="BA124" s="413"/>
      <c r="BB124" s="414"/>
      <c r="BC124" s="414"/>
      <c r="BD124" s="414"/>
      <c r="BE124" s="414"/>
    </row>
    <row r="125" spans="7:57" ht="15" customHeight="1">
      <c r="G125" s="415"/>
      <c r="H125" s="411">
        <v>113</v>
      </c>
      <c r="I125" s="411">
        <f t="shared" si="22"/>
        <v>0.2</v>
      </c>
      <c r="J125" s="780"/>
      <c r="K125" s="533">
        <f>$K$17</f>
        <v>0</v>
      </c>
      <c r="L125" s="780"/>
      <c r="M125" s="526">
        <f t="shared" si="23"/>
        <v>0</v>
      </c>
      <c r="N125" s="527">
        <f t="shared" si="24"/>
        <v>0.2</v>
      </c>
      <c r="O125" s="413"/>
      <c r="P125" s="531"/>
      <c r="Q125" s="531"/>
      <c r="R125" s="530">
        <f t="shared" si="20"/>
        <v>0.2</v>
      </c>
      <c r="S125" s="532">
        <f t="shared" si="25"/>
        <v>22.599999999999952</v>
      </c>
      <c r="T125" s="411" t="str">
        <f t="shared" si="21"/>
        <v>A</v>
      </c>
      <c r="U125" s="411" t="str">
        <f>IFERROR(INDEX(Nível!D:D,MATCH(H125,Nível!A:A,0)),U124)</f>
        <v>A</v>
      </c>
      <c r="V125" s="411" t="str">
        <f>IFERROR(INDEX(Nível!D:D,MATCH(H125,Nível!B:B,0)),V124)</f>
        <v>A</v>
      </c>
      <c r="W125" s="412" t="str">
        <f>IFERROR(INDEX(Nível!D:D,MATCH(H125,Nível!C:C,0)),CARREIRA!W124)</f>
        <v>A</v>
      </c>
      <c r="AZ125" s="411"/>
      <c r="BA125" s="413"/>
      <c r="BB125" s="414"/>
      <c r="BC125" s="414"/>
      <c r="BD125" s="414"/>
      <c r="BE125" s="414"/>
    </row>
    <row r="126" spans="7:57" ht="15" customHeight="1">
      <c r="G126" s="415"/>
      <c r="H126" s="411">
        <v>114</v>
      </c>
      <c r="I126" s="411">
        <f t="shared" si="22"/>
        <v>0.2</v>
      </c>
      <c r="J126" s="781"/>
      <c r="K126" s="533">
        <f>$K$18</f>
        <v>0</v>
      </c>
      <c r="L126" s="780"/>
      <c r="M126" s="526">
        <f t="shared" si="23"/>
        <v>0</v>
      </c>
      <c r="N126" s="527">
        <f t="shared" si="24"/>
        <v>0.2</v>
      </c>
      <c r="O126" s="413"/>
      <c r="P126" s="531"/>
      <c r="Q126" s="531"/>
      <c r="R126" s="530">
        <f t="shared" si="20"/>
        <v>0.2</v>
      </c>
      <c r="S126" s="532">
        <f t="shared" si="25"/>
        <v>22.799999999999951</v>
      </c>
      <c r="T126" s="411" t="str">
        <f t="shared" si="21"/>
        <v>A</v>
      </c>
      <c r="U126" s="411" t="str">
        <f>IFERROR(INDEX(Nível!D:D,MATCH(H126,Nível!A:A,0)),U125)</f>
        <v>A</v>
      </c>
      <c r="V126" s="411" t="str">
        <f>IFERROR(INDEX(Nível!D:D,MATCH(H126,Nível!B:B,0)),V125)</f>
        <v>A</v>
      </c>
      <c r="W126" s="412" t="str">
        <f>IFERROR(INDEX(Nível!D:D,MATCH(H126,Nível!C:C,0)),CARREIRA!W125)</f>
        <v>A</v>
      </c>
      <c r="AZ126" s="411"/>
      <c r="BA126" s="413"/>
      <c r="BB126" s="414"/>
      <c r="BC126" s="414"/>
      <c r="BD126" s="414"/>
      <c r="BE126" s="414"/>
    </row>
    <row r="127" spans="7:57" ht="15" customHeight="1">
      <c r="G127" s="415"/>
      <c r="H127" s="417">
        <v>115</v>
      </c>
      <c r="I127" s="411">
        <f t="shared" si="22"/>
        <v>0.2</v>
      </c>
      <c r="J127" s="779">
        <f>$J$13</f>
        <v>0</v>
      </c>
      <c r="K127" s="533">
        <f>$K$13</f>
        <v>0</v>
      </c>
      <c r="L127" s="780"/>
      <c r="M127" s="526">
        <f t="shared" si="23"/>
        <v>0</v>
      </c>
      <c r="N127" s="527">
        <f t="shared" si="24"/>
        <v>0.2</v>
      </c>
      <c r="O127" s="413"/>
      <c r="P127" s="531"/>
      <c r="Q127" s="531"/>
      <c r="R127" s="530">
        <f t="shared" si="20"/>
        <v>0.2</v>
      </c>
      <c r="S127" s="532">
        <f t="shared" si="25"/>
        <v>22.99999999999995</v>
      </c>
      <c r="T127" s="411" t="str">
        <f t="shared" si="21"/>
        <v>A</v>
      </c>
      <c r="U127" s="411" t="str">
        <f>IFERROR(INDEX(Nível!D:D,MATCH(H127,Nível!A:A,0)),U126)</f>
        <v>A</v>
      </c>
      <c r="V127" s="411" t="str">
        <f>IFERROR(INDEX(Nível!D:D,MATCH(H127,Nível!B:B,0)),V126)</f>
        <v>A</v>
      </c>
      <c r="W127" s="412" t="str">
        <f>IFERROR(INDEX(Nível!D:D,MATCH(H127,Nível!C:C,0)),CARREIRA!W126)</f>
        <v>A</v>
      </c>
      <c r="AZ127" s="411"/>
      <c r="BA127" s="413"/>
      <c r="BB127" s="414"/>
      <c r="BC127" s="414"/>
      <c r="BD127" s="414"/>
      <c r="BE127" s="414"/>
    </row>
    <row r="128" spans="7:57" ht="15" customHeight="1">
      <c r="G128" s="415"/>
      <c r="H128" s="411">
        <v>116</v>
      </c>
      <c r="I128" s="411">
        <f t="shared" si="22"/>
        <v>0.2</v>
      </c>
      <c r="J128" s="780"/>
      <c r="K128" s="533">
        <f>$K$14</f>
        <v>0</v>
      </c>
      <c r="L128" s="780"/>
      <c r="M128" s="526">
        <f t="shared" si="23"/>
        <v>0</v>
      </c>
      <c r="N128" s="527">
        <f t="shared" si="24"/>
        <v>0.2</v>
      </c>
      <c r="O128" s="413"/>
      <c r="P128" s="531"/>
      <c r="Q128" s="531"/>
      <c r="R128" s="530">
        <f t="shared" si="20"/>
        <v>0.2</v>
      </c>
      <c r="S128" s="532">
        <f t="shared" si="25"/>
        <v>23.19999999999995</v>
      </c>
      <c r="T128" s="411" t="str">
        <f t="shared" si="21"/>
        <v>A</v>
      </c>
      <c r="U128" s="411" t="str">
        <f>IFERROR(INDEX(Nível!D:D,MATCH(H128,Nível!A:A,0)),U127)</f>
        <v>A</v>
      </c>
      <c r="V128" s="411" t="str">
        <f>IFERROR(INDEX(Nível!D:D,MATCH(H128,Nível!B:B,0)),V127)</f>
        <v>A</v>
      </c>
      <c r="W128" s="412" t="str">
        <f>IFERROR(INDEX(Nível!D:D,MATCH(H128,Nível!C:C,0)),CARREIRA!W127)</f>
        <v>A</v>
      </c>
      <c r="AZ128" s="411"/>
      <c r="BA128" s="413"/>
      <c r="BB128" s="414"/>
      <c r="BC128" s="414"/>
      <c r="BD128" s="414"/>
      <c r="BE128" s="414"/>
    </row>
    <row r="129" spans="7:57" ht="15" customHeight="1">
      <c r="G129" s="415"/>
      <c r="H129" s="411">
        <v>117</v>
      </c>
      <c r="I129" s="411">
        <f t="shared" si="22"/>
        <v>0.2</v>
      </c>
      <c r="J129" s="780"/>
      <c r="K129" s="533">
        <f>$K$15</f>
        <v>0</v>
      </c>
      <c r="L129" s="780"/>
      <c r="M129" s="526">
        <f t="shared" si="23"/>
        <v>0</v>
      </c>
      <c r="N129" s="527">
        <f t="shared" si="24"/>
        <v>0.2</v>
      </c>
      <c r="O129" s="413"/>
      <c r="P129" s="531"/>
      <c r="Q129" s="531"/>
      <c r="R129" s="530">
        <f t="shared" si="20"/>
        <v>0.2</v>
      </c>
      <c r="S129" s="532">
        <f t="shared" si="25"/>
        <v>23.399999999999949</v>
      </c>
      <c r="T129" s="411" t="str">
        <f t="shared" si="21"/>
        <v>A</v>
      </c>
      <c r="U129" s="411" t="str">
        <f>IFERROR(INDEX(Nível!D:D,MATCH(H129,Nível!A:A,0)),U128)</f>
        <v>A</v>
      </c>
      <c r="V129" s="411" t="str">
        <f>IFERROR(INDEX(Nível!D:D,MATCH(H129,Nível!B:B,0)),V128)</f>
        <v>A</v>
      </c>
      <c r="W129" s="412" t="str">
        <f>IFERROR(INDEX(Nível!D:D,MATCH(H129,Nível!C:C,0)),CARREIRA!W128)</f>
        <v>A</v>
      </c>
      <c r="AZ129" s="411"/>
      <c r="BA129" s="413"/>
      <c r="BB129" s="414"/>
      <c r="BC129" s="414"/>
      <c r="BD129" s="414"/>
      <c r="BE129" s="414"/>
    </row>
    <row r="130" spans="7:57" ht="15" customHeight="1">
      <c r="G130" s="415"/>
      <c r="H130" s="417">
        <v>118</v>
      </c>
      <c r="I130" s="411">
        <f t="shared" si="22"/>
        <v>0.2</v>
      </c>
      <c r="J130" s="780"/>
      <c r="K130" s="533">
        <f>$K$16</f>
        <v>0</v>
      </c>
      <c r="L130" s="780"/>
      <c r="M130" s="526">
        <f t="shared" si="23"/>
        <v>0</v>
      </c>
      <c r="N130" s="527">
        <f t="shared" si="24"/>
        <v>0.2</v>
      </c>
      <c r="O130" s="413"/>
      <c r="P130" s="531"/>
      <c r="Q130" s="531"/>
      <c r="R130" s="530">
        <f t="shared" si="20"/>
        <v>0.2</v>
      </c>
      <c r="S130" s="532">
        <f t="shared" si="25"/>
        <v>23.599999999999948</v>
      </c>
      <c r="T130" s="411" t="str">
        <f t="shared" si="21"/>
        <v>A</v>
      </c>
      <c r="U130" s="411" t="str">
        <f>IFERROR(INDEX(Nível!D:D,MATCH(H130,Nível!A:A,0)),U129)</f>
        <v>A</v>
      </c>
      <c r="V130" s="411" t="str">
        <f>IFERROR(INDEX(Nível!D:D,MATCH(H130,Nível!B:B,0)),V129)</f>
        <v>A</v>
      </c>
      <c r="W130" s="412" t="str">
        <f>IFERROR(INDEX(Nível!D:D,MATCH(H130,Nível!C:C,0)),CARREIRA!W129)</f>
        <v>A</v>
      </c>
      <c r="AZ130" s="411"/>
      <c r="BA130" s="413"/>
      <c r="BB130" s="414"/>
      <c r="BC130" s="414"/>
      <c r="BD130" s="414"/>
      <c r="BE130" s="414"/>
    </row>
    <row r="131" spans="7:57" ht="15" customHeight="1">
      <c r="G131" s="415"/>
      <c r="H131" s="411">
        <v>119</v>
      </c>
      <c r="I131" s="411">
        <f t="shared" si="22"/>
        <v>0.2</v>
      </c>
      <c r="J131" s="780"/>
      <c r="K131" s="533">
        <f>$K$17</f>
        <v>0</v>
      </c>
      <c r="L131" s="780"/>
      <c r="M131" s="526">
        <f t="shared" si="23"/>
        <v>0</v>
      </c>
      <c r="N131" s="527">
        <f t="shared" si="24"/>
        <v>0.2</v>
      </c>
      <c r="O131" s="413"/>
      <c r="P131" s="531"/>
      <c r="Q131" s="531"/>
      <c r="R131" s="530">
        <f t="shared" si="20"/>
        <v>0.2</v>
      </c>
      <c r="S131" s="532">
        <f t="shared" si="25"/>
        <v>23.799999999999947</v>
      </c>
      <c r="T131" s="411" t="str">
        <f t="shared" si="21"/>
        <v>A</v>
      </c>
      <c r="U131" s="411" t="str">
        <f>IFERROR(INDEX(Nível!D:D,MATCH(H131,Nível!A:A,0)),U130)</f>
        <v>A</v>
      </c>
      <c r="V131" s="411" t="str">
        <f>IFERROR(INDEX(Nível!D:D,MATCH(H131,Nível!B:B,0)),V130)</f>
        <v>A</v>
      </c>
      <c r="W131" s="412" t="str">
        <f>IFERROR(INDEX(Nível!D:D,MATCH(H131,Nível!C:C,0)),CARREIRA!W130)</f>
        <v>A</v>
      </c>
      <c r="AZ131" s="411"/>
      <c r="BA131" s="413"/>
      <c r="BB131" s="414"/>
      <c r="BC131" s="414"/>
      <c r="BD131" s="414"/>
      <c r="BE131" s="414"/>
    </row>
    <row r="132" spans="7:57" ht="15" customHeight="1">
      <c r="G132" s="417"/>
      <c r="H132" s="411">
        <v>120</v>
      </c>
      <c r="I132" s="411">
        <f t="shared" si="22"/>
        <v>0.2</v>
      </c>
      <c r="J132" s="781"/>
      <c r="K132" s="533">
        <f>$K$18</f>
        <v>0</v>
      </c>
      <c r="L132" s="781"/>
      <c r="M132" s="526">
        <f t="shared" si="23"/>
        <v>0</v>
      </c>
      <c r="N132" s="527">
        <f t="shared" si="24"/>
        <v>0.2</v>
      </c>
      <c r="O132" s="413"/>
      <c r="P132" s="531"/>
      <c r="Q132" s="531"/>
      <c r="R132" s="530">
        <f t="shared" si="20"/>
        <v>0.2</v>
      </c>
      <c r="S132" s="532">
        <f t="shared" si="25"/>
        <v>23.999999999999947</v>
      </c>
      <c r="T132" s="411" t="str">
        <f t="shared" si="21"/>
        <v>A</v>
      </c>
      <c r="U132" s="411" t="str">
        <f>IFERROR(INDEX(Nível!D:D,MATCH(H132,Nível!A:A,0)),U131)</f>
        <v>A</v>
      </c>
      <c r="V132" s="411" t="str">
        <f>IFERROR(INDEX(Nível!D:D,MATCH(H132,Nível!B:B,0)),V131)</f>
        <v>A</v>
      </c>
      <c r="W132" s="412" t="str">
        <f>IFERROR(INDEX(Nível!D:D,MATCH(H132,Nível!C:C,0)),CARREIRA!W131)</f>
        <v>A</v>
      </c>
      <c r="AZ132" s="411"/>
      <c r="BA132" s="413"/>
      <c r="BB132" s="414"/>
      <c r="BC132" s="414"/>
      <c r="BD132" s="414"/>
      <c r="BE132" s="414"/>
    </row>
    <row r="133" spans="7:57" ht="15" customHeight="1">
      <c r="G133" s="409" t="s">
        <v>542</v>
      </c>
      <c r="H133" s="417">
        <v>121</v>
      </c>
      <c r="I133" s="411">
        <f t="shared" si="22"/>
        <v>0.2</v>
      </c>
      <c r="J133" s="779">
        <f>$J$13</f>
        <v>0</v>
      </c>
      <c r="K133" s="533">
        <f>$K$13</f>
        <v>0</v>
      </c>
      <c r="L133" s="779">
        <f>$L$13</f>
        <v>0</v>
      </c>
      <c r="M133" s="526">
        <f t="shared" si="23"/>
        <v>0</v>
      </c>
      <c r="N133" s="527">
        <f t="shared" si="24"/>
        <v>0.2</v>
      </c>
      <c r="O133" s="413"/>
      <c r="P133" s="531"/>
      <c r="Q133" s="531"/>
      <c r="R133" s="530">
        <f t="shared" si="20"/>
        <v>0.2</v>
      </c>
      <c r="S133" s="532">
        <f t="shared" si="25"/>
        <v>24.199999999999946</v>
      </c>
      <c r="T133" s="411" t="str">
        <f t="shared" si="21"/>
        <v>A</v>
      </c>
      <c r="U133" s="411" t="str">
        <f>IFERROR(INDEX(Nível!D:D,MATCH(H133,Nível!A:A,0)),U132)</f>
        <v>A</v>
      </c>
      <c r="V133" s="411" t="str">
        <f>IFERROR(INDEX(Nível!D:D,MATCH(H133,Nível!B:B,0)),V132)</f>
        <v>A</v>
      </c>
      <c r="W133" s="412" t="str">
        <f>IFERROR(INDEX(Nível!D:D,MATCH(H133,Nível!C:C,0)),CARREIRA!W132)</f>
        <v>A</v>
      </c>
      <c r="AZ133" s="411"/>
      <c r="BA133" s="413"/>
      <c r="BB133" s="414"/>
      <c r="BC133" s="414"/>
      <c r="BD133" s="414"/>
      <c r="BE133" s="414"/>
    </row>
    <row r="134" spans="7:57" ht="15" customHeight="1">
      <c r="G134" s="415"/>
      <c r="H134" s="411">
        <v>122</v>
      </c>
      <c r="I134" s="411">
        <f t="shared" si="22"/>
        <v>0.2</v>
      </c>
      <c r="J134" s="780"/>
      <c r="K134" s="533">
        <f>$K$14</f>
        <v>0</v>
      </c>
      <c r="L134" s="780"/>
      <c r="M134" s="526">
        <f t="shared" si="23"/>
        <v>0</v>
      </c>
      <c r="N134" s="527">
        <f t="shared" si="24"/>
        <v>0.2</v>
      </c>
      <c r="O134" s="413"/>
      <c r="P134" s="531"/>
      <c r="Q134" s="531"/>
      <c r="R134" s="530">
        <f t="shared" si="20"/>
        <v>0.2</v>
      </c>
      <c r="S134" s="532">
        <f t="shared" si="25"/>
        <v>24.399999999999945</v>
      </c>
      <c r="T134" s="411" t="str">
        <f t="shared" si="21"/>
        <v>A</v>
      </c>
      <c r="U134" s="411" t="str">
        <f>IFERROR(INDEX(Nível!D:D,MATCH(H134,Nível!A:A,0)),U133)</f>
        <v>A</v>
      </c>
      <c r="V134" s="411" t="str">
        <f>IFERROR(INDEX(Nível!D:D,MATCH(H134,Nível!B:B,0)),V133)</f>
        <v>A</v>
      </c>
      <c r="W134" s="412" t="str">
        <f>IFERROR(INDEX(Nível!D:D,MATCH(H134,Nível!C:C,0)),CARREIRA!W133)</f>
        <v>A</v>
      </c>
      <c r="AZ134" s="411"/>
      <c r="BA134" s="413"/>
      <c r="BB134" s="414"/>
      <c r="BC134" s="414"/>
      <c r="BD134" s="414"/>
      <c r="BE134" s="414"/>
    </row>
    <row r="135" spans="7:57" ht="15" customHeight="1">
      <c r="G135" s="415"/>
      <c r="H135" s="411">
        <v>123</v>
      </c>
      <c r="I135" s="411">
        <f t="shared" si="22"/>
        <v>0.2</v>
      </c>
      <c r="J135" s="780"/>
      <c r="K135" s="533">
        <f>$K$15</f>
        <v>0</v>
      </c>
      <c r="L135" s="780"/>
      <c r="M135" s="526">
        <f t="shared" si="23"/>
        <v>0</v>
      </c>
      <c r="N135" s="527">
        <f t="shared" si="24"/>
        <v>0.2</v>
      </c>
      <c r="O135" s="413"/>
      <c r="P135" s="531"/>
      <c r="Q135" s="531"/>
      <c r="R135" s="530">
        <f t="shared" si="20"/>
        <v>0.2</v>
      </c>
      <c r="S135" s="532">
        <f t="shared" si="25"/>
        <v>24.599999999999945</v>
      </c>
      <c r="T135" s="411" t="str">
        <f t="shared" si="21"/>
        <v>A</v>
      </c>
      <c r="U135" s="411" t="str">
        <f>IFERROR(INDEX(Nível!D:D,MATCH(H135,Nível!A:A,0)),U134)</f>
        <v>A</v>
      </c>
      <c r="V135" s="411" t="str">
        <f>IFERROR(INDEX(Nível!D:D,MATCH(H135,Nível!B:B,0)),V134)</f>
        <v>A</v>
      </c>
      <c r="W135" s="412" t="str">
        <f>IFERROR(INDEX(Nível!D:D,MATCH(H135,Nível!C:C,0)),CARREIRA!W134)</f>
        <v>A</v>
      </c>
      <c r="AZ135" s="411"/>
      <c r="BA135" s="413"/>
      <c r="BB135" s="414"/>
      <c r="BC135" s="414"/>
      <c r="BD135" s="414"/>
      <c r="BE135" s="414"/>
    </row>
    <row r="136" spans="7:57" ht="15" customHeight="1">
      <c r="G136" s="415"/>
      <c r="H136" s="417">
        <v>124</v>
      </c>
      <c r="I136" s="411">
        <f t="shared" si="22"/>
        <v>0.2</v>
      </c>
      <c r="J136" s="780"/>
      <c r="K136" s="533">
        <f>$K$16</f>
        <v>0</v>
      </c>
      <c r="L136" s="780"/>
      <c r="M136" s="526">
        <f t="shared" si="23"/>
        <v>0</v>
      </c>
      <c r="N136" s="527">
        <f t="shared" si="24"/>
        <v>0.2</v>
      </c>
      <c r="O136" s="413"/>
      <c r="P136" s="531"/>
      <c r="Q136" s="531"/>
      <c r="R136" s="530">
        <f t="shared" si="20"/>
        <v>0.2</v>
      </c>
      <c r="S136" s="532">
        <f t="shared" si="25"/>
        <v>24.799999999999944</v>
      </c>
      <c r="T136" s="411" t="str">
        <f t="shared" si="21"/>
        <v>A</v>
      </c>
      <c r="U136" s="411" t="str">
        <f>IFERROR(INDEX(Nível!D:D,MATCH(H136,Nível!A:A,0)),U135)</f>
        <v>A</v>
      </c>
      <c r="V136" s="411" t="str">
        <f>IFERROR(INDEX(Nível!D:D,MATCH(H136,Nível!B:B,0)),V135)</f>
        <v>A</v>
      </c>
      <c r="W136" s="412" t="str">
        <f>IFERROR(INDEX(Nível!D:D,MATCH(H136,Nível!C:C,0)),CARREIRA!W135)</f>
        <v>A</v>
      </c>
      <c r="AZ136" s="411"/>
      <c r="BA136" s="413"/>
      <c r="BB136" s="414"/>
      <c r="BC136" s="414"/>
      <c r="BD136" s="414"/>
      <c r="BE136" s="414"/>
    </row>
    <row r="137" spans="7:57" ht="15" customHeight="1">
      <c r="G137" s="415"/>
      <c r="H137" s="411">
        <v>125</v>
      </c>
      <c r="I137" s="411">
        <f t="shared" si="22"/>
        <v>0.2</v>
      </c>
      <c r="J137" s="780"/>
      <c r="K137" s="533">
        <f>$K$17</f>
        <v>0</v>
      </c>
      <c r="L137" s="780"/>
      <c r="M137" s="526">
        <f t="shared" si="23"/>
        <v>0</v>
      </c>
      <c r="N137" s="527">
        <f t="shared" si="24"/>
        <v>0.2</v>
      </c>
      <c r="O137" s="413"/>
      <c r="P137" s="531"/>
      <c r="Q137" s="531"/>
      <c r="R137" s="530">
        <f t="shared" si="20"/>
        <v>0.2</v>
      </c>
      <c r="S137" s="532">
        <f t="shared" si="25"/>
        <v>24.999999999999943</v>
      </c>
      <c r="T137" s="411" t="str">
        <f t="shared" si="21"/>
        <v>A</v>
      </c>
      <c r="U137" s="411" t="str">
        <f>IFERROR(INDEX(Nível!D:D,MATCH(H137,Nível!A:A,0)),U136)</f>
        <v>A</v>
      </c>
      <c r="V137" s="411" t="str">
        <f>IFERROR(INDEX(Nível!D:D,MATCH(H137,Nível!B:B,0)),V136)</f>
        <v>A</v>
      </c>
      <c r="W137" s="412" t="str">
        <f>IFERROR(INDEX(Nível!D:D,MATCH(H137,Nível!C:C,0)),CARREIRA!W136)</f>
        <v>A</v>
      </c>
      <c r="AZ137" s="411"/>
      <c r="BA137" s="413"/>
      <c r="BB137" s="414"/>
      <c r="BC137" s="414"/>
      <c r="BD137" s="414"/>
      <c r="BE137" s="414"/>
    </row>
    <row r="138" spans="7:57" ht="15" customHeight="1">
      <c r="G138" s="415"/>
      <c r="H138" s="411">
        <v>126</v>
      </c>
      <c r="I138" s="411">
        <f t="shared" si="22"/>
        <v>0.2</v>
      </c>
      <c r="J138" s="781"/>
      <c r="K138" s="533">
        <f>$K$18</f>
        <v>0</v>
      </c>
      <c r="L138" s="780"/>
      <c r="M138" s="526">
        <f t="shared" si="23"/>
        <v>0</v>
      </c>
      <c r="N138" s="527">
        <f t="shared" si="24"/>
        <v>0.2</v>
      </c>
      <c r="O138" s="413"/>
      <c r="P138" s="531"/>
      <c r="Q138" s="531"/>
      <c r="R138" s="530">
        <f t="shared" si="20"/>
        <v>0.2</v>
      </c>
      <c r="S138" s="532">
        <f t="shared" si="25"/>
        <v>25.199999999999942</v>
      </c>
      <c r="T138" s="411" t="str">
        <f t="shared" si="21"/>
        <v>A</v>
      </c>
      <c r="U138" s="411" t="str">
        <f>IFERROR(INDEX(Nível!D:D,MATCH(H138,Nível!A:A,0)),U137)</f>
        <v>A</v>
      </c>
      <c r="V138" s="411" t="str">
        <f>IFERROR(INDEX(Nível!D:D,MATCH(H138,Nível!B:B,0)),V137)</f>
        <v>A</v>
      </c>
      <c r="W138" s="412" t="str">
        <f>IFERROR(INDEX(Nível!D:D,MATCH(H138,Nível!C:C,0)),CARREIRA!W137)</f>
        <v>A</v>
      </c>
      <c r="AZ138" s="411"/>
      <c r="BA138" s="413"/>
      <c r="BB138" s="414"/>
      <c r="BC138" s="414"/>
      <c r="BD138" s="414"/>
      <c r="BE138" s="414"/>
    </row>
    <row r="139" spans="7:57" ht="15" customHeight="1">
      <c r="G139" s="415"/>
      <c r="H139" s="417">
        <v>127</v>
      </c>
      <c r="I139" s="411">
        <f t="shared" si="22"/>
        <v>0.2</v>
      </c>
      <c r="J139" s="779">
        <f>$J$13</f>
        <v>0</v>
      </c>
      <c r="K139" s="533">
        <f>$K$13</f>
        <v>0</v>
      </c>
      <c r="L139" s="780"/>
      <c r="M139" s="526">
        <f t="shared" si="23"/>
        <v>0</v>
      </c>
      <c r="N139" s="527">
        <f t="shared" si="24"/>
        <v>0.2</v>
      </c>
      <c r="O139" s="413"/>
      <c r="P139" s="531"/>
      <c r="Q139" s="531"/>
      <c r="R139" s="530">
        <f t="shared" si="20"/>
        <v>0.2</v>
      </c>
      <c r="S139" s="532">
        <f t="shared" si="25"/>
        <v>25.399999999999942</v>
      </c>
      <c r="T139" s="411" t="str">
        <f t="shared" si="21"/>
        <v>A</v>
      </c>
      <c r="U139" s="411" t="str">
        <f>IFERROR(INDEX(Nível!D:D,MATCH(H139,Nível!A:A,0)),U138)</f>
        <v>A</v>
      </c>
      <c r="V139" s="411" t="str">
        <f>IFERROR(INDEX(Nível!D:D,MATCH(H139,Nível!B:B,0)),V138)</f>
        <v>A</v>
      </c>
      <c r="W139" s="412" t="str">
        <f>IFERROR(INDEX(Nível!D:D,MATCH(H139,Nível!C:C,0)),CARREIRA!W138)</f>
        <v>A</v>
      </c>
      <c r="AZ139" s="411"/>
      <c r="BA139" s="413"/>
      <c r="BB139" s="414"/>
      <c r="BC139" s="414"/>
      <c r="BD139" s="414"/>
      <c r="BE139" s="414"/>
    </row>
    <row r="140" spans="7:57" ht="15" customHeight="1">
      <c r="G140" s="415"/>
      <c r="H140" s="411">
        <v>128</v>
      </c>
      <c r="I140" s="411">
        <f t="shared" si="22"/>
        <v>0.2</v>
      </c>
      <c r="J140" s="780"/>
      <c r="K140" s="533">
        <f>$K$14</f>
        <v>0</v>
      </c>
      <c r="L140" s="780"/>
      <c r="M140" s="526">
        <f t="shared" si="23"/>
        <v>0</v>
      </c>
      <c r="N140" s="527">
        <f t="shared" si="24"/>
        <v>0.2</v>
      </c>
      <c r="O140" s="413"/>
      <c r="P140" s="531"/>
      <c r="Q140" s="531"/>
      <c r="R140" s="530">
        <f t="shared" si="20"/>
        <v>0.2</v>
      </c>
      <c r="S140" s="532">
        <f t="shared" si="25"/>
        <v>25.599999999999941</v>
      </c>
      <c r="T140" s="411" t="str">
        <f t="shared" si="21"/>
        <v>A</v>
      </c>
      <c r="U140" s="411" t="str">
        <f>IFERROR(INDEX(Nível!D:D,MATCH(H140,Nível!A:A,0)),U139)</f>
        <v>A</v>
      </c>
      <c r="V140" s="411" t="str">
        <f>IFERROR(INDEX(Nível!D:D,MATCH(H140,Nível!B:B,0)),V139)</f>
        <v>A</v>
      </c>
      <c r="W140" s="412" t="str">
        <f>IFERROR(INDEX(Nível!D:D,MATCH(H140,Nível!C:C,0)),CARREIRA!W139)</f>
        <v>A</v>
      </c>
      <c r="AZ140" s="411"/>
      <c r="BA140" s="413"/>
      <c r="BB140" s="414"/>
      <c r="BC140" s="414"/>
      <c r="BD140" s="414"/>
      <c r="BE140" s="414"/>
    </row>
    <row r="141" spans="7:57" ht="15" customHeight="1">
      <c r="G141" s="415"/>
      <c r="H141" s="411">
        <v>129</v>
      </c>
      <c r="I141" s="411">
        <f t="shared" si="22"/>
        <v>0.2</v>
      </c>
      <c r="J141" s="780"/>
      <c r="K141" s="533">
        <f>$K$15</f>
        <v>0</v>
      </c>
      <c r="L141" s="780"/>
      <c r="M141" s="526">
        <f t="shared" si="23"/>
        <v>0</v>
      </c>
      <c r="N141" s="527">
        <f t="shared" si="24"/>
        <v>0.2</v>
      </c>
      <c r="O141" s="413"/>
      <c r="P141" s="531"/>
      <c r="Q141" s="531"/>
      <c r="R141" s="530">
        <f t="shared" ref="R141:R204" si="26">SUM(N141:Q141)</f>
        <v>0.2</v>
      </c>
      <c r="S141" s="532">
        <f t="shared" si="25"/>
        <v>25.79999999999994</v>
      </c>
      <c r="T141" s="411" t="str">
        <f t="shared" ref="T141:T204" si="27">INDEX($B$9:$C$27,MATCH(S141,$C$9:$C$27,1),1)</f>
        <v>A</v>
      </c>
      <c r="U141" s="411" t="str">
        <f>IFERROR(INDEX(Nível!D:D,MATCH(H141,Nível!A:A,0)),U140)</f>
        <v>A</v>
      </c>
      <c r="V141" s="411" t="str">
        <f>IFERROR(INDEX(Nível!D:D,MATCH(H141,Nível!B:B,0)),V140)</f>
        <v>A</v>
      </c>
      <c r="W141" s="412" t="str">
        <f>IFERROR(INDEX(Nível!D:D,MATCH(H141,Nível!C:C,0)),CARREIRA!W140)</f>
        <v>A</v>
      </c>
      <c r="AZ141" s="411"/>
      <c r="BA141" s="413"/>
      <c r="BB141" s="414"/>
      <c r="BC141" s="414"/>
      <c r="BD141" s="414"/>
      <c r="BE141" s="414"/>
    </row>
    <row r="142" spans="7:57" ht="15" customHeight="1">
      <c r="G142" s="415"/>
      <c r="H142" s="417">
        <v>130</v>
      </c>
      <c r="I142" s="411">
        <f t="shared" ref="I142:I205" si="28">$I$13</f>
        <v>0.2</v>
      </c>
      <c r="J142" s="780"/>
      <c r="K142" s="533">
        <f>$K$16</f>
        <v>0</v>
      </c>
      <c r="L142" s="780"/>
      <c r="M142" s="526">
        <f t="shared" ref="M142:M205" si="29">$M$13</f>
        <v>0</v>
      </c>
      <c r="N142" s="527">
        <f t="shared" ref="N142:N205" si="30">SUM(I142+K142+M142)*$N$10</f>
        <v>0.2</v>
      </c>
      <c r="O142" s="413"/>
      <c r="P142" s="531"/>
      <c r="Q142" s="531"/>
      <c r="R142" s="530">
        <f t="shared" si="26"/>
        <v>0.2</v>
      </c>
      <c r="S142" s="532">
        <f t="shared" ref="S142:S205" si="31">S141+R142</f>
        <v>25.99999999999994</v>
      </c>
      <c r="T142" s="411" t="str">
        <f t="shared" si="27"/>
        <v>A</v>
      </c>
      <c r="U142" s="411" t="str">
        <f>IFERROR(INDEX(Nível!D:D,MATCH(H142,Nível!A:A,0)),U141)</f>
        <v>A</v>
      </c>
      <c r="V142" s="411" t="str">
        <f>IFERROR(INDEX(Nível!D:D,MATCH(H142,Nível!B:B,0)),V141)</f>
        <v>A</v>
      </c>
      <c r="W142" s="412" t="str">
        <f>IFERROR(INDEX(Nível!D:D,MATCH(H142,Nível!C:C,0)),CARREIRA!W141)</f>
        <v>A</v>
      </c>
      <c r="AZ142" s="411"/>
      <c r="BA142" s="413"/>
      <c r="BB142" s="414"/>
      <c r="BC142" s="414"/>
      <c r="BD142" s="414"/>
      <c r="BE142" s="414"/>
    </row>
    <row r="143" spans="7:57" ht="15" customHeight="1">
      <c r="G143" s="415"/>
      <c r="H143" s="411">
        <v>131</v>
      </c>
      <c r="I143" s="411">
        <f t="shared" si="28"/>
        <v>0.2</v>
      </c>
      <c r="J143" s="780"/>
      <c r="K143" s="533">
        <f>$K$17</f>
        <v>0</v>
      </c>
      <c r="L143" s="780"/>
      <c r="M143" s="526">
        <f t="shared" si="29"/>
        <v>0</v>
      </c>
      <c r="N143" s="527">
        <f t="shared" si="30"/>
        <v>0.2</v>
      </c>
      <c r="O143" s="413"/>
      <c r="P143" s="531"/>
      <c r="Q143" s="531"/>
      <c r="R143" s="530">
        <f t="shared" si="26"/>
        <v>0.2</v>
      </c>
      <c r="S143" s="532">
        <f t="shared" si="31"/>
        <v>26.199999999999939</v>
      </c>
      <c r="T143" s="411" t="str">
        <f t="shared" si="27"/>
        <v>A</v>
      </c>
      <c r="U143" s="411" t="str">
        <f>IFERROR(INDEX(Nível!D:D,MATCH(H143,Nível!A:A,0)),U142)</f>
        <v>A</v>
      </c>
      <c r="V143" s="411" t="str">
        <f>IFERROR(INDEX(Nível!D:D,MATCH(H143,Nível!B:B,0)),V142)</f>
        <v>A</v>
      </c>
      <c r="W143" s="412" t="str">
        <f>IFERROR(INDEX(Nível!D:D,MATCH(H143,Nível!C:C,0)),CARREIRA!W142)</f>
        <v>A</v>
      </c>
      <c r="AZ143" s="411"/>
      <c r="BA143" s="413"/>
      <c r="BB143" s="414"/>
      <c r="BC143" s="414"/>
      <c r="BD143" s="414"/>
      <c r="BE143" s="414"/>
    </row>
    <row r="144" spans="7:57" ht="15" customHeight="1">
      <c r="G144" s="417"/>
      <c r="H144" s="411">
        <v>132</v>
      </c>
      <c r="I144" s="411">
        <f t="shared" si="28"/>
        <v>0.2</v>
      </c>
      <c r="J144" s="781"/>
      <c r="K144" s="533">
        <f>$K$18</f>
        <v>0</v>
      </c>
      <c r="L144" s="780"/>
      <c r="M144" s="526">
        <f t="shared" si="29"/>
        <v>0</v>
      </c>
      <c r="N144" s="527">
        <f t="shared" si="30"/>
        <v>0.2</v>
      </c>
      <c r="O144" s="413"/>
      <c r="P144" s="531"/>
      <c r="Q144" s="531"/>
      <c r="R144" s="530">
        <f t="shared" si="26"/>
        <v>0.2</v>
      </c>
      <c r="S144" s="532">
        <f t="shared" si="31"/>
        <v>26.399999999999938</v>
      </c>
      <c r="T144" s="411" t="str">
        <f t="shared" si="27"/>
        <v>A</v>
      </c>
      <c r="U144" s="411" t="str">
        <f>IFERROR(INDEX(Nível!D:D,MATCH(H144,Nível!A:A,0)),U143)</f>
        <v>A</v>
      </c>
      <c r="V144" s="411" t="str">
        <f>IFERROR(INDEX(Nível!D:D,MATCH(H144,Nível!B:B,0)),V143)</f>
        <v>A</v>
      </c>
      <c r="W144" s="412" t="str">
        <f>IFERROR(INDEX(Nível!D:D,MATCH(H144,Nível!C:C,0)),CARREIRA!W143)</f>
        <v>A</v>
      </c>
      <c r="AZ144" s="411"/>
      <c r="BA144" s="413"/>
      <c r="BB144" s="414"/>
      <c r="BC144" s="414"/>
      <c r="BD144" s="414"/>
      <c r="BE144" s="414"/>
    </row>
    <row r="145" spans="7:57" ht="15" customHeight="1">
      <c r="G145" s="409" t="s">
        <v>543</v>
      </c>
      <c r="H145" s="417">
        <v>133</v>
      </c>
      <c r="I145" s="411">
        <f t="shared" si="28"/>
        <v>0.2</v>
      </c>
      <c r="J145" s="779">
        <f>$J$13</f>
        <v>0</v>
      </c>
      <c r="K145" s="533">
        <f>$K$13</f>
        <v>0</v>
      </c>
      <c r="L145" s="780"/>
      <c r="M145" s="526">
        <f t="shared" si="29"/>
        <v>0</v>
      </c>
      <c r="N145" s="527">
        <f t="shared" si="30"/>
        <v>0.2</v>
      </c>
      <c r="O145" s="413"/>
      <c r="P145" s="531"/>
      <c r="Q145" s="531"/>
      <c r="R145" s="530">
        <f t="shared" si="26"/>
        <v>0.2</v>
      </c>
      <c r="S145" s="532">
        <f t="shared" si="31"/>
        <v>26.599999999999937</v>
      </c>
      <c r="T145" s="411" t="str">
        <f t="shared" si="27"/>
        <v>A</v>
      </c>
      <c r="U145" s="411" t="str">
        <f>IFERROR(INDEX(Nível!D:D,MATCH(H145,Nível!A:A,0)),U144)</f>
        <v>A</v>
      </c>
      <c r="V145" s="411" t="str">
        <f>IFERROR(INDEX(Nível!D:D,MATCH(H145,Nível!B:B,0)),V144)</f>
        <v>A</v>
      </c>
      <c r="W145" s="412" t="str">
        <f>IFERROR(INDEX(Nível!D:D,MATCH(H145,Nível!C:C,0)),CARREIRA!W144)</f>
        <v>A</v>
      </c>
      <c r="AZ145" s="411"/>
      <c r="BA145" s="413"/>
      <c r="BB145" s="414"/>
      <c r="BC145" s="414"/>
      <c r="BD145" s="414"/>
      <c r="BE145" s="414"/>
    </row>
    <row r="146" spans="7:57" ht="15" customHeight="1">
      <c r="G146" s="415"/>
      <c r="H146" s="411">
        <v>134</v>
      </c>
      <c r="I146" s="411">
        <f t="shared" si="28"/>
        <v>0.2</v>
      </c>
      <c r="J146" s="780"/>
      <c r="K146" s="533">
        <f>$K$14</f>
        <v>0</v>
      </c>
      <c r="L146" s="780"/>
      <c r="M146" s="526">
        <f t="shared" si="29"/>
        <v>0</v>
      </c>
      <c r="N146" s="527">
        <f t="shared" si="30"/>
        <v>0.2</v>
      </c>
      <c r="O146" s="413"/>
      <c r="P146" s="531"/>
      <c r="Q146" s="531"/>
      <c r="R146" s="530">
        <f t="shared" si="26"/>
        <v>0.2</v>
      </c>
      <c r="S146" s="532">
        <f t="shared" si="31"/>
        <v>26.799999999999937</v>
      </c>
      <c r="T146" s="411" t="str">
        <f t="shared" si="27"/>
        <v>A</v>
      </c>
      <c r="U146" s="411" t="str">
        <f>IFERROR(INDEX(Nível!D:D,MATCH(H146,Nível!A:A,0)),U145)</f>
        <v>A</v>
      </c>
      <c r="V146" s="411" t="str">
        <f>IFERROR(INDEX(Nível!D:D,MATCH(H146,Nível!B:B,0)),V145)</f>
        <v>A</v>
      </c>
      <c r="W146" s="412" t="str">
        <f>IFERROR(INDEX(Nível!D:D,MATCH(H146,Nível!C:C,0)),CARREIRA!W145)</f>
        <v>A</v>
      </c>
      <c r="AZ146" s="411"/>
      <c r="BA146" s="413"/>
      <c r="BB146" s="414"/>
      <c r="BC146" s="414"/>
      <c r="BD146" s="414"/>
      <c r="BE146" s="414"/>
    </row>
    <row r="147" spans="7:57" ht="15" customHeight="1">
      <c r="G147" s="415"/>
      <c r="H147" s="411">
        <v>135</v>
      </c>
      <c r="I147" s="411">
        <f t="shared" si="28"/>
        <v>0.2</v>
      </c>
      <c r="J147" s="780"/>
      <c r="K147" s="533">
        <f>$K$15</f>
        <v>0</v>
      </c>
      <c r="L147" s="780"/>
      <c r="M147" s="526">
        <f t="shared" si="29"/>
        <v>0</v>
      </c>
      <c r="N147" s="527">
        <f t="shared" si="30"/>
        <v>0.2</v>
      </c>
      <c r="O147" s="413"/>
      <c r="P147" s="531"/>
      <c r="Q147" s="531"/>
      <c r="R147" s="530">
        <f t="shared" si="26"/>
        <v>0.2</v>
      </c>
      <c r="S147" s="532">
        <f t="shared" si="31"/>
        <v>26.999999999999936</v>
      </c>
      <c r="T147" s="411" t="str">
        <f t="shared" si="27"/>
        <v>A</v>
      </c>
      <c r="U147" s="411" t="str">
        <f>IFERROR(INDEX(Nível!D:D,MATCH(H147,Nível!A:A,0)),U146)</f>
        <v>A</v>
      </c>
      <c r="V147" s="411" t="str">
        <f>IFERROR(INDEX(Nível!D:D,MATCH(H147,Nível!B:B,0)),V146)</f>
        <v>A</v>
      </c>
      <c r="W147" s="412" t="str">
        <f>IFERROR(INDEX(Nível!D:D,MATCH(H147,Nível!C:C,0)),CARREIRA!W146)</f>
        <v>A</v>
      </c>
      <c r="AZ147" s="411"/>
      <c r="BA147" s="413"/>
      <c r="BB147" s="414"/>
      <c r="BC147" s="414"/>
      <c r="BD147" s="414"/>
      <c r="BE147" s="414"/>
    </row>
    <row r="148" spans="7:57" ht="15" customHeight="1">
      <c r="G148" s="415"/>
      <c r="H148" s="417">
        <v>136</v>
      </c>
      <c r="I148" s="411">
        <f t="shared" si="28"/>
        <v>0.2</v>
      </c>
      <c r="J148" s="780"/>
      <c r="K148" s="533">
        <f>$K$16</f>
        <v>0</v>
      </c>
      <c r="L148" s="780"/>
      <c r="M148" s="526">
        <f t="shared" si="29"/>
        <v>0</v>
      </c>
      <c r="N148" s="527">
        <f t="shared" si="30"/>
        <v>0.2</v>
      </c>
      <c r="O148" s="413"/>
      <c r="P148" s="531"/>
      <c r="Q148" s="531"/>
      <c r="R148" s="530">
        <f t="shared" si="26"/>
        <v>0.2</v>
      </c>
      <c r="S148" s="532">
        <f t="shared" si="31"/>
        <v>27.199999999999935</v>
      </c>
      <c r="T148" s="411" t="str">
        <f t="shared" si="27"/>
        <v>A</v>
      </c>
      <c r="U148" s="411" t="str">
        <f>IFERROR(INDEX(Nível!D:D,MATCH(H148,Nível!A:A,0)),U147)</f>
        <v>A</v>
      </c>
      <c r="V148" s="411" t="str">
        <f>IFERROR(INDEX(Nível!D:D,MATCH(H148,Nível!B:B,0)),V147)</f>
        <v>A</v>
      </c>
      <c r="W148" s="412" t="str">
        <f>IFERROR(INDEX(Nível!D:D,MATCH(H148,Nível!C:C,0)),CARREIRA!W147)</f>
        <v>A</v>
      </c>
      <c r="AZ148" s="411"/>
      <c r="BA148" s="413"/>
      <c r="BB148" s="414"/>
      <c r="BC148" s="414"/>
      <c r="BD148" s="414"/>
      <c r="BE148" s="414"/>
    </row>
    <row r="149" spans="7:57" ht="15" customHeight="1">
      <c r="G149" s="415"/>
      <c r="H149" s="411">
        <v>137</v>
      </c>
      <c r="I149" s="411">
        <f t="shared" si="28"/>
        <v>0.2</v>
      </c>
      <c r="J149" s="780"/>
      <c r="K149" s="533">
        <f>$K$17</f>
        <v>0</v>
      </c>
      <c r="L149" s="780"/>
      <c r="M149" s="526">
        <f t="shared" si="29"/>
        <v>0</v>
      </c>
      <c r="N149" s="527">
        <f t="shared" si="30"/>
        <v>0.2</v>
      </c>
      <c r="O149" s="413"/>
      <c r="P149" s="531"/>
      <c r="Q149" s="531"/>
      <c r="R149" s="530">
        <f t="shared" si="26"/>
        <v>0.2</v>
      </c>
      <c r="S149" s="532">
        <f t="shared" si="31"/>
        <v>27.399999999999935</v>
      </c>
      <c r="T149" s="411" t="str">
        <f t="shared" si="27"/>
        <v>A</v>
      </c>
      <c r="U149" s="411" t="str">
        <f>IFERROR(INDEX(Nível!D:D,MATCH(H149,Nível!A:A,0)),U148)</f>
        <v>A</v>
      </c>
      <c r="V149" s="411" t="str">
        <f>IFERROR(INDEX(Nível!D:D,MATCH(H149,Nível!B:B,0)),V148)</f>
        <v>A</v>
      </c>
      <c r="W149" s="412" t="str">
        <f>IFERROR(INDEX(Nível!D:D,MATCH(H149,Nível!C:C,0)),CARREIRA!W148)</f>
        <v>A</v>
      </c>
      <c r="AZ149" s="411"/>
      <c r="BA149" s="413"/>
      <c r="BB149" s="414"/>
      <c r="BC149" s="414"/>
      <c r="BD149" s="414"/>
      <c r="BE149" s="414"/>
    </row>
    <row r="150" spans="7:57" ht="15" customHeight="1">
      <c r="G150" s="415"/>
      <c r="H150" s="411">
        <v>138</v>
      </c>
      <c r="I150" s="411">
        <f t="shared" si="28"/>
        <v>0.2</v>
      </c>
      <c r="J150" s="781"/>
      <c r="K150" s="533">
        <f>$K$18</f>
        <v>0</v>
      </c>
      <c r="L150" s="780"/>
      <c r="M150" s="526">
        <f t="shared" si="29"/>
        <v>0</v>
      </c>
      <c r="N150" s="527">
        <f t="shared" si="30"/>
        <v>0.2</v>
      </c>
      <c r="O150" s="413"/>
      <c r="P150" s="531"/>
      <c r="Q150" s="531"/>
      <c r="R150" s="530">
        <f t="shared" si="26"/>
        <v>0.2</v>
      </c>
      <c r="S150" s="532">
        <f t="shared" si="31"/>
        <v>27.599999999999934</v>
      </c>
      <c r="T150" s="411" t="str">
        <f t="shared" si="27"/>
        <v>A</v>
      </c>
      <c r="U150" s="411" t="str">
        <f>IFERROR(INDEX(Nível!D:D,MATCH(H150,Nível!A:A,0)),U149)</f>
        <v>A</v>
      </c>
      <c r="V150" s="411" t="str">
        <f>IFERROR(INDEX(Nível!D:D,MATCH(H150,Nível!B:B,0)),V149)</f>
        <v>A</v>
      </c>
      <c r="W150" s="412" t="str">
        <f>IFERROR(INDEX(Nível!D:D,MATCH(H150,Nível!C:C,0)),CARREIRA!W149)</f>
        <v>A</v>
      </c>
      <c r="AZ150" s="411"/>
      <c r="BA150" s="413"/>
      <c r="BB150" s="414"/>
      <c r="BC150" s="414"/>
      <c r="BD150" s="414"/>
      <c r="BE150" s="414"/>
    </row>
    <row r="151" spans="7:57" ht="15" customHeight="1">
      <c r="G151" s="415"/>
      <c r="H151" s="417">
        <v>139</v>
      </c>
      <c r="I151" s="411">
        <f t="shared" si="28"/>
        <v>0.2</v>
      </c>
      <c r="J151" s="779">
        <f>$J$13</f>
        <v>0</v>
      </c>
      <c r="K151" s="533">
        <f>$K$13</f>
        <v>0</v>
      </c>
      <c r="L151" s="780"/>
      <c r="M151" s="526">
        <f t="shared" si="29"/>
        <v>0</v>
      </c>
      <c r="N151" s="527">
        <f t="shared" si="30"/>
        <v>0.2</v>
      </c>
      <c r="O151" s="413"/>
      <c r="P151" s="531"/>
      <c r="Q151" s="531"/>
      <c r="R151" s="530">
        <f t="shared" si="26"/>
        <v>0.2</v>
      </c>
      <c r="S151" s="532">
        <f t="shared" si="31"/>
        <v>27.799999999999933</v>
      </c>
      <c r="T151" s="411" t="str">
        <f t="shared" si="27"/>
        <v>A</v>
      </c>
      <c r="U151" s="411" t="str">
        <f>IFERROR(INDEX(Nível!D:D,MATCH(H151,Nível!A:A,0)),U150)</f>
        <v>A</v>
      </c>
      <c r="V151" s="411" t="str">
        <f>IFERROR(INDEX(Nível!D:D,MATCH(H151,Nível!B:B,0)),V150)</f>
        <v>A</v>
      </c>
      <c r="W151" s="412" t="str">
        <f>IFERROR(INDEX(Nível!D:D,MATCH(H151,Nível!C:C,0)),CARREIRA!W150)</f>
        <v>A</v>
      </c>
      <c r="AZ151" s="411"/>
      <c r="BA151" s="413"/>
      <c r="BB151" s="414"/>
      <c r="BC151" s="414"/>
      <c r="BD151" s="414"/>
      <c r="BE151" s="414"/>
    </row>
    <row r="152" spans="7:57" ht="15" customHeight="1">
      <c r="G152" s="415"/>
      <c r="H152" s="411">
        <v>140</v>
      </c>
      <c r="I152" s="411">
        <f t="shared" si="28"/>
        <v>0.2</v>
      </c>
      <c r="J152" s="780"/>
      <c r="K152" s="533">
        <f>$K$14</f>
        <v>0</v>
      </c>
      <c r="L152" s="780"/>
      <c r="M152" s="526">
        <f t="shared" si="29"/>
        <v>0</v>
      </c>
      <c r="N152" s="527">
        <f t="shared" si="30"/>
        <v>0.2</v>
      </c>
      <c r="O152" s="413"/>
      <c r="P152" s="531"/>
      <c r="Q152" s="531"/>
      <c r="R152" s="530">
        <f t="shared" si="26"/>
        <v>0.2</v>
      </c>
      <c r="S152" s="532">
        <f t="shared" si="31"/>
        <v>27.999999999999932</v>
      </c>
      <c r="T152" s="411" t="str">
        <f t="shared" si="27"/>
        <v>A</v>
      </c>
      <c r="U152" s="411" t="str">
        <f>IFERROR(INDEX(Nível!D:D,MATCH(H152,Nível!A:A,0)),U151)</f>
        <v>A</v>
      </c>
      <c r="V152" s="411" t="str">
        <f>IFERROR(INDEX(Nível!D:D,MATCH(H152,Nível!B:B,0)),V151)</f>
        <v>A</v>
      </c>
      <c r="W152" s="412" t="str">
        <f>IFERROR(INDEX(Nível!D:D,MATCH(H152,Nível!C:C,0)),CARREIRA!W151)</f>
        <v>A</v>
      </c>
      <c r="AZ152" s="411"/>
      <c r="BA152" s="413"/>
      <c r="BB152" s="414"/>
      <c r="BC152" s="414"/>
      <c r="BD152" s="414"/>
      <c r="BE152" s="414"/>
    </row>
    <row r="153" spans="7:57" ht="15" customHeight="1">
      <c r="G153" s="415"/>
      <c r="H153" s="411">
        <v>141</v>
      </c>
      <c r="I153" s="411">
        <f t="shared" si="28"/>
        <v>0.2</v>
      </c>
      <c r="J153" s="780"/>
      <c r="K153" s="533">
        <f>$K$15</f>
        <v>0</v>
      </c>
      <c r="L153" s="780"/>
      <c r="M153" s="526">
        <f t="shared" si="29"/>
        <v>0</v>
      </c>
      <c r="N153" s="527">
        <f t="shared" si="30"/>
        <v>0.2</v>
      </c>
      <c r="O153" s="413"/>
      <c r="P153" s="531"/>
      <c r="Q153" s="531"/>
      <c r="R153" s="530">
        <f t="shared" si="26"/>
        <v>0.2</v>
      </c>
      <c r="S153" s="532">
        <f t="shared" si="31"/>
        <v>28.199999999999932</v>
      </c>
      <c r="T153" s="411" t="str">
        <f t="shared" si="27"/>
        <v>A</v>
      </c>
      <c r="U153" s="411" t="str">
        <f>IFERROR(INDEX(Nível!D:D,MATCH(H153,Nível!A:A,0)),U152)</f>
        <v>A</v>
      </c>
      <c r="V153" s="411" t="str">
        <f>IFERROR(INDEX(Nível!D:D,MATCH(H153,Nível!B:B,0)),V152)</f>
        <v>A</v>
      </c>
      <c r="W153" s="412" t="str">
        <f>IFERROR(INDEX(Nível!D:D,MATCH(H153,Nível!C:C,0)),CARREIRA!W152)</f>
        <v>A</v>
      </c>
      <c r="AZ153" s="411"/>
      <c r="BA153" s="413"/>
      <c r="BB153" s="414"/>
      <c r="BC153" s="414"/>
      <c r="BD153" s="414"/>
      <c r="BE153" s="414"/>
    </row>
    <row r="154" spans="7:57" ht="15" customHeight="1">
      <c r="G154" s="415"/>
      <c r="H154" s="417">
        <v>142</v>
      </c>
      <c r="I154" s="411">
        <f t="shared" si="28"/>
        <v>0.2</v>
      </c>
      <c r="J154" s="780"/>
      <c r="K154" s="533">
        <f>$K$16</f>
        <v>0</v>
      </c>
      <c r="L154" s="780"/>
      <c r="M154" s="526">
        <f t="shared" si="29"/>
        <v>0</v>
      </c>
      <c r="N154" s="527">
        <f t="shared" si="30"/>
        <v>0.2</v>
      </c>
      <c r="O154" s="413"/>
      <c r="P154" s="531"/>
      <c r="Q154" s="531"/>
      <c r="R154" s="530">
        <f t="shared" si="26"/>
        <v>0.2</v>
      </c>
      <c r="S154" s="532">
        <f t="shared" si="31"/>
        <v>28.399999999999931</v>
      </c>
      <c r="T154" s="411" t="str">
        <f t="shared" si="27"/>
        <v>A</v>
      </c>
      <c r="U154" s="411" t="str">
        <f>IFERROR(INDEX(Nível!D:D,MATCH(H154,Nível!A:A,0)),U153)</f>
        <v>A</v>
      </c>
      <c r="V154" s="411" t="str">
        <f>IFERROR(INDEX(Nível!D:D,MATCH(H154,Nível!B:B,0)),V153)</f>
        <v>A</v>
      </c>
      <c r="W154" s="412" t="str">
        <f>IFERROR(INDEX(Nível!D:D,MATCH(H154,Nível!C:C,0)),CARREIRA!W153)</f>
        <v>A</v>
      </c>
      <c r="AZ154" s="411"/>
      <c r="BA154" s="413"/>
      <c r="BB154" s="414"/>
      <c r="BC154" s="414"/>
      <c r="BD154" s="414"/>
      <c r="BE154" s="414"/>
    </row>
    <row r="155" spans="7:57" ht="15" customHeight="1">
      <c r="G155" s="415"/>
      <c r="H155" s="411">
        <v>143</v>
      </c>
      <c r="I155" s="411">
        <f t="shared" si="28"/>
        <v>0.2</v>
      </c>
      <c r="J155" s="780"/>
      <c r="K155" s="533">
        <f>$K$17</f>
        <v>0</v>
      </c>
      <c r="L155" s="780"/>
      <c r="M155" s="526">
        <f t="shared" si="29"/>
        <v>0</v>
      </c>
      <c r="N155" s="527">
        <f t="shared" si="30"/>
        <v>0.2</v>
      </c>
      <c r="O155" s="413"/>
      <c r="P155" s="531"/>
      <c r="Q155" s="531"/>
      <c r="R155" s="530">
        <f t="shared" si="26"/>
        <v>0.2</v>
      </c>
      <c r="S155" s="532">
        <f t="shared" si="31"/>
        <v>28.59999999999993</v>
      </c>
      <c r="T155" s="411" t="str">
        <f t="shared" si="27"/>
        <v>A</v>
      </c>
      <c r="U155" s="411" t="str">
        <f>IFERROR(INDEX(Nível!D:D,MATCH(H155,Nível!A:A,0)),U154)</f>
        <v>A</v>
      </c>
      <c r="V155" s="411" t="str">
        <f>IFERROR(INDEX(Nível!D:D,MATCH(H155,Nível!B:B,0)),V154)</f>
        <v>A</v>
      </c>
      <c r="W155" s="412" t="str">
        <f>IFERROR(INDEX(Nível!D:D,MATCH(H155,Nível!C:C,0)),CARREIRA!W154)</f>
        <v>A</v>
      </c>
      <c r="AZ155" s="411"/>
      <c r="BA155" s="413"/>
      <c r="BB155" s="414"/>
      <c r="BC155" s="414"/>
      <c r="BD155" s="414"/>
      <c r="BE155" s="414"/>
    </row>
    <row r="156" spans="7:57" ht="15" customHeight="1">
      <c r="G156" s="417"/>
      <c r="H156" s="411">
        <v>144</v>
      </c>
      <c r="I156" s="411">
        <f t="shared" si="28"/>
        <v>0.2</v>
      </c>
      <c r="J156" s="781"/>
      <c r="K156" s="533">
        <f>$K$18</f>
        <v>0</v>
      </c>
      <c r="L156" s="781"/>
      <c r="M156" s="526">
        <f t="shared" si="29"/>
        <v>0</v>
      </c>
      <c r="N156" s="527">
        <f t="shared" si="30"/>
        <v>0.2</v>
      </c>
      <c r="O156" s="413"/>
      <c r="P156" s="531"/>
      <c r="Q156" s="531"/>
      <c r="R156" s="530">
        <f t="shared" si="26"/>
        <v>0.2</v>
      </c>
      <c r="S156" s="532">
        <f t="shared" si="31"/>
        <v>28.79999999999993</v>
      </c>
      <c r="T156" s="411" t="str">
        <f t="shared" si="27"/>
        <v>A</v>
      </c>
      <c r="U156" s="411" t="str">
        <f>IFERROR(INDEX(Nível!D:D,MATCH(H156,Nível!A:A,0)),U155)</f>
        <v>A</v>
      </c>
      <c r="V156" s="411" t="str">
        <f>IFERROR(INDEX(Nível!D:D,MATCH(H156,Nível!B:B,0)),V155)</f>
        <v>A</v>
      </c>
      <c r="W156" s="412" t="str">
        <f>IFERROR(INDEX(Nível!D:D,MATCH(H156,Nível!C:C,0)),CARREIRA!W155)</f>
        <v>A</v>
      </c>
      <c r="AZ156" s="411"/>
      <c r="BA156" s="413"/>
      <c r="BB156" s="414"/>
      <c r="BC156" s="414"/>
      <c r="BD156" s="414"/>
      <c r="BE156" s="414"/>
    </row>
    <row r="157" spans="7:57" ht="15" customHeight="1">
      <c r="G157" s="409" t="s">
        <v>544</v>
      </c>
      <c r="H157" s="417">
        <v>145</v>
      </c>
      <c r="I157" s="411">
        <f t="shared" si="28"/>
        <v>0.2</v>
      </c>
      <c r="J157" s="779">
        <f>$J$13</f>
        <v>0</v>
      </c>
      <c r="K157" s="533">
        <f>$K$13</f>
        <v>0</v>
      </c>
      <c r="L157" s="779">
        <f>$L$13</f>
        <v>0</v>
      </c>
      <c r="M157" s="526">
        <f t="shared" si="29"/>
        <v>0</v>
      </c>
      <c r="N157" s="527">
        <f t="shared" si="30"/>
        <v>0.2</v>
      </c>
      <c r="O157" s="413"/>
      <c r="P157" s="531"/>
      <c r="Q157" s="531"/>
      <c r="R157" s="530">
        <f t="shared" si="26"/>
        <v>0.2</v>
      </c>
      <c r="S157" s="532">
        <f t="shared" si="31"/>
        <v>28.999999999999929</v>
      </c>
      <c r="T157" s="411" t="str">
        <f t="shared" si="27"/>
        <v>A</v>
      </c>
      <c r="U157" s="411" t="str">
        <f>IFERROR(INDEX(Nível!D:D,MATCH(H157,Nível!A:A,0)),U156)</f>
        <v>A</v>
      </c>
      <c r="V157" s="411" t="str">
        <f>IFERROR(INDEX(Nível!D:D,MATCH(H157,Nível!B:B,0)),V156)</f>
        <v>A</v>
      </c>
      <c r="W157" s="412" t="str">
        <f>IFERROR(INDEX(Nível!D:D,MATCH(H157,Nível!C:C,0)),CARREIRA!W156)</f>
        <v>A</v>
      </c>
      <c r="AZ157" s="411"/>
      <c r="BA157" s="413"/>
      <c r="BB157" s="414"/>
      <c r="BC157" s="414"/>
      <c r="BD157" s="414"/>
      <c r="BE157" s="414"/>
    </row>
    <row r="158" spans="7:57" ht="15" customHeight="1">
      <c r="G158" s="415"/>
      <c r="H158" s="411">
        <v>146</v>
      </c>
      <c r="I158" s="411">
        <f t="shared" si="28"/>
        <v>0.2</v>
      </c>
      <c r="J158" s="780"/>
      <c r="K158" s="533">
        <f>$K$14</f>
        <v>0</v>
      </c>
      <c r="L158" s="780"/>
      <c r="M158" s="526">
        <f t="shared" si="29"/>
        <v>0</v>
      </c>
      <c r="N158" s="527">
        <f t="shared" si="30"/>
        <v>0.2</v>
      </c>
      <c r="O158" s="413"/>
      <c r="P158" s="531"/>
      <c r="Q158" s="531"/>
      <c r="R158" s="530">
        <f t="shared" si="26"/>
        <v>0.2</v>
      </c>
      <c r="S158" s="532">
        <f t="shared" si="31"/>
        <v>29.199999999999928</v>
      </c>
      <c r="T158" s="411" t="str">
        <f t="shared" si="27"/>
        <v>A</v>
      </c>
      <c r="U158" s="411" t="str">
        <f>IFERROR(INDEX(Nível!D:D,MATCH(H158,Nível!A:A,0)),U157)</f>
        <v>A</v>
      </c>
      <c r="V158" s="411" t="str">
        <f>IFERROR(INDEX(Nível!D:D,MATCH(H158,Nível!B:B,0)),V157)</f>
        <v>A</v>
      </c>
      <c r="W158" s="412" t="str">
        <f>IFERROR(INDEX(Nível!D:D,MATCH(H158,Nível!C:C,0)),CARREIRA!W157)</f>
        <v>A</v>
      </c>
      <c r="AZ158" s="411"/>
      <c r="BA158" s="413"/>
      <c r="BB158" s="414"/>
      <c r="BC158" s="414"/>
      <c r="BD158" s="414"/>
      <c r="BE158" s="414"/>
    </row>
    <row r="159" spans="7:57" ht="15" customHeight="1">
      <c r="G159" s="415"/>
      <c r="H159" s="411">
        <v>147</v>
      </c>
      <c r="I159" s="411">
        <f t="shared" si="28"/>
        <v>0.2</v>
      </c>
      <c r="J159" s="780"/>
      <c r="K159" s="533">
        <f>$K$15</f>
        <v>0</v>
      </c>
      <c r="L159" s="780"/>
      <c r="M159" s="526">
        <f t="shared" si="29"/>
        <v>0</v>
      </c>
      <c r="N159" s="527">
        <f t="shared" si="30"/>
        <v>0.2</v>
      </c>
      <c r="O159" s="413"/>
      <c r="P159" s="531"/>
      <c r="Q159" s="531"/>
      <c r="R159" s="530">
        <f t="shared" si="26"/>
        <v>0.2</v>
      </c>
      <c r="S159" s="532">
        <f t="shared" si="31"/>
        <v>29.399999999999928</v>
      </c>
      <c r="T159" s="411" t="str">
        <f t="shared" si="27"/>
        <v>A</v>
      </c>
      <c r="U159" s="411" t="str">
        <f>IFERROR(INDEX(Nível!D:D,MATCH(H159,Nível!A:A,0)),U158)</f>
        <v>A</v>
      </c>
      <c r="V159" s="411" t="str">
        <f>IFERROR(INDEX(Nível!D:D,MATCH(H159,Nível!B:B,0)),V158)</f>
        <v>A</v>
      </c>
      <c r="W159" s="412" t="str">
        <f>IFERROR(INDEX(Nível!D:D,MATCH(H159,Nível!C:C,0)),CARREIRA!W158)</f>
        <v>A</v>
      </c>
      <c r="AZ159" s="411"/>
      <c r="BA159" s="413"/>
      <c r="BB159" s="414"/>
      <c r="BC159" s="414"/>
      <c r="BD159" s="414"/>
      <c r="BE159" s="414"/>
    </row>
    <row r="160" spans="7:57" ht="15" customHeight="1">
      <c r="G160" s="415"/>
      <c r="H160" s="417">
        <v>148</v>
      </c>
      <c r="I160" s="411">
        <f t="shared" si="28"/>
        <v>0.2</v>
      </c>
      <c r="J160" s="780"/>
      <c r="K160" s="533">
        <f>$K$16</f>
        <v>0</v>
      </c>
      <c r="L160" s="780"/>
      <c r="M160" s="526">
        <f t="shared" si="29"/>
        <v>0</v>
      </c>
      <c r="N160" s="527">
        <f t="shared" si="30"/>
        <v>0.2</v>
      </c>
      <c r="O160" s="413"/>
      <c r="P160" s="531"/>
      <c r="Q160" s="531"/>
      <c r="R160" s="530">
        <f t="shared" si="26"/>
        <v>0.2</v>
      </c>
      <c r="S160" s="532">
        <f t="shared" si="31"/>
        <v>29.599999999999927</v>
      </c>
      <c r="T160" s="411" t="str">
        <f t="shared" si="27"/>
        <v>A</v>
      </c>
      <c r="U160" s="411" t="str">
        <f>IFERROR(INDEX(Nível!D:D,MATCH(H160,Nível!A:A,0)),U159)</f>
        <v>A</v>
      </c>
      <c r="V160" s="411" t="str">
        <f>IFERROR(INDEX(Nível!D:D,MATCH(H160,Nível!B:B,0)),V159)</f>
        <v>A</v>
      </c>
      <c r="W160" s="412" t="str">
        <f>IFERROR(INDEX(Nível!D:D,MATCH(H160,Nível!C:C,0)),CARREIRA!W159)</f>
        <v>A</v>
      </c>
      <c r="AZ160" s="411"/>
      <c r="BA160" s="413"/>
      <c r="BB160" s="414"/>
      <c r="BC160" s="414"/>
      <c r="BD160" s="414"/>
      <c r="BE160" s="414"/>
    </row>
    <row r="161" spans="7:57" ht="15" customHeight="1">
      <c r="G161" s="415"/>
      <c r="H161" s="411">
        <v>149</v>
      </c>
      <c r="I161" s="411">
        <f t="shared" si="28"/>
        <v>0.2</v>
      </c>
      <c r="J161" s="780"/>
      <c r="K161" s="533">
        <f>$K$17</f>
        <v>0</v>
      </c>
      <c r="L161" s="780"/>
      <c r="M161" s="526">
        <f t="shared" si="29"/>
        <v>0</v>
      </c>
      <c r="N161" s="527">
        <f t="shared" si="30"/>
        <v>0.2</v>
      </c>
      <c r="O161" s="413"/>
      <c r="P161" s="531"/>
      <c r="Q161" s="531"/>
      <c r="R161" s="530">
        <f t="shared" si="26"/>
        <v>0.2</v>
      </c>
      <c r="S161" s="532">
        <f t="shared" si="31"/>
        <v>29.799999999999926</v>
      </c>
      <c r="T161" s="411" t="str">
        <f t="shared" si="27"/>
        <v>A</v>
      </c>
      <c r="U161" s="411" t="str">
        <f>IFERROR(INDEX(Nível!D:D,MATCH(H161,Nível!A:A,0)),U160)</f>
        <v>A</v>
      </c>
      <c r="V161" s="411" t="str">
        <f>IFERROR(INDEX(Nível!D:D,MATCH(H161,Nível!B:B,0)),V160)</f>
        <v>A</v>
      </c>
      <c r="W161" s="412" t="str">
        <f>IFERROR(INDEX(Nível!D:D,MATCH(H161,Nível!C:C,0)),CARREIRA!W160)</f>
        <v>A</v>
      </c>
      <c r="AZ161" s="411"/>
      <c r="BA161" s="413"/>
      <c r="BB161" s="414"/>
      <c r="BC161" s="414"/>
      <c r="BD161" s="414"/>
      <c r="BE161" s="414"/>
    </row>
    <row r="162" spans="7:57" ht="15" customHeight="1">
      <c r="G162" s="415"/>
      <c r="H162" s="411">
        <v>150</v>
      </c>
      <c r="I162" s="411">
        <f t="shared" si="28"/>
        <v>0.2</v>
      </c>
      <c r="J162" s="781"/>
      <c r="K162" s="533">
        <f>$K$18</f>
        <v>0</v>
      </c>
      <c r="L162" s="780"/>
      <c r="M162" s="526">
        <f t="shared" si="29"/>
        <v>0</v>
      </c>
      <c r="N162" s="527">
        <f t="shared" si="30"/>
        <v>0.2</v>
      </c>
      <c r="O162" s="413"/>
      <c r="P162" s="531"/>
      <c r="Q162" s="531"/>
      <c r="R162" s="530">
        <f t="shared" si="26"/>
        <v>0.2</v>
      </c>
      <c r="S162" s="532">
        <f t="shared" si="31"/>
        <v>29.999999999999925</v>
      </c>
      <c r="T162" s="411" t="str">
        <f t="shared" si="27"/>
        <v>A</v>
      </c>
      <c r="U162" s="411" t="str">
        <f>IFERROR(INDEX(Nível!D:D,MATCH(H162,Nível!A:A,0)),U161)</f>
        <v>A</v>
      </c>
      <c r="V162" s="411" t="str">
        <f>IFERROR(INDEX(Nível!D:D,MATCH(H162,Nível!B:B,0)),V161)</f>
        <v>A</v>
      </c>
      <c r="W162" s="412" t="str">
        <f>IFERROR(INDEX(Nível!D:D,MATCH(H162,Nível!C:C,0)),CARREIRA!W161)</f>
        <v>A</v>
      </c>
      <c r="AZ162" s="411"/>
      <c r="BA162" s="413"/>
      <c r="BB162" s="414"/>
      <c r="BC162" s="414"/>
      <c r="BD162" s="414"/>
      <c r="BE162" s="414"/>
    </row>
    <row r="163" spans="7:57" ht="15" customHeight="1">
      <c r="G163" s="415"/>
      <c r="H163" s="417">
        <v>151</v>
      </c>
      <c r="I163" s="411">
        <f t="shared" si="28"/>
        <v>0.2</v>
      </c>
      <c r="J163" s="779">
        <f>$J$13</f>
        <v>0</v>
      </c>
      <c r="K163" s="533">
        <f>$K$13</f>
        <v>0</v>
      </c>
      <c r="L163" s="780"/>
      <c r="M163" s="526">
        <f t="shared" si="29"/>
        <v>0</v>
      </c>
      <c r="N163" s="527">
        <f t="shared" si="30"/>
        <v>0.2</v>
      </c>
      <c r="O163" s="413"/>
      <c r="P163" s="531"/>
      <c r="Q163" s="531"/>
      <c r="R163" s="530">
        <f t="shared" si="26"/>
        <v>0.2</v>
      </c>
      <c r="S163" s="532">
        <f t="shared" si="31"/>
        <v>30.199999999999925</v>
      </c>
      <c r="T163" s="411" t="str">
        <f t="shared" si="27"/>
        <v>A</v>
      </c>
      <c r="U163" s="411" t="str">
        <f>IFERROR(INDEX(Nível!D:D,MATCH(H163,Nível!A:A,0)),U162)</f>
        <v>A</v>
      </c>
      <c r="V163" s="411" t="str">
        <f>IFERROR(INDEX(Nível!D:D,MATCH(H163,Nível!B:B,0)),V162)</f>
        <v>A</v>
      </c>
      <c r="W163" s="412" t="str">
        <f>IFERROR(INDEX(Nível!D:D,MATCH(H163,Nível!C:C,0)),CARREIRA!W162)</f>
        <v>A</v>
      </c>
      <c r="AZ163" s="411"/>
      <c r="BA163" s="413"/>
      <c r="BB163" s="414"/>
      <c r="BC163" s="414"/>
      <c r="BD163" s="414"/>
      <c r="BE163" s="414"/>
    </row>
    <row r="164" spans="7:57" ht="15" customHeight="1">
      <c r="G164" s="415"/>
      <c r="H164" s="411">
        <v>152</v>
      </c>
      <c r="I164" s="411">
        <f t="shared" si="28"/>
        <v>0.2</v>
      </c>
      <c r="J164" s="780"/>
      <c r="K164" s="533">
        <f>$K$14</f>
        <v>0</v>
      </c>
      <c r="L164" s="780"/>
      <c r="M164" s="526">
        <f t="shared" si="29"/>
        <v>0</v>
      </c>
      <c r="N164" s="527">
        <f t="shared" si="30"/>
        <v>0.2</v>
      </c>
      <c r="O164" s="413"/>
      <c r="P164" s="531"/>
      <c r="Q164" s="531"/>
      <c r="R164" s="530">
        <f t="shared" si="26"/>
        <v>0.2</v>
      </c>
      <c r="S164" s="532">
        <f t="shared" si="31"/>
        <v>30.399999999999924</v>
      </c>
      <c r="T164" s="411" t="str">
        <f t="shared" si="27"/>
        <v>A</v>
      </c>
      <c r="U164" s="411" t="str">
        <f>IFERROR(INDEX(Nível!D:D,MATCH(H164,Nível!A:A,0)),U163)</f>
        <v>A</v>
      </c>
      <c r="V164" s="411" t="str">
        <f>IFERROR(INDEX(Nível!D:D,MATCH(H164,Nível!B:B,0)),V163)</f>
        <v>A</v>
      </c>
      <c r="W164" s="412" t="str">
        <f>IFERROR(INDEX(Nível!D:D,MATCH(H164,Nível!C:C,0)),CARREIRA!W163)</f>
        <v>A</v>
      </c>
      <c r="AZ164" s="411"/>
      <c r="BA164" s="413"/>
      <c r="BB164" s="414"/>
      <c r="BC164" s="414"/>
      <c r="BD164" s="414"/>
      <c r="BE164" s="414"/>
    </row>
    <row r="165" spans="7:57" ht="15" customHeight="1">
      <c r="G165" s="415"/>
      <c r="H165" s="411">
        <v>153</v>
      </c>
      <c r="I165" s="411">
        <f t="shared" si="28"/>
        <v>0.2</v>
      </c>
      <c r="J165" s="780"/>
      <c r="K165" s="533">
        <f>$K$15</f>
        <v>0</v>
      </c>
      <c r="L165" s="780"/>
      <c r="M165" s="526">
        <f t="shared" si="29"/>
        <v>0</v>
      </c>
      <c r="N165" s="527">
        <f t="shared" si="30"/>
        <v>0.2</v>
      </c>
      <c r="O165" s="413"/>
      <c r="P165" s="531"/>
      <c r="Q165" s="531"/>
      <c r="R165" s="530">
        <f t="shared" si="26"/>
        <v>0.2</v>
      </c>
      <c r="S165" s="532">
        <f t="shared" si="31"/>
        <v>30.599999999999923</v>
      </c>
      <c r="T165" s="411" t="str">
        <f t="shared" si="27"/>
        <v>A</v>
      </c>
      <c r="U165" s="411" t="str">
        <f>IFERROR(INDEX(Nível!D:D,MATCH(H165,Nível!A:A,0)),U164)</f>
        <v>A</v>
      </c>
      <c r="V165" s="411" t="str">
        <f>IFERROR(INDEX(Nível!D:D,MATCH(H165,Nível!B:B,0)),V164)</f>
        <v>A</v>
      </c>
      <c r="W165" s="412" t="str">
        <f>IFERROR(INDEX(Nível!D:D,MATCH(H165,Nível!C:C,0)),CARREIRA!W164)</f>
        <v>A</v>
      </c>
      <c r="AZ165" s="411"/>
      <c r="BA165" s="413"/>
      <c r="BB165" s="414"/>
      <c r="BC165" s="414"/>
      <c r="BD165" s="414"/>
      <c r="BE165" s="414"/>
    </row>
    <row r="166" spans="7:57" ht="15" customHeight="1">
      <c r="G166" s="415"/>
      <c r="H166" s="417">
        <v>154</v>
      </c>
      <c r="I166" s="411">
        <f t="shared" si="28"/>
        <v>0.2</v>
      </c>
      <c r="J166" s="780"/>
      <c r="K166" s="533">
        <f>$K$16</f>
        <v>0</v>
      </c>
      <c r="L166" s="780"/>
      <c r="M166" s="526">
        <f t="shared" si="29"/>
        <v>0</v>
      </c>
      <c r="N166" s="527">
        <f t="shared" si="30"/>
        <v>0.2</v>
      </c>
      <c r="O166" s="413"/>
      <c r="P166" s="531"/>
      <c r="Q166" s="531"/>
      <c r="R166" s="530">
        <f t="shared" si="26"/>
        <v>0.2</v>
      </c>
      <c r="S166" s="532">
        <f t="shared" si="31"/>
        <v>30.799999999999923</v>
      </c>
      <c r="T166" s="411" t="str">
        <f t="shared" si="27"/>
        <v>A</v>
      </c>
      <c r="U166" s="411" t="str">
        <f>IFERROR(INDEX(Nível!D:D,MATCH(H166,Nível!A:A,0)),U165)</f>
        <v>A</v>
      </c>
      <c r="V166" s="411" t="str">
        <f>IFERROR(INDEX(Nível!D:D,MATCH(H166,Nível!B:B,0)),V165)</f>
        <v>A</v>
      </c>
      <c r="W166" s="412" t="str">
        <f>IFERROR(INDEX(Nível!D:D,MATCH(H166,Nível!C:C,0)),CARREIRA!W165)</f>
        <v>A</v>
      </c>
      <c r="AZ166" s="411"/>
      <c r="BA166" s="413"/>
      <c r="BB166" s="414"/>
      <c r="BC166" s="414"/>
      <c r="BD166" s="414"/>
      <c r="BE166" s="414"/>
    </row>
    <row r="167" spans="7:57" ht="15" customHeight="1">
      <c r="G167" s="415"/>
      <c r="H167" s="411">
        <v>155</v>
      </c>
      <c r="I167" s="411">
        <f t="shared" si="28"/>
        <v>0.2</v>
      </c>
      <c r="J167" s="780"/>
      <c r="K167" s="533">
        <f>$K$17</f>
        <v>0</v>
      </c>
      <c r="L167" s="780"/>
      <c r="M167" s="526">
        <f t="shared" si="29"/>
        <v>0</v>
      </c>
      <c r="N167" s="527">
        <f t="shared" si="30"/>
        <v>0.2</v>
      </c>
      <c r="O167" s="413"/>
      <c r="P167" s="531"/>
      <c r="Q167" s="531"/>
      <c r="R167" s="530">
        <f t="shared" si="26"/>
        <v>0.2</v>
      </c>
      <c r="S167" s="532">
        <f t="shared" si="31"/>
        <v>30.999999999999922</v>
      </c>
      <c r="T167" s="411" t="str">
        <f t="shared" si="27"/>
        <v>A</v>
      </c>
      <c r="U167" s="411" t="str">
        <f>IFERROR(INDEX(Nível!D:D,MATCH(H167,Nível!A:A,0)),U166)</f>
        <v>A</v>
      </c>
      <c r="V167" s="411" t="str">
        <f>IFERROR(INDEX(Nível!D:D,MATCH(H167,Nível!B:B,0)),V166)</f>
        <v>A</v>
      </c>
      <c r="W167" s="412" t="str">
        <f>IFERROR(INDEX(Nível!D:D,MATCH(H167,Nível!C:C,0)),CARREIRA!W166)</f>
        <v>A</v>
      </c>
      <c r="AZ167" s="411"/>
      <c r="BA167" s="413"/>
      <c r="BB167" s="414"/>
      <c r="BC167" s="414"/>
      <c r="BD167" s="414"/>
      <c r="BE167" s="414"/>
    </row>
    <row r="168" spans="7:57" ht="15" customHeight="1">
      <c r="G168" s="417"/>
      <c r="H168" s="411">
        <v>156</v>
      </c>
      <c r="I168" s="411">
        <f t="shared" si="28"/>
        <v>0.2</v>
      </c>
      <c r="J168" s="781"/>
      <c r="K168" s="533">
        <f>$K$18</f>
        <v>0</v>
      </c>
      <c r="L168" s="780"/>
      <c r="M168" s="526">
        <f t="shared" si="29"/>
        <v>0</v>
      </c>
      <c r="N168" s="527">
        <f t="shared" si="30"/>
        <v>0.2</v>
      </c>
      <c r="O168" s="413"/>
      <c r="P168" s="531"/>
      <c r="Q168" s="531"/>
      <c r="R168" s="530">
        <f t="shared" si="26"/>
        <v>0.2</v>
      </c>
      <c r="S168" s="532">
        <f t="shared" si="31"/>
        <v>31.199999999999921</v>
      </c>
      <c r="T168" s="411" t="str">
        <f t="shared" si="27"/>
        <v>A</v>
      </c>
      <c r="U168" s="411" t="str">
        <f>IFERROR(INDEX(Nível!D:D,MATCH(H168,Nível!A:A,0)),U167)</f>
        <v>A</v>
      </c>
      <c r="V168" s="411" t="str">
        <f>IFERROR(INDEX(Nível!D:D,MATCH(H168,Nível!B:B,0)),V167)</f>
        <v>A</v>
      </c>
      <c r="W168" s="412" t="str">
        <f>IFERROR(INDEX(Nível!D:D,MATCH(H168,Nível!C:C,0)),CARREIRA!W167)</f>
        <v>A</v>
      </c>
      <c r="AZ168" s="411"/>
      <c r="BA168" s="413"/>
      <c r="BB168" s="414"/>
      <c r="BC168" s="414"/>
      <c r="BD168" s="414"/>
      <c r="BE168" s="414"/>
    </row>
    <row r="169" spans="7:57" ht="15" customHeight="1">
      <c r="G169" s="409" t="s">
        <v>545</v>
      </c>
      <c r="H169" s="417">
        <v>157</v>
      </c>
      <c r="I169" s="411">
        <f t="shared" si="28"/>
        <v>0.2</v>
      </c>
      <c r="J169" s="779">
        <f>$J$13</f>
        <v>0</v>
      </c>
      <c r="K169" s="533">
        <f>$K$13</f>
        <v>0</v>
      </c>
      <c r="L169" s="780"/>
      <c r="M169" s="526">
        <f t="shared" si="29"/>
        <v>0</v>
      </c>
      <c r="N169" s="527">
        <f t="shared" si="30"/>
        <v>0.2</v>
      </c>
      <c r="O169" s="413"/>
      <c r="P169" s="531"/>
      <c r="Q169" s="531"/>
      <c r="R169" s="530">
        <f t="shared" si="26"/>
        <v>0.2</v>
      </c>
      <c r="S169" s="532">
        <f t="shared" si="31"/>
        <v>31.39999999999992</v>
      </c>
      <c r="T169" s="411" t="str">
        <f t="shared" si="27"/>
        <v>A</v>
      </c>
      <c r="U169" s="411" t="str">
        <f>IFERROR(INDEX(Nível!D:D,MATCH(H169,Nível!A:A,0)),U168)</f>
        <v>A</v>
      </c>
      <c r="V169" s="411" t="str">
        <f>IFERROR(INDEX(Nível!D:D,MATCH(H169,Nível!B:B,0)),V168)</f>
        <v>A</v>
      </c>
      <c r="W169" s="412" t="str">
        <f>IFERROR(INDEX(Nível!D:D,MATCH(H169,Nível!C:C,0)),CARREIRA!W168)</f>
        <v>A</v>
      </c>
      <c r="AZ169" s="411"/>
      <c r="BA169" s="413"/>
      <c r="BB169" s="414"/>
      <c r="BC169" s="414"/>
      <c r="BD169" s="414"/>
      <c r="BE169" s="414"/>
    </row>
    <row r="170" spans="7:57" ht="15" customHeight="1">
      <c r="G170" s="415"/>
      <c r="H170" s="411">
        <v>158</v>
      </c>
      <c r="I170" s="411">
        <f t="shared" si="28"/>
        <v>0.2</v>
      </c>
      <c r="J170" s="780"/>
      <c r="K170" s="533">
        <f>$K$14</f>
        <v>0</v>
      </c>
      <c r="L170" s="780"/>
      <c r="M170" s="526">
        <f t="shared" si="29"/>
        <v>0</v>
      </c>
      <c r="N170" s="527">
        <f t="shared" si="30"/>
        <v>0.2</v>
      </c>
      <c r="O170" s="413"/>
      <c r="P170" s="531"/>
      <c r="Q170" s="531"/>
      <c r="R170" s="530">
        <f t="shared" si="26"/>
        <v>0.2</v>
      </c>
      <c r="S170" s="532">
        <f t="shared" si="31"/>
        <v>31.59999999999992</v>
      </c>
      <c r="T170" s="411" t="str">
        <f t="shared" si="27"/>
        <v>A</v>
      </c>
      <c r="U170" s="411" t="str">
        <f>IFERROR(INDEX(Nível!D:D,MATCH(H170,Nível!A:A,0)),U169)</f>
        <v>A</v>
      </c>
      <c r="V170" s="411" t="str">
        <f>IFERROR(INDEX(Nível!D:D,MATCH(H170,Nível!B:B,0)),V169)</f>
        <v>A</v>
      </c>
      <c r="W170" s="412" t="str">
        <f>IFERROR(INDEX(Nível!D:D,MATCH(H170,Nível!C:C,0)),CARREIRA!W169)</f>
        <v>A</v>
      </c>
      <c r="AZ170" s="411"/>
      <c r="BA170" s="413"/>
      <c r="BB170" s="414"/>
      <c r="BC170" s="414"/>
      <c r="BD170" s="414"/>
      <c r="BE170" s="414"/>
    </row>
    <row r="171" spans="7:57" ht="15" customHeight="1">
      <c r="G171" s="415"/>
      <c r="H171" s="411">
        <v>159</v>
      </c>
      <c r="I171" s="411">
        <f t="shared" si="28"/>
        <v>0.2</v>
      </c>
      <c r="J171" s="780"/>
      <c r="K171" s="533">
        <f>$K$15</f>
        <v>0</v>
      </c>
      <c r="L171" s="780"/>
      <c r="M171" s="526">
        <f t="shared" si="29"/>
        <v>0</v>
      </c>
      <c r="N171" s="527">
        <f t="shared" si="30"/>
        <v>0.2</v>
      </c>
      <c r="O171" s="413"/>
      <c r="P171" s="531"/>
      <c r="Q171" s="531"/>
      <c r="R171" s="530">
        <f t="shared" si="26"/>
        <v>0.2</v>
      </c>
      <c r="S171" s="532">
        <f t="shared" si="31"/>
        <v>31.799999999999919</v>
      </c>
      <c r="T171" s="411" t="str">
        <f t="shared" si="27"/>
        <v>A</v>
      </c>
      <c r="U171" s="411" t="str">
        <f>IFERROR(INDEX(Nível!D:D,MATCH(H171,Nível!A:A,0)),U170)</f>
        <v>A</v>
      </c>
      <c r="V171" s="411" t="str">
        <f>IFERROR(INDEX(Nível!D:D,MATCH(H171,Nível!B:B,0)),V170)</f>
        <v>A</v>
      </c>
      <c r="W171" s="412" t="str">
        <f>IFERROR(INDEX(Nível!D:D,MATCH(H171,Nível!C:C,0)),CARREIRA!W170)</f>
        <v>A</v>
      </c>
      <c r="AZ171" s="411"/>
      <c r="BA171" s="413"/>
      <c r="BB171" s="414"/>
      <c r="BC171" s="414"/>
      <c r="BD171" s="414"/>
      <c r="BE171" s="414"/>
    </row>
    <row r="172" spans="7:57" ht="15" customHeight="1">
      <c r="G172" s="415"/>
      <c r="H172" s="417">
        <v>160</v>
      </c>
      <c r="I172" s="411">
        <f t="shared" si="28"/>
        <v>0.2</v>
      </c>
      <c r="J172" s="780"/>
      <c r="K172" s="533">
        <f>$K$16</f>
        <v>0</v>
      </c>
      <c r="L172" s="780"/>
      <c r="M172" s="526">
        <f t="shared" si="29"/>
        <v>0</v>
      </c>
      <c r="N172" s="527">
        <f t="shared" si="30"/>
        <v>0.2</v>
      </c>
      <c r="O172" s="413"/>
      <c r="P172" s="531"/>
      <c r="Q172" s="531"/>
      <c r="R172" s="530">
        <f t="shared" si="26"/>
        <v>0.2</v>
      </c>
      <c r="S172" s="532">
        <f t="shared" si="31"/>
        <v>31.999999999999918</v>
      </c>
      <c r="T172" s="411" t="str">
        <f t="shared" si="27"/>
        <v>A</v>
      </c>
      <c r="U172" s="411" t="str">
        <f>IFERROR(INDEX(Nível!D:D,MATCH(H172,Nível!A:A,0)),U171)</f>
        <v>A</v>
      </c>
      <c r="V172" s="411" t="str">
        <f>IFERROR(INDEX(Nível!D:D,MATCH(H172,Nível!B:B,0)),V171)</f>
        <v>A</v>
      </c>
      <c r="W172" s="412" t="str">
        <f>IFERROR(INDEX(Nível!D:D,MATCH(H172,Nível!C:C,0)),CARREIRA!W171)</f>
        <v>A</v>
      </c>
      <c r="AZ172" s="411"/>
      <c r="BA172" s="413"/>
      <c r="BB172" s="414"/>
      <c r="BC172" s="414"/>
      <c r="BD172" s="414"/>
      <c r="BE172" s="414"/>
    </row>
    <row r="173" spans="7:57" ht="15" customHeight="1">
      <c r="G173" s="415"/>
      <c r="H173" s="411">
        <v>161</v>
      </c>
      <c r="I173" s="411">
        <f t="shared" si="28"/>
        <v>0.2</v>
      </c>
      <c r="J173" s="780"/>
      <c r="K173" s="533">
        <f>$K$17</f>
        <v>0</v>
      </c>
      <c r="L173" s="780"/>
      <c r="M173" s="526">
        <f t="shared" si="29"/>
        <v>0</v>
      </c>
      <c r="N173" s="527">
        <f t="shared" si="30"/>
        <v>0.2</v>
      </c>
      <c r="O173" s="413"/>
      <c r="P173" s="531"/>
      <c r="Q173" s="531"/>
      <c r="R173" s="530">
        <f t="shared" si="26"/>
        <v>0.2</v>
      </c>
      <c r="S173" s="532">
        <f t="shared" si="31"/>
        <v>32.199999999999918</v>
      </c>
      <c r="T173" s="411" t="str">
        <f t="shared" si="27"/>
        <v>A</v>
      </c>
      <c r="U173" s="411" t="str">
        <f>IFERROR(INDEX(Nível!D:D,MATCH(H173,Nível!A:A,0)),U172)</f>
        <v>A</v>
      </c>
      <c r="V173" s="411" t="str">
        <f>IFERROR(INDEX(Nível!D:D,MATCH(H173,Nível!B:B,0)),V172)</f>
        <v>A</v>
      </c>
      <c r="W173" s="412" t="str">
        <f>IFERROR(INDEX(Nível!D:D,MATCH(H173,Nível!C:C,0)),CARREIRA!W172)</f>
        <v>A</v>
      </c>
      <c r="AZ173" s="411"/>
      <c r="BA173" s="413"/>
      <c r="BB173" s="414"/>
      <c r="BC173" s="414"/>
      <c r="BD173" s="414"/>
      <c r="BE173" s="414"/>
    </row>
    <row r="174" spans="7:57" ht="15" customHeight="1">
      <c r="G174" s="415"/>
      <c r="H174" s="411">
        <v>162</v>
      </c>
      <c r="I174" s="411">
        <f t="shared" si="28"/>
        <v>0.2</v>
      </c>
      <c r="J174" s="781"/>
      <c r="K174" s="533">
        <f>$K$18</f>
        <v>0</v>
      </c>
      <c r="L174" s="780"/>
      <c r="M174" s="526">
        <f t="shared" si="29"/>
        <v>0</v>
      </c>
      <c r="N174" s="527">
        <f t="shared" si="30"/>
        <v>0.2</v>
      </c>
      <c r="O174" s="413"/>
      <c r="P174" s="531"/>
      <c r="Q174" s="531"/>
      <c r="R174" s="530">
        <f t="shared" si="26"/>
        <v>0.2</v>
      </c>
      <c r="S174" s="532">
        <f t="shared" si="31"/>
        <v>32.39999999999992</v>
      </c>
      <c r="T174" s="411" t="str">
        <f t="shared" si="27"/>
        <v>A</v>
      </c>
      <c r="U174" s="411" t="str">
        <f>IFERROR(INDEX(Nível!D:D,MATCH(H174,Nível!A:A,0)),U173)</f>
        <v>A</v>
      </c>
      <c r="V174" s="411" t="str">
        <f>IFERROR(INDEX(Nível!D:D,MATCH(H174,Nível!B:B,0)),V173)</f>
        <v>A</v>
      </c>
      <c r="W174" s="412" t="str">
        <f>IFERROR(INDEX(Nível!D:D,MATCH(H174,Nível!C:C,0)),CARREIRA!W173)</f>
        <v>A</v>
      </c>
      <c r="AZ174" s="411"/>
      <c r="BA174" s="413"/>
      <c r="BB174" s="414"/>
      <c r="BC174" s="414"/>
      <c r="BD174" s="414"/>
      <c r="BE174" s="414"/>
    </row>
    <row r="175" spans="7:57" ht="15" customHeight="1">
      <c r="G175" s="415"/>
      <c r="H175" s="417">
        <v>163</v>
      </c>
      <c r="I175" s="411">
        <f t="shared" si="28"/>
        <v>0.2</v>
      </c>
      <c r="J175" s="779">
        <f>$J$13</f>
        <v>0</v>
      </c>
      <c r="K175" s="533">
        <f>$K$13</f>
        <v>0</v>
      </c>
      <c r="L175" s="780"/>
      <c r="M175" s="526">
        <f t="shared" si="29"/>
        <v>0</v>
      </c>
      <c r="N175" s="527">
        <f t="shared" si="30"/>
        <v>0.2</v>
      </c>
      <c r="O175" s="413"/>
      <c r="P175" s="531"/>
      <c r="Q175" s="531"/>
      <c r="R175" s="530">
        <f t="shared" si="26"/>
        <v>0.2</v>
      </c>
      <c r="S175" s="532">
        <f t="shared" si="31"/>
        <v>32.599999999999923</v>
      </c>
      <c r="T175" s="411" t="str">
        <f t="shared" si="27"/>
        <v>A</v>
      </c>
      <c r="U175" s="411" t="str">
        <f>IFERROR(INDEX(Nível!D:D,MATCH(H175,Nível!A:A,0)),U174)</f>
        <v>A</v>
      </c>
      <c r="V175" s="411" t="str">
        <f>IFERROR(INDEX(Nível!D:D,MATCH(H175,Nível!B:B,0)),V174)</f>
        <v>A</v>
      </c>
      <c r="W175" s="412" t="str">
        <f>IFERROR(INDEX(Nível!D:D,MATCH(H175,Nível!C:C,0)),CARREIRA!W174)</f>
        <v>A</v>
      </c>
      <c r="AZ175" s="411"/>
      <c r="BA175" s="413"/>
      <c r="BB175" s="414"/>
      <c r="BC175" s="414"/>
      <c r="BD175" s="414"/>
      <c r="BE175" s="414"/>
    </row>
    <row r="176" spans="7:57" ht="15" customHeight="1">
      <c r="G176" s="415"/>
      <c r="H176" s="411">
        <v>164</v>
      </c>
      <c r="I176" s="411">
        <f t="shared" si="28"/>
        <v>0.2</v>
      </c>
      <c r="J176" s="780"/>
      <c r="K176" s="533">
        <f>$K$14</f>
        <v>0</v>
      </c>
      <c r="L176" s="780"/>
      <c r="M176" s="526">
        <f t="shared" si="29"/>
        <v>0</v>
      </c>
      <c r="N176" s="527">
        <f t="shared" si="30"/>
        <v>0.2</v>
      </c>
      <c r="O176" s="413"/>
      <c r="P176" s="531"/>
      <c r="Q176" s="531"/>
      <c r="R176" s="530">
        <f t="shared" si="26"/>
        <v>0.2</v>
      </c>
      <c r="S176" s="532">
        <f t="shared" si="31"/>
        <v>32.799999999999926</v>
      </c>
      <c r="T176" s="411" t="str">
        <f t="shared" si="27"/>
        <v>A</v>
      </c>
      <c r="U176" s="411" t="str">
        <f>IFERROR(INDEX(Nível!D:D,MATCH(H176,Nível!A:A,0)),U175)</f>
        <v>A</v>
      </c>
      <c r="V176" s="411" t="str">
        <f>IFERROR(INDEX(Nível!D:D,MATCH(H176,Nível!B:B,0)),V175)</f>
        <v>A</v>
      </c>
      <c r="W176" s="412" t="str">
        <f>IFERROR(INDEX(Nível!D:D,MATCH(H176,Nível!C:C,0)),CARREIRA!W175)</f>
        <v>A</v>
      </c>
      <c r="AZ176" s="411"/>
      <c r="BA176" s="413"/>
      <c r="BB176" s="414"/>
      <c r="BC176" s="414"/>
      <c r="BD176" s="414"/>
      <c r="BE176" s="414"/>
    </row>
    <row r="177" spans="7:57" ht="15" customHeight="1">
      <c r="G177" s="415"/>
      <c r="H177" s="411">
        <v>165</v>
      </c>
      <c r="I177" s="411">
        <f t="shared" si="28"/>
        <v>0.2</v>
      </c>
      <c r="J177" s="780"/>
      <c r="K177" s="533">
        <f>$K$15</f>
        <v>0</v>
      </c>
      <c r="L177" s="780"/>
      <c r="M177" s="526">
        <f t="shared" si="29"/>
        <v>0</v>
      </c>
      <c r="N177" s="527">
        <f t="shared" si="30"/>
        <v>0.2</v>
      </c>
      <c r="O177" s="413"/>
      <c r="P177" s="531"/>
      <c r="Q177" s="531"/>
      <c r="R177" s="530">
        <f t="shared" si="26"/>
        <v>0.2</v>
      </c>
      <c r="S177" s="532">
        <f t="shared" si="31"/>
        <v>32.999999999999929</v>
      </c>
      <c r="T177" s="411" t="str">
        <f t="shared" si="27"/>
        <v>A</v>
      </c>
      <c r="U177" s="411" t="str">
        <f>IFERROR(INDEX(Nível!D:D,MATCH(H177,Nível!A:A,0)),U176)</f>
        <v>A</v>
      </c>
      <c r="V177" s="411" t="str">
        <f>IFERROR(INDEX(Nível!D:D,MATCH(H177,Nível!B:B,0)),V176)</f>
        <v>A</v>
      </c>
      <c r="W177" s="412" t="str">
        <f>IFERROR(INDEX(Nível!D:D,MATCH(H177,Nível!C:C,0)),CARREIRA!W176)</f>
        <v>A</v>
      </c>
      <c r="AZ177" s="411"/>
      <c r="BA177" s="413"/>
      <c r="BB177" s="414"/>
      <c r="BC177" s="414"/>
      <c r="BD177" s="414"/>
      <c r="BE177" s="414"/>
    </row>
    <row r="178" spans="7:57" ht="15" customHeight="1">
      <c r="G178" s="415"/>
      <c r="H178" s="417">
        <v>166</v>
      </c>
      <c r="I178" s="411">
        <f t="shared" si="28"/>
        <v>0.2</v>
      </c>
      <c r="J178" s="780"/>
      <c r="K178" s="533">
        <f>$K$16</f>
        <v>0</v>
      </c>
      <c r="L178" s="780"/>
      <c r="M178" s="526">
        <f t="shared" si="29"/>
        <v>0</v>
      </c>
      <c r="N178" s="527">
        <f t="shared" si="30"/>
        <v>0.2</v>
      </c>
      <c r="O178" s="413"/>
      <c r="P178" s="531"/>
      <c r="Q178" s="531"/>
      <c r="R178" s="530">
        <f t="shared" si="26"/>
        <v>0.2</v>
      </c>
      <c r="S178" s="532">
        <f t="shared" si="31"/>
        <v>33.199999999999932</v>
      </c>
      <c r="T178" s="411" t="str">
        <f t="shared" si="27"/>
        <v>A</v>
      </c>
      <c r="U178" s="411" t="str">
        <f>IFERROR(INDEX(Nível!D:D,MATCH(H178,Nível!A:A,0)),U177)</f>
        <v>A</v>
      </c>
      <c r="V178" s="411" t="str">
        <f>IFERROR(INDEX(Nível!D:D,MATCH(H178,Nível!B:B,0)),V177)</f>
        <v>A</v>
      </c>
      <c r="W178" s="412" t="str">
        <f>IFERROR(INDEX(Nível!D:D,MATCH(H178,Nível!C:C,0)),CARREIRA!W177)</f>
        <v>A</v>
      </c>
      <c r="AZ178" s="411"/>
      <c r="BA178" s="413"/>
      <c r="BB178" s="414"/>
      <c r="BC178" s="414"/>
      <c r="BD178" s="414"/>
      <c r="BE178" s="414"/>
    </row>
    <row r="179" spans="7:57" ht="15" customHeight="1">
      <c r="G179" s="415"/>
      <c r="H179" s="411">
        <v>167</v>
      </c>
      <c r="I179" s="411">
        <f t="shared" si="28"/>
        <v>0.2</v>
      </c>
      <c r="J179" s="780"/>
      <c r="K179" s="533">
        <f>$K$17</f>
        <v>0</v>
      </c>
      <c r="L179" s="780"/>
      <c r="M179" s="526">
        <f t="shared" si="29"/>
        <v>0</v>
      </c>
      <c r="N179" s="527">
        <f t="shared" si="30"/>
        <v>0.2</v>
      </c>
      <c r="O179" s="413"/>
      <c r="P179" s="531"/>
      <c r="Q179" s="531"/>
      <c r="R179" s="530">
        <f t="shared" si="26"/>
        <v>0.2</v>
      </c>
      <c r="S179" s="532">
        <f t="shared" si="31"/>
        <v>33.399999999999935</v>
      </c>
      <c r="T179" s="411" t="str">
        <f t="shared" si="27"/>
        <v>A</v>
      </c>
      <c r="U179" s="411" t="str">
        <f>IFERROR(INDEX(Nível!D:D,MATCH(H179,Nível!A:A,0)),U178)</f>
        <v>A</v>
      </c>
      <c r="V179" s="411" t="str">
        <f>IFERROR(INDEX(Nível!D:D,MATCH(H179,Nível!B:B,0)),V178)</f>
        <v>A</v>
      </c>
      <c r="W179" s="412" t="str">
        <f>IFERROR(INDEX(Nível!D:D,MATCH(H179,Nível!C:C,0)),CARREIRA!W178)</f>
        <v>A</v>
      </c>
      <c r="AZ179" s="411"/>
      <c r="BA179" s="413"/>
      <c r="BB179" s="414"/>
      <c r="BC179" s="414"/>
      <c r="BD179" s="414"/>
      <c r="BE179" s="414"/>
    </row>
    <row r="180" spans="7:57" ht="15" customHeight="1">
      <c r="G180" s="417"/>
      <c r="H180" s="411">
        <v>168</v>
      </c>
      <c r="I180" s="411">
        <f t="shared" si="28"/>
        <v>0.2</v>
      </c>
      <c r="J180" s="781"/>
      <c r="K180" s="533">
        <f>$K$18</f>
        <v>0</v>
      </c>
      <c r="L180" s="781"/>
      <c r="M180" s="526">
        <f t="shared" si="29"/>
        <v>0</v>
      </c>
      <c r="N180" s="527">
        <f t="shared" si="30"/>
        <v>0.2</v>
      </c>
      <c r="O180" s="413"/>
      <c r="P180" s="531"/>
      <c r="Q180" s="531"/>
      <c r="R180" s="530">
        <f t="shared" si="26"/>
        <v>0.2</v>
      </c>
      <c r="S180" s="532">
        <f t="shared" si="31"/>
        <v>33.599999999999937</v>
      </c>
      <c r="T180" s="411" t="str">
        <f t="shared" si="27"/>
        <v>A</v>
      </c>
      <c r="U180" s="411" t="str">
        <f>IFERROR(INDEX(Nível!D:D,MATCH(H180,Nível!A:A,0)),U179)</f>
        <v>A</v>
      </c>
      <c r="V180" s="411" t="str">
        <f>IFERROR(INDEX(Nível!D:D,MATCH(H180,Nível!B:B,0)),V179)</f>
        <v>A</v>
      </c>
      <c r="W180" s="412" t="str">
        <f>IFERROR(INDEX(Nível!D:D,MATCH(H180,Nível!C:C,0)),CARREIRA!W179)</f>
        <v>A</v>
      </c>
      <c r="AZ180" s="411"/>
      <c r="BA180" s="413"/>
      <c r="BB180" s="414"/>
      <c r="BC180" s="414"/>
      <c r="BD180" s="414"/>
      <c r="BE180" s="414"/>
    </row>
    <row r="181" spans="7:57" ht="15" customHeight="1">
      <c r="G181" s="409" t="s">
        <v>546</v>
      </c>
      <c r="H181" s="417">
        <v>169</v>
      </c>
      <c r="I181" s="411">
        <f t="shared" si="28"/>
        <v>0.2</v>
      </c>
      <c r="J181" s="779">
        <f>$J$13</f>
        <v>0</v>
      </c>
      <c r="K181" s="533">
        <f>$K$13</f>
        <v>0</v>
      </c>
      <c r="L181" s="779">
        <f>$L$13</f>
        <v>0</v>
      </c>
      <c r="M181" s="526">
        <f t="shared" si="29"/>
        <v>0</v>
      </c>
      <c r="N181" s="527">
        <f t="shared" si="30"/>
        <v>0.2</v>
      </c>
      <c r="O181" s="413"/>
      <c r="P181" s="531"/>
      <c r="Q181" s="531"/>
      <c r="R181" s="530">
        <f t="shared" si="26"/>
        <v>0.2</v>
      </c>
      <c r="S181" s="532">
        <f t="shared" si="31"/>
        <v>33.79999999999994</v>
      </c>
      <c r="T181" s="411" t="str">
        <f t="shared" si="27"/>
        <v>A</v>
      </c>
      <c r="U181" s="411" t="str">
        <f>IFERROR(INDEX(Nível!D:D,MATCH(H181,Nível!A:A,0)),U180)</f>
        <v>A</v>
      </c>
      <c r="V181" s="411" t="str">
        <f>IFERROR(INDEX(Nível!D:D,MATCH(H181,Nível!B:B,0)),V180)</f>
        <v>A</v>
      </c>
      <c r="W181" s="412" t="str">
        <f>IFERROR(INDEX(Nível!D:D,MATCH(H181,Nível!C:C,0)),CARREIRA!W180)</f>
        <v>A</v>
      </c>
      <c r="AZ181" s="411"/>
      <c r="BA181" s="413"/>
      <c r="BB181" s="414"/>
      <c r="BC181" s="414"/>
      <c r="BD181" s="414"/>
      <c r="BE181" s="414"/>
    </row>
    <row r="182" spans="7:57" ht="15" customHeight="1">
      <c r="G182" s="415"/>
      <c r="H182" s="411">
        <v>170</v>
      </c>
      <c r="I182" s="411">
        <f t="shared" si="28"/>
        <v>0.2</v>
      </c>
      <c r="J182" s="780"/>
      <c r="K182" s="533">
        <f>$K$14</f>
        <v>0</v>
      </c>
      <c r="L182" s="780"/>
      <c r="M182" s="526">
        <f t="shared" si="29"/>
        <v>0</v>
      </c>
      <c r="N182" s="527">
        <f t="shared" si="30"/>
        <v>0.2</v>
      </c>
      <c r="O182" s="413"/>
      <c r="P182" s="531"/>
      <c r="Q182" s="531"/>
      <c r="R182" s="530">
        <f t="shared" si="26"/>
        <v>0.2</v>
      </c>
      <c r="S182" s="532">
        <f t="shared" si="31"/>
        <v>33.999999999999943</v>
      </c>
      <c r="T182" s="411" t="str">
        <f t="shared" si="27"/>
        <v>A</v>
      </c>
      <c r="U182" s="411" t="str">
        <f>IFERROR(INDEX(Nível!D:D,MATCH(H182,Nível!A:A,0)),U181)</f>
        <v>A</v>
      </c>
      <c r="V182" s="411" t="str">
        <f>IFERROR(INDEX(Nível!D:D,MATCH(H182,Nível!B:B,0)),V181)</f>
        <v>A</v>
      </c>
      <c r="W182" s="412" t="str">
        <f>IFERROR(INDEX(Nível!D:D,MATCH(H182,Nível!C:C,0)),CARREIRA!W181)</f>
        <v>A</v>
      </c>
      <c r="AZ182" s="411"/>
      <c r="BA182" s="413"/>
      <c r="BB182" s="414"/>
      <c r="BC182" s="414"/>
      <c r="BD182" s="414"/>
      <c r="BE182" s="414"/>
    </row>
    <row r="183" spans="7:57" ht="15" customHeight="1">
      <c r="G183" s="415"/>
      <c r="H183" s="411">
        <v>171</v>
      </c>
      <c r="I183" s="411">
        <f t="shared" si="28"/>
        <v>0.2</v>
      </c>
      <c r="J183" s="780"/>
      <c r="K183" s="533">
        <f>$K$15</f>
        <v>0</v>
      </c>
      <c r="L183" s="780"/>
      <c r="M183" s="526">
        <f t="shared" si="29"/>
        <v>0</v>
      </c>
      <c r="N183" s="527">
        <f t="shared" si="30"/>
        <v>0.2</v>
      </c>
      <c r="O183" s="413"/>
      <c r="P183" s="531"/>
      <c r="Q183" s="531"/>
      <c r="R183" s="530">
        <f t="shared" si="26"/>
        <v>0.2</v>
      </c>
      <c r="S183" s="532">
        <f t="shared" si="31"/>
        <v>34.199999999999946</v>
      </c>
      <c r="T183" s="411" t="str">
        <f t="shared" si="27"/>
        <v>A</v>
      </c>
      <c r="U183" s="411" t="str">
        <f>IFERROR(INDEX(Nível!D:D,MATCH(H183,Nível!A:A,0)),U182)</f>
        <v>A</v>
      </c>
      <c r="V183" s="411" t="str">
        <f>IFERROR(INDEX(Nível!D:D,MATCH(H183,Nível!B:B,0)),V182)</f>
        <v>A</v>
      </c>
      <c r="W183" s="412" t="str">
        <f>IFERROR(INDEX(Nível!D:D,MATCH(H183,Nível!C:C,0)),CARREIRA!W182)</f>
        <v>A</v>
      </c>
      <c r="AZ183" s="411"/>
      <c r="BA183" s="413"/>
      <c r="BB183" s="414"/>
      <c r="BC183" s="414"/>
      <c r="BD183" s="414"/>
      <c r="BE183" s="414"/>
    </row>
    <row r="184" spans="7:57" ht="15" customHeight="1">
      <c r="G184" s="415"/>
      <c r="H184" s="417">
        <v>172</v>
      </c>
      <c r="I184" s="411">
        <f t="shared" si="28"/>
        <v>0.2</v>
      </c>
      <c r="J184" s="780"/>
      <c r="K184" s="533">
        <f>$K$16</f>
        <v>0</v>
      </c>
      <c r="L184" s="780"/>
      <c r="M184" s="526">
        <f t="shared" si="29"/>
        <v>0</v>
      </c>
      <c r="N184" s="527">
        <f t="shared" si="30"/>
        <v>0.2</v>
      </c>
      <c r="O184" s="413"/>
      <c r="P184" s="531"/>
      <c r="Q184" s="531"/>
      <c r="R184" s="530">
        <f t="shared" si="26"/>
        <v>0.2</v>
      </c>
      <c r="S184" s="532">
        <f t="shared" si="31"/>
        <v>34.399999999999949</v>
      </c>
      <c r="T184" s="411" t="str">
        <f t="shared" si="27"/>
        <v>A</v>
      </c>
      <c r="U184" s="411" t="str">
        <f>IFERROR(INDEX(Nível!D:D,MATCH(H184,Nível!A:A,0)),U183)</f>
        <v>A</v>
      </c>
      <c r="V184" s="411" t="str">
        <f>IFERROR(INDEX(Nível!D:D,MATCH(H184,Nível!B:B,0)),V183)</f>
        <v>A</v>
      </c>
      <c r="W184" s="412" t="str">
        <f>IFERROR(INDEX(Nível!D:D,MATCH(H184,Nível!C:C,0)),CARREIRA!W183)</f>
        <v>A</v>
      </c>
      <c r="AZ184" s="411"/>
      <c r="BA184" s="413"/>
      <c r="BB184" s="414"/>
      <c r="BC184" s="414"/>
      <c r="BD184" s="414"/>
      <c r="BE184" s="414"/>
    </row>
    <row r="185" spans="7:57" ht="15" customHeight="1">
      <c r="G185" s="415"/>
      <c r="H185" s="411">
        <v>173</v>
      </c>
      <c r="I185" s="411">
        <f t="shared" si="28"/>
        <v>0.2</v>
      </c>
      <c r="J185" s="780"/>
      <c r="K185" s="533">
        <f>$K$17</f>
        <v>0</v>
      </c>
      <c r="L185" s="780"/>
      <c r="M185" s="526">
        <f t="shared" si="29"/>
        <v>0</v>
      </c>
      <c r="N185" s="527">
        <f t="shared" si="30"/>
        <v>0.2</v>
      </c>
      <c r="O185" s="413"/>
      <c r="P185" s="531"/>
      <c r="Q185" s="531"/>
      <c r="R185" s="530">
        <f t="shared" si="26"/>
        <v>0.2</v>
      </c>
      <c r="S185" s="532">
        <f t="shared" si="31"/>
        <v>34.599999999999952</v>
      </c>
      <c r="T185" s="411" t="str">
        <f t="shared" si="27"/>
        <v>A</v>
      </c>
      <c r="U185" s="411" t="str">
        <f>IFERROR(INDEX(Nível!D:D,MATCH(H185,Nível!A:A,0)),U184)</f>
        <v>A</v>
      </c>
      <c r="V185" s="411" t="str">
        <f>IFERROR(INDEX(Nível!D:D,MATCH(H185,Nível!B:B,0)),V184)</f>
        <v>A</v>
      </c>
      <c r="W185" s="412" t="str">
        <f>IFERROR(INDEX(Nível!D:D,MATCH(H185,Nível!C:C,0)),CARREIRA!W184)</f>
        <v>A</v>
      </c>
      <c r="AZ185" s="411"/>
      <c r="BA185" s="413"/>
      <c r="BB185" s="414"/>
      <c r="BC185" s="414"/>
      <c r="BD185" s="414"/>
      <c r="BE185" s="414"/>
    </row>
    <row r="186" spans="7:57" ht="15" customHeight="1">
      <c r="G186" s="415"/>
      <c r="H186" s="411">
        <v>174</v>
      </c>
      <c r="I186" s="411">
        <f t="shared" si="28"/>
        <v>0.2</v>
      </c>
      <c r="J186" s="781"/>
      <c r="K186" s="533">
        <f>$K$18</f>
        <v>0</v>
      </c>
      <c r="L186" s="780"/>
      <c r="M186" s="526">
        <f t="shared" si="29"/>
        <v>0</v>
      </c>
      <c r="N186" s="527">
        <f t="shared" si="30"/>
        <v>0.2</v>
      </c>
      <c r="O186" s="413"/>
      <c r="P186" s="531"/>
      <c r="Q186" s="531"/>
      <c r="R186" s="530">
        <f t="shared" si="26"/>
        <v>0.2</v>
      </c>
      <c r="S186" s="532">
        <f t="shared" si="31"/>
        <v>34.799999999999955</v>
      </c>
      <c r="T186" s="411" t="str">
        <f t="shared" si="27"/>
        <v>A</v>
      </c>
      <c r="U186" s="411" t="str">
        <f>IFERROR(INDEX(Nível!D:D,MATCH(H186,Nível!A:A,0)),U185)</f>
        <v>A</v>
      </c>
      <c r="V186" s="411" t="str">
        <f>IFERROR(INDEX(Nível!D:D,MATCH(H186,Nível!B:B,0)),V185)</f>
        <v>A</v>
      </c>
      <c r="W186" s="412" t="str">
        <f>IFERROR(INDEX(Nível!D:D,MATCH(H186,Nível!C:C,0)),CARREIRA!W185)</f>
        <v>A</v>
      </c>
      <c r="AZ186" s="411"/>
      <c r="BA186" s="413"/>
      <c r="BB186" s="414"/>
      <c r="BC186" s="414"/>
      <c r="BD186" s="414"/>
      <c r="BE186" s="414"/>
    </row>
    <row r="187" spans="7:57" ht="15" customHeight="1">
      <c r="G187" s="415"/>
      <c r="H187" s="417">
        <v>175</v>
      </c>
      <c r="I187" s="411">
        <f t="shared" si="28"/>
        <v>0.2</v>
      </c>
      <c r="J187" s="779">
        <f>$J$13</f>
        <v>0</v>
      </c>
      <c r="K187" s="533">
        <f>$K$13</f>
        <v>0</v>
      </c>
      <c r="L187" s="780"/>
      <c r="M187" s="526">
        <f t="shared" si="29"/>
        <v>0</v>
      </c>
      <c r="N187" s="527">
        <f t="shared" si="30"/>
        <v>0.2</v>
      </c>
      <c r="O187" s="413"/>
      <c r="P187" s="531"/>
      <c r="Q187" s="531"/>
      <c r="R187" s="530">
        <f t="shared" si="26"/>
        <v>0.2</v>
      </c>
      <c r="S187" s="532">
        <f t="shared" si="31"/>
        <v>34.999999999999957</v>
      </c>
      <c r="T187" s="411" t="str">
        <f t="shared" si="27"/>
        <v>A</v>
      </c>
      <c r="U187" s="411" t="str">
        <f>IFERROR(INDEX(Nível!D:D,MATCH(H187,Nível!A:A,0)),U186)</f>
        <v>A</v>
      </c>
      <c r="V187" s="411" t="str">
        <f>IFERROR(INDEX(Nível!D:D,MATCH(H187,Nível!B:B,0)),V186)</f>
        <v>A</v>
      </c>
      <c r="W187" s="412" t="str">
        <f>IFERROR(INDEX(Nível!D:D,MATCH(H187,Nível!C:C,0)),CARREIRA!W186)</f>
        <v>A</v>
      </c>
      <c r="AZ187" s="411"/>
      <c r="BA187" s="413"/>
      <c r="BB187" s="414"/>
      <c r="BC187" s="414"/>
      <c r="BD187" s="414"/>
      <c r="BE187" s="414"/>
    </row>
    <row r="188" spans="7:57" ht="15" customHeight="1">
      <c r="G188" s="415"/>
      <c r="H188" s="411">
        <v>176</v>
      </c>
      <c r="I188" s="411">
        <f t="shared" si="28"/>
        <v>0.2</v>
      </c>
      <c r="J188" s="780"/>
      <c r="K188" s="533">
        <f>$K$14</f>
        <v>0</v>
      </c>
      <c r="L188" s="780"/>
      <c r="M188" s="526">
        <f t="shared" si="29"/>
        <v>0</v>
      </c>
      <c r="N188" s="527">
        <f t="shared" si="30"/>
        <v>0.2</v>
      </c>
      <c r="O188" s="413"/>
      <c r="P188" s="531"/>
      <c r="Q188" s="531"/>
      <c r="R188" s="530">
        <f t="shared" si="26"/>
        <v>0.2</v>
      </c>
      <c r="S188" s="532">
        <f t="shared" si="31"/>
        <v>35.19999999999996</v>
      </c>
      <c r="T188" s="411" t="str">
        <f t="shared" si="27"/>
        <v>A</v>
      </c>
      <c r="U188" s="411" t="str">
        <f>IFERROR(INDEX(Nível!D:D,MATCH(H188,Nível!A:A,0)),U187)</f>
        <v>A</v>
      </c>
      <c r="V188" s="411" t="str">
        <f>IFERROR(INDEX(Nível!D:D,MATCH(H188,Nível!B:B,0)),V187)</f>
        <v>A</v>
      </c>
      <c r="W188" s="412" t="str">
        <f>IFERROR(INDEX(Nível!D:D,MATCH(H188,Nível!C:C,0)),CARREIRA!W187)</f>
        <v>A</v>
      </c>
      <c r="AZ188" s="411"/>
      <c r="BA188" s="413"/>
      <c r="BB188" s="414"/>
      <c r="BC188" s="414"/>
      <c r="BD188" s="414"/>
      <c r="BE188" s="414"/>
    </row>
    <row r="189" spans="7:57" ht="15" customHeight="1">
      <c r="G189" s="415"/>
      <c r="H189" s="411">
        <v>177</v>
      </c>
      <c r="I189" s="411">
        <f t="shared" si="28"/>
        <v>0.2</v>
      </c>
      <c r="J189" s="780"/>
      <c r="K189" s="533">
        <f>$K$15</f>
        <v>0</v>
      </c>
      <c r="L189" s="780"/>
      <c r="M189" s="526">
        <f t="shared" si="29"/>
        <v>0</v>
      </c>
      <c r="N189" s="527">
        <f t="shared" si="30"/>
        <v>0.2</v>
      </c>
      <c r="O189" s="413"/>
      <c r="P189" s="531"/>
      <c r="Q189" s="531"/>
      <c r="R189" s="530">
        <f t="shared" si="26"/>
        <v>0.2</v>
      </c>
      <c r="S189" s="532">
        <f t="shared" si="31"/>
        <v>35.399999999999963</v>
      </c>
      <c r="T189" s="411" t="str">
        <f t="shared" si="27"/>
        <v>A</v>
      </c>
      <c r="U189" s="411" t="str">
        <f>IFERROR(INDEX(Nível!D:D,MATCH(H189,Nível!A:A,0)),U188)</f>
        <v>A</v>
      </c>
      <c r="V189" s="411" t="str">
        <f>IFERROR(INDEX(Nível!D:D,MATCH(H189,Nível!B:B,0)),V188)</f>
        <v>A</v>
      </c>
      <c r="W189" s="412" t="str">
        <f>IFERROR(INDEX(Nível!D:D,MATCH(H189,Nível!C:C,0)),CARREIRA!W188)</f>
        <v>A</v>
      </c>
      <c r="AZ189" s="411"/>
      <c r="BA189" s="413"/>
      <c r="BB189" s="414"/>
      <c r="BC189" s="414"/>
      <c r="BD189" s="414"/>
      <c r="BE189" s="414"/>
    </row>
    <row r="190" spans="7:57" ht="15" customHeight="1">
      <c r="G190" s="415"/>
      <c r="H190" s="417">
        <v>178</v>
      </c>
      <c r="I190" s="411">
        <f t="shared" si="28"/>
        <v>0.2</v>
      </c>
      <c r="J190" s="780"/>
      <c r="K190" s="533">
        <f>$K$16</f>
        <v>0</v>
      </c>
      <c r="L190" s="780"/>
      <c r="M190" s="526">
        <f t="shared" si="29"/>
        <v>0</v>
      </c>
      <c r="N190" s="527">
        <f t="shared" si="30"/>
        <v>0.2</v>
      </c>
      <c r="O190" s="413"/>
      <c r="P190" s="531"/>
      <c r="Q190" s="531"/>
      <c r="R190" s="530">
        <f t="shared" si="26"/>
        <v>0.2</v>
      </c>
      <c r="S190" s="532">
        <f t="shared" si="31"/>
        <v>35.599999999999966</v>
      </c>
      <c r="T190" s="411" t="str">
        <f t="shared" si="27"/>
        <v>A</v>
      </c>
      <c r="U190" s="411" t="str">
        <f>IFERROR(INDEX(Nível!D:D,MATCH(H190,Nível!A:A,0)),U189)</f>
        <v>A</v>
      </c>
      <c r="V190" s="411" t="str">
        <f>IFERROR(INDEX(Nível!D:D,MATCH(H190,Nível!B:B,0)),V189)</f>
        <v>A</v>
      </c>
      <c r="W190" s="412" t="str">
        <f>IFERROR(INDEX(Nível!D:D,MATCH(H190,Nível!C:C,0)),CARREIRA!W189)</f>
        <v>A</v>
      </c>
      <c r="AZ190" s="411"/>
      <c r="BA190" s="413"/>
      <c r="BB190" s="414"/>
      <c r="BC190" s="414"/>
      <c r="BD190" s="414"/>
      <c r="BE190" s="414"/>
    </row>
    <row r="191" spans="7:57" ht="15" customHeight="1">
      <c r="G191" s="415"/>
      <c r="H191" s="411">
        <v>179</v>
      </c>
      <c r="I191" s="411">
        <f t="shared" si="28"/>
        <v>0.2</v>
      </c>
      <c r="J191" s="780"/>
      <c r="K191" s="533">
        <f>$K$17</f>
        <v>0</v>
      </c>
      <c r="L191" s="780"/>
      <c r="M191" s="526">
        <f t="shared" si="29"/>
        <v>0</v>
      </c>
      <c r="N191" s="527">
        <f t="shared" si="30"/>
        <v>0.2</v>
      </c>
      <c r="O191" s="413"/>
      <c r="P191" s="531"/>
      <c r="Q191" s="531"/>
      <c r="R191" s="530">
        <f t="shared" si="26"/>
        <v>0.2</v>
      </c>
      <c r="S191" s="532">
        <f t="shared" si="31"/>
        <v>35.799999999999969</v>
      </c>
      <c r="T191" s="411" t="str">
        <f t="shared" si="27"/>
        <v>A</v>
      </c>
      <c r="U191" s="411" t="str">
        <f>IFERROR(INDEX(Nível!D:D,MATCH(H191,Nível!A:A,0)),U190)</f>
        <v>A</v>
      </c>
      <c r="V191" s="411" t="str">
        <f>IFERROR(INDEX(Nível!D:D,MATCH(H191,Nível!B:B,0)),V190)</f>
        <v>A</v>
      </c>
      <c r="W191" s="412" t="str">
        <f>IFERROR(INDEX(Nível!D:D,MATCH(H191,Nível!C:C,0)),CARREIRA!W190)</f>
        <v>A</v>
      </c>
      <c r="AZ191" s="411"/>
      <c r="BA191" s="413"/>
      <c r="BB191" s="414"/>
      <c r="BC191" s="414"/>
      <c r="BD191" s="414"/>
      <c r="BE191" s="414"/>
    </row>
    <row r="192" spans="7:57" ht="15" customHeight="1">
      <c r="G192" s="417"/>
      <c r="H192" s="411">
        <v>180</v>
      </c>
      <c r="I192" s="411">
        <f t="shared" si="28"/>
        <v>0.2</v>
      </c>
      <c r="J192" s="781"/>
      <c r="K192" s="533">
        <f>$K$18</f>
        <v>0</v>
      </c>
      <c r="L192" s="780"/>
      <c r="M192" s="526">
        <f t="shared" si="29"/>
        <v>0</v>
      </c>
      <c r="N192" s="527">
        <f t="shared" si="30"/>
        <v>0.2</v>
      </c>
      <c r="O192" s="413"/>
      <c r="P192" s="531"/>
      <c r="Q192" s="531"/>
      <c r="R192" s="530">
        <f t="shared" si="26"/>
        <v>0.2</v>
      </c>
      <c r="S192" s="532">
        <f t="shared" si="31"/>
        <v>35.999999999999972</v>
      </c>
      <c r="T192" s="411" t="str">
        <f t="shared" si="27"/>
        <v>A</v>
      </c>
      <c r="U192" s="411" t="str">
        <f>IFERROR(INDEX(Nível!D:D,MATCH(H192,Nível!A:A,0)),U191)</f>
        <v>A</v>
      </c>
      <c r="V192" s="411" t="str">
        <f>IFERROR(INDEX(Nível!D:D,MATCH(H192,Nível!B:B,0)),V191)</f>
        <v>A</v>
      </c>
      <c r="W192" s="412" t="str">
        <f>IFERROR(INDEX(Nível!D:D,MATCH(H192,Nível!C:C,0)),CARREIRA!W191)</f>
        <v>A</v>
      </c>
      <c r="AZ192" s="411"/>
      <c r="BA192" s="413"/>
      <c r="BB192" s="414"/>
      <c r="BC192" s="414"/>
      <c r="BD192" s="414"/>
      <c r="BE192" s="414"/>
    </row>
    <row r="193" spans="7:57" ht="15" customHeight="1">
      <c r="G193" s="409" t="s">
        <v>547</v>
      </c>
      <c r="H193" s="417">
        <v>181</v>
      </c>
      <c r="I193" s="411">
        <f t="shared" si="28"/>
        <v>0.2</v>
      </c>
      <c r="J193" s="779">
        <f>$J$13</f>
        <v>0</v>
      </c>
      <c r="K193" s="533">
        <f>$K$13</f>
        <v>0</v>
      </c>
      <c r="L193" s="780"/>
      <c r="M193" s="526">
        <f t="shared" si="29"/>
        <v>0</v>
      </c>
      <c r="N193" s="527">
        <f t="shared" si="30"/>
        <v>0.2</v>
      </c>
      <c r="O193" s="413"/>
      <c r="P193" s="531"/>
      <c r="Q193" s="531"/>
      <c r="R193" s="530">
        <f t="shared" si="26"/>
        <v>0.2</v>
      </c>
      <c r="S193" s="532">
        <f t="shared" si="31"/>
        <v>36.199999999999974</v>
      </c>
      <c r="T193" s="411" t="str">
        <f t="shared" si="27"/>
        <v>A</v>
      </c>
      <c r="U193" s="411" t="str">
        <f>IFERROR(INDEX(Nível!D:D,MATCH(H193,Nível!A:A,0)),U192)</f>
        <v>A</v>
      </c>
      <c r="V193" s="411" t="str">
        <f>IFERROR(INDEX(Nível!D:D,MATCH(H193,Nível!B:B,0)),V192)</f>
        <v>A</v>
      </c>
      <c r="W193" s="412" t="str">
        <f>IFERROR(INDEX(Nível!D:D,MATCH(H193,Nível!C:C,0)),CARREIRA!W192)</f>
        <v>A</v>
      </c>
      <c r="AZ193" s="411"/>
      <c r="BA193" s="413"/>
      <c r="BB193" s="414"/>
      <c r="BC193" s="414"/>
      <c r="BD193" s="414"/>
      <c r="BE193" s="414"/>
    </row>
    <row r="194" spans="7:57" ht="15" customHeight="1">
      <c r="G194" s="415"/>
      <c r="H194" s="411">
        <v>182</v>
      </c>
      <c r="I194" s="411">
        <f t="shared" si="28"/>
        <v>0.2</v>
      </c>
      <c r="J194" s="780"/>
      <c r="K194" s="533">
        <f>$K$14</f>
        <v>0</v>
      </c>
      <c r="L194" s="780"/>
      <c r="M194" s="526">
        <f t="shared" si="29"/>
        <v>0</v>
      </c>
      <c r="N194" s="527">
        <f t="shared" si="30"/>
        <v>0.2</v>
      </c>
      <c r="O194" s="413"/>
      <c r="P194" s="531"/>
      <c r="Q194" s="531"/>
      <c r="R194" s="530">
        <f t="shared" si="26"/>
        <v>0.2</v>
      </c>
      <c r="S194" s="532">
        <f t="shared" si="31"/>
        <v>36.399999999999977</v>
      </c>
      <c r="T194" s="411" t="str">
        <f t="shared" si="27"/>
        <v>A</v>
      </c>
      <c r="U194" s="411" t="str">
        <f>IFERROR(INDEX(Nível!D:D,MATCH(H194,Nível!A:A,0)),U193)</f>
        <v>A</v>
      </c>
      <c r="V194" s="411" t="str">
        <f>IFERROR(INDEX(Nível!D:D,MATCH(H194,Nível!B:B,0)),V193)</f>
        <v>A</v>
      </c>
      <c r="W194" s="412" t="str">
        <f>IFERROR(INDEX(Nível!D:D,MATCH(H194,Nível!C:C,0)),CARREIRA!W193)</f>
        <v>A</v>
      </c>
      <c r="AZ194" s="411"/>
      <c r="BA194" s="413"/>
      <c r="BB194" s="414"/>
      <c r="BC194" s="414"/>
      <c r="BD194" s="414"/>
      <c r="BE194" s="414"/>
    </row>
    <row r="195" spans="7:57" ht="15" customHeight="1">
      <c r="G195" s="415"/>
      <c r="H195" s="411">
        <v>183</v>
      </c>
      <c r="I195" s="411">
        <f t="shared" si="28"/>
        <v>0.2</v>
      </c>
      <c r="J195" s="780"/>
      <c r="K195" s="533">
        <f>$K$15</f>
        <v>0</v>
      </c>
      <c r="L195" s="780"/>
      <c r="M195" s="526">
        <f t="shared" si="29"/>
        <v>0</v>
      </c>
      <c r="N195" s="527">
        <f t="shared" si="30"/>
        <v>0.2</v>
      </c>
      <c r="O195" s="413"/>
      <c r="P195" s="531"/>
      <c r="Q195" s="531"/>
      <c r="R195" s="530">
        <f t="shared" si="26"/>
        <v>0.2</v>
      </c>
      <c r="S195" s="532">
        <f t="shared" si="31"/>
        <v>36.59999999999998</v>
      </c>
      <c r="T195" s="411" t="str">
        <f t="shared" si="27"/>
        <v>A</v>
      </c>
      <c r="U195" s="411" t="str">
        <f>IFERROR(INDEX(Nível!D:D,MATCH(H195,Nível!A:A,0)),U194)</f>
        <v>A</v>
      </c>
      <c r="V195" s="411" t="str">
        <f>IFERROR(INDEX(Nível!D:D,MATCH(H195,Nível!B:B,0)),V194)</f>
        <v>A</v>
      </c>
      <c r="W195" s="412" t="str">
        <f>IFERROR(INDEX(Nível!D:D,MATCH(H195,Nível!C:C,0)),CARREIRA!W194)</f>
        <v>A</v>
      </c>
      <c r="AZ195" s="411"/>
      <c r="BA195" s="413"/>
      <c r="BB195" s="414"/>
      <c r="BC195" s="414"/>
      <c r="BD195" s="414"/>
      <c r="BE195" s="414"/>
    </row>
    <row r="196" spans="7:57" ht="15" customHeight="1">
      <c r="G196" s="415"/>
      <c r="H196" s="417">
        <v>184</v>
      </c>
      <c r="I196" s="411">
        <f t="shared" si="28"/>
        <v>0.2</v>
      </c>
      <c r="J196" s="780"/>
      <c r="K196" s="533">
        <f>$K$16</f>
        <v>0</v>
      </c>
      <c r="L196" s="780"/>
      <c r="M196" s="526">
        <f t="shared" si="29"/>
        <v>0</v>
      </c>
      <c r="N196" s="527">
        <f t="shared" si="30"/>
        <v>0.2</v>
      </c>
      <c r="O196" s="413"/>
      <c r="P196" s="531"/>
      <c r="Q196" s="531"/>
      <c r="R196" s="530">
        <f t="shared" si="26"/>
        <v>0.2</v>
      </c>
      <c r="S196" s="532">
        <f t="shared" si="31"/>
        <v>36.799999999999983</v>
      </c>
      <c r="T196" s="411" t="str">
        <f t="shared" si="27"/>
        <v>A</v>
      </c>
      <c r="U196" s="411" t="str">
        <f>IFERROR(INDEX(Nível!D:D,MATCH(H196,Nível!A:A,0)),U195)</f>
        <v>A</v>
      </c>
      <c r="V196" s="411" t="str">
        <f>IFERROR(INDEX(Nível!D:D,MATCH(H196,Nível!B:B,0)),V195)</f>
        <v>A</v>
      </c>
      <c r="W196" s="412" t="str">
        <f>IFERROR(INDEX(Nível!D:D,MATCH(H196,Nível!C:C,0)),CARREIRA!W195)</f>
        <v>A</v>
      </c>
      <c r="AZ196" s="411"/>
      <c r="BA196" s="413"/>
      <c r="BB196" s="414"/>
      <c r="BC196" s="414"/>
      <c r="BD196" s="414"/>
      <c r="BE196" s="414"/>
    </row>
    <row r="197" spans="7:57" ht="15" customHeight="1">
      <c r="G197" s="415"/>
      <c r="H197" s="411">
        <v>185</v>
      </c>
      <c r="I197" s="411">
        <f t="shared" si="28"/>
        <v>0.2</v>
      </c>
      <c r="J197" s="780"/>
      <c r="K197" s="533">
        <f>$K$17</f>
        <v>0</v>
      </c>
      <c r="L197" s="780"/>
      <c r="M197" s="526">
        <f t="shared" si="29"/>
        <v>0</v>
      </c>
      <c r="N197" s="527">
        <f t="shared" si="30"/>
        <v>0.2</v>
      </c>
      <c r="O197" s="413"/>
      <c r="P197" s="531"/>
      <c r="Q197" s="531"/>
      <c r="R197" s="530">
        <f t="shared" si="26"/>
        <v>0.2</v>
      </c>
      <c r="S197" s="532">
        <f t="shared" si="31"/>
        <v>36.999999999999986</v>
      </c>
      <c r="T197" s="411" t="str">
        <f t="shared" si="27"/>
        <v>A</v>
      </c>
      <c r="U197" s="411" t="str">
        <f>IFERROR(INDEX(Nível!D:D,MATCH(H197,Nível!A:A,0)),U196)</f>
        <v>A</v>
      </c>
      <c r="V197" s="411" t="str">
        <f>IFERROR(INDEX(Nível!D:D,MATCH(H197,Nível!B:B,0)),V196)</f>
        <v>A</v>
      </c>
      <c r="W197" s="412" t="str">
        <f>IFERROR(INDEX(Nível!D:D,MATCH(H197,Nível!C:C,0)),CARREIRA!W196)</f>
        <v>A</v>
      </c>
      <c r="AZ197" s="411"/>
      <c r="BA197" s="413"/>
      <c r="BB197" s="414"/>
      <c r="BC197" s="414"/>
      <c r="BD197" s="414"/>
      <c r="BE197" s="414"/>
    </row>
    <row r="198" spans="7:57" ht="15" customHeight="1">
      <c r="G198" s="415"/>
      <c r="H198" s="411">
        <v>186</v>
      </c>
      <c r="I198" s="411">
        <f t="shared" si="28"/>
        <v>0.2</v>
      </c>
      <c r="J198" s="781"/>
      <c r="K198" s="533">
        <f>$K$18</f>
        <v>0</v>
      </c>
      <c r="L198" s="780"/>
      <c r="M198" s="526">
        <f t="shared" si="29"/>
        <v>0</v>
      </c>
      <c r="N198" s="527">
        <f t="shared" si="30"/>
        <v>0.2</v>
      </c>
      <c r="O198" s="413"/>
      <c r="P198" s="531"/>
      <c r="Q198" s="531"/>
      <c r="R198" s="530">
        <f t="shared" si="26"/>
        <v>0.2</v>
      </c>
      <c r="S198" s="532">
        <f t="shared" si="31"/>
        <v>37.199999999999989</v>
      </c>
      <c r="T198" s="411" t="str">
        <f t="shared" si="27"/>
        <v>A</v>
      </c>
      <c r="U198" s="411" t="str">
        <f>IFERROR(INDEX(Nível!D:D,MATCH(H198,Nível!A:A,0)),U197)</f>
        <v>A</v>
      </c>
      <c r="V198" s="411" t="str">
        <f>IFERROR(INDEX(Nível!D:D,MATCH(H198,Nível!B:B,0)),V197)</f>
        <v>A</v>
      </c>
      <c r="W198" s="412" t="str">
        <f>IFERROR(INDEX(Nível!D:D,MATCH(H198,Nível!C:C,0)),CARREIRA!W197)</f>
        <v>A</v>
      </c>
      <c r="AZ198" s="411"/>
      <c r="BA198" s="413"/>
      <c r="BB198" s="414"/>
      <c r="BC198" s="414"/>
      <c r="BD198" s="414"/>
      <c r="BE198" s="414"/>
    </row>
    <row r="199" spans="7:57" ht="15" customHeight="1">
      <c r="G199" s="415"/>
      <c r="H199" s="417">
        <v>187</v>
      </c>
      <c r="I199" s="411">
        <f t="shared" si="28"/>
        <v>0.2</v>
      </c>
      <c r="J199" s="779">
        <f>$J$13</f>
        <v>0</v>
      </c>
      <c r="K199" s="533">
        <f>$K$13</f>
        <v>0</v>
      </c>
      <c r="L199" s="780"/>
      <c r="M199" s="526">
        <f t="shared" si="29"/>
        <v>0</v>
      </c>
      <c r="N199" s="527">
        <f t="shared" si="30"/>
        <v>0.2</v>
      </c>
      <c r="O199" s="413"/>
      <c r="P199" s="531"/>
      <c r="Q199" s="531"/>
      <c r="R199" s="530">
        <f t="shared" si="26"/>
        <v>0.2</v>
      </c>
      <c r="S199" s="532">
        <f t="shared" si="31"/>
        <v>37.399999999999991</v>
      </c>
      <c r="T199" s="411" t="str">
        <f t="shared" si="27"/>
        <v>A</v>
      </c>
      <c r="U199" s="411" t="str">
        <f>IFERROR(INDEX(Nível!D:D,MATCH(H199,Nível!A:A,0)),U198)</f>
        <v>A</v>
      </c>
      <c r="V199" s="411" t="str">
        <f>IFERROR(INDEX(Nível!D:D,MATCH(H199,Nível!B:B,0)),V198)</f>
        <v>A</v>
      </c>
      <c r="W199" s="412" t="str">
        <f>IFERROR(INDEX(Nível!D:D,MATCH(H199,Nível!C:C,0)),CARREIRA!W198)</f>
        <v>A</v>
      </c>
      <c r="AZ199" s="411"/>
      <c r="BA199" s="413"/>
      <c r="BB199" s="414"/>
      <c r="BC199" s="414"/>
      <c r="BD199" s="414"/>
      <c r="BE199" s="414"/>
    </row>
    <row r="200" spans="7:57" ht="15" customHeight="1">
      <c r="G200" s="415"/>
      <c r="H200" s="411">
        <v>188</v>
      </c>
      <c r="I200" s="411">
        <f t="shared" si="28"/>
        <v>0.2</v>
      </c>
      <c r="J200" s="780"/>
      <c r="K200" s="533">
        <f>$K$14</f>
        <v>0</v>
      </c>
      <c r="L200" s="780"/>
      <c r="M200" s="526">
        <f t="shared" si="29"/>
        <v>0</v>
      </c>
      <c r="N200" s="527">
        <f t="shared" si="30"/>
        <v>0.2</v>
      </c>
      <c r="O200" s="413"/>
      <c r="P200" s="531"/>
      <c r="Q200" s="531"/>
      <c r="R200" s="530">
        <f t="shared" si="26"/>
        <v>0.2</v>
      </c>
      <c r="S200" s="532">
        <f t="shared" si="31"/>
        <v>37.599999999999994</v>
      </c>
      <c r="T200" s="411" t="str">
        <f t="shared" si="27"/>
        <v>A</v>
      </c>
      <c r="U200" s="411" t="str">
        <f>IFERROR(INDEX(Nível!D:D,MATCH(H200,Nível!A:A,0)),U199)</f>
        <v>A</v>
      </c>
      <c r="V200" s="411" t="str">
        <f>IFERROR(INDEX(Nível!D:D,MATCH(H200,Nível!B:B,0)),V199)</f>
        <v>A</v>
      </c>
      <c r="W200" s="412" t="str">
        <f>IFERROR(INDEX(Nível!D:D,MATCH(H200,Nível!C:C,0)),CARREIRA!W199)</f>
        <v>A</v>
      </c>
      <c r="AZ200" s="411"/>
      <c r="BA200" s="413"/>
      <c r="BB200" s="414"/>
      <c r="BC200" s="414"/>
      <c r="BD200" s="414"/>
      <c r="BE200" s="414"/>
    </row>
    <row r="201" spans="7:57" ht="15" customHeight="1">
      <c r="G201" s="415"/>
      <c r="H201" s="411">
        <v>189</v>
      </c>
      <c r="I201" s="411">
        <f t="shared" si="28"/>
        <v>0.2</v>
      </c>
      <c r="J201" s="780"/>
      <c r="K201" s="533">
        <f>$K$15</f>
        <v>0</v>
      </c>
      <c r="L201" s="780"/>
      <c r="M201" s="526">
        <f t="shared" si="29"/>
        <v>0</v>
      </c>
      <c r="N201" s="527">
        <f t="shared" si="30"/>
        <v>0.2</v>
      </c>
      <c r="O201" s="413"/>
      <c r="P201" s="531"/>
      <c r="Q201" s="531"/>
      <c r="R201" s="530">
        <f t="shared" si="26"/>
        <v>0.2</v>
      </c>
      <c r="S201" s="532">
        <f t="shared" si="31"/>
        <v>37.799999999999997</v>
      </c>
      <c r="T201" s="411" t="str">
        <f t="shared" si="27"/>
        <v>A</v>
      </c>
      <c r="U201" s="411" t="str">
        <f>IFERROR(INDEX(Nível!D:D,MATCH(H201,Nível!A:A,0)),U200)</f>
        <v>A</v>
      </c>
      <c r="V201" s="411" t="str">
        <f>IFERROR(INDEX(Nível!D:D,MATCH(H201,Nível!B:B,0)),V200)</f>
        <v>A</v>
      </c>
      <c r="W201" s="412" t="str">
        <f>IFERROR(INDEX(Nível!D:D,MATCH(H201,Nível!C:C,0)),CARREIRA!W200)</f>
        <v>A</v>
      </c>
      <c r="AZ201" s="411"/>
      <c r="BA201" s="413"/>
      <c r="BB201" s="414"/>
      <c r="BC201" s="414"/>
      <c r="BD201" s="414"/>
      <c r="BE201" s="414"/>
    </row>
    <row r="202" spans="7:57" ht="15" customHeight="1">
      <c r="G202" s="415"/>
      <c r="H202" s="417">
        <v>190</v>
      </c>
      <c r="I202" s="411">
        <f t="shared" si="28"/>
        <v>0.2</v>
      </c>
      <c r="J202" s="780"/>
      <c r="K202" s="533">
        <f>$K$16</f>
        <v>0</v>
      </c>
      <c r="L202" s="780"/>
      <c r="M202" s="526">
        <f t="shared" si="29"/>
        <v>0</v>
      </c>
      <c r="N202" s="527">
        <f t="shared" si="30"/>
        <v>0.2</v>
      </c>
      <c r="O202" s="413"/>
      <c r="P202" s="531"/>
      <c r="Q202" s="531"/>
      <c r="R202" s="530">
        <f t="shared" si="26"/>
        <v>0.2</v>
      </c>
      <c r="S202" s="532">
        <f t="shared" si="31"/>
        <v>38</v>
      </c>
      <c r="T202" s="411" t="str">
        <f t="shared" si="27"/>
        <v>A</v>
      </c>
      <c r="U202" s="411" t="str">
        <f>IFERROR(INDEX(Nível!D:D,MATCH(H202,Nível!A:A,0)),U201)</f>
        <v>A</v>
      </c>
      <c r="V202" s="411" t="str">
        <f>IFERROR(INDEX(Nível!D:D,MATCH(H202,Nível!B:B,0)),V201)</f>
        <v>A</v>
      </c>
      <c r="W202" s="412" t="str">
        <f>IFERROR(INDEX(Nível!D:D,MATCH(H202,Nível!C:C,0)),CARREIRA!W201)</f>
        <v>A</v>
      </c>
      <c r="AZ202" s="411"/>
      <c r="BA202" s="413"/>
      <c r="BB202" s="414"/>
      <c r="BC202" s="414"/>
      <c r="BD202" s="414"/>
      <c r="BE202" s="414"/>
    </row>
    <row r="203" spans="7:57" ht="15" customHeight="1">
      <c r="G203" s="415"/>
      <c r="H203" s="411">
        <v>191</v>
      </c>
      <c r="I203" s="411">
        <f t="shared" si="28"/>
        <v>0.2</v>
      </c>
      <c r="J203" s="780"/>
      <c r="K203" s="533">
        <f>$K$17</f>
        <v>0</v>
      </c>
      <c r="L203" s="780"/>
      <c r="M203" s="526">
        <f t="shared" si="29"/>
        <v>0</v>
      </c>
      <c r="N203" s="527">
        <f t="shared" si="30"/>
        <v>0.2</v>
      </c>
      <c r="O203" s="413"/>
      <c r="P203" s="531"/>
      <c r="Q203" s="531"/>
      <c r="R203" s="530">
        <f t="shared" si="26"/>
        <v>0.2</v>
      </c>
      <c r="S203" s="532">
        <f t="shared" si="31"/>
        <v>38.200000000000003</v>
      </c>
      <c r="T203" s="411" t="str">
        <f t="shared" si="27"/>
        <v>A</v>
      </c>
      <c r="U203" s="411" t="str">
        <f>IFERROR(INDEX(Nível!D:D,MATCH(H203,Nível!A:A,0)),U202)</f>
        <v>A</v>
      </c>
      <c r="V203" s="411" t="str">
        <f>IFERROR(INDEX(Nível!D:D,MATCH(H203,Nível!B:B,0)),V202)</f>
        <v>A</v>
      </c>
      <c r="W203" s="412" t="str">
        <f>IFERROR(INDEX(Nível!D:D,MATCH(H203,Nível!C:C,0)),CARREIRA!W202)</f>
        <v>A</v>
      </c>
      <c r="AZ203" s="411"/>
      <c r="BA203" s="413"/>
      <c r="BB203" s="414"/>
      <c r="BC203" s="414"/>
      <c r="BD203" s="414"/>
      <c r="BE203" s="414"/>
    </row>
    <row r="204" spans="7:57" ht="15" customHeight="1">
      <c r="G204" s="417"/>
      <c r="H204" s="411">
        <v>192</v>
      </c>
      <c r="I204" s="411">
        <f t="shared" si="28"/>
        <v>0.2</v>
      </c>
      <c r="J204" s="781"/>
      <c r="K204" s="533">
        <f>$K$18</f>
        <v>0</v>
      </c>
      <c r="L204" s="781"/>
      <c r="M204" s="526">
        <f t="shared" si="29"/>
        <v>0</v>
      </c>
      <c r="N204" s="527">
        <f t="shared" si="30"/>
        <v>0.2</v>
      </c>
      <c r="O204" s="413"/>
      <c r="P204" s="531"/>
      <c r="Q204" s="531"/>
      <c r="R204" s="530">
        <f t="shared" si="26"/>
        <v>0.2</v>
      </c>
      <c r="S204" s="532">
        <f t="shared" si="31"/>
        <v>38.400000000000006</v>
      </c>
      <c r="T204" s="411" t="str">
        <f t="shared" si="27"/>
        <v>A</v>
      </c>
      <c r="U204" s="411" t="str">
        <f>IFERROR(INDEX(Nível!D:D,MATCH(H204,Nível!A:A,0)),U203)</f>
        <v>A</v>
      </c>
      <c r="V204" s="411" t="str">
        <f>IFERROR(INDEX(Nível!D:D,MATCH(H204,Nível!B:B,0)),V203)</f>
        <v>A</v>
      </c>
      <c r="W204" s="412" t="str">
        <f>IFERROR(INDEX(Nível!D:D,MATCH(H204,Nível!C:C,0)),CARREIRA!W203)</f>
        <v>A</v>
      </c>
      <c r="AZ204" s="411"/>
      <c r="BA204" s="413"/>
      <c r="BB204" s="414"/>
      <c r="BC204" s="414"/>
      <c r="BD204" s="414"/>
      <c r="BE204" s="414"/>
    </row>
    <row r="205" spans="7:57" ht="15" customHeight="1">
      <c r="G205" s="409" t="s">
        <v>548</v>
      </c>
      <c r="H205" s="417">
        <v>193</v>
      </c>
      <c r="I205" s="411">
        <f t="shared" si="28"/>
        <v>0.2</v>
      </c>
      <c r="J205" s="779">
        <f>$J$13</f>
        <v>0</v>
      </c>
      <c r="K205" s="533">
        <f>$K$13</f>
        <v>0</v>
      </c>
      <c r="L205" s="779">
        <f>$L$13</f>
        <v>0</v>
      </c>
      <c r="M205" s="526">
        <f t="shared" si="29"/>
        <v>0</v>
      </c>
      <c r="N205" s="527">
        <f t="shared" si="30"/>
        <v>0.2</v>
      </c>
      <c r="O205" s="413"/>
      <c r="P205" s="531"/>
      <c r="Q205" s="531"/>
      <c r="R205" s="530">
        <f t="shared" ref="R205:R268" si="32">SUM(N205:Q205)</f>
        <v>0.2</v>
      </c>
      <c r="S205" s="532">
        <f t="shared" si="31"/>
        <v>38.600000000000009</v>
      </c>
      <c r="T205" s="411" t="str">
        <f t="shared" ref="T205:T268" si="33">INDEX($B$9:$C$27,MATCH(S205,$C$9:$C$27,1),1)</f>
        <v>A</v>
      </c>
      <c r="U205" s="411" t="str">
        <f>IFERROR(INDEX(Nível!D:D,MATCH(H205,Nível!A:A,0)),U204)</f>
        <v>A</v>
      </c>
      <c r="V205" s="411" t="str">
        <f>IFERROR(INDEX(Nível!D:D,MATCH(H205,Nível!B:B,0)),V204)</f>
        <v>A</v>
      </c>
      <c r="W205" s="412" t="str">
        <f>IFERROR(INDEX(Nível!D:D,MATCH(H205,Nível!C:C,0)),CARREIRA!W204)</f>
        <v>A</v>
      </c>
      <c r="AZ205" s="411"/>
      <c r="BA205" s="413"/>
      <c r="BB205" s="414"/>
      <c r="BC205" s="414"/>
      <c r="BD205" s="414"/>
      <c r="BE205" s="414"/>
    </row>
    <row r="206" spans="7:57" ht="15" customHeight="1">
      <c r="G206" s="415"/>
      <c r="H206" s="411">
        <v>194</v>
      </c>
      <c r="I206" s="411">
        <f t="shared" ref="I206:I269" si="34">$I$13</f>
        <v>0.2</v>
      </c>
      <c r="J206" s="780"/>
      <c r="K206" s="533">
        <f>$K$14</f>
        <v>0</v>
      </c>
      <c r="L206" s="780"/>
      <c r="M206" s="526">
        <f t="shared" ref="M206:M269" si="35">$M$13</f>
        <v>0</v>
      </c>
      <c r="N206" s="527">
        <f t="shared" ref="N206:N269" si="36">SUM(I206+K206+M206)*$N$10</f>
        <v>0.2</v>
      </c>
      <c r="O206" s="413"/>
      <c r="P206" s="531"/>
      <c r="Q206" s="531"/>
      <c r="R206" s="530">
        <f t="shared" si="32"/>
        <v>0.2</v>
      </c>
      <c r="S206" s="532">
        <f t="shared" ref="S206:S269" si="37">S205+R206</f>
        <v>38.800000000000011</v>
      </c>
      <c r="T206" s="411" t="str">
        <f t="shared" si="33"/>
        <v>A</v>
      </c>
      <c r="U206" s="411" t="str">
        <f>IFERROR(INDEX(Nível!D:D,MATCH(H206,Nível!A:A,0)),U205)</f>
        <v>A</v>
      </c>
      <c r="V206" s="411" t="str">
        <f>IFERROR(INDEX(Nível!D:D,MATCH(H206,Nível!B:B,0)),V205)</f>
        <v>A</v>
      </c>
      <c r="W206" s="412" t="str">
        <f>IFERROR(INDEX(Nível!D:D,MATCH(H206,Nível!C:C,0)),CARREIRA!W205)</f>
        <v>A</v>
      </c>
      <c r="AZ206" s="411"/>
      <c r="BA206" s="413"/>
      <c r="BB206" s="414"/>
      <c r="BC206" s="414"/>
      <c r="BD206" s="414"/>
      <c r="BE206" s="414"/>
    </row>
    <row r="207" spans="7:57" ht="15" customHeight="1">
      <c r="G207" s="415"/>
      <c r="H207" s="411">
        <v>195</v>
      </c>
      <c r="I207" s="411">
        <f t="shared" si="34"/>
        <v>0.2</v>
      </c>
      <c r="J207" s="780"/>
      <c r="K207" s="533">
        <f>$K$15</f>
        <v>0</v>
      </c>
      <c r="L207" s="780"/>
      <c r="M207" s="526">
        <f t="shared" si="35"/>
        <v>0</v>
      </c>
      <c r="N207" s="527">
        <f t="shared" si="36"/>
        <v>0.2</v>
      </c>
      <c r="O207" s="413"/>
      <c r="P207" s="531"/>
      <c r="Q207" s="531"/>
      <c r="R207" s="530">
        <f t="shared" si="32"/>
        <v>0.2</v>
      </c>
      <c r="S207" s="532">
        <f t="shared" si="37"/>
        <v>39.000000000000014</v>
      </c>
      <c r="T207" s="411" t="str">
        <f t="shared" si="33"/>
        <v>A</v>
      </c>
      <c r="U207" s="411" t="str">
        <f>IFERROR(INDEX(Nível!D:D,MATCH(H207,Nível!A:A,0)),U206)</f>
        <v>A</v>
      </c>
      <c r="V207" s="411" t="str">
        <f>IFERROR(INDEX(Nível!D:D,MATCH(H207,Nível!B:B,0)),V206)</f>
        <v>A</v>
      </c>
      <c r="W207" s="412" t="str">
        <f>IFERROR(INDEX(Nível!D:D,MATCH(H207,Nível!C:C,0)),CARREIRA!W206)</f>
        <v>A</v>
      </c>
      <c r="AZ207" s="411"/>
      <c r="BA207" s="413"/>
      <c r="BB207" s="414"/>
      <c r="BC207" s="414"/>
      <c r="BD207" s="414"/>
      <c r="BE207" s="414"/>
    </row>
    <row r="208" spans="7:57" ht="15" customHeight="1">
      <c r="G208" s="415"/>
      <c r="H208" s="417">
        <v>196</v>
      </c>
      <c r="I208" s="411">
        <f t="shared" si="34"/>
        <v>0.2</v>
      </c>
      <c r="J208" s="780"/>
      <c r="K208" s="533">
        <f>$K$16</f>
        <v>0</v>
      </c>
      <c r="L208" s="780"/>
      <c r="M208" s="526">
        <f t="shared" si="35"/>
        <v>0</v>
      </c>
      <c r="N208" s="527">
        <f t="shared" si="36"/>
        <v>0.2</v>
      </c>
      <c r="O208" s="413"/>
      <c r="P208" s="531"/>
      <c r="Q208" s="531"/>
      <c r="R208" s="530">
        <f t="shared" si="32"/>
        <v>0.2</v>
      </c>
      <c r="S208" s="532">
        <f t="shared" si="37"/>
        <v>39.200000000000017</v>
      </c>
      <c r="T208" s="411" t="str">
        <f t="shared" si="33"/>
        <v>A</v>
      </c>
      <c r="U208" s="411" t="str">
        <f>IFERROR(INDEX(Nível!D:D,MATCH(H208,Nível!A:A,0)),U207)</f>
        <v>A</v>
      </c>
      <c r="V208" s="411" t="str">
        <f>IFERROR(INDEX(Nível!D:D,MATCH(H208,Nível!B:B,0)),V207)</f>
        <v>A</v>
      </c>
      <c r="W208" s="412" t="str">
        <f>IFERROR(INDEX(Nível!D:D,MATCH(H208,Nível!C:C,0)),CARREIRA!W207)</f>
        <v>A</v>
      </c>
      <c r="AZ208" s="411"/>
      <c r="BA208" s="413"/>
      <c r="BB208" s="414"/>
      <c r="BC208" s="414"/>
      <c r="BD208" s="414"/>
      <c r="BE208" s="414"/>
    </row>
    <row r="209" spans="7:57" ht="15" customHeight="1">
      <c r="G209" s="415"/>
      <c r="H209" s="411">
        <v>197</v>
      </c>
      <c r="I209" s="411">
        <f t="shared" si="34"/>
        <v>0.2</v>
      </c>
      <c r="J209" s="780"/>
      <c r="K209" s="533">
        <f>$K$17</f>
        <v>0</v>
      </c>
      <c r="L209" s="780"/>
      <c r="M209" s="526">
        <f t="shared" si="35"/>
        <v>0</v>
      </c>
      <c r="N209" s="527">
        <f t="shared" si="36"/>
        <v>0.2</v>
      </c>
      <c r="O209" s="413"/>
      <c r="P209" s="531"/>
      <c r="Q209" s="531"/>
      <c r="R209" s="530">
        <f t="shared" si="32"/>
        <v>0.2</v>
      </c>
      <c r="S209" s="532">
        <f t="shared" si="37"/>
        <v>39.40000000000002</v>
      </c>
      <c r="T209" s="411" t="str">
        <f t="shared" si="33"/>
        <v>A</v>
      </c>
      <c r="U209" s="411" t="str">
        <f>IFERROR(INDEX(Nível!D:D,MATCH(H209,Nível!A:A,0)),U208)</f>
        <v>A</v>
      </c>
      <c r="V209" s="411" t="str">
        <f>IFERROR(INDEX(Nível!D:D,MATCH(H209,Nível!B:B,0)),V208)</f>
        <v>A</v>
      </c>
      <c r="W209" s="412" t="str">
        <f>IFERROR(INDEX(Nível!D:D,MATCH(H209,Nível!C:C,0)),CARREIRA!W208)</f>
        <v>A</v>
      </c>
      <c r="AZ209" s="411"/>
      <c r="BA209" s="413"/>
      <c r="BB209" s="414"/>
      <c r="BC209" s="414"/>
      <c r="BD209" s="414"/>
      <c r="BE209" s="414"/>
    </row>
    <row r="210" spans="7:57" ht="15" customHeight="1">
      <c r="G210" s="415"/>
      <c r="H210" s="411">
        <v>198</v>
      </c>
      <c r="I210" s="411">
        <f t="shared" si="34"/>
        <v>0.2</v>
      </c>
      <c r="J210" s="781"/>
      <c r="K210" s="533">
        <f>$K$18</f>
        <v>0</v>
      </c>
      <c r="L210" s="780"/>
      <c r="M210" s="526">
        <f t="shared" si="35"/>
        <v>0</v>
      </c>
      <c r="N210" s="527">
        <f t="shared" si="36"/>
        <v>0.2</v>
      </c>
      <c r="O210" s="413"/>
      <c r="P210" s="531"/>
      <c r="Q210" s="531"/>
      <c r="R210" s="530">
        <f t="shared" si="32"/>
        <v>0.2</v>
      </c>
      <c r="S210" s="532">
        <f t="shared" si="37"/>
        <v>39.600000000000023</v>
      </c>
      <c r="T210" s="411" t="str">
        <f t="shared" si="33"/>
        <v>A</v>
      </c>
      <c r="U210" s="411" t="str">
        <f>IFERROR(INDEX(Nível!D:D,MATCH(H210,Nível!A:A,0)),U209)</f>
        <v>A</v>
      </c>
      <c r="V210" s="411" t="str">
        <f>IFERROR(INDEX(Nível!D:D,MATCH(H210,Nível!B:B,0)),V209)</f>
        <v>A</v>
      </c>
      <c r="W210" s="412" t="str">
        <f>IFERROR(INDEX(Nível!D:D,MATCH(H210,Nível!C:C,0)),CARREIRA!W209)</f>
        <v>A</v>
      </c>
      <c r="AZ210" s="411"/>
      <c r="BA210" s="413"/>
      <c r="BB210" s="414"/>
      <c r="BC210" s="414"/>
      <c r="BD210" s="414"/>
      <c r="BE210" s="414"/>
    </row>
    <row r="211" spans="7:57" ht="15" customHeight="1">
      <c r="G211" s="415"/>
      <c r="H211" s="417">
        <v>199</v>
      </c>
      <c r="I211" s="411">
        <f t="shared" si="34"/>
        <v>0.2</v>
      </c>
      <c r="J211" s="779">
        <f>$J$13</f>
        <v>0</v>
      </c>
      <c r="K211" s="533">
        <f>$K$13</f>
        <v>0</v>
      </c>
      <c r="L211" s="780"/>
      <c r="M211" s="526">
        <f t="shared" si="35"/>
        <v>0</v>
      </c>
      <c r="N211" s="527">
        <f t="shared" si="36"/>
        <v>0.2</v>
      </c>
      <c r="O211" s="413"/>
      <c r="P211" s="531"/>
      <c r="Q211" s="531"/>
      <c r="R211" s="530">
        <f t="shared" si="32"/>
        <v>0.2</v>
      </c>
      <c r="S211" s="532">
        <f t="shared" si="37"/>
        <v>39.800000000000026</v>
      </c>
      <c r="T211" s="411" t="str">
        <f t="shared" si="33"/>
        <v>A</v>
      </c>
      <c r="U211" s="411" t="str">
        <f>IFERROR(INDEX(Nível!D:D,MATCH(H211,Nível!A:A,0)),U210)</f>
        <v>A</v>
      </c>
      <c r="V211" s="411" t="str">
        <f>IFERROR(INDEX(Nível!D:D,MATCH(H211,Nível!B:B,0)),V210)</f>
        <v>A</v>
      </c>
      <c r="W211" s="412" t="str">
        <f>IFERROR(INDEX(Nível!D:D,MATCH(H211,Nível!C:C,0)),CARREIRA!W210)</f>
        <v>A</v>
      </c>
      <c r="AZ211" s="411"/>
      <c r="BA211" s="413"/>
      <c r="BB211" s="414"/>
      <c r="BC211" s="414"/>
      <c r="BD211" s="414"/>
      <c r="BE211" s="414"/>
    </row>
    <row r="212" spans="7:57" ht="15" customHeight="1">
      <c r="G212" s="415"/>
      <c r="H212" s="411">
        <v>200</v>
      </c>
      <c r="I212" s="411">
        <f t="shared" si="34"/>
        <v>0.2</v>
      </c>
      <c r="J212" s="780"/>
      <c r="K212" s="533">
        <f>$K$14</f>
        <v>0</v>
      </c>
      <c r="L212" s="780"/>
      <c r="M212" s="526">
        <f t="shared" si="35"/>
        <v>0</v>
      </c>
      <c r="N212" s="527">
        <f t="shared" si="36"/>
        <v>0.2</v>
      </c>
      <c r="O212" s="413"/>
      <c r="P212" s="531"/>
      <c r="Q212" s="531"/>
      <c r="R212" s="530">
        <f t="shared" si="32"/>
        <v>0.2</v>
      </c>
      <c r="S212" s="532">
        <f t="shared" si="37"/>
        <v>40.000000000000028</v>
      </c>
      <c r="T212" s="411" t="str">
        <f t="shared" si="33"/>
        <v>A</v>
      </c>
      <c r="U212" s="411" t="str">
        <f>IFERROR(INDEX(Nível!D:D,MATCH(H212,Nível!A:A,0)),U211)</f>
        <v>A</v>
      </c>
      <c r="V212" s="411" t="str">
        <f>IFERROR(INDEX(Nível!D:D,MATCH(H212,Nível!B:B,0)),V211)</f>
        <v>A</v>
      </c>
      <c r="W212" s="412" t="str">
        <f>IFERROR(INDEX(Nível!D:D,MATCH(H212,Nível!C:C,0)),CARREIRA!W211)</f>
        <v>A</v>
      </c>
      <c r="AZ212" s="411"/>
      <c r="BA212" s="413"/>
      <c r="BB212" s="414"/>
      <c r="BC212" s="414"/>
      <c r="BD212" s="414"/>
      <c r="BE212" s="414"/>
    </row>
    <row r="213" spans="7:57" ht="15" customHeight="1">
      <c r="G213" s="415"/>
      <c r="H213" s="411">
        <v>201</v>
      </c>
      <c r="I213" s="411">
        <f t="shared" si="34"/>
        <v>0.2</v>
      </c>
      <c r="J213" s="780"/>
      <c r="K213" s="533">
        <f>$K$15</f>
        <v>0</v>
      </c>
      <c r="L213" s="780"/>
      <c r="M213" s="526">
        <f t="shared" si="35"/>
        <v>0</v>
      </c>
      <c r="N213" s="527">
        <f t="shared" si="36"/>
        <v>0.2</v>
      </c>
      <c r="O213" s="413"/>
      <c r="P213" s="531"/>
      <c r="Q213" s="531"/>
      <c r="R213" s="530">
        <f t="shared" si="32"/>
        <v>0.2</v>
      </c>
      <c r="S213" s="532">
        <f t="shared" si="37"/>
        <v>40.200000000000031</v>
      </c>
      <c r="T213" s="411" t="str">
        <f t="shared" si="33"/>
        <v>A</v>
      </c>
      <c r="U213" s="411" t="str">
        <f>IFERROR(INDEX(Nível!D:D,MATCH(H213,Nível!A:A,0)),U212)</f>
        <v>A</v>
      </c>
      <c r="V213" s="411" t="str">
        <f>IFERROR(INDEX(Nível!D:D,MATCH(H213,Nível!B:B,0)),V212)</f>
        <v>A</v>
      </c>
      <c r="W213" s="412" t="str">
        <f>IFERROR(INDEX(Nível!D:D,MATCH(H213,Nível!C:C,0)),CARREIRA!W212)</f>
        <v>A</v>
      </c>
      <c r="AZ213" s="411"/>
      <c r="BA213" s="413"/>
      <c r="BB213" s="414"/>
      <c r="BC213" s="414"/>
      <c r="BD213" s="414"/>
      <c r="BE213" s="414"/>
    </row>
    <row r="214" spans="7:57" ht="15" customHeight="1">
      <c r="G214" s="415"/>
      <c r="H214" s="417">
        <v>202</v>
      </c>
      <c r="I214" s="411">
        <f t="shared" si="34"/>
        <v>0.2</v>
      </c>
      <c r="J214" s="780"/>
      <c r="K214" s="533">
        <f>$K$16</f>
        <v>0</v>
      </c>
      <c r="L214" s="780"/>
      <c r="M214" s="526">
        <f t="shared" si="35"/>
        <v>0</v>
      </c>
      <c r="N214" s="527">
        <f t="shared" si="36"/>
        <v>0.2</v>
      </c>
      <c r="O214" s="413"/>
      <c r="P214" s="531"/>
      <c r="Q214" s="531"/>
      <c r="R214" s="530">
        <f t="shared" si="32"/>
        <v>0.2</v>
      </c>
      <c r="S214" s="532">
        <f t="shared" si="37"/>
        <v>40.400000000000034</v>
      </c>
      <c r="T214" s="411" t="str">
        <f t="shared" si="33"/>
        <v>A</v>
      </c>
      <c r="U214" s="411" t="str">
        <f>IFERROR(INDEX(Nível!D:D,MATCH(H214,Nível!A:A,0)),U213)</f>
        <v>A</v>
      </c>
      <c r="V214" s="411" t="str">
        <f>IFERROR(INDEX(Nível!D:D,MATCH(H214,Nível!B:B,0)),V213)</f>
        <v>A</v>
      </c>
      <c r="W214" s="412" t="str">
        <f>IFERROR(INDEX(Nível!D:D,MATCH(H214,Nível!C:C,0)),CARREIRA!W213)</f>
        <v>A</v>
      </c>
      <c r="AZ214" s="411"/>
      <c r="BA214" s="413"/>
      <c r="BB214" s="414"/>
      <c r="BC214" s="414"/>
      <c r="BD214" s="414"/>
      <c r="BE214" s="414"/>
    </row>
    <row r="215" spans="7:57" ht="15" customHeight="1">
      <c r="G215" s="415"/>
      <c r="H215" s="411">
        <v>203</v>
      </c>
      <c r="I215" s="411">
        <f t="shared" si="34"/>
        <v>0.2</v>
      </c>
      <c r="J215" s="780"/>
      <c r="K215" s="533">
        <f>$K$17</f>
        <v>0</v>
      </c>
      <c r="L215" s="780"/>
      <c r="M215" s="526">
        <f t="shared" si="35"/>
        <v>0</v>
      </c>
      <c r="N215" s="527">
        <f t="shared" si="36"/>
        <v>0.2</v>
      </c>
      <c r="O215" s="413"/>
      <c r="P215" s="531"/>
      <c r="Q215" s="531"/>
      <c r="R215" s="530">
        <f t="shared" si="32"/>
        <v>0.2</v>
      </c>
      <c r="S215" s="532">
        <f t="shared" si="37"/>
        <v>40.600000000000037</v>
      </c>
      <c r="T215" s="411" t="str">
        <f t="shared" si="33"/>
        <v>A</v>
      </c>
      <c r="U215" s="411" t="str">
        <f>IFERROR(INDEX(Nível!D:D,MATCH(H215,Nível!A:A,0)),U214)</f>
        <v>A</v>
      </c>
      <c r="V215" s="411" t="str">
        <f>IFERROR(INDEX(Nível!D:D,MATCH(H215,Nível!B:B,0)),V214)</f>
        <v>A</v>
      </c>
      <c r="W215" s="412" t="str">
        <f>IFERROR(INDEX(Nível!D:D,MATCH(H215,Nível!C:C,0)),CARREIRA!W214)</f>
        <v>A</v>
      </c>
      <c r="AZ215" s="411"/>
      <c r="BA215" s="413"/>
      <c r="BB215" s="414"/>
      <c r="BC215" s="414"/>
      <c r="BD215" s="414"/>
      <c r="BE215" s="414"/>
    </row>
    <row r="216" spans="7:57" ht="15" customHeight="1">
      <c r="G216" s="417"/>
      <c r="H216" s="411">
        <v>204</v>
      </c>
      <c r="I216" s="411">
        <f t="shared" si="34"/>
        <v>0.2</v>
      </c>
      <c r="J216" s="781"/>
      <c r="K216" s="533">
        <f>$K$18</f>
        <v>0</v>
      </c>
      <c r="L216" s="780"/>
      <c r="M216" s="526">
        <f t="shared" si="35"/>
        <v>0</v>
      </c>
      <c r="N216" s="527">
        <f t="shared" si="36"/>
        <v>0.2</v>
      </c>
      <c r="O216" s="413"/>
      <c r="P216" s="531"/>
      <c r="Q216" s="531"/>
      <c r="R216" s="530">
        <f t="shared" si="32"/>
        <v>0.2</v>
      </c>
      <c r="S216" s="532">
        <f t="shared" si="37"/>
        <v>40.80000000000004</v>
      </c>
      <c r="T216" s="411" t="str">
        <f t="shared" si="33"/>
        <v>A</v>
      </c>
      <c r="U216" s="411" t="str">
        <f>IFERROR(INDEX(Nível!D:D,MATCH(H216,Nível!A:A,0)),U215)</f>
        <v>A</v>
      </c>
      <c r="V216" s="411" t="str">
        <f>IFERROR(INDEX(Nível!D:D,MATCH(H216,Nível!B:B,0)),V215)</f>
        <v>A</v>
      </c>
      <c r="W216" s="412" t="str">
        <f>IFERROR(INDEX(Nível!D:D,MATCH(H216,Nível!C:C,0)),CARREIRA!W215)</f>
        <v>A</v>
      </c>
      <c r="AZ216" s="411"/>
      <c r="BA216" s="413"/>
      <c r="BB216" s="414"/>
      <c r="BC216" s="414"/>
      <c r="BD216" s="414"/>
      <c r="BE216" s="414"/>
    </row>
    <row r="217" spans="7:57" ht="15" customHeight="1">
      <c r="G217" s="409" t="s">
        <v>549</v>
      </c>
      <c r="H217" s="417">
        <v>205</v>
      </c>
      <c r="I217" s="411">
        <f t="shared" si="34"/>
        <v>0.2</v>
      </c>
      <c r="J217" s="779">
        <f>$J$13</f>
        <v>0</v>
      </c>
      <c r="K217" s="533">
        <f>$K$13</f>
        <v>0</v>
      </c>
      <c r="L217" s="780"/>
      <c r="M217" s="526">
        <f t="shared" si="35"/>
        <v>0</v>
      </c>
      <c r="N217" s="527">
        <f t="shared" si="36"/>
        <v>0.2</v>
      </c>
      <c r="O217" s="413"/>
      <c r="P217" s="531"/>
      <c r="Q217" s="531"/>
      <c r="R217" s="530">
        <f t="shared" si="32"/>
        <v>0.2</v>
      </c>
      <c r="S217" s="532">
        <f t="shared" si="37"/>
        <v>41.000000000000043</v>
      </c>
      <c r="T217" s="411" t="str">
        <f t="shared" si="33"/>
        <v>A</v>
      </c>
      <c r="U217" s="411" t="str">
        <f>IFERROR(INDEX(Nível!D:D,MATCH(H217,Nível!A:A,0)),U216)</f>
        <v>A</v>
      </c>
      <c r="V217" s="411" t="str">
        <f>IFERROR(INDEX(Nível!D:D,MATCH(H217,Nível!B:B,0)),V216)</f>
        <v>A</v>
      </c>
      <c r="W217" s="412" t="str">
        <f>IFERROR(INDEX(Nível!D:D,MATCH(H217,Nível!C:C,0)),CARREIRA!W216)</f>
        <v>A</v>
      </c>
      <c r="AZ217" s="411"/>
      <c r="BA217" s="413"/>
      <c r="BB217" s="414"/>
      <c r="BC217" s="414"/>
      <c r="BD217" s="414"/>
      <c r="BE217" s="414"/>
    </row>
    <row r="218" spans="7:57" ht="15" customHeight="1">
      <c r="G218" s="415"/>
      <c r="H218" s="411">
        <v>206</v>
      </c>
      <c r="I218" s="411">
        <f t="shared" si="34"/>
        <v>0.2</v>
      </c>
      <c r="J218" s="780"/>
      <c r="K218" s="533">
        <f>$K$14</f>
        <v>0</v>
      </c>
      <c r="L218" s="780"/>
      <c r="M218" s="526">
        <f t="shared" si="35"/>
        <v>0</v>
      </c>
      <c r="N218" s="527">
        <f t="shared" si="36"/>
        <v>0.2</v>
      </c>
      <c r="O218" s="413"/>
      <c r="P218" s="531"/>
      <c r="Q218" s="531"/>
      <c r="R218" s="530">
        <f t="shared" si="32"/>
        <v>0.2</v>
      </c>
      <c r="S218" s="532">
        <f t="shared" si="37"/>
        <v>41.200000000000045</v>
      </c>
      <c r="T218" s="411" t="str">
        <f t="shared" si="33"/>
        <v>A</v>
      </c>
      <c r="U218" s="411" t="str">
        <f>IFERROR(INDEX(Nível!D:D,MATCH(H218,Nível!A:A,0)),U217)</f>
        <v>A</v>
      </c>
      <c r="V218" s="411" t="str">
        <f>IFERROR(INDEX(Nível!D:D,MATCH(H218,Nível!B:B,0)),V217)</f>
        <v>A</v>
      </c>
      <c r="W218" s="412" t="str">
        <f>IFERROR(INDEX(Nível!D:D,MATCH(H218,Nível!C:C,0)),CARREIRA!W217)</f>
        <v>A</v>
      </c>
      <c r="AZ218" s="411"/>
      <c r="BA218" s="413"/>
      <c r="BB218" s="414"/>
      <c r="BC218" s="414"/>
      <c r="BD218" s="414"/>
      <c r="BE218" s="414"/>
    </row>
    <row r="219" spans="7:57" ht="15" customHeight="1">
      <c r="G219" s="415"/>
      <c r="H219" s="411">
        <v>207</v>
      </c>
      <c r="I219" s="411">
        <f t="shared" si="34"/>
        <v>0.2</v>
      </c>
      <c r="J219" s="780"/>
      <c r="K219" s="533">
        <f>$K$15</f>
        <v>0</v>
      </c>
      <c r="L219" s="780"/>
      <c r="M219" s="526">
        <f t="shared" si="35"/>
        <v>0</v>
      </c>
      <c r="N219" s="527">
        <f t="shared" si="36"/>
        <v>0.2</v>
      </c>
      <c r="O219" s="413"/>
      <c r="P219" s="531"/>
      <c r="Q219" s="531"/>
      <c r="R219" s="530">
        <f t="shared" si="32"/>
        <v>0.2</v>
      </c>
      <c r="S219" s="532">
        <f t="shared" si="37"/>
        <v>41.400000000000048</v>
      </c>
      <c r="T219" s="411" t="str">
        <f t="shared" si="33"/>
        <v>A</v>
      </c>
      <c r="U219" s="411" t="str">
        <f>IFERROR(INDEX(Nível!D:D,MATCH(H219,Nível!A:A,0)),U218)</f>
        <v>A</v>
      </c>
      <c r="V219" s="411" t="str">
        <f>IFERROR(INDEX(Nível!D:D,MATCH(H219,Nível!B:B,0)),V218)</f>
        <v>A</v>
      </c>
      <c r="W219" s="412" t="str">
        <f>IFERROR(INDEX(Nível!D:D,MATCH(H219,Nível!C:C,0)),CARREIRA!W218)</f>
        <v>A</v>
      </c>
      <c r="AZ219" s="411"/>
      <c r="BA219" s="413"/>
      <c r="BB219" s="414"/>
      <c r="BC219" s="414"/>
      <c r="BD219" s="414"/>
      <c r="BE219" s="414"/>
    </row>
    <row r="220" spans="7:57" ht="15" customHeight="1">
      <c r="G220" s="415"/>
      <c r="H220" s="417">
        <v>208</v>
      </c>
      <c r="I220" s="411">
        <f t="shared" si="34"/>
        <v>0.2</v>
      </c>
      <c r="J220" s="780"/>
      <c r="K220" s="533">
        <f>$K$16</f>
        <v>0</v>
      </c>
      <c r="L220" s="780"/>
      <c r="M220" s="526">
        <f t="shared" si="35"/>
        <v>0</v>
      </c>
      <c r="N220" s="527">
        <f t="shared" si="36"/>
        <v>0.2</v>
      </c>
      <c r="O220" s="413"/>
      <c r="P220" s="531"/>
      <c r="Q220" s="531"/>
      <c r="R220" s="530">
        <f t="shared" si="32"/>
        <v>0.2</v>
      </c>
      <c r="S220" s="532">
        <f t="shared" si="37"/>
        <v>41.600000000000051</v>
      </c>
      <c r="T220" s="411" t="str">
        <f t="shared" si="33"/>
        <v>A</v>
      </c>
      <c r="U220" s="411" t="str">
        <f>IFERROR(INDEX(Nível!D:D,MATCH(H220,Nível!A:A,0)),U219)</f>
        <v>A</v>
      </c>
      <c r="V220" s="411" t="str">
        <f>IFERROR(INDEX(Nível!D:D,MATCH(H220,Nível!B:B,0)),V219)</f>
        <v>A</v>
      </c>
      <c r="W220" s="412" t="str">
        <f>IFERROR(INDEX(Nível!D:D,MATCH(H220,Nível!C:C,0)),CARREIRA!W219)</f>
        <v>A</v>
      </c>
      <c r="AZ220" s="411"/>
      <c r="BA220" s="413"/>
      <c r="BB220" s="414"/>
      <c r="BC220" s="414"/>
      <c r="BD220" s="414"/>
      <c r="BE220" s="414"/>
    </row>
    <row r="221" spans="7:57" ht="15" customHeight="1">
      <c r="G221" s="415"/>
      <c r="H221" s="411">
        <v>209</v>
      </c>
      <c r="I221" s="411">
        <f t="shared" si="34"/>
        <v>0.2</v>
      </c>
      <c r="J221" s="780"/>
      <c r="K221" s="533">
        <f>$K$17</f>
        <v>0</v>
      </c>
      <c r="L221" s="780"/>
      <c r="M221" s="526">
        <f t="shared" si="35"/>
        <v>0</v>
      </c>
      <c r="N221" s="527">
        <f t="shared" si="36"/>
        <v>0.2</v>
      </c>
      <c r="O221" s="413"/>
      <c r="P221" s="531"/>
      <c r="Q221" s="531"/>
      <c r="R221" s="530">
        <f t="shared" si="32"/>
        <v>0.2</v>
      </c>
      <c r="S221" s="532">
        <f t="shared" si="37"/>
        <v>41.800000000000054</v>
      </c>
      <c r="T221" s="411" t="str">
        <f t="shared" si="33"/>
        <v>A</v>
      </c>
      <c r="U221" s="411" t="str">
        <f>IFERROR(INDEX(Nível!D:D,MATCH(H221,Nível!A:A,0)),U220)</f>
        <v>A</v>
      </c>
      <c r="V221" s="411" t="str">
        <f>IFERROR(INDEX(Nível!D:D,MATCH(H221,Nível!B:B,0)),V220)</f>
        <v>A</v>
      </c>
      <c r="W221" s="412" t="str">
        <f>IFERROR(INDEX(Nível!D:D,MATCH(H221,Nível!C:C,0)),CARREIRA!W220)</f>
        <v>A</v>
      </c>
      <c r="AZ221" s="411"/>
      <c r="BA221" s="413"/>
      <c r="BB221" s="414"/>
      <c r="BC221" s="414"/>
      <c r="BD221" s="414"/>
      <c r="BE221" s="414"/>
    </row>
    <row r="222" spans="7:57" ht="15" customHeight="1">
      <c r="G222" s="415"/>
      <c r="H222" s="411">
        <v>210</v>
      </c>
      <c r="I222" s="411">
        <f t="shared" si="34"/>
        <v>0.2</v>
      </c>
      <c r="J222" s="781"/>
      <c r="K222" s="533">
        <f>$K$18</f>
        <v>0</v>
      </c>
      <c r="L222" s="780"/>
      <c r="M222" s="526">
        <f t="shared" si="35"/>
        <v>0</v>
      </c>
      <c r="N222" s="527">
        <f t="shared" si="36"/>
        <v>0.2</v>
      </c>
      <c r="O222" s="413"/>
      <c r="P222" s="531"/>
      <c r="Q222" s="531"/>
      <c r="R222" s="530">
        <f t="shared" si="32"/>
        <v>0.2</v>
      </c>
      <c r="S222" s="532">
        <f t="shared" si="37"/>
        <v>42.000000000000057</v>
      </c>
      <c r="T222" s="411" t="str">
        <f t="shared" si="33"/>
        <v>A</v>
      </c>
      <c r="U222" s="411" t="str">
        <f>IFERROR(INDEX(Nível!D:D,MATCH(H222,Nível!A:A,0)),U221)</f>
        <v>A</v>
      </c>
      <c r="V222" s="411" t="str">
        <f>IFERROR(INDEX(Nível!D:D,MATCH(H222,Nível!B:B,0)),V221)</f>
        <v>A</v>
      </c>
      <c r="W222" s="412" t="str">
        <f>IFERROR(INDEX(Nível!D:D,MATCH(H222,Nível!C:C,0)),CARREIRA!W221)</f>
        <v>A</v>
      </c>
      <c r="AZ222" s="411"/>
      <c r="BA222" s="413"/>
      <c r="BB222" s="414"/>
      <c r="BC222" s="414"/>
      <c r="BD222" s="414"/>
      <c r="BE222" s="414"/>
    </row>
    <row r="223" spans="7:57" ht="15" customHeight="1">
      <c r="G223" s="415"/>
      <c r="H223" s="417">
        <v>211</v>
      </c>
      <c r="I223" s="411">
        <f t="shared" si="34"/>
        <v>0.2</v>
      </c>
      <c r="J223" s="779">
        <f>$J$13</f>
        <v>0</v>
      </c>
      <c r="K223" s="533">
        <f>$K$13</f>
        <v>0</v>
      </c>
      <c r="L223" s="780"/>
      <c r="M223" s="526">
        <f t="shared" si="35"/>
        <v>0</v>
      </c>
      <c r="N223" s="527">
        <f t="shared" si="36"/>
        <v>0.2</v>
      </c>
      <c r="O223" s="413"/>
      <c r="P223" s="531"/>
      <c r="Q223" s="531"/>
      <c r="R223" s="530">
        <f t="shared" si="32"/>
        <v>0.2</v>
      </c>
      <c r="S223" s="532">
        <f t="shared" si="37"/>
        <v>42.20000000000006</v>
      </c>
      <c r="T223" s="411" t="str">
        <f t="shared" si="33"/>
        <v>A</v>
      </c>
      <c r="U223" s="411" t="str">
        <f>IFERROR(INDEX(Nível!D:D,MATCH(H223,Nível!A:A,0)),U222)</f>
        <v>A</v>
      </c>
      <c r="V223" s="411" t="str">
        <f>IFERROR(INDEX(Nível!D:D,MATCH(H223,Nível!B:B,0)),V222)</f>
        <v>A</v>
      </c>
      <c r="W223" s="412" t="str">
        <f>IFERROR(INDEX(Nível!D:D,MATCH(H223,Nível!C:C,0)),CARREIRA!W222)</f>
        <v>A</v>
      </c>
      <c r="AZ223" s="411"/>
      <c r="BA223" s="413"/>
      <c r="BB223" s="414"/>
      <c r="BC223" s="414"/>
      <c r="BD223" s="414"/>
      <c r="BE223" s="414"/>
    </row>
    <row r="224" spans="7:57" ht="15" customHeight="1">
      <c r="G224" s="415"/>
      <c r="H224" s="411">
        <v>212</v>
      </c>
      <c r="I224" s="411">
        <f t="shared" si="34"/>
        <v>0.2</v>
      </c>
      <c r="J224" s="780"/>
      <c r="K224" s="533">
        <f>$K$14</f>
        <v>0</v>
      </c>
      <c r="L224" s="780"/>
      <c r="M224" s="526">
        <f t="shared" si="35"/>
        <v>0</v>
      </c>
      <c r="N224" s="527">
        <f t="shared" si="36"/>
        <v>0.2</v>
      </c>
      <c r="O224" s="413"/>
      <c r="P224" s="531"/>
      <c r="Q224" s="531"/>
      <c r="R224" s="530">
        <f t="shared" si="32"/>
        <v>0.2</v>
      </c>
      <c r="S224" s="532">
        <f t="shared" si="37"/>
        <v>42.400000000000063</v>
      </c>
      <c r="T224" s="411" t="str">
        <f t="shared" si="33"/>
        <v>A</v>
      </c>
      <c r="U224" s="411" t="str">
        <f>IFERROR(INDEX(Nível!D:D,MATCH(H224,Nível!A:A,0)),U223)</f>
        <v>A</v>
      </c>
      <c r="V224" s="411" t="str">
        <f>IFERROR(INDEX(Nível!D:D,MATCH(H224,Nível!B:B,0)),V223)</f>
        <v>A</v>
      </c>
      <c r="W224" s="412" t="str">
        <f>IFERROR(INDEX(Nível!D:D,MATCH(H224,Nível!C:C,0)),CARREIRA!W223)</f>
        <v>A</v>
      </c>
      <c r="AZ224" s="411"/>
      <c r="BA224" s="413"/>
      <c r="BB224" s="414"/>
      <c r="BC224" s="414"/>
      <c r="BD224" s="414"/>
      <c r="BE224" s="414"/>
    </row>
    <row r="225" spans="7:57" ht="15" customHeight="1">
      <c r="G225" s="415"/>
      <c r="H225" s="411">
        <v>213</v>
      </c>
      <c r="I225" s="411">
        <f t="shared" si="34"/>
        <v>0.2</v>
      </c>
      <c r="J225" s="780"/>
      <c r="K225" s="533">
        <f>$K$15</f>
        <v>0</v>
      </c>
      <c r="L225" s="780"/>
      <c r="M225" s="526">
        <f t="shared" si="35"/>
        <v>0</v>
      </c>
      <c r="N225" s="527">
        <f t="shared" si="36"/>
        <v>0.2</v>
      </c>
      <c r="O225" s="413"/>
      <c r="P225" s="531"/>
      <c r="Q225" s="531"/>
      <c r="R225" s="530">
        <f t="shared" si="32"/>
        <v>0.2</v>
      </c>
      <c r="S225" s="532">
        <f t="shared" si="37"/>
        <v>42.600000000000065</v>
      </c>
      <c r="T225" s="411" t="str">
        <f t="shared" si="33"/>
        <v>A</v>
      </c>
      <c r="U225" s="411" t="str">
        <f>IFERROR(INDEX(Nível!D:D,MATCH(H225,Nível!A:A,0)),U224)</f>
        <v>A</v>
      </c>
      <c r="V225" s="411" t="str">
        <f>IFERROR(INDEX(Nível!D:D,MATCH(H225,Nível!B:B,0)),V224)</f>
        <v>A</v>
      </c>
      <c r="W225" s="412" t="str">
        <f>IFERROR(INDEX(Nível!D:D,MATCH(H225,Nível!C:C,0)),CARREIRA!W224)</f>
        <v>A</v>
      </c>
      <c r="AZ225" s="411"/>
      <c r="BA225" s="413"/>
      <c r="BB225" s="414"/>
      <c r="BC225" s="414"/>
      <c r="BD225" s="414"/>
      <c r="BE225" s="414"/>
    </row>
    <row r="226" spans="7:57" ht="15" customHeight="1">
      <c r="G226" s="415"/>
      <c r="H226" s="417">
        <v>214</v>
      </c>
      <c r="I226" s="411">
        <f t="shared" si="34"/>
        <v>0.2</v>
      </c>
      <c r="J226" s="780"/>
      <c r="K226" s="533">
        <f>$K$16</f>
        <v>0</v>
      </c>
      <c r="L226" s="780"/>
      <c r="M226" s="526">
        <f t="shared" si="35"/>
        <v>0</v>
      </c>
      <c r="N226" s="527">
        <f t="shared" si="36"/>
        <v>0.2</v>
      </c>
      <c r="O226" s="413"/>
      <c r="P226" s="531"/>
      <c r="Q226" s="531"/>
      <c r="R226" s="530">
        <f t="shared" si="32"/>
        <v>0.2</v>
      </c>
      <c r="S226" s="532">
        <f t="shared" si="37"/>
        <v>42.800000000000068</v>
      </c>
      <c r="T226" s="411" t="str">
        <f t="shared" si="33"/>
        <v>A</v>
      </c>
      <c r="U226" s="411" t="str">
        <f>IFERROR(INDEX(Nível!D:D,MATCH(H226,Nível!A:A,0)),U225)</f>
        <v>A</v>
      </c>
      <c r="V226" s="411" t="str">
        <f>IFERROR(INDEX(Nível!D:D,MATCH(H226,Nível!B:B,0)),V225)</f>
        <v>A</v>
      </c>
      <c r="W226" s="412" t="str">
        <f>IFERROR(INDEX(Nível!D:D,MATCH(H226,Nível!C:C,0)),CARREIRA!W225)</f>
        <v>A</v>
      </c>
      <c r="AZ226" s="411"/>
      <c r="BA226" s="413"/>
      <c r="BB226" s="414"/>
      <c r="BC226" s="414"/>
      <c r="BD226" s="414"/>
      <c r="BE226" s="414"/>
    </row>
    <row r="227" spans="7:57" ht="15" customHeight="1">
      <c r="G227" s="415"/>
      <c r="H227" s="411">
        <v>215</v>
      </c>
      <c r="I227" s="411">
        <f t="shared" si="34"/>
        <v>0.2</v>
      </c>
      <c r="J227" s="780"/>
      <c r="K227" s="533">
        <f>$K$17</f>
        <v>0</v>
      </c>
      <c r="L227" s="780"/>
      <c r="M227" s="526">
        <f t="shared" si="35"/>
        <v>0</v>
      </c>
      <c r="N227" s="527">
        <f t="shared" si="36"/>
        <v>0.2</v>
      </c>
      <c r="O227" s="413"/>
      <c r="P227" s="531"/>
      <c r="Q227" s="531"/>
      <c r="R227" s="530">
        <f t="shared" si="32"/>
        <v>0.2</v>
      </c>
      <c r="S227" s="532">
        <f t="shared" si="37"/>
        <v>43.000000000000071</v>
      </c>
      <c r="T227" s="411" t="str">
        <f t="shared" si="33"/>
        <v>A</v>
      </c>
      <c r="U227" s="411" t="str">
        <f>IFERROR(INDEX(Nível!D:D,MATCH(H227,Nível!A:A,0)),U226)</f>
        <v>A</v>
      </c>
      <c r="V227" s="411" t="str">
        <f>IFERROR(INDEX(Nível!D:D,MATCH(H227,Nível!B:B,0)),V226)</f>
        <v>A</v>
      </c>
      <c r="W227" s="412" t="str">
        <f>IFERROR(INDEX(Nível!D:D,MATCH(H227,Nível!C:C,0)),CARREIRA!W226)</f>
        <v>A</v>
      </c>
      <c r="AZ227" s="411"/>
      <c r="BA227" s="413"/>
      <c r="BB227" s="414"/>
      <c r="BC227" s="414"/>
      <c r="BD227" s="414"/>
      <c r="BE227" s="414"/>
    </row>
    <row r="228" spans="7:57" ht="15" customHeight="1">
      <c r="G228" s="417"/>
      <c r="H228" s="411">
        <v>216</v>
      </c>
      <c r="I228" s="411">
        <f t="shared" si="34"/>
        <v>0.2</v>
      </c>
      <c r="J228" s="781"/>
      <c r="K228" s="533">
        <f>$K$18</f>
        <v>0</v>
      </c>
      <c r="L228" s="781"/>
      <c r="M228" s="526">
        <f t="shared" si="35"/>
        <v>0</v>
      </c>
      <c r="N228" s="527">
        <f t="shared" si="36"/>
        <v>0.2</v>
      </c>
      <c r="O228" s="413"/>
      <c r="P228" s="531"/>
      <c r="Q228" s="531"/>
      <c r="R228" s="530">
        <f t="shared" si="32"/>
        <v>0.2</v>
      </c>
      <c r="S228" s="532">
        <f t="shared" si="37"/>
        <v>43.200000000000074</v>
      </c>
      <c r="T228" s="411" t="str">
        <f t="shared" si="33"/>
        <v>A</v>
      </c>
      <c r="U228" s="411" t="str">
        <f>IFERROR(INDEX(Nível!D:D,MATCH(H228,Nível!A:A,0)),U227)</f>
        <v>A</v>
      </c>
      <c r="V228" s="411" t="str">
        <f>IFERROR(INDEX(Nível!D:D,MATCH(H228,Nível!B:B,0)),V227)</f>
        <v>A</v>
      </c>
      <c r="W228" s="412" t="str">
        <f>IFERROR(INDEX(Nível!D:D,MATCH(H228,Nível!C:C,0)),CARREIRA!W227)</f>
        <v>A</v>
      </c>
      <c r="AZ228" s="411"/>
      <c r="BA228" s="413"/>
      <c r="BB228" s="414"/>
      <c r="BC228" s="414"/>
      <c r="BD228" s="414"/>
      <c r="BE228" s="414"/>
    </row>
    <row r="229" spans="7:57" ht="15" customHeight="1">
      <c r="G229" s="409" t="s">
        <v>550</v>
      </c>
      <c r="H229" s="417">
        <v>217</v>
      </c>
      <c r="I229" s="411">
        <f t="shared" si="34"/>
        <v>0.2</v>
      </c>
      <c r="J229" s="779">
        <f>$J$13</f>
        <v>0</v>
      </c>
      <c r="K229" s="533">
        <f>$K$13</f>
        <v>0</v>
      </c>
      <c r="L229" s="779">
        <f>$L$13</f>
        <v>0</v>
      </c>
      <c r="M229" s="526">
        <f t="shared" si="35"/>
        <v>0</v>
      </c>
      <c r="N229" s="527">
        <f t="shared" si="36"/>
        <v>0.2</v>
      </c>
      <c r="O229" s="413"/>
      <c r="P229" s="531"/>
      <c r="Q229" s="531"/>
      <c r="R229" s="530">
        <f t="shared" si="32"/>
        <v>0.2</v>
      </c>
      <c r="S229" s="532">
        <f t="shared" si="37"/>
        <v>43.400000000000077</v>
      </c>
      <c r="T229" s="411" t="str">
        <f t="shared" si="33"/>
        <v>A</v>
      </c>
      <c r="U229" s="411" t="str">
        <f>IFERROR(INDEX(Nível!D:D,MATCH(H229,Nível!A:A,0)),U228)</f>
        <v>A</v>
      </c>
      <c r="V229" s="411" t="str">
        <f>IFERROR(INDEX(Nível!D:D,MATCH(H229,Nível!B:B,0)),V228)</f>
        <v>A</v>
      </c>
      <c r="W229" s="412" t="str">
        <f>IFERROR(INDEX(Nível!D:D,MATCH(H229,Nível!C:C,0)),CARREIRA!W228)</f>
        <v>A</v>
      </c>
      <c r="AZ229" s="411"/>
      <c r="BA229" s="413"/>
      <c r="BB229" s="414"/>
      <c r="BC229" s="414"/>
      <c r="BD229" s="414"/>
      <c r="BE229" s="414"/>
    </row>
    <row r="230" spans="7:57" ht="15" customHeight="1">
      <c r="G230" s="415"/>
      <c r="H230" s="411">
        <v>218</v>
      </c>
      <c r="I230" s="411">
        <f t="shared" si="34"/>
        <v>0.2</v>
      </c>
      <c r="J230" s="780"/>
      <c r="K230" s="533">
        <f>$K$14</f>
        <v>0</v>
      </c>
      <c r="L230" s="780"/>
      <c r="M230" s="526">
        <f t="shared" si="35"/>
        <v>0</v>
      </c>
      <c r="N230" s="527">
        <f t="shared" si="36"/>
        <v>0.2</v>
      </c>
      <c r="O230" s="413"/>
      <c r="P230" s="531"/>
      <c r="Q230" s="531"/>
      <c r="R230" s="530">
        <f t="shared" si="32"/>
        <v>0.2</v>
      </c>
      <c r="S230" s="532">
        <f t="shared" si="37"/>
        <v>43.60000000000008</v>
      </c>
      <c r="T230" s="411" t="str">
        <f t="shared" si="33"/>
        <v>A</v>
      </c>
      <c r="U230" s="411" t="str">
        <f>IFERROR(INDEX(Nível!D:D,MATCH(H230,Nível!A:A,0)),U229)</f>
        <v>A</v>
      </c>
      <c r="V230" s="411" t="str">
        <f>IFERROR(INDEX(Nível!D:D,MATCH(H230,Nível!B:B,0)),V229)</f>
        <v>A</v>
      </c>
      <c r="W230" s="412" t="str">
        <f>IFERROR(INDEX(Nível!D:D,MATCH(H230,Nível!C:C,0)),CARREIRA!W229)</f>
        <v>A</v>
      </c>
      <c r="AZ230" s="411"/>
      <c r="BA230" s="413"/>
      <c r="BB230" s="414"/>
      <c r="BC230" s="414"/>
      <c r="BD230" s="414"/>
      <c r="BE230" s="414"/>
    </row>
    <row r="231" spans="7:57" ht="15" customHeight="1">
      <c r="G231" s="415"/>
      <c r="H231" s="411">
        <v>219</v>
      </c>
      <c r="I231" s="411">
        <f t="shared" si="34"/>
        <v>0.2</v>
      </c>
      <c r="J231" s="780"/>
      <c r="K231" s="533">
        <f>$K$15</f>
        <v>0</v>
      </c>
      <c r="L231" s="780"/>
      <c r="M231" s="526">
        <f t="shared" si="35"/>
        <v>0</v>
      </c>
      <c r="N231" s="527">
        <f t="shared" si="36"/>
        <v>0.2</v>
      </c>
      <c r="O231" s="413"/>
      <c r="P231" s="531"/>
      <c r="Q231" s="531"/>
      <c r="R231" s="530">
        <f t="shared" si="32"/>
        <v>0.2</v>
      </c>
      <c r="S231" s="532">
        <f t="shared" si="37"/>
        <v>43.800000000000082</v>
      </c>
      <c r="T231" s="411" t="str">
        <f t="shared" si="33"/>
        <v>A</v>
      </c>
      <c r="U231" s="411" t="str">
        <f>IFERROR(INDEX(Nível!D:D,MATCH(H231,Nível!A:A,0)),U230)</f>
        <v>A</v>
      </c>
      <c r="V231" s="411" t="str">
        <f>IFERROR(INDEX(Nível!D:D,MATCH(H231,Nível!B:B,0)),V230)</f>
        <v>A</v>
      </c>
      <c r="W231" s="412" t="str">
        <f>IFERROR(INDEX(Nível!D:D,MATCH(H231,Nível!C:C,0)),CARREIRA!W230)</f>
        <v>A</v>
      </c>
      <c r="AZ231" s="411"/>
      <c r="BA231" s="413"/>
      <c r="BB231" s="414"/>
      <c r="BC231" s="414"/>
      <c r="BD231" s="414"/>
      <c r="BE231" s="414"/>
    </row>
    <row r="232" spans="7:57" ht="15" customHeight="1">
      <c r="G232" s="415"/>
      <c r="H232" s="417">
        <v>220</v>
      </c>
      <c r="I232" s="411">
        <f t="shared" si="34"/>
        <v>0.2</v>
      </c>
      <c r="J232" s="780"/>
      <c r="K232" s="533">
        <f>$K$16</f>
        <v>0</v>
      </c>
      <c r="L232" s="780"/>
      <c r="M232" s="526">
        <f t="shared" si="35"/>
        <v>0</v>
      </c>
      <c r="N232" s="527">
        <f t="shared" si="36"/>
        <v>0.2</v>
      </c>
      <c r="O232" s="413"/>
      <c r="P232" s="531"/>
      <c r="Q232" s="531"/>
      <c r="R232" s="530">
        <f t="shared" si="32"/>
        <v>0.2</v>
      </c>
      <c r="S232" s="532">
        <f t="shared" si="37"/>
        <v>44.000000000000085</v>
      </c>
      <c r="T232" s="411" t="str">
        <f t="shared" si="33"/>
        <v>A</v>
      </c>
      <c r="U232" s="411" t="str">
        <f>IFERROR(INDEX(Nível!D:D,MATCH(H232,Nível!A:A,0)),U231)</f>
        <v>A</v>
      </c>
      <c r="V232" s="411" t="str">
        <f>IFERROR(INDEX(Nível!D:D,MATCH(H232,Nível!B:B,0)),V231)</f>
        <v>A</v>
      </c>
      <c r="W232" s="412" t="str">
        <f>IFERROR(INDEX(Nível!D:D,MATCH(H232,Nível!C:C,0)),CARREIRA!W231)</f>
        <v>A</v>
      </c>
      <c r="AZ232" s="411"/>
      <c r="BA232" s="413"/>
      <c r="BB232" s="414"/>
      <c r="BC232" s="414"/>
      <c r="BD232" s="414"/>
      <c r="BE232" s="414"/>
    </row>
    <row r="233" spans="7:57" ht="15" customHeight="1">
      <c r="G233" s="415"/>
      <c r="H233" s="411">
        <v>221</v>
      </c>
      <c r="I233" s="411">
        <f t="shared" si="34"/>
        <v>0.2</v>
      </c>
      <c r="J233" s="780"/>
      <c r="K233" s="533">
        <f>$K$17</f>
        <v>0</v>
      </c>
      <c r="L233" s="780"/>
      <c r="M233" s="526">
        <f t="shared" si="35"/>
        <v>0</v>
      </c>
      <c r="N233" s="527">
        <f t="shared" si="36"/>
        <v>0.2</v>
      </c>
      <c r="O233" s="413"/>
      <c r="P233" s="531"/>
      <c r="Q233" s="531"/>
      <c r="R233" s="530">
        <f t="shared" si="32"/>
        <v>0.2</v>
      </c>
      <c r="S233" s="532">
        <f t="shared" si="37"/>
        <v>44.200000000000088</v>
      </c>
      <c r="T233" s="411" t="str">
        <f t="shared" si="33"/>
        <v>A</v>
      </c>
      <c r="U233" s="411" t="str">
        <f>IFERROR(INDEX(Nível!D:D,MATCH(H233,Nível!A:A,0)),U232)</f>
        <v>A</v>
      </c>
      <c r="V233" s="411" t="str">
        <f>IFERROR(INDEX(Nível!D:D,MATCH(H233,Nível!B:B,0)),V232)</f>
        <v>A</v>
      </c>
      <c r="W233" s="412" t="str">
        <f>IFERROR(INDEX(Nível!D:D,MATCH(H233,Nível!C:C,0)),CARREIRA!W232)</f>
        <v>A</v>
      </c>
      <c r="AZ233" s="411"/>
      <c r="BA233" s="413"/>
      <c r="BB233" s="414"/>
      <c r="BC233" s="414"/>
      <c r="BD233" s="414"/>
      <c r="BE233" s="414"/>
    </row>
    <row r="234" spans="7:57" ht="15" customHeight="1">
      <c r="G234" s="415"/>
      <c r="H234" s="411">
        <v>222</v>
      </c>
      <c r="I234" s="411">
        <f t="shared" si="34"/>
        <v>0.2</v>
      </c>
      <c r="J234" s="781"/>
      <c r="K234" s="533">
        <f>$K$18</f>
        <v>0</v>
      </c>
      <c r="L234" s="780"/>
      <c r="M234" s="526">
        <f t="shared" si="35"/>
        <v>0</v>
      </c>
      <c r="N234" s="527">
        <f t="shared" si="36"/>
        <v>0.2</v>
      </c>
      <c r="O234" s="413"/>
      <c r="P234" s="531"/>
      <c r="Q234" s="531"/>
      <c r="R234" s="530">
        <f t="shared" si="32"/>
        <v>0.2</v>
      </c>
      <c r="S234" s="532">
        <f t="shared" si="37"/>
        <v>44.400000000000091</v>
      </c>
      <c r="T234" s="411" t="str">
        <f t="shared" si="33"/>
        <v>A</v>
      </c>
      <c r="U234" s="411" t="str">
        <f>IFERROR(INDEX(Nível!D:D,MATCH(H234,Nível!A:A,0)),U233)</f>
        <v>A</v>
      </c>
      <c r="V234" s="411" t="str">
        <f>IFERROR(INDEX(Nível!D:D,MATCH(H234,Nível!B:B,0)),V233)</f>
        <v>A</v>
      </c>
      <c r="W234" s="412" t="str">
        <f>IFERROR(INDEX(Nível!D:D,MATCH(H234,Nível!C:C,0)),CARREIRA!W233)</f>
        <v>A</v>
      </c>
      <c r="AZ234" s="411"/>
      <c r="BA234" s="413"/>
      <c r="BB234" s="414"/>
      <c r="BC234" s="414"/>
      <c r="BD234" s="414"/>
      <c r="BE234" s="414"/>
    </row>
    <row r="235" spans="7:57" ht="15" customHeight="1">
      <c r="G235" s="415"/>
      <c r="H235" s="417">
        <v>223</v>
      </c>
      <c r="I235" s="411">
        <f t="shared" si="34"/>
        <v>0.2</v>
      </c>
      <c r="J235" s="779">
        <f>$J$13</f>
        <v>0</v>
      </c>
      <c r="K235" s="533">
        <f>$K$13</f>
        <v>0</v>
      </c>
      <c r="L235" s="780"/>
      <c r="M235" s="526">
        <f t="shared" si="35"/>
        <v>0</v>
      </c>
      <c r="N235" s="527">
        <f t="shared" si="36"/>
        <v>0.2</v>
      </c>
      <c r="O235" s="413"/>
      <c r="P235" s="531"/>
      <c r="Q235" s="531"/>
      <c r="R235" s="530">
        <f t="shared" si="32"/>
        <v>0.2</v>
      </c>
      <c r="S235" s="532">
        <f t="shared" si="37"/>
        <v>44.600000000000094</v>
      </c>
      <c r="T235" s="411" t="str">
        <f t="shared" si="33"/>
        <v>A</v>
      </c>
      <c r="U235" s="411" t="str">
        <f>IFERROR(INDEX(Nível!D:D,MATCH(H235,Nível!A:A,0)),U234)</f>
        <v>A</v>
      </c>
      <c r="V235" s="411" t="str">
        <f>IFERROR(INDEX(Nível!D:D,MATCH(H235,Nível!B:B,0)),V234)</f>
        <v>A</v>
      </c>
      <c r="W235" s="412" t="str">
        <f>IFERROR(INDEX(Nível!D:D,MATCH(H235,Nível!C:C,0)),CARREIRA!W234)</f>
        <v>A</v>
      </c>
      <c r="AZ235" s="411"/>
      <c r="BA235" s="413"/>
      <c r="BB235" s="414"/>
      <c r="BC235" s="414"/>
      <c r="BD235" s="414"/>
      <c r="BE235" s="414"/>
    </row>
    <row r="236" spans="7:57" ht="15" customHeight="1">
      <c r="G236" s="415"/>
      <c r="H236" s="411">
        <v>224</v>
      </c>
      <c r="I236" s="411">
        <f t="shared" si="34"/>
        <v>0.2</v>
      </c>
      <c r="J236" s="780"/>
      <c r="K236" s="533">
        <f>$K$14</f>
        <v>0</v>
      </c>
      <c r="L236" s="780"/>
      <c r="M236" s="526">
        <f t="shared" si="35"/>
        <v>0</v>
      </c>
      <c r="N236" s="527">
        <f t="shared" si="36"/>
        <v>0.2</v>
      </c>
      <c r="O236" s="413"/>
      <c r="P236" s="531"/>
      <c r="Q236" s="531"/>
      <c r="R236" s="530">
        <f t="shared" si="32"/>
        <v>0.2</v>
      </c>
      <c r="S236" s="532">
        <f t="shared" si="37"/>
        <v>44.800000000000097</v>
      </c>
      <c r="T236" s="411" t="str">
        <f t="shared" si="33"/>
        <v>A</v>
      </c>
      <c r="U236" s="411" t="str">
        <f>IFERROR(INDEX(Nível!D:D,MATCH(H236,Nível!A:A,0)),U235)</f>
        <v>A</v>
      </c>
      <c r="V236" s="411" t="str">
        <f>IFERROR(INDEX(Nível!D:D,MATCH(H236,Nível!B:B,0)),V235)</f>
        <v>A</v>
      </c>
      <c r="W236" s="412" t="str">
        <f>IFERROR(INDEX(Nível!D:D,MATCH(H236,Nível!C:C,0)),CARREIRA!W235)</f>
        <v>A</v>
      </c>
      <c r="AZ236" s="411"/>
      <c r="BA236" s="413"/>
      <c r="BB236" s="414"/>
      <c r="BC236" s="414"/>
      <c r="BD236" s="414"/>
      <c r="BE236" s="414"/>
    </row>
    <row r="237" spans="7:57" ht="15" customHeight="1">
      <c r="G237" s="415"/>
      <c r="H237" s="411">
        <v>225</v>
      </c>
      <c r="I237" s="411">
        <f t="shared" si="34"/>
        <v>0.2</v>
      </c>
      <c r="J237" s="780"/>
      <c r="K237" s="533">
        <f>$K$15</f>
        <v>0</v>
      </c>
      <c r="L237" s="780"/>
      <c r="M237" s="526">
        <f t="shared" si="35"/>
        <v>0</v>
      </c>
      <c r="N237" s="527">
        <f t="shared" si="36"/>
        <v>0.2</v>
      </c>
      <c r="O237" s="413"/>
      <c r="P237" s="531"/>
      <c r="Q237" s="531"/>
      <c r="R237" s="530">
        <f t="shared" si="32"/>
        <v>0.2</v>
      </c>
      <c r="S237" s="532">
        <f t="shared" si="37"/>
        <v>45.000000000000099</v>
      </c>
      <c r="T237" s="411" t="str">
        <f t="shared" si="33"/>
        <v>A</v>
      </c>
      <c r="U237" s="411" t="str">
        <f>IFERROR(INDEX(Nível!D:D,MATCH(H237,Nível!A:A,0)),U236)</f>
        <v>A</v>
      </c>
      <c r="V237" s="411" t="str">
        <f>IFERROR(INDEX(Nível!D:D,MATCH(H237,Nível!B:B,0)),V236)</f>
        <v>A</v>
      </c>
      <c r="W237" s="412" t="str">
        <f>IFERROR(INDEX(Nível!D:D,MATCH(H237,Nível!C:C,0)),CARREIRA!W236)</f>
        <v>A</v>
      </c>
      <c r="AZ237" s="411"/>
      <c r="BA237" s="413"/>
      <c r="BB237" s="414"/>
      <c r="BC237" s="414"/>
      <c r="BD237" s="414"/>
      <c r="BE237" s="414"/>
    </row>
    <row r="238" spans="7:57" ht="15" customHeight="1">
      <c r="G238" s="415"/>
      <c r="H238" s="417">
        <v>226</v>
      </c>
      <c r="I238" s="411">
        <f t="shared" si="34"/>
        <v>0.2</v>
      </c>
      <c r="J238" s="780"/>
      <c r="K238" s="533">
        <f>$K$16</f>
        <v>0</v>
      </c>
      <c r="L238" s="780"/>
      <c r="M238" s="526">
        <f t="shared" si="35"/>
        <v>0</v>
      </c>
      <c r="N238" s="527">
        <f t="shared" si="36"/>
        <v>0.2</v>
      </c>
      <c r="O238" s="413"/>
      <c r="P238" s="531"/>
      <c r="Q238" s="531"/>
      <c r="R238" s="530">
        <f t="shared" si="32"/>
        <v>0.2</v>
      </c>
      <c r="S238" s="532">
        <f t="shared" si="37"/>
        <v>45.200000000000102</v>
      </c>
      <c r="T238" s="411" t="str">
        <f t="shared" si="33"/>
        <v>A</v>
      </c>
      <c r="U238" s="411" t="str">
        <f>IFERROR(INDEX(Nível!D:D,MATCH(H238,Nível!A:A,0)),U237)</f>
        <v>A</v>
      </c>
      <c r="V238" s="411" t="str">
        <f>IFERROR(INDEX(Nível!D:D,MATCH(H238,Nível!B:B,0)),V237)</f>
        <v>A</v>
      </c>
      <c r="W238" s="412" t="str">
        <f>IFERROR(INDEX(Nível!D:D,MATCH(H238,Nível!C:C,0)),CARREIRA!W237)</f>
        <v>A</v>
      </c>
      <c r="AZ238" s="411"/>
      <c r="BA238" s="413"/>
      <c r="BB238" s="414"/>
      <c r="BC238" s="414"/>
      <c r="BD238" s="414"/>
      <c r="BE238" s="414"/>
    </row>
    <row r="239" spans="7:57" ht="15" customHeight="1">
      <c r="G239" s="415"/>
      <c r="H239" s="411">
        <v>227</v>
      </c>
      <c r="I239" s="411">
        <f t="shared" si="34"/>
        <v>0.2</v>
      </c>
      <c r="J239" s="780"/>
      <c r="K239" s="533">
        <f>$K$17</f>
        <v>0</v>
      </c>
      <c r="L239" s="780"/>
      <c r="M239" s="526">
        <f t="shared" si="35"/>
        <v>0</v>
      </c>
      <c r="N239" s="527">
        <f t="shared" si="36"/>
        <v>0.2</v>
      </c>
      <c r="O239" s="413"/>
      <c r="P239" s="531"/>
      <c r="Q239" s="531"/>
      <c r="R239" s="530">
        <f t="shared" si="32"/>
        <v>0.2</v>
      </c>
      <c r="S239" s="532">
        <f t="shared" si="37"/>
        <v>45.400000000000105</v>
      </c>
      <c r="T239" s="411" t="str">
        <f t="shared" si="33"/>
        <v>A</v>
      </c>
      <c r="U239" s="411" t="str">
        <f>IFERROR(INDEX(Nível!D:D,MATCH(H239,Nível!A:A,0)),U238)</f>
        <v>A</v>
      </c>
      <c r="V239" s="411" t="str">
        <f>IFERROR(INDEX(Nível!D:D,MATCH(H239,Nível!B:B,0)),V238)</f>
        <v>A</v>
      </c>
      <c r="W239" s="412" t="str">
        <f>IFERROR(INDEX(Nível!D:D,MATCH(H239,Nível!C:C,0)),CARREIRA!W238)</f>
        <v>A</v>
      </c>
      <c r="AZ239" s="411"/>
      <c r="BA239" s="413"/>
      <c r="BB239" s="414"/>
      <c r="BC239" s="414"/>
      <c r="BD239" s="414"/>
      <c r="BE239" s="414"/>
    </row>
    <row r="240" spans="7:57" ht="15" customHeight="1">
      <c r="G240" s="417"/>
      <c r="H240" s="411">
        <v>228</v>
      </c>
      <c r="I240" s="411">
        <f t="shared" si="34"/>
        <v>0.2</v>
      </c>
      <c r="J240" s="781"/>
      <c r="K240" s="533">
        <f>$K$18</f>
        <v>0</v>
      </c>
      <c r="L240" s="780"/>
      <c r="M240" s="526">
        <f t="shared" si="35"/>
        <v>0</v>
      </c>
      <c r="N240" s="527">
        <f t="shared" si="36"/>
        <v>0.2</v>
      </c>
      <c r="O240" s="413"/>
      <c r="P240" s="531"/>
      <c r="Q240" s="531"/>
      <c r="R240" s="530">
        <f t="shared" si="32"/>
        <v>0.2</v>
      </c>
      <c r="S240" s="532">
        <f t="shared" si="37"/>
        <v>45.600000000000108</v>
      </c>
      <c r="T240" s="411" t="str">
        <f t="shared" si="33"/>
        <v>A</v>
      </c>
      <c r="U240" s="411" t="str">
        <f>IFERROR(INDEX(Nível!D:D,MATCH(H240,Nível!A:A,0)),U239)</f>
        <v>A</v>
      </c>
      <c r="V240" s="411" t="str">
        <f>IFERROR(INDEX(Nível!D:D,MATCH(H240,Nível!B:B,0)),V239)</f>
        <v>A</v>
      </c>
      <c r="W240" s="412" t="str">
        <f>IFERROR(INDEX(Nível!D:D,MATCH(H240,Nível!C:C,0)),CARREIRA!W239)</f>
        <v>A</v>
      </c>
      <c r="AZ240" s="411"/>
      <c r="BA240" s="413"/>
      <c r="BB240" s="414"/>
      <c r="BC240" s="414"/>
      <c r="BD240" s="414"/>
      <c r="BE240" s="414"/>
    </row>
    <row r="241" spans="7:57" ht="15" customHeight="1">
      <c r="G241" s="409" t="s">
        <v>551</v>
      </c>
      <c r="H241" s="417">
        <v>229</v>
      </c>
      <c r="I241" s="411">
        <f t="shared" si="34"/>
        <v>0.2</v>
      </c>
      <c r="J241" s="779">
        <f>$J$13</f>
        <v>0</v>
      </c>
      <c r="K241" s="533">
        <f>$K$13</f>
        <v>0</v>
      </c>
      <c r="L241" s="780"/>
      <c r="M241" s="526">
        <f t="shared" si="35"/>
        <v>0</v>
      </c>
      <c r="N241" s="527">
        <f t="shared" si="36"/>
        <v>0.2</v>
      </c>
      <c r="O241" s="413"/>
      <c r="P241" s="531"/>
      <c r="Q241" s="531"/>
      <c r="R241" s="530">
        <f t="shared" si="32"/>
        <v>0.2</v>
      </c>
      <c r="S241" s="532">
        <f t="shared" si="37"/>
        <v>45.800000000000111</v>
      </c>
      <c r="T241" s="411" t="str">
        <f t="shared" si="33"/>
        <v>A</v>
      </c>
      <c r="U241" s="411" t="str">
        <f>IFERROR(INDEX(Nível!D:D,MATCH(H241,Nível!A:A,0)),U240)</f>
        <v>A</v>
      </c>
      <c r="V241" s="411" t="str">
        <f>IFERROR(INDEX(Nível!D:D,MATCH(H241,Nível!B:B,0)),V240)</f>
        <v>A</v>
      </c>
      <c r="W241" s="412" t="str">
        <f>IFERROR(INDEX(Nível!D:D,MATCH(H241,Nível!C:C,0)),CARREIRA!W240)</f>
        <v>A</v>
      </c>
      <c r="AZ241" s="411"/>
      <c r="BA241" s="413"/>
      <c r="BB241" s="414"/>
      <c r="BC241" s="414"/>
      <c r="BD241" s="414"/>
      <c r="BE241" s="414"/>
    </row>
    <row r="242" spans="7:57" ht="15" customHeight="1">
      <c r="G242" s="415"/>
      <c r="H242" s="411">
        <v>230</v>
      </c>
      <c r="I242" s="411">
        <f t="shared" si="34"/>
        <v>0.2</v>
      </c>
      <c r="J242" s="780"/>
      <c r="K242" s="533">
        <f>$K$14</f>
        <v>0</v>
      </c>
      <c r="L242" s="780"/>
      <c r="M242" s="526">
        <f t="shared" si="35"/>
        <v>0</v>
      </c>
      <c r="N242" s="527">
        <f t="shared" si="36"/>
        <v>0.2</v>
      </c>
      <c r="O242" s="413"/>
      <c r="P242" s="531"/>
      <c r="Q242" s="531"/>
      <c r="R242" s="530">
        <f t="shared" si="32"/>
        <v>0.2</v>
      </c>
      <c r="S242" s="532">
        <f t="shared" si="37"/>
        <v>46.000000000000114</v>
      </c>
      <c r="T242" s="411" t="str">
        <f t="shared" si="33"/>
        <v>A</v>
      </c>
      <c r="U242" s="411" t="str">
        <f>IFERROR(INDEX(Nível!D:D,MATCH(H242,Nível!A:A,0)),U241)</f>
        <v>A</v>
      </c>
      <c r="V242" s="411" t="str">
        <f>IFERROR(INDEX(Nível!D:D,MATCH(H242,Nível!B:B,0)),V241)</f>
        <v>A</v>
      </c>
      <c r="W242" s="412" t="str">
        <f>IFERROR(INDEX(Nível!D:D,MATCH(H242,Nível!C:C,0)),CARREIRA!W241)</f>
        <v>A</v>
      </c>
      <c r="AZ242" s="411"/>
      <c r="BA242" s="413"/>
      <c r="BB242" s="414"/>
      <c r="BC242" s="414"/>
      <c r="BD242" s="414"/>
      <c r="BE242" s="414"/>
    </row>
    <row r="243" spans="7:57" ht="15" customHeight="1">
      <c r="G243" s="415"/>
      <c r="H243" s="411">
        <v>231</v>
      </c>
      <c r="I243" s="411">
        <f t="shared" si="34"/>
        <v>0.2</v>
      </c>
      <c r="J243" s="780"/>
      <c r="K243" s="533">
        <f>$K$15</f>
        <v>0</v>
      </c>
      <c r="L243" s="780"/>
      <c r="M243" s="526">
        <f t="shared" si="35"/>
        <v>0</v>
      </c>
      <c r="N243" s="527">
        <f t="shared" si="36"/>
        <v>0.2</v>
      </c>
      <c r="O243" s="413"/>
      <c r="P243" s="531"/>
      <c r="Q243" s="531"/>
      <c r="R243" s="530">
        <f t="shared" si="32"/>
        <v>0.2</v>
      </c>
      <c r="S243" s="532">
        <f t="shared" si="37"/>
        <v>46.200000000000117</v>
      </c>
      <c r="T243" s="411" t="str">
        <f t="shared" si="33"/>
        <v>A</v>
      </c>
      <c r="U243" s="411" t="str">
        <f>IFERROR(INDEX(Nível!D:D,MATCH(H243,Nível!A:A,0)),U242)</f>
        <v>A</v>
      </c>
      <c r="V243" s="411" t="str">
        <f>IFERROR(INDEX(Nível!D:D,MATCH(H243,Nível!B:B,0)),V242)</f>
        <v>A</v>
      </c>
      <c r="W243" s="412" t="str">
        <f>IFERROR(INDEX(Nível!D:D,MATCH(H243,Nível!C:C,0)),CARREIRA!W242)</f>
        <v>A</v>
      </c>
      <c r="AZ243" s="411"/>
      <c r="BA243" s="413"/>
      <c r="BB243" s="414"/>
      <c r="BC243" s="414"/>
      <c r="BD243" s="414"/>
      <c r="BE243" s="414"/>
    </row>
    <row r="244" spans="7:57" ht="15" customHeight="1">
      <c r="G244" s="415"/>
      <c r="H244" s="417">
        <v>232</v>
      </c>
      <c r="I244" s="411">
        <f t="shared" si="34"/>
        <v>0.2</v>
      </c>
      <c r="J244" s="780"/>
      <c r="K244" s="533">
        <f>$K$16</f>
        <v>0</v>
      </c>
      <c r="L244" s="780"/>
      <c r="M244" s="526">
        <f t="shared" si="35"/>
        <v>0</v>
      </c>
      <c r="N244" s="527">
        <f t="shared" si="36"/>
        <v>0.2</v>
      </c>
      <c r="O244" s="413"/>
      <c r="P244" s="531"/>
      <c r="Q244" s="531"/>
      <c r="R244" s="530">
        <f t="shared" si="32"/>
        <v>0.2</v>
      </c>
      <c r="S244" s="532">
        <f t="shared" si="37"/>
        <v>46.400000000000119</v>
      </c>
      <c r="T244" s="411" t="str">
        <f t="shared" si="33"/>
        <v>A</v>
      </c>
      <c r="U244" s="411" t="str">
        <f>IFERROR(INDEX(Nível!D:D,MATCH(H244,Nível!A:A,0)),U243)</f>
        <v>A</v>
      </c>
      <c r="V244" s="411" t="str">
        <f>IFERROR(INDEX(Nível!D:D,MATCH(H244,Nível!B:B,0)),V243)</f>
        <v>A</v>
      </c>
      <c r="W244" s="412" t="str">
        <f>IFERROR(INDEX(Nível!D:D,MATCH(H244,Nível!C:C,0)),CARREIRA!W243)</f>
        <v>A</v>
      </c>
      <c r="AZ244" s="411"/>
      <c r="BA244" s="413"/>
      <c r="BB244" s="414"/>
      <c r="BC244" s="414"/>
      <c r="BD244" s="414"/>
      <c r="BE244" s="414"/>
    </row>
    <row r="245" spans="7:57" ht="15" customHeight="1">
      <c r="G245" s="415"/>
      <c r="H245" s="411">
        <v>233</v>
      </c>
      <c r="I245" s="411">
        <f t="shared" si="34"/>
        <v>0.2</v>
      </c>
      <c r="J245" s="780"/>
      <c r="K245" s="533">
        <f>$K$17</f>
        <v>0</v>
      </c>
      <c r="L245" s="780"/>
      <c r="M245" s="526">
        <f t="shared" si="35"/>
        <v>0</v>
      </c>
      <c r="N245" s="527">
        <f t="shared" si="36"/>
        <v>0.2</v>
      </c>
      <c r="O245" s="413"/>
      <c r="P245" s="531"/>
      <c r="Q245" s="531"/>
      <c r="R245" s="530">
        <f t="shared" si="32"/>
        <v>0.2</v>
      </c>
      <c r="S245" s="532">
        <f t="shared" si="37"/>
        <v>46.600000000000122</v>
      </c>
      <c r="T245" s="411" t="str">
        <f t="shared" si="33"/>
        <v>A</v>
      </c>
      <c r="U245" s="411" t="str">
        <f>IFERROR(INDEX(Nível!D:D,MATCH(H245,Nível!A:A,0)),U244)</f>
        <v>A</v>
      </c>
      <c r="V245" s="411" t="str">
        <f>IFERROR(INDEX(Nível!D:D,MATCH(H245,Nível!B:B,0)),V244)</f>
        <v>A</v>
      </c>
      <c r="W245" s="412" t="str">
        <f>IFERROR(INDEX(Nível!D:D,MATCH(H245,Nível!C:C,0)),CARREIRA!W244)</f>
        <v>A</v>
      </c>
      <c r="AZ245" s="411"/>
      <c r="BA245" s="413"/>
      <c r="BB245" s="414"/>
      <c r="BC245" s="414"/>
      <c r="BD245" s="414"/>
      <c r="BE245" s="414"/>
    </row>
    <row r="246" spans="7:57" ht="15" customHeight="1">
      <c r="G246" s="415"/>
      <c r="H246" s="411">
        <v>234</v>
      </c>
      <c r="I246" s="411">
        <f t="shared" si="34"/>
        <v>0.2</v>
      </c>
      <c r="J246" s="781"/>
      <c r="K246" s="533">
        <f>$K$18</f>
        <v>0</v>
      </c>
      <c r="L246" s="780"/>
      <c r="M246" s="526">
        <f t="shared" si="35"/>
        <v>0</v>
      </c>
      <c r="N246" s="527">
        <f t="shared" si="36"/>
        <v>0.2</v>
      </c>
      <c r="O246" s="413"/>
      <c r="P246" s="531"/>
      <c r="Q246" s="531"/>
      <c r="R246" s="530">
        <f t="shared" si="32"/>
        <v>0.2</v>
      </c>
      <c r="S246" s="532">
        <f t="shared" si="37"/>
        <v>46.800000000000125</v>
      </c>
      <c r="T246" s="411" t="str">
        <f t="shared" si="33"/>
        <v>A</v>
      </c>
      <c r="U246" s="411" t="str">
        <f>IFERROR(INDEX(Nível!D:D,MATCH(H246,Nível!A:A,0)),U245)</f>
        <v>A</v>
      </c>
      <c r="V246" s="411" t="str">
        <f>IFERROR(INDEX(Nível!D:D,MATCH(H246,Nível!B:B,0)),V245)</f>
        <v>A</v>
      </c>
      <c r="W246" s="412" t="str">
        <f>IFERROR(INDEX(Nível!D:D,MATCH(H246,Nível!C:C,0)),CARREIRA!W245)</f>
        <v>A</v>
      </c>
      <c r="AZ246" s="411"/>
      <c r="BA246" s="413"/>
      <c r="BB246" s="414"/>
      <c r="BC246" s="414"/>
      <c r="BD246" s="414"/>
      <c r="BE246" s="414"/>
    </row>
    <row r="247" spans="7:57" ht="15" customHeight="1">
      <c r="G247" s="415"/>
      <c r="H247" s="417">
        <v>235</v>
      </c>
      <c r="I247" s="411">
        <f t="shared" si="34"/>
        <v>0.2</v>
      </c>
      <c r="J247" s="779">
        <f>$J$13</f>
        <v>0</v>
      </c>
      <c r="K247" s="533">
        <f>$K$13</f>
        <v>0</v>
      </c>
      <c r="L247" s="780"/>
      <c r="M247" s="526">
        <f t="shared" si="35"/>
        <v>0</v>
      </c>
      <c r="N247" s="527">
        <f t="shared" si="36"/>
        <v>0.2</v>
      </c>
      <c r="O247" s="413"/>
      <c r="P247" s="531"/>
      <c r="Q247" s="531"/>
      <c r="R247" s="530">
        <f t="shared" si="32"/>
        <v>0.2</v>
      </c>
      <c r="S247" s="532">
        <f t="shared" si="37"/>
        <v>47.000000000000128</v>
      </c>
      <c r="T247" s="411" t="str">
        <f t="shared" si="33"/>
        <v>A</v>
      </c>
      <c r="U247" s="411" t="str">
        <f>IFERROR(INDEX(Nível!D:D,MATCH(H247,Nível!A:A,0)),U246)</f>
        <v>A</v>
      </c>
      <c r="V247" s="411" t="str">
        <f>IFERROR(INDEX(Nível!D:D,MATCH(H247,Nível!B:B,0)),V246)</f>
        <v>A</v>
      </c>
      <c r="W247" s="412" t="str">
        <f>IFERROR(INDEX(Nível!D:D,MATCH(H247,Nível!C:C,0)),CARREIRA!W246)</f>
        <v>A</v>
      </c>
      <c r="AZ247" s="411"/>
      <c r="BA247" s="413"/>
      <c r="BB247" s="414"/>
      <c r="BC247" s="414"/>
      <c r="BD247" s="414"/>
      <c r="BE247" s="414"/>
    </row>
    <row r="248" spans="7:57" ht="15" customHeight="1">
      <c r="G248" s="415"/>
      <c r="H248" s="411">
        <v>236</v>
      </c>
      <c r="I248" s="411">
        <f t="shared" si="34"/>
        <v>0.2</v>
      </c>
      <c r="J248" s="780"/>
      <c r="K248" s="533">
        <f>$K$14</f>
        <v>0</v>
      </c>
      <c r="L248" s="780"/>
      <c r="M248" s="526">
        <f t="shared" si="35"/>
        <v>0</v>
      </c>
      <c r="N248" s="527">
        <f t="shared" si="36"/>
        <v>0.2</v>
      </c>
      <c r="O248" s="413"/>
      <c r="P248" s="531"/>
      <c r="Q248" s="531"/>
      <c r="R248" s="530">
        <f t="shared" si="32"/>
        <v>0.2</v>
      </c>
      <c r="S248" s="532">
        <f t="shared" si="37"/>
        <v>47.200000000000131</v>
      </c>
      <c r="T248" s="411" t="str">
        <f t="shared" si="33"/>
        <v>A</v>
      </c>
      <c r="U248" s="411" t="str">
        <f>IFERROR(INDEX(Nível!D:D,MATCH(H248,Nível!A:A,0)),U247)</f>
        <v>A</v>
      </c>
      <c r="V248" s="411" t="str">
        <f>IFERROR(INDEX(Nível!D:D,MATCH(H248,Nível!B:B,0)),V247)</f>
        <v>A</v>
      </c>
      <c r="W248" s="412" t="str">
        <f>IFERROR(INDEX(Nível!D:D,MATCH(H248,Nível!C:C,0)),CARREIRA!W247)</f>
        <v>A</v>
      </c>
      <c r="AZ248" s="411"/>
      <c r="BA248" s="413"/>
      <c r="BB248" s="414"/>
      <c r="BC248" s="414"/>
      <c r="BD248" s="414"/>
      <c r="BE248" s="414"/>
    </row>
    <row r="249" spans="7:57" ht="15" customHeight="1">
      <c r="G249" s="415"/>
      <c r="H249" s="411">
        <v>237</v>
      </c>
      <c r="I249" s="411">
        <f t="shared" si="34"/>
        <v>0.2</v>
      </c>
      <c r="J249" s="780"/>
      <c r="K249" s="533">
        <f>$K$15</f>
        <v>0</v>
      </c>
      <c r="L249" s="780"/>
      <c r="M249" s="526">
        <f t="shared" si="35"/>
        <v>0</v>
      </c>
      <c r="N249" s="527">
        <f t="shared" si="36"/>
        <v>0.2</v>
      </c>
      <c r="O249" s="413"/>
      <c r="P249" s="531"/>
      <c r="Q249" s="531"/>
      <c r="R249" s="530">
        <f t="shared" si="32"/>
        <v>0.2</v>
      </c>
      <c r="S249" s="532">
        <f t="shared" si="37"/>
        <v>47.400000000000134</v>
      </c>
      <c r="T249" s="411" t="str">
        <f t="shared" si="33"/>
        <v>A</v>
      </c>
      <c r="U249" s="411" t="str">
        <f>IFERROR(INDEX(Nível!D:D,MATCH(H249,Nível!A:A,0)),U248)</f>
        <v>A</v>
      </c>
      <c r="V249" s="411" t="str">
        <f>IFERROR(INDEX(Nível!D:D,MATCH(H249,Nível!B:B,0)),V248)</f>
        <v>A</v>
      </c>
      <c r="W249" s="412" t="str">
        <f>IFERROR(INDEX(Nível!D:D,MATCH(H249,Nível!C:C,0)),CARREIRA!W248)</f>
        <v>A</v>
      </c>
      <c r="AZ249" s="411"/>
      <c r="BA249" s="413"/>
      <c r="BB249" s="414"/>
      <c r="BC249" s="414"/>
      <c r="BD249" s="414"/>
      <c r="BE249" s="414"/>
    </row>
    <row r="250" spans="7:57" ht="15" customHeight="1">
      <c r="G250" s="415"/>
      <c r="H250" s="417">
        <v>238</v>
      </c>
      <c r="I250" s="411">
        <f t="shared" si="34"/>
        <v>0.2</v>
      </c>
      <c r="J250" s="780"/>
      <c r="K250" s="533">
        <f>$K$16</f>
        <v>0</v>
      </c>
      <c r="L250" s="780"/>
      <c r="M250" s="526">
        <f t="shared" si="35"/>
        <v>0</v>
      </c>
      <c r="N250" s="527">
        <f t="shared" si="36"/>
        <v>0.2</v>
      </c>
      <c r="O250" s="413"/>
      <c r="P250" s="531"/>
      <c r="Q250" s="531"/>
      <c r="R250" s="530">
        <f t="shared" si="32"/>
        <v>0.2</v>
      </c>
      <c r="S250" s="532">
        <f t="shared" si="37"/>
        <v>47.600000000000136</v>
      </c>
      <c r="T250" s="411" t="str">
        <f t="shared" si="33"/>
        <v>A</v>
      </c>
      <c r="U250" s="411" t="str">
        <f>IFERROR(INDEX(Nível!D:D,MATCH(H250,Nível!A:A,0)),U249)</f>
        <v>A</v>
      </c>
      <c r="V250" s="411" t="str">
        <f>IFERROR(INDEX(Nível!D:D,MATCH(H250,Nível!B:B,0)),V249)</f>
        <v>A</v>
      </c>
      <c r="W250" s="412" t="str">
        <f>IFERROR(INDEX(Nível!D:D,MATCH(H250,Nível!C:C,0)),CARREIRA!W249)</f>
        <v>A</v>
      </c>
      <c r="AZ250" s="411"/>
      <c r="BA250" s="413"/>
      <c r="BB250" s="414"/>
      <c r="BC250" s="414"/>
      <c r="BD250" s="414"/>
      <c r="BE250" s="414"/>
    </row>
    <row r="251" spans="7:57" ht="15" customHeight="1">
      <c r="G251" s="415"/>
      <c r="H251" s="411">
        <v>239</v>
      </c>
      <c r="I251" s="411">
        <f t="shared" si="34"/>
        <v>0.2</v>
      </c>
      <c r="J251" s="780"/>
      <c r="K251" s="533">
        <f>$K$17</f>
        <v>0</v>
      </c>
      <c r="L251" s="780"/>
      <c r="M251" s="526">
        <f t="shared" si="35"/>
        <v>0</v>
      </c>
      <c r="N251" s="527">
        <f t="shared" si="36"/>
        <v>0.2</v>
      </c>
      <c r="O251" s="413"/>
      <c r="P251" s="531"/>
      <c r="Q251" s="531"/>
      <c r="R251" s="530">
        <f t="shared" si="32"/>
        <v>0.2</v>
      </c>
      <c r="S251" s="532">
        <f t="shared" si="37"/>
        <v>47.800000000000139</v>
      </c>
      <c r="T251" s="411" t="str">
        <f t="shared" si="33"/>
        <v>A</v>
      </c>
      <c r="U251" s="411" t="str">
        <f>IFERROR(INDEX(Nível!D:D,MATCH(H251,Nível!A:A,0)),U250)</f>
        <v>A</v>
      </c>
      <c r="V251" s="411" t="str">
        <f>IFERROR(INDEX(Nível!D:D,MATCH(H251,Nível!B:B,0)),V250)</f>
        <v>A</v>
      </c>
      <c r="W251" s="412" t="str">
        <f>IFERROR(INDEX(Nível!D:D,MATCH(H251,Nível!C:C,0)),CARREIRA!W250)</f>
        <v>A</v>
      </c>
      <c r="AZ251" s="411"/>
      <c r="BA251" s="413"/>
      <c r="BB251" s="414"/>
      <c r="BC251" s="414"/>
      <c r="BD251" s="414"/>
      <c r="BE251" s="414"/>
    </row>
    <row r="252" spans="7:57" ht="15" customHeight="1">
      <c r="G252" s="417"/>
      <c r="H252" s="411">
        <v>240</v>
      </c>
      <c r="I252" s="411">
        <f t="shared" si="34"/>
        <v>0.2</v>
      </c>
      <c r="J252" s="781"/>
      <c r="K252" s="533">
        <f>$K$18</f>
        <v>0</v>
      </c>
      <c r="L252" s="781"/>
      <c r="M252" s="526">
        <f t="shared" si="35"/>
        <v>0</v>
      </c>
      <c r="N252" s="527">
        <f t="shared" si="36"/>
        <v>0.2</v>
      </c>
      <c r="O252" s="413"/>
      <c r="P252" s="531"/>
      <c r="Q252" s="531"/>
      <c r="R252" s="530">
        <f t="shared" si="32"/>
        <v>0.2</v>
      </c>
      <c r="S252" s="532">
        <f t="shared" si="37"/>
        <v>48.000000000000142</v>
      </c>
      <c r="T252" s="411" t="str">
        <f t="shared" si="33"/>
        <v>B</v>
      </c>
      <c r="U252" s="411" t="str">
        <f>IFERROR(INDEX(Nível!D:D,MATCH(H252,Nível!A:A,0)),U251)</f>
        <v>B</v>
      </c>
      <c r="V252" s="411" t="str">
        <f>IFERROR(INDEX(Nível!D:D,MATCH(H252,Nível!B:B,0)),V251)</f>
        <v>B</v>
      </c>
      <c r="W252" s="412" t="str">
        <f>IFERROR(INDEX(Nível!D:D,MATCH(H252,Nível!C:C,0)),CARREIRA!W251)</f>
        <v>B</v>
      </c>
      <c r="AZ252" s="411"/>
      <c r="BA252" s="413"/>
      <c r="BB252" s="414"/>
      <c r="BC252" s="414"/>
      <c r="BD252" s="414"/>
      <c r="BE252" s="414"/>
    </row>
    <row r="253" spans="7:57" ht="15" customHeight="1">
      <c r="G253" s="409" t="s">
        <v>552</v>
      </c>
      <c r="H253" s="417">
        <v>241</v>
      </c>
      <c r="I253" s="411">
        <f t="shared" si="34"/>
        <v>0.2</v>
      </c>
      <c r="J253" s="779">
        <f>$J$13</f>
        <v>0</v>
      </c>
      <c r="K253" s="533">
        <f>$K$13</f>
        <v>0</v>
      </c>
      <c r="L253" s="779">
        <f>$L$13</f>
        <v>0</v>
      </c>
      <c r="M253" s="526">
        <f t="shared" si="35"/>
        <v>0</v>
      </c>
      <c r="N253" s="527">
        <f t="shared" si="36"/>
        <v>0.2</v>
      </c>
      <c r="O253" s="413"/>
      <c r="P253" s="531"/>
      <c r="Q253" s="531"/>
      <c r="R253" s="530">
        <f t="shared" si="32"/>
        <v>0.2</v>
      </c>
      <c r="S253" s="532">
        <f t="shared" si="37"/>
        <v>48.200000000000145</v>
      </c>
      <c r="T253" s="411" t="str">
        <f t="shared" si="33"/>
        <v>B</v>
      </c>
      <c r="U253" s="411" t="str">
        <f>IFERROR(INDEX(Nível!D:D,MATCH(H253,Nível!A:A,0)),U252)</f>
        <v>B</v>
      </c>
      <c r="V253" s="411" t="str">
        <f>IFERROR(INDEX(Nível!D:D,MATCH(H253,Nível!B:B,0)),V252)</f>
        <v>B</v>
      </c>
      <c r="W253" s="412" t="str">
        <f>IFERROR(INDEX(Nível!D:D,MATCH(H253,Nível!C:C,0)),CARREIRA!W252)</f>
        <v>B</v>
      </c>
      <c r="AZ253" s="411"/>
      <c r="BA253" s="413"/>
      <c r="BB253" s="414"/>
      <c r="BC253" s="414"/>
      <c r="BD253" s="414"/>
      <c r="BE253" s="414"/>
    </row>
    <row r="254" spans="7:57" ht="15" customHeight="1">
      <c r="G254" s="415"/>
      <c r="H254" s="411">
        <v>242</v>
      </c>
      <c r="I254" s="411">
        <f t="shared" si="34"/>
        <v>0.2</v>
      </c>
      <c r="J254" s="780"/>
      <c r="K254" s="533">
        <f>$K$14</f>
        <v>0</v>
      </c>
      <c r="L254" s="780"/>
      <c r="M254" s="526">
        <f t="shared" si="35"/>
        <v>0</v>
      </c>
      <c r="N254" s="527">
        <f t="shared" si="36"/>
        <v>0.2</v>
      </c>
      <c r="O254" s="413"/>
      <c r="P254" s="531"/>
      <c r="Q254" s="531"/>
      <c r="R254" s="530">
        <f t="shared" si="32"/>
        <v>0.2</v>
      </c>
      <c r="S254" s="532">
        <f t="shared" si="37"/>
        <v>48.400000000000148</v>
      </c>
      <c r="T254" s="411" t="str">
        <f t="shared" si="33"/>
        <v>B</v>
      </c>
      <c r="U254" s="411" t="str">
        <f>IFERROR(INDEX(Nível!D:D,MATCH(H254,Nível!A:A,0)),U253)</f>
        <v>B</v>
      </c>
      <c r="V254" s="411" t="str">
        <f>IFERROR(INDEX(Nível!D:D,MATCH(H254,Nível!B:B,0)),V253)</f>
        <v>B</v>
      </c>
      <c r="W254" s="412" t="str">
        <f>IFERROR(INDEX(Nível!D:D,MATCH(H254,Nível!C:C,0)),CARREIRA!W253)</f>
        <v>B</v>
      </c>
      <c r="AZ254" s="411"/>
      <c r="BA254" s="413"/>
      <c r="BB254" s="414"/>
      <c r="BC254" s="414"/>
      <c r="BD254" s="414"/>
      <c r="BE254" s="414"/>
    </row>
    <row r="255" spans="7:57" ht="15" customHeight="1">
      <c r="G255" s="415"/>
      <c r="H255" s="411">
        <v>243</v>
      </c>
      <c r="I255" s="411">
        <f t="shared" si="34"/>
        <v>0.2</v>
      </c>
      <c r="J255" s="780"/>
      <c r="K255" s="533">
        <f>$K$15</f>
        <v>0</v>
      </c>
      <c r="L255" s="780"/>
      <c r="M255" s="526">
        <f t="shared" si="35"/>
        <v>0</v>
      </c>
      <c r="N255" s="527">
        <f t="shared" si="36"/>
        <v>0.2</v>
      </c>
      <c r="O255" s="413"/>
      <c r="P255" s="531"/>
      <c r="Q255" s="531"/>
      <c r="R255" s="530">
        <f t="shared" si="32"/>
        <v>0.2</v>
      </c>
      <c r="S255" s="532">
        <f t="shared" si="37"/>
        <v>48.600000000000151</v>
      </c>
      <c r="T255" s="411" t="str">
        <f t="shared" si="33"/>
        <v>B</v>
      </c>
      <c r="U255" s="411" t="str">
        <f>IFERROR(INDEX(Nível!D:D,MATCH(H255,Nível!A:A,0)),U254)</f>
        <v>B</v>
      </c>
      <c r="V255" s="411" t="str">
        <f>IFERROR(INDEX(Nível!D:D,MATCH(H255,Nível!B:B,0)),V254)</f>
        <v>B</v>
      </c>
      <c r="W255" s="412" t="str">
        <f>IFERROR(INDEX(Nível!D:D,MATCH(H255,Nível!C:C,0)),CARREIRA!W254)</f>
        <v>B</v>
      </c>
      <c r="AZ255" s="411"/>
      <c r="BA255" s="413"/>
      <c r="BB255" s="414"/>
      <c r="BC255" s="414"/>
      <c r="BD255" s="414"/>
      <c r="BE255" s="414"/>
    </row>
    <row r="256" spans="7:57" ht="15" customHeight="1">
      <c r="G256" s="415"/>
      <c r="H256" s="417">
        <v>244</v>
      </c>
      <c r="I256" s="411">
        <f t="shared" si="34"/>
        <v>0.2</v>
      </c>
      <c r="J256" s="780"/>
      <c r="K256" s="533">
        <f>$K$16</f>
        <v>0</v>
      </c>
      <c r="L256" s="780"/>
      <c r="M256" s="526">
        <f t="shared" si="35"/>
        <v>0</v>
      </c>
      <c r="N256" s="527">
        <f t="shared" si="36"/>
        <v>0.2</v>
      </c>
      <c r="O256" s="413"/>
      <c r="P256" s="531"/>
      <c r="Q256" s="531"/>
      <c r="R256" s="530">
        <f t="shared" si="32"/>
        <v>0.2</v>
      </c>
      <c r="S256" s="532">
        <f t="shared" si="37"/>
        <v>48.800000000000153</v>
      </c>
      <c r="T256" s="411" t="str">
        <f t="shared" si="33"/>
        <v>B</v>
      </c>
      <c r="U256" s="411" t="str">
        <f>IFERROR(INDEX(Nível!D:D,MATCH(H256,Nível!A:A,0)),U255)</f>
        <v>B</v>
      </c>
      <c r="V256" s="411" t="str">
        <f>IFERROR(INDEX(Nível!D:D,MATCH(H256,Nível!B:B,0)),V255)</f>
        <v>B</v>
      </c>
      <c r="W256" s="412" t="str">
        <f>IFERROR(INDEX(Nível!D:D,MATCH(H256,Nível!C:C,0)),CARREIRA!W255)</f>
        <v>B</v>
      </c>
      <c r="AZ256" s="411"/>
      <c r="BA256" s="413"/>
      <c r="BB256" s="414"/>
      <c r="BC256" s="414"/>
      <c r="BD256" s="414"/>
      <c r="BE256" s="414"/>
    </row>
    <row r="257" spans="7:57" ht="15" customHeight="1">
      <c r="G257" s="415"/>
      <c r="H257" s="411">
        <v>245</v>
      </c>
      <c r="I257" s="411">
        <f t="shared" si="34"/>
        <v>0.2</v>
      </c>
      <c r="J257" s="780"/>
      <c r="K257" s="533">
        <f>$K$17</f>
        <v>0</v>
      </c>
      <c r="L257" s="780"/>
      <c r="M257" s="526">
        <f t="shared" si="35"/>
        <v>0</v>
      </c>
      <c r="N257" s="527">
        <f t="shared" si="36"/>
        <v>0.2</v>
      </c>
      <c r="O257" s="413"/>
      <c r="P257" s="531"/>
      <c r="Q257" s="531"/>
      <c r="R257" s="530">
        <f t="shared" si="32"/>
        <v>0.2</v>
      </c>
      <c r="S257" s="532">
        <f t="shared" si="37"/>
        <v>49.000000000000156</v>
      </c>
      <c r="T257" s="411" t="str">
        <f t="shared" si="33"/>
        <v>B</v>
      </c>
      <c r="U257" s="411" t="str">
        <f>IFERROR(INDEX(Nível!D:D,MATCH(H257,Nível!A:A,0)),U256)</f>
        <v>B</v>
      </c>
      <c r="V257" s="411" t="str">
        <f>IFERROR(INDEX(Nível!D:D,MATCH(H257,Nível!B:B,0)),V256)</f>
        <v>B</v>
      </c>
      <c r="W257" s="412" t="str">
        <f>IFERROR(INDEX(Nível!D:D,MATCH(H257,Nível!C:C,0)),CARREIRA!W256)</f>
        <v>B</v>
      </c>
      <c r="AZ257" s="411"/>
      <c r="BA257" s="413"/>
      <c r="BB257" s="414"/>
      <c r="BC257" s="414"/>
      <c r="BD257" s="414"/>
      <c r="BE257" s="414"/>
    </row>
    <row r="258" spans="7:57" ht="15" customHeight="1">
      <c r="G258" s="415"/>
      <c r="H258" s="411">
        <v>246</v>
      </c>
      <c r="I258" s="411">
        <f t="shared" si="34"/>
        <v>0.2</v>
      </c>
      <c r="J258" s="781"/>
      <c r="K258" s="533">
        <f>$K$18</f>
        <v>0</v>
      </c>
      <c r="L258" s="780"/>
      <c r="M258" s="526">
        <f t="shared" si="35"/>
        <v>0</v>
      </c>
      <c r="N258" s="527">
        <f t="shared" si="36"/>
        <v>0.2</v>
      </c>
      <c r="O258" s="413"/>
      <c r="P258" s="531"/>
      <c r="Q258" s="531"/>
      <c r="R258" s="530">
        <f t="shared" si="32"/>
        <v>0.2</v>
      </c>
      <c r="S258" s="532">
        <f t="shared" si="37"/>
        <v>49.200000000000159</v>
      </c>
      <c r="T258" s="411" t="str">
        <f t="shared" si="33"/>
        <v>B</v>
      </c>
      <c r="U258" s="411" t="str">
        <f>IFERROR(INDEX(Nível!D:D,MATCH(H258,Nível!A:A,0)),U257)</f>
        <v>B</v>
      </c>
      <c r="V258" s="411" t="str">
        <f>IFERROR(INDEX(Nível!D:D,MATCH(H258,Nível!B:B,0)),V257)</f>
        <v>B</v>
      </c>
      <c r="W258" s="412" t="str">
        <f>IFERROR(INDEX(Nível!D:D,MATCH(H258,Nível!C:C,0)),CARREIRA!W257)</f>
        <v>B</v>
      </c>
      <c r="AZ258" s="411"/>
      <c r="BA258" s="413"/>
      <c r="BB258" s="414"/>
      <c r="BC258" s="414"/>
      <c r="BD258" s="414"/>
      <c r="BE258" s="414"/>
    </row>
    <row r="259" spans="7:57" ht="15" customHeight="1">
      <c r="G259" s="415"/>
      <c r="H259" s="417">
        <v>247</v>
      </c>
      <c r="I259" s="411">
        <f t="shared" si="34"/>
        <v>0.2</v>
      </c>
      <c r="J259" s="779">
        <f>$J$13</f>
        <v>0</v>
      </c>
      <c r="K259" s="533">
        <f>$K$13</f>
        <v>0</v>
      </c>
      <c r="L259" s="780"/>
      <c r="M259" s="526">
        <f t="shared" si="35"/>
        <v>0</v>
      </c>
      <c r="N259" s="527">
        <f t="shared" si="36"/>
        <v>0.2</v>
      </c>
      <c r="O259" s="413"/>
      <c r="P259" s="531"/>
      <c r="Q259" s="531"/>
      <c r="R259" s="530">
        <f t="shared" si="32"/>
        <v>0.2</v>
      </c>
      <c r="S259" s="532">
        <f t="shared" si="37"/>
        <v>49.400000000000162</v>
      </c>
      <c r="T259" s="411" t="str">
        <f t="shared" si="33"/>
        <v>B</v>
      </c>
      <c r="U259" s="411" t="str">
        <f>IFERROR(INDEX(Nível!D:D,MATCH(H259,Nível!A:A,0)),U258)</f>
        <v>B</v>
      </c>
      <c r="V259" s="411" t="str">
        <f>IFERROR(INDEX(Nível!D:D,MATCH(H259,Nível!B:B,0)),V258)</f>
        <v>B</v>
      </c>
      <c r="W259" s="412" t="str">
        <f>IFERROR(INDEX(Nível!D:D,MATCH(H259,Nível!C:C,0)),CARREIRA!W258)</f>
        <v>B</v>
      </c>
      <c r="AZ259" s="411"/>
      <c r="BA259" s="413"/>
      <c r="BB259" s="414"/>
      <c r="BC259" s="414"/>
      <c r="BD259" s="414"/>
      <c r="BE259" s="414"/>
    </row>
    <row r="260" spans="7:57" ht="15" customHeight="1">
      <c r="G260" s="415"/>
      <c r="H260" s="411">
        <v>248</v>
      </c>
      <c r="I260" s="411">
        <f t="shared" si="34"/>
        <v>0.2</v>
      </c>
      <c r="J260" s="780"/>
      <c r="K260" s="533">
        <f>$K$14</f>
        <v>0</v>
      </c>
      <c r="L260" s="780"/>
      <c r="M260" s="526">
        <f t="shared" si="35"/>
        <v>0</v>
      </c>
      <c r="N260" s="527">
        <f t="shared" si="36"/>
        <v>0.2</v>
      </c>
      <c r="O260" s="413"/>
      <c r="P260" s="531"/>
      <c r="Q260" s="531"/>
      <c r="R260" s="530">
        <f t="shared" si="32"/>
        <v>0.2</v>
      </c>
      <c r="S260" s="532">
        <f t="shared" si="37"/>
        <v>49.600000000000165</v>
      </c>
      <c r="T260" s="411" t="str">
        <f t="shared" si="33"/>
        <v>B</v>
      </c>
      <c r="U260" s="411" t="str">
        <f>IFERROR(INDEX(Nível!D:D,MATCH(H260,Nível!A:A,0)),U259)</f>
        <v>B</v>
      </c>
      <c r="V260" s="411" t="str">
        <f>IFERROR(INDEX(Nível!D:D,MATCH(H260,Nível!B:B,0)),V259)</f>
        <v>B</v>
      </c>
      <c r="W260" s="412" t="str">
        <f>IFERROR(INDEX(Nível!D:D,MATCH(H260,Nível!C:C,0)),CARREIRA!W259)</f>
        <v>B</v>
      </c>
      <c r="AZ260" s="411"/>
      <c r="BA260" s="413"/>
      <c r="BB260" s="414"/>
      <c r="BC260" s="414"/>
      <c r="BD260" s="414"/>
      <c r="BE260" s="414"/>
    </row>
    <row r="261" spans="7:57" ht="15" customHeight="1">
      <c r="G261" s="415"/>
      <c r="H261" s="411">
        <v>249</v>
      </c>
      <c r="I261" s="411">
        <f t="shared" si="34"/>
        <v>0.2</v>
      </c>
      <c r="J261" s="780"/>
      <c r="K261" s="533">
        <f>$K$15</f>
        <v>0</v>
      </c>
      <c r="L261" s="780"/>
      <c r="M261" s="526">
        <f t="shared" si="35"/>
        <v>0</v>
      </c>
      <c r="N261" s="527">
        <f t="shared" si="36"/>
        <v>0.2</v>
      </c>
      <c r="O261" s="413"/>
      <c r="P261" s="531"/>
      <c r="Q261" s="531"/>
      <c r="R261" s="530">
        <f t="shared" si="32"/>
        <v>0.2</v>
      </c>
      <c r="S261" s="532">
        <f t="shared" si="37"/>
        <v>49.800000000000168</v>
      </c>
      <c r="T261" s="411" t="str">
        <f t="shared" si="33"/>
        <v>B</v>
      </c>
      <c r="U261" s="411" t="str">
        <f>IFERROR(INDEX(Nível!D:D,MATCH(H261,Nível!A:A,0)),U260)</f>
        <v>B</v>
      </c>
      <c r="V261" s="411" t="str">
        <f>IFERROR(INDEX(Nível!D:D,MATCH(H261,Nível!B:B,0)),V260)</f>
        <v>B</v>
      </c>
      <c r="W261" s="412" t="str">
        <f>IFERROR(INDEX(Nível!D:D,MATCH(H261,Nível!C:C,0)),CARREIRA!W260)</f>
        <v>B</v>
      </c>
      <c r="AZ261" s="411"/>
      <c r="BA261" s="413"/>
      <c r="BB261" s="414"/>
      <c r="BC261" s="414"/>
      <c r="BD261" s="414"/>
      <c r="BE261" s="414"/>
    </row>
    <row r="262" spans="7:57" ht="15" customHeight="1">
      <c r="G262" s="415"/>
      <c r="H262" s="417">
        <v>250</v>
      </c>
      <c r="I262" s="411">
        <f t="shared" si="34"/>
        <v>0.2</v>
      </c>
      <c r="J262" s="780"/>
      <c r="K262" s="533">
        <f>$K$16</f>
        <v>0</v>
      </c>
      <c r="L262" s="780"/>
      <c r="M262" s="526">
        <f t="shared" si="35"/>
        <v>0</v>
      </c>
      <c r="N262" s="527">
        <f t="shared" si="36"/>
        <v>0.2</v>
      </c>
      <c r="O262" s="413"/>
      <c r="P262" s="531"/>
      <c r="Q262" s="531"/>
      <c r="R262" s="530">
        <f t="shared" si="32"/>
        <v>0.2</v>
      </c>
      <c r="S262" s="532">
        <f t="shared" si="37"/>
        <v>50.000000000000171</v>
      </c>
      <c r="T262" s="411" t="str">
        <f t="shared" si="33"/>
        <v>B</v>
      </c>
      <c r="U262" s="411" t="str">
        <f>IFERROR(INDEX(Nível!D:D,MATCH(H262,Nível!A:A,0)),U261)</f>
        <v>B</v>
      </c>
      <c r="V262" s="411" t="str">
        <f>IFERROR(INDEX(Nível!D:D,MATCH(H262,Nível!B:B,0)),V261)</f>
        <v>B</v>
      </c>
      <c r="W262" s="412" t="str">
        <f>IFERROR(INDEX(Nível!D:D,MATCH(H262,Nível!C:C,0)),CARREIRA!W261)</f>
        <v>B</v>
      </c>
      <c r="AZ262" s="411"/>
      <c r="BA262" s="413"/>
      <c r="BB262" s="414"/>
      <c r="BC262" s="414"/>
      <c r="BD262" s="414"/>
      <c r="BE262" s="414"/>
    </row>
    <row r="263" spans="7:57" ht="15" customHeight="1">
      <c r="G263" s="415"/>
      <c r="H263" s="411">
        <v>251</v>
      </c>
      <c r="I263" s="411">
        <f t="shared" si="34"/>
        <v>0.2</v>
      </c>
      <c r="J263" s="780"/>
      <c r="K263" s="533">
        <f>$K$17</f>
        <v>0</v>
      </c>
      <c r="L263" s="780"/>
      <c r="M263" s="526">
        <f t="shared" si="35"/>
        <v>0</v>
      </c>
      <c r="N263" s="527">
        <f t="shared" si="36"/>
        <v>0.2</v>
      </c>
      <c r="O263" s="413"/>
      <c r="P263" s="531"/>
      <c r="Q263" s="531"/>
      <c r="R263" s="530">
        <f t="shared" si="32"/>
        <v>0.2</v>
      </c>
      <c r="S263" s="532">
        <f t="shared" si="37"/>
        <v>50.200000000000173</v>
      </c>
      <c r="T263" s="411" t="str">
        <f t="shared" si="33"/>
        <v>B</v>
      </c>
      <c r="U263" s="411" t="str">
        <f>IFERROR(INDEX(Nível!D:D,MATCH(H263,Nível!A:A,0)),U262)</f>
        <v>B</v>
      </c>
      <c r="V263" s="411" t="str">
        <f>IFERROR(INDEX(Nível!D:D,MATCH(H263,Nível!B:B,0)),V262)</f>
        <v>B</v>
      </c>
      <c r="W263" s="412" t="str">
        <f>IFERROR(INDEX(Nível!D:D,MATCH(H263,Nível!C:C,0)),CARREIRA!W262)</f>
        <v>B</v>
      </c>
      <c r="AZ263" s="411"/>
      <c r="BA263" s="413"/>
      <c r="BB263" s="414"/>
      <c r="BC263" s="414"/>
      <c r="BD263" s="414"/>
      <c r="BE263" s="414"/>
    </row>
    <row r="264" spans="7:57" ht="15" customHeight="1">
      <c r="G264" s="417"/>
      <c r="H264" s="411">
        <v>252</v>
      </c>
      <c r="I264" s="411">
        <f t="shared" si="34"/>
        <v>0.2</v>
      </c>
      <c r="J264" s="781"/>
      <c r="K264" s="533">
        <f>$K$18</f>
        <v>0</v>
      </c>
      <c r="L264" s="780"/>
      <c r="M264" s="526">
        <f t="shared" si="35"/>
        <v>0</v>
      </c>
      <c r="N264" s="527">
        <f t="shared" si="36"/>
        <v>0.2</v>
      </c>
      <c r="O264" s="413"/>
      <c r="P264" s="531"/>
      <c r="Q264" s="531"/>
      <c r="R264" s="530">
        <f t="shared" si="32"/>
        <v>0.2</v>
      </c>
      <c r="S264" s="532">
        <f t="shared" si="37"/>
        <v>50.400000000000176</v>
      </c>
      <c r="T264" s="411" t="str">
        <f t="shared" si="33"/>
        <v>B</v>
      </c>
      <c r="U264" s="411" t="str">
        <f>IFERROR(INDEX(Nível!D:D,MATCH(H264,Nível!A:A,0)),U263)</f>
        <v>B</v>
      </c>
      <c r="V264" s="411" t="str">
        <f>IFERROR(INDEX(Nível!D:D,MATCH(H264,Nível!B:B,0)),V263)</f>
        <v>B</v>
      </c>
      <c r="W264" s="412" t="str">
        <f>IFERROR(INDEX(Nível!D:D,MATCH(H264,Nível!C:C,0)),CARREIRA!W263)</f>
        <v>B</v>
      </c>
      <c r="AZ264" s="411"/>
      <c r="BA264" s="413"/>
      <c r="BB264" s="414"/>
      <c r="BC264" s="414"/>
      <c r="BD264" s="414"/>
      <c r="BE264" s="414"/>
    </row>
    <row r="265" spans="7:57" ht="15" customHeight="1">
      <c r="G265" s="409" t="s">
        <v>553</v>
      </c>
      <c r="H265" s="417">
        <v>253</v>
      </c>
      <c r="I265" s="411">
        <f t="shared" si="34"/>
        <v>0.2</v>
      </c>
      <c r="J265" s="779">
        <f>$J$13</f>
        <v>0</v>
      </c>
      <c r="K265" s="533">
        <f>$K$13</f>
        <v>0</v>
      </c>
      <c r="L265" s="780"/>
      <c r="M265" s="526">
        <f t="shared" si="35"/>
        <v>0</v>
      </c>
      <c r="N265" s="527">
        <f t="shared" si="36"/>
        <v>0.2</v>
      </c>
      <c r="O265" s="413"/>
      <c r="P265" s="531"/>
      <c r="Q265" s="531"/>
      <c r="R265" s="530">
        <f t="shared" si="32"/>
        <v>0.2</v>
      </c>
      <c r="S265" s="532">
        <f t="shared" si="37"/>
        <v>50.600000000000179</v>
      </c>
      <c r="T265" s="411" t="str">
        <f t="shared" si="33"/>
        <v>B</v>
      </c>
      <c r="U265" s="411" t="str">
        <f>IFERROR(INDEX(Nível!D:D,MATCH(H265,Nível!A:A,0)),U264)</f>
        <v>B</v>
      </c>
      <c r="V265" s="411" t="str">
        <f>IFERROR(INDEX(Nível!D:D,MATCH(H265,Nível!B:B,0)),V264)</f>
        <v>B</v>
      </c>
      <c r="W265" s="412" t="str">
        <f>IFERROR(INDEX(Nível!D:D,MATCH(H265,Nível!C:C,0)),CARREIRA!W264)</f>
        <v>B</v>
      </c>
      <c r="AZ265" s="411"/>
      <c r="BA265" s="413"/>
      <c r="BB265" s="414"/>
      <c r="BC265" s="414"/>
      <c r="BD265" s="414"/>
      <c r="BE265" s="414"/>
    </row>
    <row r="266" spans="7:57" ht="15" customHeight="1">
      <c r="G266" s="415"/>
      <c r="H266" s="411">
        <v>254</v>
      </c>
      <c r="I266" s="411">
        <f t="shared" si="34"/>
        <v>0.2</v>
      </c>
      <c r="J266" s="780"/>
      <c r="K266" s="533">
        <f>$K$14</f>
        <v>0</v>
      </c>
      <c r="L266" s="780"/>
      <c r="M266" s="526">
        <f t="shared" si="35"/>
        <v>0</v>
      </c>
      <c r="N266" s="527">
        <f t="shared" si="36"/>
        <v>0.2</v>
      </c>
      <c r="O266" s="413"/>
      <c r="P266" s="531"/>
      <c r="Q266" s="531"/>
      <c r="R266" s="530">
        <f t="shared" si="32"/>
        <v>0.2</v>
      </c>
      <c r="S266" s="532">
        <f t="shared" si="37"/>
        <v>50.800000000000182</v>
      </c>
      <c r="T266" s="411" t="str">
        <f t="shared" si="33"/>
        <v>B</v>
      </c>
      <c r="U266" s="411" t="str">
        <f>IFERROR(INDEX(Nível!D:D,MATCH(H266,Nível!A:A,0)),U265)</f>
        <v>B</v>
      </c>
      <c r="V266" s="411" t="str">
        <f>IFERROR(INDEX(Nível!D:D,MATCH(H266,Nível!B:B,0)),V265)</f>
        <v>B</v>
      </c>
      <c r="W266" s="412" t="str">
        <f>IFERROR(INDEX(Nível!D:D,MATCH(H266,Nível!C:C,0)),CARREIRA!W265)</f>
        <v>B</v>
      </c>
      <c r="AZ266" s="411"/>
      <c r="BA266" s="413"/>
      <c r="BB266" s="414"/>
      <c r="BC266" s="414"/>
      <c r="BD266" s="414"/>
      <c r="BE266" s="414"/>
    </row>
    <row r="267" spans="7:57" ht="15" customHeight="1">
      <c r="G267" s="415"/>
      <c r="H267" s="411">
        <v>255</v>
      </c>
      <c r="I267" s="411">
        <f t="shared" si="34"/>
        <v>0.2</v>
      </c>
      <c r="J267" s="780"/>
      <c r="K267" s="533">
        <f>$K$15</f>
        <v>0</v>
      </c>
      <c r="L267" s="780"/>
      <c r="M267" s="526">
        <f t="shared" si="35"/>
        <v>0</v>
      </c>
      <c r="N267" s="527">
        <f t="shared" si="36"/>
        <v>0.2</v>
      </c>
      <c r="O267" s="413"/>
      <c r="P267" s="531"/>
      <c r="Q267" s="531"/>
      <c r="R267" s="530">
        <f t="shared" si="32"/>
        <v>0.2</v>
      </c>
      <c r="S267" s="532">
        <f t="shared" si="37"/>
        <v>51.000000000000185</v>
      </c>
      <c r="T267" s="411" t="str">
        <f t="shared" si="33"/>
        <v>B</v>
      </c>
      <c r="U267" s="411" t="str">
        <f>IFERROR(INDEX(Nível!D:D,MATCH(H267,Nível!A:A,0)),U266)</f>
        <v>B</v>
      </c>
      <c r="V267" s="411" t="str">
        <f>IFERROR(INDEX(Nível!D:D,MATCH(H267,Nível!B:B,0)),V266)</f>
        <v>B</v>
      </c>
      <c r="W267" s="412" t="str">
        <f>IFERROR(INDEX(Nível!D:D,MATCH(H267,Nível!C:C,0)),CARREIRA!W266)</f>
        <v>B</v>
      </c>
      <c r="AZ267" s="411"/>
      <c r="BA267" s="413"/>
      <c r="BB267" s="414"/>
      <c r="BC267" s="414"/>
      <c r="BD267" s="414"/>
      <c r="BE267" s="414"/>
    </row>
    <row r="268" spans="7:57" ht="15" customHeight="1">
      <c r="G268" s="415"/>
      <c r="H268" s="417">
        <v>256</v>
      </c>
      <c r="I268" s="411">
        <f t="shared" si="34"/>
        <v>0.2</v>
      </c>
      <c r="J268" s="780"/>
      <c r="K268" s="533">
        <f>$K$16</f>
        <v>0</v>
      </c>
      <c r="L268" s="780"/>
      <c r="M268" s="526">
        <f t="shared" si="35"/>
        <v>0</v>
      </c>
      <c r="N268" s="527">
        <f t="shared" si="36"/>
        <v>0.2</v>
      </c>
      <c r="O268" s="413"/>
      <c r="P268" s="531"/>
      <c r="Q268" s="531"/>
      <c r="R268" s="530">
        <f t="shared" si="32"/>
        <v>0.2</v>
      </c>
      <c r="S268" s="532">
        <f t="shared" si="37"/>
        <v>51.200000000000188</v>
      </c>
      <c r="T268" s="411" t="str">
        <f t="shared" si="33"/>
        <v>B</v>
      </c>
      <c r="U268" s="411" t="str">
        <f>IFERROR(INDEX(Nível!D:D,MATCH(H268,Nível!A:A,0)),U267)</f>
        <v>B</v>
      </c>
      <c r="V268" s="411" t="str">
        <f>IFERROR(INDEX(Nível!D:D,MATCH(H268,Nível!B:B,0)),V267)</f>
        <v>B</v>
      </c>
      <c r="W268" s="412" t="str">
        <f>IFERROR(INDEX(Nível!D:D,MATCH(H268,Nível!C:C,0)),CARREIRA!W267)</f>
        <v>B</v>
      </c>
      <c r="AZ268" s="411"/>
      <c r="BA268" s="413"/>
      <c r="BB268" s="414"/>
      <c r="BC268" s="414"/>
      <c r="BD268" s="414"/>
      <c r="BE268" s="414"/>
    </row>
    <row r="269" spans="7:57" ht="15" customHeight="1">
      <c r="G269" s="415"/>
      <c r="H269" s="411">
        <v>257</v>
      </c>
      <c r="I269" s="411">
        <f t="shared" si="34"/>
        <v>0.2</v>
      </c>
      <c r="J269" s="780"/>
      <c r="K269" s="533">
        <f>$K$17</f>
        <v>0</v>
      </c>
      <c r="L269" s="780"/>
      <c r="M269" s="526">
        <f t="shared" si="35"/>
        <v>0</v>
      </c>
      <c r="N269" s="527">
        <f t="shared" si="36"/>
        <v>0.2</v>
      </c>
      <c r="O269" s="413"/>
      <c r="P269" s="531"/>
      <c r="Q269" s="531"/>
      <c r="R269" s="530">
        <f t="shared" ref="R269:R332" si="38">SUM(N269:Q269)</f>
        <v>0.2</v>
      </c>
      <c r="S269" s="532">
        <f t="shared" si="37"/>
        <v>51.40000000000019</v>
      </c>
      <c r="T269" s="411" t="str">
        <f t="shared" ref="T269:T332" si="39">INDEX($B$9:$C$27,MATCH(S269,$C$9:$C$27,1),1)</f>
        <v>B</v>
      </c>
      <c r="U269" s="411" t="str">
        <f>IFERROR(INDEX(Nível!D:D,MATCH(H269,Nível!A:A,0)),U268)</f>
        <v>B</v>
      </c>
      <c r="V269" s="411" t="str">
        <f>IFERROR(INDEX(Nível!D:D,MATCH(H269,Nível!B:B,0)),V268)</f>
        <v>B</v>
      </c>
      <c r="W269" s="412" t="str">
        <f>IFERROR(INDEX(Nível!D:D,MATCH(H269,Nível!C:C,0)),CARREIRA!W268)</f>
        <v>B</v>
      </c>
      <c r="AZ269" s="411"/>
      <c r="BA269" s="413"/>
      <c r="BB269" s="414"/>
      <c r="BC269" s="414"/>
      <c r="BD269" s="414"/>
      <c r="BE269" s="414"/>
    </row>
    <row r="270" spans="7:57" ht="15" customHeight="1">
      <c r="G270" s="415"/>
      <c r="H270" s="411">
        <v>258</v>
      </c>
      <c r="I270" s="411">
        <f t="shared" ref="I270:I333" si="40">$I$13</f>
        <v>0.2</v>
      </c>
      <c r="J270" s="781"/>
      <c r="K270" s="533">
        <f>$K$18</f>
        <v>0</v>
      </c>
      <c r="L270" s="780"/>
      <c r="M270" s="526">
        <f t="shared" ref="M270:M333" si="41">$M$13</f>
        <v>0</v>
      </c>
      <c r="N270" s="527">
        <f t="shared" ref="N270:N333" si="42">SUM(I270+K270+M270)*$N$10</f>
        <v>0.2</v>
      </c>
      <c r="O270" s="413"/>
      <c r="P270" s="531"/>
      <c r="Q270" s="531"/>
      <c r="R270" s="530">
        <f t="shared" si="38"/>
        <v>0.2</v>
      </c>
      <c r="S270" s="532">
        <f t="shared" ref="S270:S333" si="43">S269+R270</f>
        <v>51.600000000000193</v>
      </c>
      <c r="T270" s="411" t="str">
        <f t="shared" si="39"/>
        <v>B</v>
      </c>
      <c r="U270" s="411" t="str">
        <f>IFERROR(INDEX(Nível!D:D,MATCH(H270,Nível!A:A,0)),U269)</f>
        <v>B</v>
      </c>
      <c r="V270" s="411" t="str">
        <f>IFERROR(INDEX(Nível!D:D,MATCH(H270,Nível!B:B,0)),V269)</f>
        <v>B</v>
      </c>
      <c r="W270" s="412" t="str">
        <f>IFERROR(INDEX(Nível!D:D,MATCH(H270,Nível!C:C,0)),CARREIRA!W269)</f>
        <v>B</v>
      </c>
      <c r="AZ270" s="411"/>
      <c r="BA270" s="413"/>
      <c r="BB270" s="414"/>
      <c r="BC270" s="414"/>
      <c r="BD270" s="414"/>
      <c r="BE270" s="414"/>
    </row>
    <row r="271" spans="7:57" ht="15" customHeight="1">
      <c r="G271" s="415"/>
      <c r="H271" s="417">
        <v>259</v>
      </c>
      <c r="I271" s="411">
        <f t="shared" si="40"/>
        <v>0.2</v>
      </c>
      <c r="J271" s="779">
        <f>$J$13</f>
        <v>0</v>
      </c>
      <c r="K271" s="533">
        <f>$K$13</f>
        <v>0</v>
      </c>
      <c r="L271" s="780"/>
      <c r="M271" s="526">
        <f t="shared" si="41"/>
        <v>0</v>
      </c>
      <c r="N271" s="527">
        <f t="shared" si="42"/>
        <v>0.2</v>
      </c>
      <c r="O271" s="413"/>
      <c r="P271" s="531"/>
      <c r="Q271" s="531"/>
      <c r="R271" s="530">
        <f t="shared" si="38"/>
        <v>0.2</v>
      </c>
      <c r="S271" s="532">
        <f t="shared" si="43"/>
        <v>51.800000000000196</v>
      </c>
      <c r="T271" s="411" t="str">
        <f t="shared" si="39"/>
        <v>B</v>
      </c>
      <c r="U271" s="411" t="str">
        <f>IFERROR(INDEX(Nível!D:D,MATCH(H271,Nível!A:A,0)),U270)</f>
        <v>B</v>
      </c>
      <c r="V271" s="411" t="str">
        <f>IFERROR(INDEX(Nível!D:D,MATCH(H271,Nível!B:B,0)),V270)</f>
        <v>B</v>
      </c>
      <c r="W271" s="412" t="str">
        <f>IFERROR(INDEX(Nível!D:D,MATCH(H271,Nível!C:C,0)),CARREIRA!W270)</f>
        <v>B</v>
      </c>
      <c r="AZ271" s="411"/>
      <c r="BA271" s="413"/>
      <c r="BB271" s="414"/>
      <c r="BC271" s="414"/>
      <c r="BD271" s="414"/>
      <c r="BE271" s="414"/>
    </row>
    <row r="272" spans="7:57" ht="15" customHeight="1">
      <c r="G272" s="415"/>
      <c r="H272" s="411">
        <v>260</v>
      </c>
      <c r="I272" s="411">
        <f t="shared" si="40"/>
        <v>0.2</v>
      </c>
      <c r="J272" s="780"/>
      <c r="K272" s="533">
        <f>$K$14</f>
        <v>0</v>
      </c>
      <c r="L272" s="780"/>
      <c r="M272" s="526">
        <f t="shared" si="41"/>
        <v>0</v>
      </c>
      <c r="N272" s="527">
        <f t="shared" si="42"/>
        <v>0.2</v>
      </c>
      <c r="O272" s="413"/>
      <c r="P272" s="531"/>
      <c r="Q272" s="531"/>
      <c r="R272" s="530">
        <f t="shared" si="38"/>
        <v>0.2</v>
      </c>
      <c r="S272" s="532">
        <f t="shared" si="43"/>
        <v>52.000000000000199</v>
      </c>
      <c r="T272" s="411" t="str">
        <f t="shared" si="39"/>
        <v>B</v>
      </c>
      <c r="U272" s="411" t="str">
        <f>IFERROR(INDEX(Nível!D:D,MATCH(H272,Nível!A:A,0)),U271)</f>
        <v>B</v>
      </c>
      <c r="V272" s="411" t="str">
        <f>IFERROR(INDEX(Nível!D:D,MATCH(H272,Nível!B:B,0)),V271)</f>
        <v>B</v>
      </c>
      <c r="W272" s="412" t="str">
        <f>IFERROR(INDEX(Nível!D:D,MATCH(H272,Nível!C:C,0)),CARREIRA!W271)</f>
        <v>B</v>
      </c>
      <c r="AZ272" s="411"/>
      <c r="BA272" s="413"/>
      <c r="BB272" s="414"/>
      <c r="BC272" s="414"/>
      <c r="BD272" s="414"/>
      <c r="BE272" s="414"/>
    </row>
    <row r="273" spans="7:57" ht="15" customHeight="1">
      <c r="G273" s="415"/>
      <c r="H273" s="411">
        <v>261</v>
      </c>
      <c r="I273" s="411">
        <f t="shared" si="40"/>
        <v>0.2</v>
      </c>
      <c r="J273" s="780"/>
      <c r="K273" s="533">
        <f>$K$15</f>
        <v>0</v>
      </c>
      <c r="L273" s="780"/>
      <c r="M273" s="526">
        <f t="shared" si="41"/>
        <v>0</v>
      </c>
      <c r="N273" s="527">
        <f t="shared" si="42"/>
        <v>0.2</v>
      </c>
      <c r="O273" s="413"/>
      <c r="P273" s="531"/>
      <c r="Q273" s="531"/>
      <c r="R273" s="530">
        <f t="shared" si="38"/>
        <v>0.2</v>
      </c>
      <c r="S273" s="532">
        <f t="shared" si="43"/>
        <v>52.200000000000202</v>
      </c>
      <c r="T273" s="411" t="str">
        <f t="shared" si="39"/>
        <v>B</v>
      </c>
      <c r="U273" s="411" t="str">
        <f>IFERROR(INDEX(Nível!D:D,MATCH(H273,Nível!A:A,0)),U272)</f>
        <v>B</v>
      </c>
      <c r="V273" s="411" t="str">
        <f>IFERROR(INDEX(Nível!D:D,MATCH(H273,Nível!B:B,0)),V272)</f>
        <v>B</v>
      </c>
      <c r="W273" s="412" t="str">
        <f>IFERROR(INDEX(Nível!D:D,MATCH(H273,Nível!C:C,0)),CARREIRA!W272)</f>
        <v>B</v>
      </c>
      <c r="AZ273" s="411"/>
      <c r="BA273" s="413"/>
      <c r="BB273" s="414"/>
      <c r="BC273" s="414"/>
      <c r="BD273" s="414"/>
      <c r="BE273" s="414"/>
    </row>
    <row r="274" spans="7:57" ht="15" customHeight="1">
      <c r="G274" s="415"/>
      <c r="H274" s="417">
        <v>262</v>
      </c>
      <c r="I274" s="411">
        <f t="shared" si="40"/>
        <v>0.2</v>
      </c>
      <c r="J274" s="780"/>
      <c r="K274" s="533">
        <f>$K$16</f>
        <v>0</v>
      </c>
      <c r="L274" s="780"/>
      <c r="M274" s="526">
        <f t="shared" si="41"/>
        <v>0</v>
      </c>
      <c r="N274" s="527">
        <f t="shared" si="42"/>
        <v>0.2</v>
      </c>
      <c r="O274" s="413"/>
      <c r="P274" s="531"/>
      <c r="Q274" s="531"/>
      <c r="R274" s="530">
        <f t="shared" si="38"/>
        <v>0.2</v>
      </c>
      <c r="S274" s="532">
        <f t="shared" si="43"/>
        <v>52.400000000000205</v>
      </c>
      <c r="T274" s="411" t="str">
        <f t="shared" si="39"/>
        <v>B</v>
      </c>
      <c r="U274" s="411" t="str">
        <f>IFERROR(INDEX(Nível!D:D,MATCH(H274,Nível!A:A,0)),U273)</f>
        <v>B</v>
      </c>
      <c r="V274" s="411" t="str">
        <f>IFERROR(INDEX(Nível!D:D,MATCH(H274,Nível!B:B,0)),V273)</f>
        <v>B</v>
      </c>
      <c r="W274" s="412" t="str">
        <f>IFERROR(INDEX(Nível!D:D,MATCH(H274,Nível!C:C,0)),CARREIRA!W273)</f>
        <v>B</v>
      </c>
      <c r="AZ274" s="411"/>
      <c r="BA274" s="413"/>
      <c r="BB274" s="414"/>
      <c r="BC274" s="414"/>
      <c r="BD274" s="414"/>
      <c r="BE274" s="414"/>
    </row>
    <row r="275" spans="7:57" ht="15" customHeight="1">
      <c r="G275" s="415"/>
      <c r="H275" s="411">
        <v>263</v>
      </c>
      <c r="I275" s="411">
        <f t="shared" si="40"/>
        <v>0.2</v>
      </c>
      <c r="J275" s="780"/>
      <c r="K275" s="533">
        <f>$K$17</f>
        <v>0</v>
      </c>
      <c r="L275" s="780"/>
      <c r="M275" s="526">
        <f t="shared" si="41"/>
        <v>0</v>
      </c>
      <c r="N275" s="527">
        <f t="shared" si="42"/>
        <v>0.2</v>
      </c>
      <c r="O275" s="413"/>
      <c r="P275" s="531"/>
      <c r="Q275" s="531"/>
      <c r="R275" s="530">
        <f t="shared" si="38"/>
        <v>0.2</v>
      </c>
      <c r="S275" s="532">
        <f t="shared" si="43"/>
        <v>52.600000000000207</v>
      </c>
      <c r="T275" s="411" t="str">
        <f t="shared" si="39"/>
        <v>B</v>
      </c>
      <c r="U275" s="411" t="str">
        <f>IFERROR(INDEX(Nível!D:D,MATCH(H275,Nível!A:A,0)),U274)</f>
        <v>B</v>
      </c>
      <c r="V275" s="411" t="str">
        <f>IFERROR(INDEX(Nível!D:D,MATCH(H275,Nível!B:B,0)),V274)</f>
        <v>B</v>
      </c>
      <c r="W275" s="412" t="str">
        <f>IFERROR(INDEX(Nível!D:D,MATCH(H275,Nível!C:C,0)),CARREIRA!W274)</f>
        <v>B</v>
      </c>
      <c r="AZ275" s="411"/>
      <c r="BA275" s="413"/>
      <c r="BB275" s="414"/>
      <c r="BC275" s="414"/>
      <c r="BD275" s="414"/>
      <c r="BE275" s="414"/>
    </row>
    <row r="276" spans="7:57" ht="15" customHeight="1">
      <c r="G276" s="417"/>
      <c r="H276" s="411">
        <v>264</v>
      </c>
      <c r="I276" s="411">
        <f t="shared" si="40"/>
        <v>0.2</v>
      </c>
      <c r="J276" s="781"/>
      <c r="K276" s="533">
        <f>$K$18</f>
        <v>0</v>
      </c>
      <c r="L276" s="781"/>
      <c r="M276" s="526">
        <f t="shared" si="41"/>
        <v>0</v>
      </c>
      <c r="N276" s="527">
        <f t="shared" si="42"/>
        <v>0.2</v>
      </c>
      <c r="O276" s="413"/>
      <c r="P276" s="531"/>
      <c r="Q276" s="531"/>
      <c r="R276" s="530">
        <f t="shared" si="38"/>
        <v>0.2</v>
      </c>
      <c r="S276" s="532">
        <f t="shared" si="43"/>
        <v>52.80000000000021</v>
      </c>
      <c r="T276" s="411" t="str">
        <f t="shared" si="39"/>
        <v>B</v>
      </c>
      <c r="U276" s="411" t="str">
        <f>IFERROR(INDEX(Nível!D:D,MATCH(H276,Nível!A:A,0)),U275)</f>
        <v>B</v>
      </c>
      <c r="V276" s="411" t="str">
        <f>IFERROR(INDEX(Nível!D:D,MATCH(H276,Nível!B:B,0)),V275)</f>
        <v>B</v>
      </c>
      <c r="W276" s="412" t="str">
        <f>IFERROR(INDEX(Nível!D:D,MATCH(H276,Nível!C:C,0)),CARREIRA!W275)</f>
        <v>B</v>
      </c>
      <c r="AZ276" s="411"/>
      <c r="BA276" s="413"/>
      <c r="BB276" s="414"/>
      <c r="BC276" s="414"/>
      <c r="BD276" s="414"/>
      <c r="BE276" s="414"/>
    </row>
    <row r="277" spans="7:57" ht="15" customHeight="1">
      <c r="G277" s="409" t="s">
        <v>554</v>
      </c>
      <c r="H277" s="417">
        <v>265</v>
      </c>
      <c r="I277" s="411">
        <f t="shared" si="40"/>
        <v>0.2</v>
      </c>
      <c r="J277" s="779">
        <f>$J$13</f>
        <v>0</v>
      </c>
      <c r="K277" s="533">
        <f>$K$13</f>
        <v>0</v>
      </c>
      <c r="L277" s="779">
        <f>$L$13</f>
        <v>0</v>
      </c>
      <c r="M277" s="526">
        <f t="shared" si="41"/>
        <v>0</v>
      </c>
      <c r="N277" s="527">
        <f t="shared" si="42"/>
        <v>0.2</v>
      </c>
      <c r="O277" s="413"/>
      <c r="P277" s="531"/>
      <c r="Q277" s="531"/>
      <c r="R277" s="530">
        <f t="shared" si="38"/>
        <v>0.2</v>
      </c>
      <c r="S277" s="532">
        <f t="shared" si="43"/>
        <v>53.000000000000213</v>
      </c>
      <c r="T277" s="411" t="str">
        <f t="shared" si="39"/>
        <v>B</v>
      </c>
      <c r="U277" s="411" t="str">
        <f>IFERROR(INDEX(Nível!D:D,MATCH(H277,Nível!A:A,0)),U276)</f>
        <v>B</v>
      </c>
      <c r="V277" s="411" t="str">
        <f>IFERROR(INDEX(Nível!D:D,MATCH(H277,Nível!B:B,0)),V276)</f>
        <v>B</v>
      </c>
      <c r="W277" s="412" t="str">
        <f>IFERROR(INDEX(Nível!D:D,MATCH(H277,Nível!C:C,0)),CARREIRA!W276)</f>
        <v>B</v>
      </c>
      <c r="AZ277" s="411"/>
      <c r="BA277" s="413"/>
      <c r="BB277" s="414"/>
      <c r="BC277" s="414"/>
      <c r="BD277" s="414"/>
      <c r="BE277" s="414"/>
    </row>
    <row r="278" spans="7:57" ht="15" customHeight="1">
      <c r="G278" s="415"/>
      <c r="H278" s="411">
        <v>266</v>
      </c>
      <c r="I278" s="411">
        <f t="shared" si="40"/>
        <v>0.2</v>
      </c>
      <c r="J278" s="780"/>
      <c r="K278" s="533">
        <f>$K$14</f>
        <v>0</v>
      </c>
      <c r="L278" s="780"/>
      <c r="M278" s="526">
        <f t="shared" si="41"/>
        <v>0</v>
      </c>
      <c r="N278" s="527">
        <f t="shared" si="42"/>
        <v>0.2</v>
      </c>
      <c r="O278" s="413"/>
      <c r="P278" s="531"/>
      <c r="Q278" s="531"/>
      <c r="R278" s="530">
        <f t="shared" si="38"/>
        <v>0.2</v>
      </c>
      <c r="S278" s="532">
        <f t="shared" si="43"/>
        <v>53.200000000000216</v>
      </c>
      <c r="T278" s="411" t="str">
        <f t="shared" si="39"/>
        <v>B</v>
      </c>
      <c r="U278" s="411" t="str">
        <f>IFERROR(INDEX(Nível!D:D,MATCH(H278,Nível!A:A,0)),U277)</f>
        <v>B</v>
      </c>
      <c r="V278" s="411" t="str">
        <f>IFERROR(INDEX(Nível!D:D,MATCH(H278,Nível!B:B,0)),V277)</f>
        <v>B</v>
      </c>
      <c r="W278" s="412" t="str">
        <f>IFERROR(INDEX(Nível!D:D,MATCH(H278,Nível!C:C,0)),CARREIRA!W277)</f>
        <v>B</v>
      </c>
      <c r="AZ278" s="411"/>
      <c r="BA278" s="413"/>
      <c r="BB278" s="414"/>
      <c r="BC278" s="414"/>
      <c r="BD278" s="414"/>
      <c r="BE278" s="414"/>
    </row>
    <row r="279" spans="7:57" ht="15" customHeight="1">
      <c r="G279" s="415"/>
      <c r="H279" s="411">
        <v>267</v>
      </c>
      <c r="I279" s="411">
        <f t="shared" si="40"/>
        <v>0.2</v>
      </c>
      <c r="J279" s="780"/>
      <c r="K279" s="533">
        <f>$K$15</f>
        <v>0</v>
      </c>
      <c r="L279" s="780"/>
      <c r="M279" s="526">
        <f t="shared" si="41"/>
        <v>0</v>
      </c>
      <c r="N279" s="527">
        <f t="shared" si="42"/>
        <v>0.2</v>
      </c>
      <c r="O279" s="413"/>
      <c r="P279" s="531"/>
      <c r="Q279" s="531"/>
      <c r="R279" s="530">
        <f t="shared" si="38"/>
        <v>0.2</v>
      </c>
      <c r="S279" s="532">
        <f t="shared" si="43"/>
        <v>53.400000000000219</v>
      </c>
      <c r="T279" s="411" t="str">
        <f t="shared" si="39"/>
        <v>B</v>
      </c>
      <c r="U279" s="411" t="str">
        <f>IFERROR(INDEX(Nível!D:D,MATCH(H279,Nível!A:A,0)),U278)</f>
        <v>B</v>
      </c>
      <c r="V279" s="411" t="str">
        <f>IFERROR(INDEX(Nível!D:D,MATCH(H279,Nível!B:B,0)),V278)</f>
        <v>B</v>
      </c>
      <c r="W279" s="412" t="str">
        <f>IFERROR(INDEX(Nível!D:D,MATCH(H279,Nível!C:C,0)),CARREIRA!W278)</f>
        <v>B</v>
      </c>
      <c r="AZ279" s="411"/>
      <c r="BA279" s="413"/>
      <c r="BB279" s="414"/>
      <c r="BC279" s="414"/>
      <c r="BD279" s="414"/>
      <c r="BE279" s="414"/>
    </row>
    <row r="280" spans="7:57" ht="15" customHeight="1">
      <c r="G280" s="415"/>
      <c r="H280" s="417">
        <v>268</v>
      </c>
      <c r="I280" s="411">
        <f t="shared" si="40"/>
        <v>0.2</v>
      </c>
      <c r="J280" s="780"/>
      <c r="K280" s="533">
        <f>$K$16</f>
        <v>0</v>
      </c>
      <c r="L280" s="780"/>
      <c r="M280" s="526">
        <f t="shared" si="41"/>
        <v>0</v>
      </c>
      <c r="N280" s="527">
        <f t="shared" si="42"/>
        <v>0.2</v>
      </c>
      <c r="O280" s="413"/>
      <c r="P280" s="531"/>
      <c r="Q280" s="531"/>
      <c r="R280" s="530">
        <f t="shared" si="38"/>
        <v>0.2</v>
      </c>
      <c r="S280" s="532">
        <f t="shared" si="43"/>
        <v>53.600000000000222</v>
      </c>
      <c r="T280" s="411" t="str">
        <f t="shared" si="39"/>
        <v>B</v>
      </c>
      <c r="U280" s="411" t="str">
        <f>IFERROR(INDEX(Nível!D:D,MATCH(H280,Nível!A:A,0)),U279)</f>
        <v>B</v>
      </c>
      <c r="V280" s="411" t="str">
        <f>IFERROR(INDEX(Nível!D:D,MATCH(H280,Nível!B:B,0)),V279)</f>
        <v>B</v>
      </c>
      <c r="W280" s="412" t="str">
        <f>IFERROR(INDEX(Nível!D:D,MATCH(H280,Nível!C:C,0)),CARREIRA!W279)</f>
        <v>B</v>
      </c>
      <c r="AZ280" s="411"/>
      <c r="BA280" s="413"/>
      <c r="BB280" s="414"/>
      <c r="BC280" s="414"/>
      <c r="BD280" s="414"/>
      <c r="BE280" s="414"/>
    </row>
    <row r="281" spans="7:57" ht="15" customHeight="1">
      <c r="G281" s="415"/>
      <c r="H281" s="411">
        <v>269</v>
      </c>
      <c r="I281" s="411">
        <f t="shared" si="40"/>
        <v>0.2</v>
      </c>
      <c r="J281" s="780"/>
      <c r="K281" s="533">
        <f>$K$17</f>
        <v>0</v>
      </c>
      <c r="L281" s="780"/>
      <c r="M281" s="526">
        <f t="shared" si="41"/>
        <v>0</v>
      </c>
      <c r="N281" s="527">
        <f t="shared" si="42"/>
        <v>0.2</v>
      </c>
      <c r="O281" s="413"/>
      <c r="P281" s="531"/>
      <c r="Q281" s="531"/>
      <c r="R281" s="530">
        <f t="shared" si="38"/>
        <v>0.2</v>
      </c>
      <c r="S281" s="532">
        <f t="shared" si="43"/>
        <v>53.800000000000225</v>
      </c>
      <c r="T281" s="411" t="str">
        <f t="shared" si="39"/>
        <v>B</v>
      </c>
      <c r="U281" s="411" t="str">
        <f>IFERROR(INDEX(Nível!D:D,MATCH(H281,Nível!A:A,0)),U280)</f>
        <v>B</v>
      </c>
      <c r="V281" s="411" t="str">
        <f>IFERROR(INDEX(Nível!D:D,MATCH(H281,Nível!B:B,0)),V280)</f>
        <v>B</v>
      </c>
      <c r="W281" s="412" t="str">
        <f>IFERROR(INDEX(Nível!D:D,MATCH(H281,Nível!C:C,0)),CARREIRA!W280)</f>
        <v>B</v>
      </c>
      <c r="AZ281" s="411"/>
      <c r="BA281" s="413"/>
      <c r="BB281" s="414"/>
      <c r="BC281" s="414"/>
      <c r="BD281" s="414"/>
      <c r="BE281" s="414"/>
    </row>
    <row r="282" spans="7:57" ht="15" customHeight="1">
      <c r="G282" s="415"/>
      <c r="H282" s="411">
        <v>270</v>
      </c>
      <c r="I282" s="411">
        <f t="shared" si="40"/>
        <v>0.2</v>
      </c>
      <c r="J282" s="781"/>
      <c r="K282" s="533">
        <f>$K$18</f>
        <v>0</v>
      </c>
      <c r="L282" s="780"/>
      <c r="M282" s="526">
        <f t="shared" si="41"/>
        <v>0</v>
      </c>
      <c r="N282" s="527">
        <f t="shared" si="42"/>
        <v>0.2</v>
      </c>
      <c r="O282" s="413"/>
      <c r="P282" s="531"/>
      <c r="Q282" s="531"/>
      <c r="R282" s="530">
        <f t="shared" si="38"/>
        <v>0.2</v>
      </c>
      <c r="S282" s="532">
        <f t="shared" si="43"/>
        <v>54.000000000000227</v>
      </c>
      <c r="T282" s="411" t="str">
        <f t="shared" si="39"/>
        <v>B</v>
      </c>
      <c r="U282" s="411" t="str">
        <f>IFERROR(INDEX(Nível!D:D,MATCH(H282,Nível!A:A,0)),U281)</f>
        <v>B</v>
      </c>
      <c r="V282" s="411" t="str">
        <f>IFERROR(INDEX(Nível!D:D,MATCH(H282,Nível!B:B,0)),V281)</f>
        <v>B</v>
      </c>
      <c r="W282" s="412" t="str">
        <f>IFERROR(INDEX(Nível!D:D,MATCH(H282,Nível!C:C,0)),CARREIRA!W281)</f>
        <v>B</v>
      </c>
      <c r="AZ282" s="411"/>
      <c r="BA282" s="413"/>
      <c r="BB282" s="414"/>
      <c r="BC282" s="414"/>
      <c r="BD282" s="414"/>
      <c r="BE282" s="414"/>
    </row>
    <row r="283" spans="7:57" ht="15" customHeight="1">
      <c r="G283" s="415"/>
      <c r="H283" s="417">
        <v>271</v>
      </c>
      <c r="I283" s="411">
        <f t="shared" si="40"/>
        <v>0.2</v>
      </c>
      <c r="J283" s="779">
        <f>$J$13</f>
        <v>0</v>
      </c>
      <c r="K283" s="533">
        <f>$K$13</f>
        <v>0</v>
      </c>
      <c r="L283" s="780"/>
      <c r="M283" s="526">
        <f t="shared" si="41"/>
        <v>0</v>
      </c>
      <c r="N283" s="527">
        <f t="shared" si="42"/>
        <v>0.2</v>
      </c>
      <c r="O283" s="413"/>
      <c r="P283" s="531"/>
      <c r="Q283" s="531"/>
      <c r="R283" s="530">
        <f t="shared" si="38"/>
        <v>0.2</v>
      </c>
      <c r="S283" s="532">
        <f t="shared" si="43"/>
        <v>54.20000000000023</v>
      </c>
      <c r="T283" s="411" t="str">
        <f t="shared" si="39"/>
        <v>B</v>
      </c>
      <c r="U283" s="411" t="str">
        <f>IFERROR(INDEX(Nível!D:D,MATCH(H283,Nível!A:A,0)),U282)</f>
        <v>B</v>
      </c>
      <c r="V283" s="411" t="str">
        <f>IFERROR(INDEX(Nível!D:D,MATCH(H283,Nível!B:B,0)),V282)</f>
        <v>B</v>
      </c>
      <c r="W283" s="412" t="str">
        <f>IFERROR(INDEX(Nível!D:D,MATCH(H283,Nível!C:C,0)),CARREIRA!W282)</f>
        <v>B</v>
      </c>
      <c r="AZ283" s="411"/>
      <c r="BA283" s="413"/>
      <c r="BB283" s="414"/>
      <c r="BC283" s="414"/>
      <c r="BD283" s="414"/>
      <c r="BE283" s="414"/>
    </row>
    <row r="284" spans="7:57" ht="15" customHeight="1">
      <c r="G284" s="415"/>
      <c r="H284" s="411">
        <v>272</v>
      </c>
      <c r="I284" s="411">
        <f t="shared" si="40"/>
        <v>0.2</v>
      </c>
      <c r="J284" s="780"/>
      <c r="K284" s="533">
        <f>$K$14</f>
        <v>0</v>
      </c>
      <c r="L284" s="780"/>
      <c r="M284" s="526">
        <f t="shared" si="41"/>
        <v>0</v>
      </c>
      <c r="N284" s="527">
        <f t="shared" si="42"/>
        <v>0.2</v>
      </c>
      <c r="O284" s="413"/>
      <c r="P284" s="531"/>
      <c r="Q284" s="531"/>
      <c r="R284" s="530">
        <f t="shared" si="38"/>
        <v>0.2</v>
      </c>
      <c r="S284" s="532">
        <f t="shared" si="43"/>
        <v>54.400000000000233</v>
      </c>
      <c r="T284" s="411" t="str">
        <f t="shared" si="39"/>
        <v>B</v>
      </c>
      <c r="U284" s="411" t="str">
        <f>IFERROR(INDEX(Nível!D:D,MATCH(H284,Nível!A:A,0)),U283)</f>
        <v>B</v>
      </c>
      <c r="V284" s="411" t="str">
        <f>IFERROR(INDEX(Nível!D:D,MATCH(H284,Nível!B:B,0)),V283)</f>
        <v>B</v>
      </c>
      <c r="W284" s="412" t="str">
        <f>IFERROR(INDEX(Nível!D:D,MATCH(H284,Nível!C:C,0)),CARREIRA!W283)</f>
        <v>B</v>
      </c>
      <c r="AZ284" s="411"/>
      <c r="BA284" s="413"/>
      <c r="BB284" s="414"/>
      <c r="BC284" s="414"/>
      <c r="BD284" s="414"/>
      <c r="BE284" s="414"/>
    </row>
    <row r="285" spans="7:57" ht="15" customHeight="1">
      <c r="G285" s="415"/>
      <c r="H285" s="411">
        <v>273</v>
      </c>
      <c r="I285" s="411">
        <f t="shared" si="40"/>
        <v>0.2</v>
      </c>
      <c r="J285" s="780"/>
      <c r="K285" s="533">
        <f>$K$15</f>
        <v>0</v>
      </c>
      <c r="L285" s="780"/>
      <c r="M285" s="526">
        <f t="shared" si="41"/>
        <v>0</v>
      </c>
      <c r="N285" s="527">
        <f t="shared" si="42"/>
        <v>0.2</v>
      </c>
      <c r="O285" s="413"/>
      <c r="P285" s="531"/>
      <c r="Q285" s="531"/>
      <c r="R285" s="530">
        <f t="shared" si="38"/>
        <v>0.2</v>
      </c>
      <c r="S285" s="532">
        <f t="shared" si="43"/>
        <v>54.600000000000236</v>
      </c>
      <c r="T285" s="411" t="str">
        <f t="shared" si="39"/>
        <v>B</v>
      </c>
      <c r="U285" s="411" t="str">
        <f>IFERROR(INDEX(Nível!D:D,MATCH(H285,Nível!A:A,0)),U284)</f>
        <v>B</v>
      </c>
      <c r="V285" s="411" t="str">
        <f>IFERROR(INDEX(Nível!D:D,MATCH(H285,Nível!B:B,0)),V284)</f>
        <v>B</v>
      </c>
      <c r="W285" s="412" t="str">
        <f>IFERROR(INDEX(Nível!D:D,MATCH(H285,Nível!C:C,0)),CARREIRA!W284)</f>
        <v>B</v>
      </c>
      <c r="AZ285" s="411"/>
      <c r="BA285" s="413"/>
      <c r="BB285" s="414"/>
      <c r="BC285" s="414"/>
      <c r="BD285" s="414"/>
      <c r="BE285" s="414"/>
    </row>
    <row r="286" spans="7:57" ht="15" customHeight="1">
      <c r="G286" s="415"/>
      <c r="H286" s="417">
        <v>274</v>
      </c>
      <c r="I286" s="411">
        <f t="shared" si="40"/>
        <v>0.2</v>
      </c>
      <c r="J286" s="780"/>
      <c r="K286" s="533">
        <f>$K$16</f>
        <v>0</v>
      </c>
      <c r="L286" s="780"/>
      <c r="M286" s="526">
        <f t="shared" si="41"/>
        <v>0</v>
      </c>
      <c r="N286" s="527">
        <f t="shared" si="42"/>
        <v>0.2</v>
      </c>
      <c r="O286" s="413"/>
      <c r="P286" s="531"/>
      <c r="Q286" s="531"/>
      <c r="R286" s="530">
        <f t="shared" si="38"/>
        <v>0.2</v>
      </c>
      <c r="S286" s="532">
        <f t="shared" si="43"/>
        <v>54.800000000000239</v>
      </c>
      <c r="T286" s="411" t="str">
        <f t="shared" si="39"/>
        <v>B</v>
      </c>
      <c r="U286" s="411" t="str">
        <f>IFERROR(INDEX(Nível!D:D,MATCH(H286,Nível!A:A,0)),U285)</f>
        <v>B</v>
      </c>
      <c r="V286" s="411" t="str">
        <f>IFERROR(INDEX(Nível!D:D,MATCH(H286,Nível!B:B,0)),V285)</f>
        <v>B</v>
      </c>
      <c r="W286" s="412" t="str">
        <f>IFERROR(INDEX(Nível!D:D,MATCH(H286,Nível!C:C,0)),CARREIRA!W285)</f>
        <v>B</v>
      </c>
      <c r="AZ286" s="411"/>
      <c r="BA286" s="413"/>
      <c r="BB286" s="414"/>
      <c r="BC286" s="414"/>
      <c r="BD286" s="414"/>
      <c r="BE286" s="414"/>
    </row>
    <row r="287" spans="7:57" ht="15" customHeight="1">
      <c r="G287" s="415"/>
      <c r="H287" s="411">
        <v>275</v>
      </c>
      <c r="I287" s="411">
        <f t="shared" si="40"/>
        <v>0.2</v>
      </c>
      <c r="J287" s="780"/>
      <c r="K287" s="533">
        <f>$K$17</f>
        <v>0</v>
      </c>
      <c r="L287" s="780"/>
      <c r="M287" s="526">
        <f t="shared" si="41"/>
        <v>0</v>
      </c>
      <c r="N287" s="527">
        <f t="shared" si="42"/>
        <v>0.2</v>
      </c>
      <c r="O287" s="413"/>
      <c r="P287" s="531"/>
      <c r="Q287" s="531"/>
      <c r="R287" s="530">
        <f t="shared" si="38"/>
        <v>0.2</v>
      </c>
      <c r="S287" s="532">
        <f t="shared" si="43"/>
        <v>55.000000000000242</v>
      </c>
      <c r="T287" s="411" t="str">
        <f t="shared" si="39"/>
        <v>B</v>
      </c>
      <c r="U287" s="411" t="str">
        <f>IFERROR(INDEX(Nível!D:D,MATCH(H287,Nível!A:A,0)),U286)</f>
        <v>B</v>
      </c>
      <c r="V287" s="411" t="str">
        <f>IFERROR(INDEX(Nível!D:D,MATCH(H287,Nível!B:B,0)),V286)</f>
        <v>B</v>
      </c>
      <c r="W287" s="412" t="str">
        <f>IFERROR(INDEX(Nível!D:D,MATCH(H287,Nível!C:C,0)),CARREIRA!W286)</f>
        <v>B</v>
      </c>
      <c r="AZ287" s="411"/>
      <c r="BA287" s="413"/>
      <c r="BB287" s="414"/>
      <c r="BC287" s="414"/>
      <c r="BD287" s="414"/>
      <c r="BE287" s="414"/>
    </row>
    <row r="288" spans="7:57" ht="15" customHeight="1">
      <c r="G288" s="417"/>
      <c r="H288" s="411">
        <v>276</v>
      </c>
      <c r="I288" s="411">
        <f t="shared" si="40"/>
        <v>0.2</v>
      </c>
      <c r="J288" s="781"/>
      <c r="K288" s="533">
        <f>$K$18</f>
        <v>0</v>
      </c>
      <c r="L288" s="780"/>
      <c r="M288" s="526">
        <f t="shared" si="41"/>
        <v>0</v>
      </c>
      <c r="N288" s="527">
        <f t="shared" si="42"/>
        <v>0.2</v>
      </c>
      <c r="O288" s="413"/>
      <c r="P288" s="531"/>
      <c r="Q288" s="531"/>
      <c r="R288" s="530">
        <f t="shared" si="38"/>
        <v>0.2</v>
      </c>
      <c r="S288" s="532">
        <f t="shared" si="43"/>
        <v>55.200000000000244</v>
      </c>
      <c r="T288" s="411" t="str">
        <f t="shared" si="39"/>
        <v>B</v>
      </c>
      <c r="U288" s="411" t="str">
        <f>IFERROR(INDEX(Nível!D:D,MATCH(H288,Nível!A:A,0)),U287)</f>
        <v>B</v>
      </c>
      <c r="V288" s="411" t="str">
        <f>IFERROR(INDEX(Nível!D:D,MATCH(H288,Nível!B:B,0)),V287)</f>
        <v>B</v>
      </c>
      <c r="W288" s="412" t="str">
        <f>IFERROR(INDEX(Nível!D:D,MATCH(H288,Nível!C:C,0)),CARREIRA!W287)</f>
        <v>B</v>
      </c>
      <c r="AZ288" s="411"/>
      <c r="BA288" s="413"/>
      <c r="BB288" s="414"/>
      <c r="BC288" s="414"/>
      <c r="BD288" s="414"/>
      <c r="BE288" s="414"/>
    </row>
    <row r="289" spans="7:57" ht="15" customHeight="1">
      <c r="G289" s="409" t="s">
        <v>555</v>
      </c>
      <c r="H289" s="417">
        <v>277</v>
      </c>
      <c r="I289" s="411">
        <f t="shared" si="40"/>
        <v>0.2</v>
      </c>
      <c r="J289" s="779">
        <f>$J$13</f>
        <v>0</v>
      </c>
      <c r="K289" s="533">
        <f>$K$13</f>
        <v>0</v>
      </c>
      <c r="L289" s="780"/>
      <c r="M289" s="526">
        <f t="shared" si="41"/>
        <v>0</v>
      </c>
      <c r="N289" s="527">
        <f t="shared" si="42"/>
        <v>0.2</v>
      </c>
      <c r="O289" s="413"/>
      <c r="P289" s="531"/>
      <c r="Q289" s="531"/>
      <c r="R289" s="530">
        <f t="shared" si="38"/>
        <v>0.2</v>
      </c>
      <c r="S289" s="532">
        <f t="shared" si="43"/>
        <v>55.400000000000247</v>
      </c>
      <c r="T289" s="411" t="str">
        <f t="shared" si="39"/>
        <v>B</v>
      </c>
      <c r="U289" s="411" t="str">
        <f>IFERROR(INDEX(Nível!D:D,MATCH(H289,Nível!A:A,0)),U288)</f>
        <v>B</v>
      </c>
      <c r="V289" s="411" t="str">
        <f>IFERROR(INDEX(Nível!D:D,MATCH(H289,Nível!B:B,0)),V288)</f>
        <v>B</v>
      </c>
      <c r="W289" s="412" t="str">
        <f>IFERROR(INDEX(Nível!D:D,MATCH(H289,Nível!C:C,0)),CARREIRA!W288)</f>
        <v>B</v>
      </c>
      <c r="AZ289" s="411"/>
      <c r="BA289" s="413"/>
      <c r="BB289" s="414"/>
      <c r="BC289" s="414"/>
      <c r="BD289" s="414"/>
      <c r="BE289" s="414"/>
    </row>
    <row r="290" spans="7:57" ht="15" customHeight="1">
      <c r="G290" s="415"/>
      <c r="H290" s="411">
        <v>278</v>
      </c>
      <c r="I290" s="411">
        <f t="shared" si="40"/>
        <v>0.2</v>
      </c>
      <c r="J290" s="780"/>
      <c r="K290" s="533">
        <f>$K$14</f>
        <v>0</v>
      </c>
      <c r="L290" s="780"/>
      <c r="M290" s="526">
        <f t="shared" si="41"/>
        <v>0</v>
      </c>
      <c r="N290" s="527">
        <f t="shared" si="42"/>
        <v>0.2</v>
      </c>
      <c r="O290" s="413"/>
      <c r="P290" s="531"/>
      <c r="Q290" s="531"/>
      <c r="R290" s="530">
        <f t="shared" si="38"/>
        <v>0.2</v>
      </c>
      <c r="S290" s="532">
        <f t="shared" si="43"/>
        <v>55.60000000000025</v>
      </c>
      <c r="T290" s="411" t="str">
        <f t="shared" si="39"/>
        <v>B</v>
      </c>
      <c r="U290" s="411" t="str">
        <f>IFERROR(INDEX(Nível!D:D,MATCH(H290,Nível!A:A,0)),U289)</f>
        <v>B</v>
      </c>
      <c r="V290" s="411" t="str">
        <f>IFERROR(INDEX(Nível!D:D,MATCH(H290,Nível!B:B,0)),V289)</f>
        <v>B</v>
      </c>
      <c r="W290" s="412" t="str">
        <f>IFERROR(INDEX(Nível!D:D,MATCH(H290,Nível!C:C,0)),CARREIRA!W289)</f>
        <v>B</v>
      </c>
      <c r="AZ290" s="411"/>
      <c r="BA290" s="413"/>
      <c r="BB290" s="414"/>
      <c r="BC290" s="414"/>
      <c r="BD290" s="414"/>
      <c r="BE290" s="414"/>
    </row>
    <row r="291" spans="7:57" ht="15" customHeight="1">
      <c r="G291" s="415"/>
      <c r="H291" s="411">
        <v>279</v>
      </c>
      <c r="I291" s="411">
        <f t="shared" si="40"/>
        <v>0.2</v>
      </c>
      <c r="J291" s="780"/>
      <c r="K291" s="533">
        <f>$K$15</f>
        <v>0</v>
      </c>
      <c r="L291" s="780"/>
      <c r="M291" s="526">
        <f t="shared" si="41"/>
        <v>0</v>
      </c>
      <c r="N291" s="527">
        <f t="shared" si="42"/>
        <v>0.2</v>
      </c>
      <c r="O291" s="413"/>
      <c r="P291" s="531"/>
      <c r="Q291" s="531"/>
      <c r="R291" s="530">
        <f t="shared" si="38"/>
        <v>0.2</v>
      </c>
      <c r="S291" s="532">
        <f t="shared" si="43"/>
        <v>55.800000000000253</v>
      </c>
      <c r="T291" s="411" t="str">
        <f t="shared" si="39"/>
        <v>B</v>
      </c>
      <c r="U291" s="411" t="str">
        <f>IFERROR(INDEX(Nível!D:D,MATCH(H291,Nível!A:A,0)),U290)</f>
        <v>B</v>
      </c>
      <c r="V291" s="411" t="str">
        <f>IFERROR(INDEX(Nível!D:D,MATCH(H291,Nível!B:B,0)),V290)</f>
        <v>B</v>
      </c>
      <c r="W291" s="412" t="str">
        <f>IFERROR(INDEX(Nível!D:D,MATCH(H291,Nível!C:C,0)),CARREIRA!W290)</f>
        <v>B</v>
      </c>
      <c r="AZ291" s="411"/>
      <c r="BA291" s="413"/>
      <c r="BB291" s="414"/>
      <c r="BC291" s="414"/>
      <c r="BD291" s="414"/>
      <c r="BE291" s="414"/>
    </row>
    <row r="292" spans="7:57" ht="15" customHeight="1">
      <c r="G292" s="415"/>
      <c r="H292" s="417">
        <v>280</v>
      </c>
      <c r="I292" s="411">
        <f t="shared" si="40"/>
        <v>0.2</v>
      </c>
      <c r="J292" s="780"/>
      <c r="K292" s="533">
        <f>$K$16</f>
        <v>0</v>
      </c>
      <c r="L292" s="780"/>
      <c r="M292" s="526">
        <f t="shared" si="41"/>
        <v>0</v>
      </c>
      <c r="N292" s="527">
        <f t="shared" si="42"/>
        <v>0.2</v>
      </c>
      <c r="O292" s="413"/>
      <c r="P292" s="531"/>
      <c r="Q292" s="531"/>
      <c r="R292" s="530">
        <f t="shared" si="38"/>
        <v>0.2</v>
      </c>
      <c r="S292" s="532">
        <f t="shared" si="43"/>
        <v>56.000000000000256</v>
      </c>
      <c r="T292" s="411" t="str">
        <f t="shared" si="39"/>
        <v>B</v>
      </c>
      <c r="U292" s="411" t="str">
        <f>IFERROR(INDEX(Nível!D:D,MATCH(H292,Nível!A:A,0)),U291)</f>
        <v>B</v>
      </c>
      <c r="V292" s="411" t="str">
        <f>IFERROR(INDEX(Nível!D:D,MATCH(H292,Nível!B:B,0)),V291)</f>
        <v>B</v>
      </c>
      <c r="W292" s="412" t="str">
        <f>IFERROR(INDEX(Nível!D:D,MATCH(H292,Nível!C:C,0)),CARREIRA!W291)</f>
        <v>B</v>
      </c>
      <c r="AZ292" s="411"/>
      <c r="BA292" s="413"/>
      <c r="BB292" s="414"/>
      <c r="BC292" s="414"/>
      <c r="BD292" s="414"/>
      <c r="BE292" s="414"/>
    </row>
    <row r="293" spans="7:57" ht="15" customHeight="1">
      <c r="G293" s="415"/>
      <c r="H293" s="411">
        <v>281</v>
      </c>
      <c r="I293" s="411">
        <f t="shared" si="40"/>
        <v>0.2</v>
      </c>
      <c r="J293" s="780"/>
      <c r="K293" s="533">
        <f>$K$17</f>
        <v>0</v>
      </c>
      <c r="L293" s="780"/>
      <c r="M293" s="526">
        <f t="shared" si="41"/>
        <v>0</v>
      </c>
      <c r="N293" s="527">
        <f t="shared" si="42"/>
        <v>0.2</v>
      </c>
      <c r="O293" s="413"/>
      <c r="P293" s="531"/>
      <c r="Q293" s="531"/>
      <c r="R293" s="530">
        <f t="shared" si="38"/>
        <v>0.2</v>
      </c>
      <c r="S293" s="532">
        <f t="shared" si="43"/>
        <v>56.200000000000259</v>
      </c>
      <c r="T293" s="411" t="str">
        <f t="shared" si="39"/>
        <v>B</v>
      </c>
      <c r="U293" s="411" t="str">
        <f>IFERROR(INDEX(Nível!D:D,MATCH(H293,Nível!A:A,0)),U292)</f>
        <v>B</v>
      </c>
      <c r="V293" s="411" t="str">
        <f>IFERROR(INDEX(Nível!D:D,MATCH(H293,Nível!B:B,0)),V292)</f>
        <v>B</v>
      </c>
      <c r="W293" s="412" t="str">
        <f>IFERROR(INDEX(Nível!D:D,MATCH(H293,Nível!C:C,0)),CARREIRA!W292)</f>
        <v>B</v>
      </c>
      <c r="AZ293" s="411"/>
      <c r="BA293" s="413"/>
      <c r="BB293" s="414"/>
      <c r="BC293" s="414"/>
      <c r="BD293" s="414"/>
      <c r="BE293" s="414"/>
    </row>
    <row r="294" spans="7:57" ht="15" customHeight="1">
      <c r="G294" s="415"/>
      <c r="H294" s="411">
        <v>282</v>
      </c>
      <c r="I294" s="411">
        <f t="shared" si="40"/>
        <v>0.2</v>
      </c>
      <c r="J294" s="781"/>
      <c r="K294" s="533">
        <f>$K$18</f>
        <v>0</v>
      </c>
      <c r="L294" s="780"/>
      <c r="M294" s="526">
        <f t="shared" si="41"/>
        <v>0</v>
      </c>
      <c r="N294" s="527">
        <f t="shared" si="42"/>
        <v>0.2</v>
      </c>
      <c r="O294" s="413"/>
      <c r="P294" s="531"/>
      <c r="Q294" s="531"/>
      <c r="R294" s="530">
        <f t="shared" si="38"/>
        <v>0.2</v>
      </c>
      <c r="S294" s="532">
        <f t="shared" si="43"/>
        <v>56.400000000000261</v>
      </c>
      <c r="T294" s="411" t="str">
        <f t="shared" si="39"/>
        <v>B</v>
      </c>
      <c r="U294" s="411" t="str">
        <f>IFERROR(INDEX(Nível!D:D,MATCH(H294,Nível!A:A,0)),U293)</f>
        <v>B</v>
      </c>
      <c r="V294" s="411" t="str">
        <f>IFERROR(INDEX(Nível!D:D,MATCH(H294,Nível!B:B,0)),V293)</f>
        <v>B</v>
      </c>
      <c r="W294" s="412" t="str">
        <f>IFERROR(INDEX(Nível!D:D,MATCH(H294,Nível!C:C,0)),CARREIRA!W293)</f>
        <v>B</v>
      </c>
      <c r="AZ294" s="411"/>
      <c r="BA294" s="413"/>
      <c r="BB294" s="414"/>
      <c r="BC294" s="414"/>
      <c r="BD294" s="414"/>
      <c r="BE294" s="414"/>
    </row>
    <row r="295" spans="7:57" ht="15" customHeight="1">
      <c r="G295" s="415"/>
      <c r="H295" s="417">
        <v>283</v>
      </c>
      <c r="I295" s="411">
        <f t="shared" si="40"/>
        <v>0.2</v>
      </c>
      <c r="J295" s="779">
        <f>$J$13</f>
        <v>0</v>
      </c>
      <c r="K295" s="533">
        <f>$K$13</f>
        <v>0</v>
      </c>
      <c r="L295" s="780"/>
      <c r="M295" s="526">
        <f t="shared" si="41"/>
        <v>0</v>
      </c>
      <c r="N295" s="527">
        <f t="shared" si="42"/>
        <v>0.2</v>
      </c>
      <c r="O295" s="413"/>
      <c r="P295" s="531"/>
      <c r="Q295" s="531"/>
      <c r="R295" s="530">
        <f t="shared" si="38"/>
        <v>0.2</v>
      </c>
      <c r="S295" s="532">
        <f t="shared" si="43"/>
        <v>56.600000000000264</v>
      </c>
      <c r="T295" s="411" t="str">
        <f t="shared" si="39"/>
        <v>B</v>
      </c>
      <c r="U295" s="411" t="str">
        <f>IFERROR(INDEX(Nível!D:D,MATCH(H295,Nível!A:A,0)),U294)</f>
        <v>B</v>
      </c>
      <c r="V295" s="411" t="str">
        <f>IFERROR(INDEX(Nível!D:D,MATCH(H295,Nível!B:B,0)),V294)</f>
        <v>B</v>
      </c>
      <c r="W295" s="412" t="str">
        <f>IFERROR(INDEX(Nível!D:D,MATCH(H295,Nível!C:C,0)),CARREIRA!W294)</f>
        <v>B</v>
      </c>
      <c r="AZ295" s="411"/>
      <c r="BA295" s="413"/>
      <c r="BB295" s="414"/>
      <c r="BC295" s="414"/>
      <c r="BD295" s="414"/>
      <c r="BE295" s="414"/>
    </row>
    <row r="296" spans="7:57" ht="15" customHeight="1">
      <c r="G296" s="415"/>
      <c r="H296" s="411">
        <v>284</v>
      </c>
      <c r="I296" s="411">
        <f t="shared" si="40"/>
        <v>0.2</v>
      </c>
      <c r="J296" s="780"/>
      <c r="K296" s="533">
        <f>$K$14</f>
        <v>0</v>
      </c>
      <c r="L296" s="780"/>
      <c r="M296" s="526">
        <f t="shared" si="41"/>
        <v>0</v>
      </c>
      <c r="N296" s="527">
        <f t="shared" si="42"/>
        <v>0.2</v>
      </c>
      <c r="O296" s="413"/>
      <c r="P296" s="531"/>
      <c r="Q296" s="531"/>
      <c r="R296" s="530">
        <f t="shared" si="38"/>
        <v>0.2</v>
      </c>
      <c r="S296" s="532">
        <f t="shared" si="43"/>
        <v>56.800000000000267</v>
      </c>
      <c r="T296" s="411" t="str">
        <f t="shared" si="39"/>
        <v>B</v>
      </c>
      <c r="U296" s="411" t="str">
        <f>IFERROR(INDEX(Nível!D:D,MATCH(H296,Nível!A:A,0)),U295)</f>
        <v>B</v>
      </c>
      <c r="V296" s="411" t="str">
        <f>IFERROR(INDEX(Nível!D:D,MATCH(H296,Nível!B:B,0)),V295)</f>
        <v>B</v>
      </c>
      <c r="W296" s="412" t="str">
        <f>IFERROR(INDEX(Nível!D:D,MATCH(H296,Nível!C:C,0)),CARREIRA!W295)</f>
        <v>B</v>
      </c>
      <c r="AZ296" s="411"/>
      <c r="BA296" s="413"/>
      <c r="BB296" s="414"/>
      <c r="BC296" s="414"/>
      <c r="BD296" s="414"/>
      <c r="BE296" s="414"/>
    </row>
    <row r="297" spans="7:57" ht="15" customHeight="1">
      <c r="G297" s="415"/>
      <c r="H297" s="411">
        <v>285</v>
      </c>
      <c r="I297" s="411">
        <f t="shared" si="40"/>
        <v>0.2</v>
      </c>
      <c r="J297" s="780"/>
      <c r="K297" s="533">
        <f>$K$15</f>
        <v>0</v>
      </c>
      <c r="L297" s="780"/>
      <c r="M297" s="526">
        <f t="shared" si="41"/>
        <v>0</v>
      </c>
      <c r="N297" s="527">
        <f t="shared" si="42"/>
        <v>0.2</v>
      </c>
      <c r="O297" s="413"/>
      <c r="P297" s="531"/>
      <c r="Q297" s="531"/>
      <c r="R297" s="530">
        <f t="shared" si="38"/>
        <v>0.2</v>
      </c>
      <c r="S297" s="532">
        <f t="shared" si="43"/>
        <v>57.00000000000027</v>
      </c>
      <c r="T297" s="411" t="str">
        <f t="shared" si="39"/>
        <v>B</v>
      </c>
      <c r="U297" s="411" t="str">
        <f>IFERROR(INDEX(Nível!D:D,MATCH(H297,Nível!A:A,0)),U296)</f>
        <v>B</v>
      </c>
      <c r="V297" s="411" t="str">
        <f>IFERROR(INDEX(Nível!D:D,MATCH(H297,Nível!B:B,0)),V296)</f>
        <v>B</v>
      </c>
      <c r="W297" s="412" t="str">
        <f>IFERROR(INDEX(Nível!D:D,MATCH(H297,Nível!C:C,0)),CARREIRA!W296)</f>
        <v>B</v>
      </c>
      <c r="AZ297" s="411"/>
      <c r="BA297" s="413"/>
      <c r="BB297" s="414"/>
      <c r="BC297" s="414"/>
      <c r="BD297" s="414"/>
      <c r="BE297" s="414"/>
    </row>
    <row r="298" spans="7:57" ht="15" customHeight="1">
      <c r="G298" s="415"/>
      <c r="H298" s="417">
        <v>286</v>
      </c>
      <c r="I298" s="411">
        <f t="shared" si="40"/>
        <v>0.2</v>
      </c>
      <c r="J298" s="780"/>
      <c r="K298" s="533">
        <f>$K$16</f>
        <v>0</v>
      </c>
      <c r="L298" s="780"/>
      <c r="M298" s="526">
        <f t="shared" si="41"/>
        <v>0</v>
      </c>
      <c r="N298" s="527">
        <f t="shared" si="42"/>
        <v>0.2</v>
      </c>
      <c r="O298" s="413"/>
      <c r="P298" s="531"/>
      <c r="Q298" s="531"/>
      <c r="R298" s="530">
        <f t="shared" si="38"/>
        <v>0.2</v>
      </c>
      <c r="S298" s="532">
        <f t="shared" si="43"/>
        <v>57.200000000000273</v>
      </c>
      <c r="T298" s="411" t="str">
        <f t="shared" si="39"/>
        <v>B</v>
      </c>
      <c r="U298" s="411" t="str">
        <f>IFERROR(INDEX(Nível!D:D,MATCH(H298,Nível!A:A,0)),U297)</f>
        <v>B</v>
      </c>
      <c r="V298" s="411" t="str">
        <f>IFERROR(INDEX(Nível!D:D,MATCH(H298,Nível!B:B,0)),V297)</f>
        <v>B</v>
      </c>
      <c r="W298" s="412" t="str">
        <f>IFERROR(INDEX(Nível!D:D,MATCH(H298,Nível!C:C,0)),CARREIRA!W297)</f>
        <v>B</v>
      </c>
      <c r="AZ298" s="411"/>
      <c r="BA298" s="413"/>
      <c r="BB298" s="414"/>
      <c r="BC298" s="414"/>
      <c r="BD298" s="414"/>
      <c r="BE298" s="414"/>
    </row>
    <row r="299" spans="7:57" ht="15" customHeight="1">
      <c r="G299" s="415"/>
      <c r="H299" s="411">
        <v>287</v>
      </c>
      <c r="I299" s="411">
        <f t="shared" si="40"/>
        <v>0.2</v>
      </c>
      <c r="J299" s="780"/>
      <c r="K299" s="533">
        <f>$K$17</f>
        <v>0</v>
      </c>
      <c r="L299" s="780"/>
      <c r="M299" s="526">
        <f t="shared" si="41"/>
        <v>0</v>
      </c>
      <c r="N299" s="527">
        <f t="shared" si="42"/>
        <v>0.2</v>
      </c>
      <c r="O299" s="413"/>
      <c r="P299" s="531"/>
      <c r="Q299" s="531"/>
      <c r="R299" s="530">
        <f t="shared" si="38"/>
        <v>0.2</v>
      </c>
      <c r="S299" s="532">
        <f t="shared" si="43"/>
        <v>57.400000000000276</v>
      </c>
      <c r="T299" s="411" t="str">
        <f t="shared" si="39"/>
        <v>B</v>
      </c>
      <c r="U299" s="411" t="str">
        <f>IFERROR(INDEX(Nível!D:D,MATCH(H299,Nível!A:A,0)),U298)</f>
        <v>B</v>
      </c>
      <c r="V299" s="411" t="str">
        <f>IFERROR(INDEX(Nível!D:D,MATCH(H299,Nível!B:B,0)),V298)</f>
        <v>B</v>
      </c>
      <c r="W299" s="412" t="str">
        <f>IFERROR(INDEX(Nível!D:D,MATCH(H299,Nível!C:C,0)),CARREIRA!W298)</f>
        <v>B</v>
      </c>
      <c r="AZ299" s="411"/>
      <c r="BA299" s="413"/>
      <c r="BB299" s="414"/>
      <c r="BC299" s="414"/>
      <c r="BD299" s="414"/>
      <c r="BE299" s="414"/>
    </row>
    <row r="300" spans="7:57" ht="15" customHeight="1">
      <c r="G300" s="417"/>
      <c r="H300" s="411">
        <v>288</v>
      </c>
      <c r="I300" s="411">
        <f t="shared" si="40"/>
        <v>0.2</v>
      </c>
      <c r="J300" s="781"/>
      <c r="K300" s="533">
        <f>$K$18</f>
        <v>0</v>
      </c>
      <c r="L300" s="781"/>
      <c r="M300" s="526">
        <f t="shared" si="41"/>
        <v>0</v>
      </c>
      <c r="N300" s="527">
        <f t="shared" si="42"/>
        <v>0.2</v>
      </c>
      <c r="O300" s="413"/>
      <c r="P300" s="531"/>
      <c r="Q300" s="531"/>
      <c r="R300" s="530">
        <f t="shared" si="38"/>
        <v>0.2</v>
      </c>
      <c r="S300" s="532">
        <f t="shared" si="43"/>
        <v>57.600000000000279</v>
      </c>
      <c r="T300" s="411" t="str">
        <f t="shared" si="39"/>
        <v>B</v>
      </c>
      <c r="U300" s="411" t="str">
        <f>IFERROR(INDEX(Nível!D:D,MATCH(H300,Nível!A:A,0)),U299)</f>
        <v>B</v>
      </c>
      <c r="V300" s="411" t="str">
        <f>IFERROR(INDEX(Nível!D:D,MATCH(H300,Nível!B:B,0)),V299)</f>
        <v>B</v>
      </c>
      <c r="W300" s="412" t="str">
        <f>IFERROR(INDEX(Nível!D:D,MATCH(H300,Nível!C:C,0)),CARREIRA!W299)</f>
        <v>B</v>
      </c>
      <c r="AZ300" s="411"/>
      <c r="BA300" s="413"/>
      <c r="BB300" s="414"/>
      <c r="BC300" s="414"/>
      <c r="BD300" s="414"/>
      <c r="BE300" s="414"/>
    </row>
    <row r="301" spans="7:57" ht="15" customHeight="1">
      <c r="G301" s="409" t="s">
        <v>556</v>
      </c>
      <c r="H301" s="417">
        <v>289</v>
      </c>
      <c r="I301" s="411">
        <f t="shared" si="40"/>
        <v>0.2</v>
      </c>
      <c r="J301" s="779">
        <f>$J$13</f>
        <v>0</v>
      </c>
      <c r="K301" s="533">
        <f>$K$13</f>
        <v>0</v>
      </c>
      <c r="L301" s="779">
        <f>$L$13</f>
        <v>0</v>
      </c>
      <c r="M301" s="526">
        <f t="shared" si="41"/>
        <v>0</v>
      </c>
      <c r="N301" s="527">
        <f t="shared" si="42"/>
        <v>0.2</v>
      </c>
      <c r="O301" s="413"/>
      <c r="P301" s="531"/>
      <c r="Q301" s="531"/>
      <c r="R301" s="530">
        <f t="shared" si="38"/>
        <v>0.2</v>
      </c>
      <c r="S301" s="532">
        <f t="shared" si="43"/>
        <v>57.800000000000281</v>
      </c>
      <c r="T301" s="411" t="str">
        <f t="shared" si="39"/>
        <v>B</v>
      </c>
      <c r="U301" s="411" t="str">
        <f>IFERROR(INDEX(Nível!D:D,MATCH(H301,Nível!A:A,0)),U300)</f>
        <v>B</v>
      </c>
      <c r="V301" s="411" t="str">
        <f>IFERROR(INDEX(Nível!D:D,MATCH(H301,Nível!B:B,0)),V300)</f>
        <v>B</v>
      </c>
      <c r="W301" s="412" t="str">
        <f>IFERROR(INDEX(Nível!D:D,MATCH(H301,Nível!C:C,0)),CARREIRA!W300)</f>
        <v>B</v>
      </c>
      <c r="AZ301" s="411"/>
      <c r="BA301" s="413"/>
      <c r="BB301" s="414"/>
      <c r="BC301" s="414"/>
      <c r="BD301" s="414"/>
      <c r="BE301" s="414"/>
    </row>
    <row r="302" spans="7:57" ht="15" customHeight="1">
      <c r="G302" s="415"/>
      <c r="H302" s="411">
        <v>290</v>
      </c>
      <c r="I302" s="411">
        <f t="shared" si="40"/>
        <v>0.2</v>
      </c>
      <c r="J302" s="780"/>
      <c r="K302" s="533">
        <f>$K$14</f>
        <v>0</v>
      </c>
      <c r="L302" s="780"/>
      <c r="M302" s="526">
        <f t="shared" si="41"/>
        <v>0</v>
      </c>
      <c r="N302" s="527">
        <f t="shared" si="42"/>
        <v>0.2</v>
      </c>
      <c r="O302" s="413"/>
      <c r="P302" s="531"/>
      <c r="Q302" s="531"/>
      <c r="R302" s="530">
        <f t="shared" si="38"/>
        <v>0.2</v>
      </c>
      <c r="S302" s="532">
        <f t="shared" si="43"/>
        <v>58.000000000000284</v>
      </c>
      <c r="T302" s="411" t="str">
        <f t="shared" si="39"/>
        <v>B</v>
      </c>
      <c r="U302" s="411" t="str">
        <f>IFERROR(INDEX(Nível!D:D,MATCH(H302,Nível!A:A,0)),U301)</f>
        <v>B</v>
      </c>
      <c r="V302" s="411" t="str">
        <f>IFERROR(INDEX(Nível!D:D,MATCH(H302,Nível!B:B,0)),V301)</f>
        <v>B</v>
      </c>
      <c r="W302" s="412" t="str">
        <f>IFERROR(INDEX(Nível!D:D,MATCH(H302,Nível!C:C,0)),CARREIRA!W301)</f>
        <v>B</v>
      </c>
      <c r="AZ302" s="411"/>
      <c r="BA302" s="413"/>
      <c r="BB302" s="414"/>
      <c r="BC302" s="414"/>
      <c r="BD302" s="414"/>
      <c r="BE302" s="414"/>
    </row>
    <row r="303" spans="7:57" ht="15" customHeight="1">
      <c r="G303" s="415"/>
      <c r="H303" s="411">
        <v>291</v>
      </c>
      <c r="I303" s="411">
        <f t="shared" si="40"/>
        <v>0.2</v>
      </c>
      <c r="J303" s="780"/>
      <c r="K303" s="533">
        <f>$K$15</f>
        <v>0</v>
      </c>
      <c r="L303" s="780"/>
      <c r="M303" s="526">
        <f t="shared" si="41"/>
        <v>0</v>
      </c>
      <c r="N303" s="527">
        <f t="shared" si="42"/>
        <v>0.2</v>
      </c>
      <c r="O303" s="413"/>
      <c r="P303" s="531"/>
      <c r="Q303" s="531"/>
      <c r="R303" s="530">
        <f t="shared" si="38"/>
        <v>0.2</v>
      </c>
      <c r="S303" s="532">
        <f t="shared" si="43"/>
        <v>58.200000000000287</v>
      </c>
      <c r="T303" s="411" t="str">
        <f t="shared" si="39"/>
        <v>B</v>
      </c>
      <c r="U303" s="411" t="str">
        <f>IFERROR(INDEX(Nível!D:D,MATCH(H303,Nível!A:A,0)),U302)</f>
        <v>B</v>
      </c>
      <c r="V303" s="411" t="str">
        <f>IFERROR(INDEX(Nível!D:D,MATCH(H303,Nível!B:B,0)),V302)</f>
        <v>B</v>
      </c>
      <c r="W303" s="412" t="str">
        <f>IFERROR(INDEX(Nível!D:D,MATCH(H303,Nível!C:C,0)),CARREIRA!W302)</f>
        <v>B</v>
      </c>
      <c r="AZ303" s="411"/>
      <c r="BA303" s="413"/>
      <c r="BB303" s="414"/>
      <c r="BC303" s="414"/>
      <c r="BD303" s="414"/>
      <c r="BE303" s="414"/>
    </row>
    <row r="304" spans="7:57" ht="15" customHeight="1">
      <c r="G304" s="415"/>
      <c r="H304" s="417">
        <v>292</v>
      </c>
      <c r="I304" s="411">
        <f t="shared" si="40"/>
        <v>0.2</v>
      </c>
      <c r="J304" s="780"/>
      <c r="K304" s="533">
        <f>$K$16</f>
        <v>0</v>
      </c>
      <c r="L304" s="780"/>
      <c r="M304" s="526">
        <f t="shared" si="41"/>
        <v>0</v>
      </c>
      <c r="N304" s="527">
        <f t="shared" si="42"/>
        <v>0.2</v>
      </c>
      <c r="O304" s="413"/>
      <c r="P304" s="531"/>
      <c r="Q304" s="531"/>
      <c r="R304" s="530">
        <f t="shared" si="38"/>
        <v>0.2</v>
      </c>
      <c r="S304" s="532">
        <f t="shared" si="43"/>
        <v>58.40000000000029</v>
      </c>
      <c r="T304" s="411" t="str">
        <f t="shared" si="39"/>
        <v>B</v>
      </c>
      <c r="U304" s="411" t="str">
        <f>IFERROR(INDEX(Nível!D:D,MATCH(H304,Nível!A:A,0)),U303)</f>
        <v>B</v>
      </c>
      <c r="V304" s="411" t="str">
        <f>IFERROR(INDEX(Nível!D:D,MATCH(H304,Nível!B:B,0)),V303)</f>
        <v>B</v>
      </c>
      <c r="W304" s="412" t="str">
        <f>IFERROR(INDEX(Nível!D:D,MATCH(H304,Nível!C:C,0)),CARREIRA!W303)</f>
        <v>B</v>
      </c>
      <c r="AZ304" s="411"/>
      <c r="BA304" s="413"/>
      <c r="BB304" s="414"/>
      <c r="BC304" s="414"/>
      <c r="BD304" s="414"/>
      <c r="BE304" s="414"/>
    </row>
    <row r="305" spans="7:57" ht="15" customHeight="1">
      <c r="G305" s="415"/>
      <c r="H305" s="411">
        <v>293</v>
      </c>
      <c r="I305" s="411">
        <f t="shared" si="40"/>
        <v>0.2</v>
      </c>
      <c r="J305" s="780"/>
      <c r="K305" s="533">
        <f>$K$17</f>
        <v>0</v>
      </c>
      <c r="L305" s="780"/>
      <c r="M305" s="526">
        <f t="shared" si="41"/>
        <v>0</v>
      </c>
      <c r="N305" s="527">
        <f t="shared" si="42"/>
        <v>0.2</v>
      </c>
      <c r="O305" s="413"/>
      <c r="P305" s="531"/>
      <c r="Q305" s="531"/>
      <c r="R305" s="530">
        <f t="shared" si="38"/>
        <v>0.2</v>
      </c>
      <c r="S305" s="532">
        <f t="shared" si="43"/>
        <v>58.600000000000293</v>
      </c>
      <c r="T305" s="411" t="str">
        <f t="shared" si="39"/>
        <v>B</v>
      </c>
      <c r="U305" s="411" t="str">
        <f>IFERROR(INDEX(Nível!D:D,MATCH(H305,Nível!A:A,0)),U304)</f>
        <v>B</v>
      </c>
      <c r="V305" s="411" t="str">
        <f>IFERROR(INDEX(Nível!D:D,MATCH(H305,Nível!B:B,0)),V304)</f>
        <v>B</v>
      </c>
      <c r="W305" s="412" t="str">
        <f>IFERROR(INDEX(Nível!D:D,MATCH(H305,Nível!C:C,0)),CARREIRA!W304)</f>
        <v>B</v>
      </c>
      <c r="AZ305" s="411"/>
      <c r="BA305" s="413"/>
      <c r="BB305" s="414"/>
      <c r="BC305" s="414"/>
      <c r="BD305" s="414"/>
      <c r="BE305" s="414"/>
    </row>
    <row r="306" spans="7:57" ht="15" customHeight="1">
      <c r="G306" s="415"/>
      <c r="H306" s="411">
        <v>294</v>
      </c>
      <c r="I306" s="411">
        <f t="shared" si="40"/>
        <v>0.2</v>
      </c>
      <c r="J306" s="781"/>
      <c r="K306" s="533">
        <f>$K$18</f>
        <v>0</v>
      </c>
      <c r="L306" s="780"/>
      <c r="M306" s="526">
        <f t="shared" si="41"/>
        <v>0</v>
      </c>
      <c r="N306" s="527">
        <f t="shared" si="42"/>
        <v>0.2</v>
      </c>
      <c r="O306" s="413"/>
      <c r="P306" s="531"/>
      <c r="Q306" s="531"/>
      <c r="R306" s="530">
        <f t="shared" si="38"/>
        <v>0.2</v>
      </c>
      <c r="S306" s="532">
        <f t="shared" si="43"/>
        <v>58.800000000000296</v>
      </c>
      <c r="T306" s="411" t="str">
        <f t="shared" si="39"/>
        <v>B</v>
      </c>
      <c r="U306" s="411" t="str">
        <f>IFERROR(INDEX(Nível!D:D,MATCH(H306,Nível!A:A,0)),U305)</f>
        <v>B</v>
      </c>
      <c r="V306" s="411" t="str">
        <f>IFERROR(INDEX(Nível!D:D,MATCH(H306,Nível!B:B,0)),V305)</f>
        <v>B</v>
      </c>
      <c r="W306" s="412" t="str">
        <f>IFERROR(INDEX(Nível!D:D,MATCH(H306,Nível!C:C,0)),CARREIRA!W305)</f>
        <v>B</v>
      </c>
      <c r="AZ306" s="411"/>
      <c r="BA306" s="413"/>
      <c r="BB306" s="414"/>
      <c r="BC306" s="414"/>
      <c r="BD306" s="414"/>
      <c r="BE306" s="414"/>
    </row>
    <row r="307" spans="7:57" ht="15" customHeight="1">
      <c r="G307" s="415"/>
      <c r="H307" s="417">
        <v>295</v>
      </c>
      <c r="I307" s="411">
        <f t="shared" si="40"/>
        <v>0.2</v>
      </c>
      <c r="J307" s="779">
        <f>$J$13</f>
        <v>0</v>
      </c>
      <c r="K307" s="533">
        <f>$K$13</f>
        <v>0</v>
      </c>
      <c r="L307" s="780"/>
      <c r="M307" s="526">
        <f t="shared" si="41"/>
        <v>0</v>
      </c>
      <c r="N307" s="527">
        <f t="shared" si="42"/>
        <v>0.2</v>
      </c>
      <c r="O307" s="413"/>
      <c r="P307" s="531"/>
      <c r="Q307" s="531"/>
      <c r="R307" s="530">
        <f t="shared" si="38"/>
        <v>0.2</v>
      </c>
      <c r="S307" s="532">
        <f t="shared" si="43"/>
        <v>59.000000000000298</v>
      </c>
      <c r="T307" s="411" t="str">
        <f t="shared" si="39"/>
        <v>B</v>
      </c>
      <c r="U307" s="411" t="str">
        <f>IFERROR(INDEX(Nível!D:D,MATCH(H307,Nível!A:A,0)),U306)</f>
        <v>B</v>
      </c>
      <c r="V307" s="411" t="str">
        <f>IFERROR(INDEX(Nível!D:D,MATCH(H307,Nível!B:B,0)),V306)</f>
        <v>B</v>
      </c>
      <c r="W307" s="412" t="str">
        <f>IFERROR(INDEX(Nível!D:D,MATCH(H307,Nível!C:C,0)),CARREIRA!W306)</f>
        <v>B</v>
      </c>
      <c r="AZ307" s="411"/>
      <c r="BA307" s="413"/>
      <c r="BB307" s="414"/>
      <c r="BC307" s="414"/>
      <c r="BD307" s="414"/>
      <c r="BE307" s="414"/>
    </row>
    <row r="308" spans="7:57" ht="15" customHeight="1">
      <c r="G308" s="415"/>
      <c r="H308" s="411">
        <v>296</v>
      </c>
      <c r="I308" s="411">
        <f t="shared" si="40"/>
        <v>0.2</v>
      </c>
      <c r="J308" s="780"/>
      <c r="K308" s="533">
        <f>$K$14</f>
        <v>0</v>
      </c>
      <c r="L308" s="780"/>
      <c r="M308" s="526">
        <f t="shared" si="41"/>
        <v>0</v>
      </c>
      <c r="N308" s="527">
        <f t="shared" si="42"/>
        <v>0.2</v>
      </c>
      <c r="O308" s="413"/>
      <c r="P308" s="531"/>
      <c r="Q308" s="531"/>
      <c r="R308" s="530">
        <f t="shared" si="38"/>
        <v>0.2</v>
      </c>
      <c r="S308" s="532">
        <f t="shared" si="43"/>
        <v>59.200000000000301</v>
      </c>
      <c r="T308" s="411" t="str">
        <f t="shared" si="39"/>
        <v>B</v>
      </c>
      <c r="U308" s="411" t="str">
        <f>IFERROR(INDEX(Nível!D:D,MATCH(H308,Nível!A:A,0)),U307)</f>
        <v>B</v>
      </c>
      <c r="V308" s="411" t="str">
        <f>IFERROR(INDEX(Nível!D:D,MATCH(H308,Nível!B:B,0)),V307)</f>
        <v>B</v>
      </c>
      <c r="W308" s="412" t="str">
        <f>IFERROR(INDEX(Nível!D:D,MATCH(H308,Nível!C:C,0)),CARREIRA!W307)</f>
        <v>B</v>
      </c>
      <c r="AZ308" s="411"/>
      <c r="BA308" s="413"/>
      <c r="BB308" s="414"/>
      <c r="BC308" s="414"/>
      <c r="BD308" s="414"/>
      <c r="BE308" s="414"/>
    </row>
    <row r="309" spans="7:57" ht="15" customHeight="1">
      <c r="G309" s="415"/>
      <c r="H309" s="411">
        <v>297</v>
      </c>
      <c r="I309" s="411">
        <f t="shared" si="40"/>
        <v>0.2</v>
      </c>
      <c r="J309" s="780"/>
      <c r="K309" s="533">
        <f>$K$15</f>
        <v>0</v>
      </c>
      <c r="L309" s="780"/>
      <c r="M309" s="526">
        <f t="shared" si="41"/>
        <v>0</v>
      </c>
      <c r="N309" s="527">
        <f t="shared" si="42"/>
        <v>0.2</v>
      </c>
      <c r="O309" s="413"/>
      <c r="P309" s="531"/>
      <c r="Q309" s="531"/>
      <c r="R309" s="530">
        <f t="shared" si="38"/>
        <v>0.2</v>
      </c>
      <c r="S309" s="532">
        <f t="shared" si="43"/>
        <v>59.400000000000304</v>
      </c>
      <c r="T309" s="411" t="str">
        <f t="shared" si="39"/>
        <v>B</v>
      </c>
      <c r="U309" s="411" t="str">
        <f>IFERROR(INDEX(Nível!D:D,MATCH(H309,Nível!A:A,0)),U308)</f>
        <v>B</v>
      </c>
      <c r="V309" s="411" t="str">
        <f>IFERROR(INDEX(Nível!D:D,MATCH(H309,Nível!B:B,0)),V308)</f>
        <v>B</v>
      </c>
      <c r="W309" s="412" t="str">
        <f>IFERROR(INDEX(Nível!D:D,MATCH(H309,Nível!C:C,0)),CARREIRA!W308)</f>
        <v>B</v>
      </c>
      <c r="AZ309" s="411"/>
      <c r="BA309" s="413"/>
      <c r="BB309" s="414"/>
      <c r="BC309" s="414"/>
      <c r="BD309" s="414"/>
      <c r="BE309" s="414"/>
    </row>
    <row r="310" spans="7:57" ht="15" customHeight="1">
      <c r="G310" s="415"/>
      <c r="H310" s="417">
        <v>298</v>
      </c>
      <c r="I310" s="411">
        <f t="shared" si="40"/>
        <v>0.2</v>
      </c>
      <c r="J310" s="780"/>
      <c r="K310" s="533">
        <f>$K$16</f>
        <v>0</v>
      </c>
      <c r="L310" s="780"/>
      <c r="M310" s="526">
        <f t="shared" si="41"/>
        <v>0</v>
      </c>
      <c r="N310" s="527">
        <f t="shared" si="42"/>
        <v>0.2</v>
      </c>
      <c r="O310" s="413"/>
      <c r="P310" s="531"/>
      <c r="Q310" s="531"/>
      <c r="R310" s="530">
        <f t="shared" si="38"/>
        <v>0.2</v>
      </c>
      <c r="S310" s="532">
        <f t="shared" si="43"/>
        <v>59.600000000000307</v>
      </c>
      <c r="T310" s="411" t="str">
        <f t="shared" si="39"/>
        <v>B</v>
      </c>
      <c r="U310" s="411" t="str">
        <f>IFERROR(INDEX(Nível!D:D,MATCH(H310,Nível!A:A,0)),U309)</f>
        <v>B</v>
      </c>
      <c r="V310" s="411" t="str">
        <f>IFERROR(INDEX(Nível!D:D,MATCH(H310,Nível!B:B,0)),V309)</f>
        <v>B</v>
      </c>
      <c r="W310" s="412" t="str">
        <f>IFERROR(INDEX(Nível!D:D,MATCH(H310,Nível!C:C,0)),CARREIRA!W309)</f>
        <v>B</v>
      </c>
      <c r="AZ310" s="411"/>
      <c r="BA310" s="413"/>
      <c r="BB310" s="414"/>
      <c r="BC310" s="414"/>
      <c r="BD310" s="414"/>
      <c r="BE310" s="414"/>
    </row>
    <row r="311" spans="7:57" ht="15" customHeight="1">
      <c r="G311" s="415"/>
      <c r="H311" s="411">
        <v>299</v>
      </c>
      <c r="I311" s="411">
        <f t="shared" si="40"/>
        <v>0.2</v>
      </c>
      <c r="J311" s="780"/>
      <c r="K311" s="533">
        <f>$K$17</f>
        <v>0</v>
      </c>
      <c r="L311" s="780"/>
      <c r="M311" s="526">
        <f t="shared" si="41"/>
        <v>0</v>
      </c>
      <c r="N311" s="527">
        <f t="shared" si="42"/>
        <v>0.2</v>
      </c>
      <c r="O311" s="413"/>
      <c r="P311" s="531"/>
      <c r="Q311" s="531"/>
      <c r="R311" s="530">
        <f t="shared" si="38"/>
        <v>0.2</v>
      </c>
      <c r="S311" s="532">
        <f t="shared" si="43"/>
        <v>59.80000000000031</v>
      </c>
      <c r="T311" s="411" t="str">
        <f t="shared" si="39"/>
        <v>B</v>
      </c>
      <c r="U311" s="411" t="str">
        <f>IFERROR(INDEX(Nível!D:D,MATCH(H311,Nível!A:A,0)),U310)</f>
        <v>B</v>
      </c>
      <c r="V311" s="411" t="str">
        <f>IFERROR(INDEX(Nível!D:D,MATCH(H311,Nível!B:B,0)),V310)</f>
        <v>B</v>
      </c>
      <c r="W311" s="412" t="str">
        <f>IFERROR(INDEX(Nível!D:D,MATCH(H311,Nível!C:C,0)),CARREIRA!W310)</f>
        <v>B</v>
      </c>
      <c r="AZ311" s="411"/>
      <c r="BA311" s="413"/>
      <c r="BB311" s="414"/>
      <c r="BC311" s="414"/>
      <c r="BD311" s="414"/>
      <c r="BE311" s="414"/>
    </row>
    <row r="312" spans="7:57" ht="15" customHeight="1">
      <c r="G312" s="417"/>
      <c r="H312" s="411">
        <v>300</v>
      </c>
      <c r="I312" s="411">
        <f t="shared" si="40"/>
        <v>0.2</v>
      </c>
      <c r="J312" s="781"/>
      <c r="K312" s="533">
        <f>$K$18</f>
        <v>0</v>
      </c>
      <c r="L312" s="780"/>
      <c r="M312" s="526">
        <f t="shared" si="41"/>
        <v>0</v>
      </c>
      <c r="N312" s="527">
        <f t="shared" si="42"/>
        <v>0.2</v>
      </c>
      <c r="O312" s="413"/>
      <c r="P312" s="531"/>
      <c r="Q312" s="531"/>
      <c r="R312" s="530">
        <f t="shared" si="38"/>
        <v>0.2</v>
      </c>
      <c r="S312" s="532">
        <f t="shared" si="43"/>
        <v>60.000000000000313</v>
      </c>
      <c r="T312" s="411" t="str">
        <f t="shared" si="39"/>
        <v>B</v>
      </c>
      <c r="U312" s="411" t="str">
        <f>IFERROR(INDEX(Nível!D:D,MATCH(H312,Nível!A:A,0)),U311)</f>
        <v>B</v>
      </c>
      <c r="V312" s="411" t="str">
        <f>IFERROR(INDEX(Nível!D:D,MATCH(H312,Nível!B:B,0)),V311)</f>
        <v>B</v>
      </c>
      <c r="W312" s="412" t="str">
        <f>IFERROR(INDEX(Nível!D:D,MATCH(H312,Nível!C:C,0)),CARREIRA!W311)</f>
        <v>B</v>
      </c>
      <c r="AZ312" s="411"/>
      <c r="BA312" s="413"/>
      <c r="BB312" s="414"/>
      <c r="BC312" s="414"/>
      <c r="BD312" s="414"/>
      <c r="BE312" s="414"/>
    </row>
    <row r="313" spans="7:57" ht="15" customHeight="1">
      <c r="G313" s="409" t="s">
        <v>557</v>
      </c>
      <c r="H313" s="417">
        <v>301</v>
      </c>
      <c r="I313" s="411">
        <f t="shared" si="40"/>
        <v>0.2</v>
      </c>
      <c r="J313" s="779">
        <f>$J$13</f>
        <v>0</v>
      </c>
      <c r="K313" s="533">
        <f>$K$13</f>
        <v>0</v>
      </c>
      <c r="L313" s="780"/>
      <c r="M313" s="526">
        <f t="shared" si="41"/>
        <v>0</v>
      </c>
      <c r="N313" s="527">
        <f t="shared" si="42"/>
        <v>0.2</v>
      </c>
      <c r="O313" s="413"/>
      <c r="P313" s="531"/>
      <c r="Q313" s="531"/>
      <c r="R313" s="530">
        <f t="shared" si="38"/>
        <v>0.2</v>
      </c>
      <c r="S313" s="532">
        <f t="shared" si="43"/>
        <v>60.200000000000315</v>
      </c>
      <c r="T313" s="411" t="str">
        <f t="shared" si="39"/>
        <v>B</v>
      </c>
      <c r="U313" s="411" t="str">
        <f>IFERROR(INDEX(Nível!D:D,MATCH(H313,Nível!A:A,0)),U312)</f>
        <v>B</v>
      </c>
      <c r="V313" s="411" t="str">
        <f>IFERROR(INDEX(Nível!D:D,MATCH(H313,Nível!B:B,0)),V312)</f>
        <v>B</v>
      </c>
      <c r="W313" s="412" t="str">
        <f>IFERROR(INDEX(Nível!D:D,MATCH(H313,Nível!C:C,0)),CARREIRA!W312)</f>
        <v>B</v>
      </c>
      <c r="AZ313" s="411"/>
      <c r="BA313" s="413"/>
      <c r="BB313" s="414"/>
      <c r="BC313" s="414"/>
      <c r="BD313" s="414"/>
      <c r="BE313" s="414"/>
    </row>
    <row r="314" spans="7:57" ht="15" customHeight="1">
      <c r="G314" s="415"/>
      <c r="H314" s="411">
        <v>302</v>
      </c>
      <c r="I314" s="411">
        <f t="shared" si="40"/>
        <v>0.2</v>
      </c>
      <c r="J314" s="780"/>
      <c r="K314" s="533">
        <f>$K$14</f>
        <v>0</v>
      </c>
      <c r="L314" s="780"/>
      <c r="M314" s="526">
        <f t="shared" si="41"/>
        <v>0</v>
      </c>
      <c r="N314" s="527">
        <f t="shared" si="42"/>
        <v>0.2</v>
      </c>
      <c r="O314" s="413"/>
      <c r="P314" s="531"/>
      <c r="Q314" s="531"/>
      <c r="R314" s="530">
        <f t="shared" si="38"/>
        <v>0.2</v>
      </c>
      <c r="S314" s="532">
        <f t="shared" si="43"/>
        <v>60.400000000000318</v>
      </c>
      <c r="T314" s="411" t="str">
        <f t="shared" si="39"/>
        <v>B</v>
      </c>
      <c r="U314" s="411" t="str">
        <f>IFERROR(INDEX(Nível!D:D,MATCH(H314,Nível!A:A,0)),U313)</f>
        <v>B</v>
      </c>
      <c r="V314" s="411" t="str">
        <f>IFERROR(INDEX(Nível!D:D,MATCH(H314,Nível!B:B,0)),V313)</f>
        <v>B</v>
      </c>
      <c r="W314" s="412" t="str">
        <f>IFERROR(INDEX(Nível!D:D,MATCH(H314,Nível!C:C,0)),CARREIRA!W313)</f>
        <v>B</v>
      </c>
      <c r="AZ314" s="411"/>
      <c r="BA314" s="413"/>
      <c r="BB314" s="414"/>
      <c r="BC314" s="414"/>
      <c r="BD314" s="414"/>
      <c r="BE314" s="414"/>
    </row>
    <row r="315" spans="7:57" ht="15" customHeight="1">
      <c r="G315" s="415"/>
      <c r="H315" s="411">
        <v>303</v>
      </c>
      <c r="I315" s="411">
        <f t="shared" si="40"/>
        <v>0.2</v>
      </c>
      <c r="J315" s="780"/>
      <c r="K315" s="533">
        <f>$K$15</f>
        <v>0</v>
      </c>
      <c r="L315" s="780"/>
      <c r="M315" s="526">
        <f t="shared" si="41"/>
        <v>0</v>
      </c>
      <c r="N315" s="527">
        <f t="shared" si="42"/>
        <v>0.2</v>
      </c>
      <c r="O315" s="413"/>
      <c r="P315" s="531"/>
      <c r="Q315" s="531"/>
      <c r="R315" s="530">
        <f t="shared" si="38"/>
        <v>0.2</v>
      </c>
      <c r="S315" s="532">
        <f t="shared" si="43"/>
        <v>60.600000000000321</v>
      </c>
      <c r="T315" s="411" t="str">
        <f t="shared" si="39"/>
        <v>B</v>
      </c>
      <c r="U315" s="411" t="str">
        <f>IFERROR(INDEX(Nível!D:D,MATCH(H315,Nível!A:A,0)),U314)</f>
        <v>B</v>
      </c>
      <c r="V315" s="411" t="str">
        <f>IFERROR(INDEX(Nível!D:D,MATCH(H315,Nível!B:B,0)),V314)</f>
        <v>B</v>
      </c>
      <c r="W315" s="412" t="str">
        <f>IFERROR(INDEX(Nível!D:D,MATCH(H315,Nível!C:C,0)),CARREIRA!W314)</f>
        <v>B</v>
      </c>
      <c r="AZ315" s="411"/>
      <c r="BA315" s="413"/>
      <c r="BB315" s="414"/>
      <c r="BC315" s="414"/>
      <c r="BD315" s="414"/>
      <c r="BE315" s="414"/>
    </row>
    <row r="316" spans="7:57" ht="15" customHeight="1">
      <c r="G316" s="415"/>
      <c r="H316" s="417">
        <v>304</v>
      </c>
      <c r="I316" s="411">
        <f t="shared" si="40"/>
        <v>0.2</v>
      </c>
      <c r="J316" s="780"/>
      <c r="K316" s="533">
        <f>$K$16</f>
        <v>0</v>
      </c>
      <c r="L316" s="780"/>
      <c r="M316" s="526">
        <f t="shared" si="41"/>
        <v>0</v>
      </c>
      <c r="N316" s="527">
        <f t="shared" si="42"/>
        <v>0.2</v>
      </c>
      <c r="O316" s="413"/>
      <c r="P316" s="531"/>
      <c r="Q316" s="531"/>
      <c r="R316" s="530">
        <f t="shared" si="38"/>
        <v>0.2</v>
      </c>
      <c r="S316" s="532">
        <f t="shared" si="43"/>
        <v>60.800000000000324</v>
      </c>
      <c r="T316" s="411" t="str">
        <f t="shared" si="39"/>
        <v>B</v>
      </c>
      <c r="U316" s="411" t="str">
        <f>IFERROR(INDEX(Nível!D:D,MATCH(H316,Nível!A:A,0)),U315)</f>
        <v>B</v>
      </c>
      <c r="V316" s="411" t="str">
        <f>IFERROR(INDEX(Nível!D:D,MATCH(H316,Nível!B:B,0)),V315)</f>
        <v>B</v>
      </c>
      <c r="W316" s="412" t="str">
        <f>IFERROR(INDEX(Nível!D:D,MATCH(H316,Nível!C:C,0)),CARREIRA!W315)</f>
        <v>B</v>
      </c>
      <c r="AZ316" s="411"/>
      <c r="BA316" s="413"/>
      <c r="BB316" s="414"/>
      <c r="BC316" s="414"/>
      <c r="BD316" s="414"/>
      <c r="BE316" s="414"/>
    </row>
    <row r="317" spans="7:57" ht="15" customHeight="1">
      <c r="G317" s="415"/>
      <c r="H317" s="411">
        <v>305</v>
      </c>
      <c r="I317" s="411">
        <f t="shared" si="40"/>
        <v>0.2</v>
      </c>
      <c r="J317" s="780"/>
      <c r="K317" s="533">
        <f>$K$17</f>
        <v>0</v>
      </c>
      <c r="L317" s="780"/>
      <c r="M317" s="526">
        <f t="shared" si="41"/>
        <v>0</v>
      </c>
      <c r="N317" s="527">
        <f t="shared" si="42"/>
        <v>0.2</v>
      </c>
      <c r="O317" s="413"/>
      <c r="P317" s="531"/>
      <c r="Q317" s="531"/>
      <c r="R317" s="530">
        <f t="shared" si="38"/>
        <v>0.2</v>
      </c>
      <c r="S317" s="532">
        <f t="shared" si="43"/>
        <v>61.000000000000327</v>
      </c>
      <c r="T317" s="411" t="str">
        <f t="shared" si="39"/>
        <v>B</v>
      </c>
      <c r="U317" s="411" t="str">
        <f>IFERROR(INDEX(Nível!D:D,MATCH(H317,Nível!A:A,0)),U316)</f>
        <v>B</v>
      </c>
      <c r="V317" s="411" t="str">
        <f>IFERROR(INDEX(Nível!D:D,MATCH(H317,Nível!B:B,0)),V316)</f>
        <v>B</v>
      </c>
      <c r="W317" s="412" t="str">
        <f>IFERROR(INDEX(Nível!D:D,MATCH(H317,Nível!C:C,0)),CARREIRA!W316)</f>
        <v>B</v>
      </c>
      <c r="AZ317" s="411"/>
      <c r="BA317" s="413"/>
      <c r="BB317" s="414"/>
      <c r="BC317" s="414"/>
      <c r="BD317" s="414"/>
      <c r="BE317" s="414"/>
    </row>
    <row r="318" spans="7:57" ht="15" customHeight="1">
      <c r="G318" s="415"/>
      <c r="H318" s="411">
        <v>306</v>
      </c>
      <c r="I318" s="411">
        <f t="shared" si="40"/>
        <v>0.2</v>
      </c>
      <c r="J318" s="781"/>
      <c r="K318" s="533">
        <f>$K$18</f>
        <v>0</v>
      </c>
      <c r="L318" s="780"/>
      <c r="M318" s="526">
        <f t="shared" si="41"/>
        <v>0</v>
      </c>
      <c r="N318" s="527">
        <f t="shared" si="42"/>
        <v>0.2</v>
      </c>
      <c r="O318" s="413"/>
      <c r="P318" s="531"/>
      <c r="Q318" s="531"/>
      <c r="R318" s="530">
        <f t="shared" si="38"/>
        <v>0.2</v>
      </c>
      <c r="S318" s="532">
        <f t="shared" si="43"/>
        <v>61.20000000000033</v>
      </c>
      <c r="T318" s="411" t="str">
        <f t="shared" si="39"/>
        <v>B</v>
      </c>
      <c r="U318" s="411" t="str">
        <f>IFERROR(INDEX(Nível!D:D,MATCH(H318,Nível!A:A,0)),U317)</f>
        <v>B</v>
      </c>
      <c r="V318" s="411" t="str">
        <f>IFERROR(INDEX(Nível!D:D,MATCH(H318,Nível!B:B,0)),V317)</f>
        <v>B</v>
      </c>
      <c r="W318" s="412" t="str">
        <f>IFERROR(INDEX(Nível!D:D,MATCH(H318,Nível!C:C,0)),CARREIRA!W317)</f>
        <v>B</v>
      </c>
      <c r="AZ318" s="411"/>
      <c r="BA318" s="413"/>
      <c r="BB318" s="414"/>
      <c r="BC318" s="414"/>
      <c r="BD318" s="414"/>
      <c r="BE318" s="414"/>
    </row>
    <row r="319" spans="7:57" ht="15" customHeight="1">
      <c r="G319" s="415"/>
      <c r="H319" s="417">
        <v>307</v>
      </c>
      <c r="I319" s="411">
        <f t="shared" si="40"/>
        <v>0.2</v>
      </c>
      <c r="J319" s="779">
        <f>$J$13</f>
        <v>0</v>
      </c>
      <c r="K319" s="533">
        <f>$K$13</f>
        <v>0</v>
      </c>
      <c r="L319" s="780"/>
      <c r="M319" s="526">
        <f t="shared" si="41"/>
        <v>0</v>
      </c>
      <c r="N319" s="527">
        <f t="shared" si="42"/>
        <v>0.2</v>
      </c>
      <c r="O319" s="413"/>
      <c r="P319" s="531"/>
      <c r="Q319" s="531"/>
      <c r="R319" s="530">
        <f t="shared" si="38"/>
        <v>0.2</v>
      </c>
      <c r="S319" s="532">
        <f t="shared" si="43"/>
        <v>61.400000000000333</v>
      </c>
      <c r="T319" s="411" t="str">
        <f t="shared" si="39"/>
        <v>B</v>
      </c>
      <c r="U319" s="411" t="str">
        <f>IFERROR(INDEX(Nível!D:D,MATCH(H319,Nível!A:A,0)),U318)</f>
        <v>B</v>
      </c>
      <c r="V319" s="411" t="str">
        <f>IFERROR(INDEX(Nível!D:D,MATCH(H319,Nível!B:B,0)),V318)</f>
        <v>B</v>
      </c>
      <c r="W319" s="412" t="str">
        <f>IFERROR(INDEX(Nível!D:D,MATCH(H319,Nível!C:C,0)),CARREIRA!W318)</f>
        <v>B</v>
      </c>
      <c r="AZ319" s="411"/>
      <c r="BA319" s="413"/>
      <c r="BB319" s="414"/>
      <c r="BC319" s="414"/>
      <c r="BD319" s="414"/>
      <c r="BE319" s="414"/>
    </row>
    <row r="320" spans="7:57" ht="15" customHeight="1">
      <c r="G320" s="415"/>
      <c r="H320" s="411">
        <v>308</v>
      </c>
      <c r="I320" s="411">
        <f t="shared" si="40"/>
        <v>0.2</v>
      </c>
      <c r="J320" s="780"/>
      <c r="K320" s="533">
        <f>$K$14</f>
        <v>0</v>
      </c>
      <c r="L320" s="780"/>
      <c r="M320" s="526">
        <f t="shared" si="41"/>
        <v>0</v>
      </c>
      <c r="N320" s="527">
        <f t="shared" si="42"/>
        <v>0.2</v>
      </c>
      <c r="O320" s="413"/>
      <c r="P320" s="531"/>
      <c r="Q320" s="531"/>
      <c r="R320" s="530">
        <f t="shared" si="38"/>
        <v>0.2</v>
      </c>
      <c r="S320" s="532">
        <f t="shared" si="43"/>
        <v>61.600000000000335</v>
      </c>
      <c r="T320" s="411" t="str">
        <f t="shared" si="39"/>
        <v>B</v>
      </c>
      <c r="U320" s="411" t="str">
        <f>IFERROR(INDEX(Nível!D:D,MATCH(H320,Nível!A:A,0)),U319)</f>
        <v>B</v>
      </c>
      <c r="V320" s="411" t="str">
        <f>IFERROR(INDEX(Nível!D:D,MATCH(H320,Nível!B:B,0)),V319)</f>
        <v>B</v>
      </c>
      <c r="W320" s="412" t="str">
        <f>IFERROR(INDEX(Nível!D:D,MATCH(H320,Nível!C:C,0)),CARREIRA!W319)</f>
        <v>B</v>
      </c>
      <c r="AZ320" s="411"/>
      <c r="BA320" s="413"/>
      <c r="BB320" s="414"/>
      <c r="BC320" s="414"/>
      <c r="BD320" s="414"/>
      <c r="BE320" s="414"/>
    </row>
    <row r="321" spans="7:57" ht="15" customHeight="1">
      <c r="G321" s="415"/>
      <c r="H321" s="411">
        <v>309</v>
      </c>
      <c r="I321" s="411">
        <f t="shared" si="40"/>
        <v>0.2</v>
      </c>
      <c r="J321" s="780"/>
      <c r="K321" s="533">
        <f>$K$15</f>
        <v>0</v>
      </c>
      <c r="L321" s="780"/>
      <c r="M321" s="526">
        <f t="shared" si="41"/>
        <v>0</v>
      </c>
      <c r="N321" s="527">
        <f t="shared" si="42"/>
        <v>0.2</v>
      </c>
      <c r="O321" s="413"/>
      <c r="P321" s="531"/>
      <c r="Q321" s="531"/>
      <c r="R321" s="530">
        <f t="shared" si="38"/>
        <v>0.2</v>
      </c>
      <c r="S321" s="532">
        <f t="shared" si="43"/>
        <v>61.800000000000338</v>
      </c>
      <c r="T321" s="411" t="str">
        <f t="shared" si="39"/>
        <v>B</v>
      </c>
      <c r="U321" s="411" t="str">
        <f>IFERROR(INDEX(Nível!D:D,MATCH(H321,Nível!A:A,0)),U320)</f>
        <v>B</v>
      </c>
      <c r="V321" s="411" t="str">
        <f>IFERROR(INDEX(Nível!D:D,MATCH(H321,Nível!B:B,0)),V320)</f>
        <v>B</v>
      </c>
      <c r="W321" s="412" t="str">
        <f>IFERROR(INDEX(Nível!D:D,MATCH(H321,Nível!C:C,0)),CARREIRA!W320)</f>
        <v>B</v>
      </c>
      <c r="AZ321" s="411"/>
      <c r="BA321" s="413"/>
      <c r="BB321" s="414"/>
      <c r="BC321" s="414"/>
      <c r="BD321" s="414"/>
      <c r="BE321" s="414"/>
    </row>
    <row r="322" spans="7:57" ht="15" customHeight="1">
      <c r="G322" s="415"/>
      <c r="H322" s="417">
        <v>310</v>
      </c>
      <c r="I322" s="411">
        <f t="shared" si="40"/>
        <v>0.2</v>
      </c>
      <c r="J322" s="780"/>
      <c r="K322" s="533">
        <f>$K$16</f>
        <v>0</v>
      </c>
      <c r="L322" s="780"/>
      <c r="M322" s="526">
        <f t="shared" si="41"/>
        <v>0</v>
      </c>
      <c r="N322" s="527">
        <f t="shared" si="42"/>
        <v>0.2</v>
      </c>
      <c r="O322" s="413"/>
      <c r="P322" s="531"/>
      <c r="Q322" s="531"/>
      <c r="R322" s="530">
        <f t="shared" si="38"/>
        <v>0.2</v>
      </c>
      <c r="S322" s="532">
        <f t="shared" si="43"/>
        <v>62.000000000000341</v>
      </c>
      <c r="T322" s="411" t="str">
        <f t="shared" si="39"/>
        <v>B</v>
      </c>
      <c r="U322" s="411" t="str">
        <f>IFERROR(INDEX(Nível!D:D,MATCH(H322,Nível!A:A,0)),U321)</f>
        <v>B</v>
      </c>
      <c r="V322" s="411" t="str">
        <f>IFERROR(INDEX(Nível!D:D,MATCH(H322,Nível!B:B,0)),V321)</f>
        <v>B</v>
      </c>
      <c r="W322" s="412" t="str">
        <f>IFERROR(INDEX(Nível!D:D,MATCH(H322,Nível!C:C,0)),CARREIRA!W321)</f>
        <v>B</v>
      </c>
      <c r="AZ322" s="411"/>
      <c r="BA322" s="413"/>
      <c r="BB322" s="414"/>
      <c r="BC322" s="414"/>
      <c r="BD322" s="414"/>
      <c r="BE322" s="414"/>
    </row>
    <row r="323" spans="7:57" ht="15" customHeight="1">
      <c r="G323" s="415"/>
      <c r="H323" s="411">
        <v>311</v>
      </c>
      <c r="I323" s="411">
        <f t="shared" si="40"/>
        <v>0.2</v>
      </c>
      <c r="J323" s="780"/>
      <c r="K323" s="533">
        <f>$K$17</f>
        <v>0</v>
      </c>
      <c r="L323" s="780"/>
      <c r="M323" s="526">
        <f t="shared" si="41"/>
        <v>0</v>
      </c>
      <c r="N323" s="527">
        <f t="shared" si="42"/>
        <v>0.2</v>
      </c>
      <c r="O323" s="413"/>
      <c r="P323" s="531"/>
      <c r="Q323" s="531"/>
      <c r="R323" s="530">
        <f t="shared" si="38"/>
        <v>0.2</v>
      </c>
      <c r="S323" s="532">
        <f t="shared" si="43"/>
        <v>62.200000000000344</v>
      </c>
      <c r="T323" s="411" t="str">
        <f t="shared" si="39"/>
        <v>B</v>
      </c>
      <c r="U323" s="411" t="str">
        <f>IFERROR(INDEX(Nível!D:D,MATCH(H323,Nível!A:A,0)),U322)</f>
        <v>B</v>
      </c>
      <c r="V323" s="411" t="str">
        <f>IFERROR(INDEX(Nível!D:D,MATCH(H323,Nível!B:B,0)),V322)</f>
        <v>B</v>
      </c>
      <c r="W323" s="412" t="str">
        <f>IFERROR(INDEX(Nível!D:D,MATCH(H323,Nível!C:C,0)),CARREIRA!W322)</f>
        <v>B</v>
      </c>
      <c r="AZ323" s="411"/>
      <c r="BA323" s="413"/>
      <c r="BB323" s="414"/>
      <c r="BC323" s="414"/>
      <c r="BD323" s="414"/>
      <c r="BE323" s="414"/>
    </row>
    <row r="324" spans="7:57" ht="15" customHeight="1">
      <c r="G324" s="417"/>
      <c r="H324" s="411">
        <v>312</v>
      </c>
      <c r="I324" s="411">
        <f t="shared" si="40"/>
        <v>0.2</v>
      </c>
      <c r="J324" s="781"/>
      <c r="K324" s="533">
        <f>$K$18</f>
        <v>0</v>
      </c>
      <c r="L324" s="781"/>
      <c r="M324" s="526">
        <f t="shared" si="41"/>
        <v>0</v>
      </c>
      <c r="N324" s="527">
        <f t="shared" si="42"/>
        <v>0.2</v>
      </c>
      <c r="O324" s="413"/>
      <c r="P324" s="531"/>
      <c r="Q324" s="531"/>
      <c r="R324" s="530">
        <f t="shared" si="38"/>
        <v>0.2</v>
      </c>
      <c r="S324" s="532">
        <f t="shared" si="43"/>
        <v>62.400000000000347</v>
      </c>
      <c r="T324" s="411" t="str">
        <f t="shared" si="39"/>
        <v>B</v>
      </c>
      <c r="U324" s="411" t="str">
        <f>IFERROR(INDEX(Nível!D:D,MATCH(H324,Nível!A:A,0)),U323)</f>
        <v>B</v>
      </c>
      <c r="V324" s="411" t="str">
        <f>IFERROR(INDEX(Nível!D:D,MATCH(H324,Nível!B:B,0)),V323)</f>
        <v>B</v>
      </c>
      <c r="W324" s="412" t="str">
        <f>IFERROR(INDEX(Nível!D:D,MATCH(H324,Nível!C:C,0)),CARREIRA!W323)</f>
        <v>B</v>
      </c>
      <c r="AZ324" s="411"/>
      <c r="BA324" s="413"/>
      <c r="BB324" s="414"/>
      <c r="BC324" s="414"/>
      <c r="BD324" s="414"/>
      <c r="BE324" s="414"/>
    </row>
    <row r="325" spans="7:57" ht="15" customHeight="1">
      <c r="G325" s="409" t="s">
        <v>558</v>
      </c>
      <c r="H325" s="417">
        <v>313</v>
      </c>
      <c r="I325" s="411">
        <f t="shared" si="40"/>
        <v>0.2</v>
      </c>
      <c r="J325" s="779">
        <f>$J$13</f>
        <v>0</v>
      </c>
      <c r="K325" s="533">
        <f>$K$13</f>
        <v>0</v>
      </c>
      <c r="L325" s="779">
        <f>$L$13</f>
        <v>0</v>
      </c>
      <c r="M325" s="526">
        <f t="shared" si="41"/>
        <v>0</v>
      </c>
      <c r="N325" s="527">
        <f t="shared" si="42"/>
        <v>0.2</v>
      </c>
      <c r="O325" s="413"/>
      <c r="P325" s="531"/>
      <c r="Q325" s="531"/>
      <c r="R325" s="530">
        <f t="shared" si="38"/>
        <v>0.2</v>
      </c>
      <c r="S325" s="532">
        <f t="shared" si="43"/>
        <v>62.60000000000035</v>
      </c>
      <c r="T325" s="411" t="str">
        <f t="shared" si="39"/>
        <v>B</v>
      </c>
      <c r="U325" s="411" t="str">
        <f>IFERROR(INDEX(Nível!D:D,MATCH(H325,Nível!A:A,0)),U324)</f>
        <v>B</v>
      </c>
      <c r="V325" s="411" t="str">
        <f>IFERROR(INDEX(Nível!D:D,MATCH(H325,Nível!B:B,0)),V324)</f>
        <v>B</v>
      </c>
      <c r="W325" s="412" t="str">
        <f>IFERROR(INDEX(Nível!D:D,MATCH(H325,Nível!C:C,0)),CARREIRA!W324)</f>
        <v>B</v>
      </c>
      <c r="AZ325" s="411"/>
      <c r="BA325" s="413"/>
      <c r="BB325" s="414"/>
      <c r="BC325" s="414"/>
      <c r="BD325" s="414"/>
      <c r="BE325" s="414"/>
    </row>
    <row r="326" spans="7:57" ht="15" customHeight="1">
      <c r="G326" s="415"/>
      <c r="H326" s="411">
        <v>314</v>
      </c>
      <c r="I326" s="411">
        <f t="shared" si="40"/>
        <v>0.2</v>
      </c>
      <c r="J326" s="780"/>
      <c r="K326" s="533">
        <f>$K$14</f>
        <v>0</v>
      </c>
      <c r="L326" s="780"/>
      <c r="M326" s="526">
        <f t="shared" si="41"/>
        <v>0</v>
      </c>
      <c r="N326" s="527">
        <f t="shared" si="42"/>
        <v>0.2</v>
      </c>
      <c r="O326" s="413"/>
      <c r="P326" s="531"/>
      <c r="Q326" s="531"/>
      <c r="R326" s="530">
        <f t="shared" si="38"/>
        <v>0.2</v>
      </c>
      <c r="S326" s="532">
        <f t="shared" si="43"/>
        <v>62.800000000000352</v>
      </c>
      <c r="T326" s="411" t="str">
        <f t="shared" si="39"/>
        <v>B</v>
      </c>
      <c r="U326" s="411" t="str">
        <f>IFERROR(INDEX(Nível!D:D,MATCH(H326,Nível!A:A,0)),U325)</f>
        <v>B</v>
      </c>
      <c r="V326" s="411" t="str">
        <f>IFERROR(INDEX(Nível!D:D,MATCH(H326,Nível!B:B,0)),V325)</f>
        <v>B</v>
      </c>
      <c r="W326" s="412" t="str">
        <f>IFERROR(INDEX(Nível!D:D,MATCH(H326,Nível!C:C,0)),CARREIRA!W325)</f>
        <v>B</v>
      </c>
      <c r="AZ326" s="411"/>
      <c r="BA326" s="413"/>
      <c r="BB326" s="414"/>
      <c r="BC326" s="414"/>
      <c r="BD326" s="414"/>
      <c r="BE326" s="414"/>
    </row>
    <row r="327" spans="7:57" ht="15" customHeight="1">
      <c r="G327" s="415"/>
      <c r="H327" s="411">
        <v>315</v>
      </c>
      <c r="I327" s="411">
        <f t="shared" si="40"/>
        <v>0.2</v>
      </c>
      <c r="J327" s="780"/>
      <c r="K327" s="533">
        <f>$K$15</f>
        <v>0</v>
      </c>
      <c r="L327" s="780"/>
      <c r="M327" s="526">
        <f t="shared" si="41"/>
        <v>0</v>
      </c>
      <c r="N327" s="527">
        <f t="shared" si="42"/>
        <v>0.2</v>
      </c>
      <c r="O327" s="413"/>
      <c r="P327" s="531"/>
      <c r="Q327" s="531"/>
      <c r="R327" s="530">
        <f t="shared" si="38"/>
        <v>0.2</v>
      </c>
      <c r="S327" s="532">
        <f t="shared" si="43"/>
        <v>63.000000000000355</v>
      </c>
      <c r="T327" s="411" t="str">
        <f t="shared" si="39"/>
        <v>B</v>
      </c>
      <c r="U327" s="411" t="str">
        <f>IFERROR(INDEX(Nível!D:D,MATCH(H327,Nível!A:A,0)),U326)</f>
        <v>B</v>
      </c>
      <c r="V327" s="411" t="str">
        <f>IFERROR(INDEX(Nível!D:D,MATCH(H327,Nível!B:B,0)),V326)</f>
        <v>B</v>
      </c>
      <c r="W327" s="412" t="str">
        <f>IFERROR(INDEX(Nível!D:D,MATCH(H327,Nível!C:C,0)),CARREIRA!W326)</f>
        <v>B</v>
      </c>
      <c r="AZ327" s="411"/>
      <c r="BA327" s="413"/>
      <c r="BB327" s="414"/>
      <c r="BC327" s="414"/>
      <c r="BD327" s="414"/>
      <c r="BE327" s="414"/>
    </row>
    <row r="328" spans="7:57" ht="15" customHeight="1">
      <c r="G328" s="415"/>
      <c r="H328" s="417">
        <v>316</v>
      </c>
      <c r="I328" s="411">
        <f t="shared" si="40"/>
        <v>0.2</v>
      </c>
      <c r="J328" s="780"/>
      <c r="K328" s="533">
        <f>$K$16</f>
        <v>0</v>
      </c>
      <c r="L328" s="780"/>
      <c r="M328" s="526">
        <f t="shared" si="41"/>
        <v>0</v>
      </c>
      <c r="N328" s="527">
        <f t="shared" si="42"/>
        <v>0.2</v>
      </c>
      <c r="O328" s="413"/>
      <c r="P328" s="531"/>
      <c r="Q328" s="531"/>
      <c r="R328" s="530">
        <f t="shared" si="38"/>
        <v>0.2</v>
      </c>
      <c r="S328" s="532">
        <f t="shared" si="43"/>
        <v>63.200000000000358</v>
      </c>
      <c r="T328" s="411" t="str">
        <f t="shared" si="39"/>
        <v>B</v>
      </c>
      <c r="U328" s="411" t="str">
        <f>IFERROR(INDEX(Nível!D:D,MATCH(H328,Nível!A:A,0)),U327)</f>
        <v>B</v>
      </c>
      <c r="V328" s="411" t="str">
        <f>IFERROR(INDEX(Nível!D:D,MATCH(H328,Nível!B:B,0)),V327)</f>
        <v>B</v>
      </c>
      <c r="W328" s="412" t="str">
        <f>IFERROR(INDEX(Nível!D:D,MATCH(H328,Nível!C:C,0)),CARREIRA!W327)</f>
        <v>B</v>
      </c>
      <c r="AZ328" s="411"/>
      <c r="BA328" s="413"/>
      <c r="BB328" s="414"/>
      <c r="BC328" s="414"/>
      <c r="BD328" s="414"/>
      <c r="BE328" s="414"/>
    </row>
    <row r="329" spans="7:57" ht="15" customHeight="1">
      <c r="G329" s="415"/>
      <c r="H329" s="411">
        <v>317</v>
      </c>
      <c r="I329" s="411">
        <f t="shared" si="40"/>
        <v>0.2</v>
      </c>
      <c r="J329" s="780"/>
      <c r="K329" s="533">
        <f>$K$17</f>
        <v>0</v>
      </c>
      <c r="L329" s="780"/>
      <c r="M329" s="526">
        <f t="shared" si="41"/>
        <v>0</v>
      </c>
      <c r="N329" s="527">
        <f t="shared" si="42"/>
        <v>0.2</v>
      </c>
      <c r="O329" s="413"/>
      <c r="P329" s="531"/>
      <c r="Q329" s="531"/>
      <c r="R329" s="530">
        <f t="shared" si="38"/>
        <v>0.2</v>
      </c>
      <c r="S329" s="532">
        <f t="shared" si="43"/>
        <v>63.400000000000361</v>
      </c>
      <c r="T329" s="411" t="str">
        <f t="shared" si="39"/>
        <v>B</v>
      </c>
      <c r="U329" s="411" t="str">
        <f>IFERROR(INDEX(Nível!D:D,MATCH(H329,Nível!A:A,0)),U328)</f>
        <v>B</v>
      </c>
      <c r="V329" s="411" t="str">
        <f>IFERROR(INDEX(Nível!D:D,MATCH(H329,Nível!B:B,0)),V328)</f>
        <v>B</v>
      </c>
      <c r="W329" s="412" t="str">
        <f>IFERROR(INDEX(Nível!D:D,MATCH(H329,Nível!C:C,0)),CARREIRA!W328)</f>
        <v>B</v>
      </c>
      <c r="AZ329" s="411"/>
      <c r="BA329" s="413"/>
      <c r="BB329" s="414"/>
      <c r="BC329" s="414"/>
      <c r="BD329" s="414"/>
      <c r="BE329" s="414"/>
    </row>
    <row r="330" spans="7:57" ht="15" customHeight="1">
      <c r="G330" s="415"/>
      <c r="H330" s="411">
        <v>318</v>
      </c>
      <c r="I330" s="411">
        <f t="shared" si="40"/>
        <v>0.2</v>
      </c>
      <c r="J330" s="781"/>
      <c r="K330" s="533">
        <f>$K$18</f>
        <v>0</v>
      </c>
      <c r="L330" s="780"/>
      <c r="M330" s="526">
        <f t="shared" si="41"/>
        <v>0</v>
      </c>
      <c r="N330" s="527">
        <f t="shared" si="42"/>
        <v>0.2</v>
      </c>
      <c r="O330" s="413"/>
      <c r="P330" s="531"/>
      <c r="Q330" s="531"/>
      <c r="R330" s="530">
        <f t="shared" si="38"/>
        <v>0.2</v>
      </c>
      <c r="S330" s="532">
        <f t="shared" si="43"/>
        <v>63.600000000000364</v>
      </c>
      <c r="T330" s="411" t="str">
        <f t="shared" si="39"/>
        <v>B</v>
      </c>
      <c r="U330" s="411" t="str">
        <f>IFERROR(INDEX(Nível!D:D,MATCH(H330,Nível!A:A,0)),U329)</f>
        <v>B</v>
      </c>
      <c r="V330" s="411" t="str">
        <f>IFERROR(INDEX(Nível!D:D,MATCH(H330,Nível!B:B,0)),V329)</f>
        <v>B</v>
      </c>
      <c r="W330" s="412" t="str">
        <f>IFERROR(INDEX(Nível!D:D,MATCH(H330,Nível!C:C,0)),CARREIRA!W329)</f>
        <v>B</v>
      </c>
      <c r="AZ330" s="411"/>
      <c r="BA330" s="413"/>
      <c r="BB330" s="414"/>
      <c r="BC330" s="414"/>
      <c r="BD330" s="414"/>
      <c r="BE330" s="414"/>
    </row>
    <row r="331" spans="7:57" ht="15" customHeight="1">
      <c r="G331" s="415"/>
      <c r="H331" s="417">
        <v>319</v>
      </c>
      <c r="I331" s="411">
        <f t="shared" si="40"/>
        <v>0.2</v>
      </c>
      <c r="J331" s="779">
        <f>$J$13</f>
        <v>0</v>
      </c>
      <c r="K331" s="533">
        <f>$K$13</f>
        <v>0</v>
      </c>
      <c r="L331" s="780"/>
      <c r="M331" s="526">
        <f t="shared" si="41"/>
        <v>0</v>
      </c>
      <c r="N331" s="527">
        <f t="shared" si="42"/>
        <v>0.2</v>
      </c>
      <c r="O331" s="413"/>
      <c r="P331" s="531"/>
      <c r="Q331" s="531"/>
      <c r="R331" s="530">
        <f t="shared" si="38"/>
        <v>0.2</v>
      </c>
      <c r="S331" s="532">
        <f t="shared" si="43"/>
        <v>63.800000000000367</v>
      </c>
      <c r="T331" s="411" t="str">
        <f t="shared" si="39"/>
        <v>B</v>
      </c>
      <c r="U331" s="411" t="str">
        <f>IFERROR(INDEX(Nível!D:D,MATCH(H331,Nível!A:A,0)),U330)</f>
        <v>B</v>
      </c>
      <c r="V331" s="411" t="str">
        <f>IFERROR(INDEX(Nível!D:D,MATCH(H331,Nível!B:B,0)),V330)</f>
        <v>B</v>
      </c>
      <c r="W331" s="412" t="str">
        <f>IFERROR(INDEX(Nível!D:D,MATCH(H331,Nível!C:C,0)),CARREIRA!W330)</f>
        <v>B</v>
      </c>
      <c r="AZ331" s="411"/>
      <c r="BA331" s="413"/>
      <c r="BB331" s="414"/>
      <c r="BC331" s="414"/>
      <c r="BD331" s="414"/>
      <c r="BE331" s="414"/>
    </row>
    <row r="332" spans="7:57" ht="15" customHeight="1">
      <c r="G332" s="415"/>
      <c r="H332" s="411">
        <v>320</v>
      </c>
      <c r="I332" s="411">
        <f t="shared" si="40"/>
        <v>0.2</v>
      </c>
      <c r="J332" s="780"/>
      <c r="K332" s="533">
        <f>$K$14</f>
        <v>0</v>
      </c>
      <c r="L332" s="780"/>
      <c r="M332" s="526">
        <f t="shared" si="41"/>
        <v>0</v>
      </c>
      <c r="N332" s="527">
        <f t="shared" si="42"/>
        <v>0.2</v>
      </c>
      <c r="O332" s="413"/>
      <c r="P332" s="531"/>
      <c r="Q332" s="531"/>
      <c r="R332" s="530">
        <f t="shared" si="38"/>
        <v>0.2</v>
      </c>
      <c r="S332" s="532">
        <f t="shared" si="43"/>
        <v>64.000000000000369</v>
      </c>
      <c r="T332" s="411" t="str">
        <f t="shared" si="39"/>
        <v>B</v>
      </c>
      <c r="U332" s="411" t="str">
        <f>IFERROR(INDEX(Nível!D:D,MATCH(H332,Nível!A:A,0)),U331)</f>
        <v>B</v>
      </c>
      <c r="V332" s="411" t="str">
        <f>IFERROR(INDEX(Nível!D:D,MATCH(H332,Nível!B:B,0)),V331)</f>
        <v>B</v>
      </c>
      <c r="W332" s="412" t="str">
        <f>IFERROR(INDEX(Nível!D:D,MATCH(H332,Nível!C:C,0)),CARREIRA!W331)</f>
        <v>B</v>
      </c>
      <c r="AZ332" s="411"/>
      <c r="BA332" s="413"/>
      <c r="BB332" s="414"/>
      <c r="BC332" s="414"/>
      <c r="BD332" s="414"/>
      <c r="BE332" s="414"/>
    </row>
    <row r="333" spans="7:57" ht="15" customHeight="1">
      <c r="G333" s="415"/>
      <c r="H333" s="411">
        <v>321</v>
      </c>
      <c r="I333" s="411">
        <f t="shared" si="40"/>
        <v>0.2</v>
      </c>
      <c r="J333" s="780"/>
      <c r="K333" s="533">
        <f>$K$15</f>
        <v>0</v>
      </c>
      <c r="L333" s="780"/>
      <c r="M333" s="526">
        <f t="shared" si="41"/>
        <v>0</v>
      </c>
      <c r="N333" s="527">
        <f t="shared" si="42"/>
        <v>0.2</v>
      </c>
      <c r="O333" s="413"/>
      <c r="P333" s="531"/>
      <c r="Q333" s="531"/>
      <c r="R333" s="530">
        <f t="shared" ref="R333:R396" si="44">SUM(N333:Q333)</f>
        <v>0.2</v>
      </c>
      <c r="S333" s="532">
        <f t="shared" si="43"/>
        <v>64.200000000000372</v>
      </c>
      <c r="T333" s="411" t="str">
        <f t="shared" ref="T333:T396" si="45">INDEX($B$9:$C$27,MATCH(S333,$C$9:$C$27,1),1)</f>
        <v>B</v>
      </c>
      <c r="U333" s="411" t="str">
        <f>IFERROR(INDEX(Nível!D:D,MATCH(H333,Nível!A:A,0)),U332)</f>
        <v>B</v>
      </c>
      <c r="V333" s="411" t="str">
        <f>IFERROR(INDEX(Nível!D:D,MATCH(H333,Nível!B:B,0)),V332)</f>
        <v>B</v>
      </c>
      <c r="W333" s="412" t="str">
        <f>IFERROR(INDEX(Nível!D:D,MATCH(H333,Nível!C:C,0)),CARREIRA!W332)</f>
        <v>B</v>
      </c>
      <c r="AZ333" s="411"/>
      <c r="BA333" s="413"/>
      <c r="BB333" s="414"/>
      <c r="BC333" s="414"/>
      <c r="BD333" s="414"/>
      <c r="BE333" s="414"/>
    </row>
    <row r="334" spans="7:57" ht="15" customHeight="1">
      <c r="G334" s="415"/>
      <c r="H334" s="417">
        <v>322</v>
      </c>
      <c r="I334" s="411">
        <f t="shared" ref="I334:I397" si="46">$I$13</f>
        <v>0.2</v>
      </c>
      <c r="J334" s="780"/>
      <c r="K334" s="533">
        <f>$K$16</f>
        <v>0</v>
      </c>
      <c r="L334" s="780"/>
      <c r="M334" s="526">
        <f t="shared" ref="M334:M397" si="47">$M$13</f>
        <v>0</v>
      </c>
      <c r="N334" s="527">
        <f t="shared" ref="N334:N397" si="48">SUM(I334+K334+M334)*$N$10</f>
        <v>0.2</v>
      </c>
      <c r="O334" s="413"/>
      <c r="P334" s="531"/>
      <c r="Q334" s="531"/>
      <c r="R334" s="530">
        <f t="shared" si="44"/>
        <v>0.2</v>
      </c>
      <c r="S334" s="532">
        <f t="shared" ref="S334:S397" si="49">S333+R334</f>
        <v>64.400000000000375</v>
      </c>
      <c r="T334" s="411" t="str">
        <f t="shared" si="45"/>
        <v>B</v>
      </c>
      <c r="U334" s="411" t="str">
        <f>IFERROR(INDEX(Nível!D:D,MATCH(H334,Nível!A:A,0)),U333)</f>
        <v>B</v>
      </c>
      <c r="V334" s="411" t="str">
        <f>IFERROR(INDEX(Nível!D:D,MATCH(H334,Nível!B:B,0)),V333)</f>
        <v>B</v>
      </c>
      <c r="W334" s="412" t="str">
        <f>IFERROR(INDEX(Nível!D:D,MATCH(H334,Nível!C:C,0)),CARREIRA!W333)</f>
        <v>B</v>
      </c>
      <c r="AZ334" s="411"/>
      <c r="BA334" s="413"/>
      <c r="BB334" s="414"/>
      <c r="BC334" s="414"/>
      <c r="BD334" s="414"/>
      <c r="BE334" s="414"/>
    </row>
    <row r="335" spans="7:57" ht="15" customHeight="1">
      <c r="G335" s="415"/>
      <c r="H335" s="411">
        <v>323</v>
      </c>
      <c r="I335" s="411">
        <f t="shared" si="46"/>
        <v>0.2</v>
      </c>
      <c r="J335" s="780"/>
      <c r="K335" s="533">
        <f>$K$17</f>
        <v>0</v>
      </c>
      <c r="L335" s="780"/>
      <c r="M335" s="526">
        <f t="shared" si="47"/>
        <v>0</v>
      </c>
      <c r="N335" s="527">
        <f t="shared" si="48"/>
        <v>0.2</v>
      </c>
      <c r="O335" s="413"/>
      <c r="P335" s="531"/>
      <c r="Q335" s="531"/>
      <c r="R335" s="530">
        <f t="shared" si="44"/>
        <v>0.2</v>
      </c>
      <c r="S335" s="532">
        <f t="shared" si="49"/>
        <v>64.600000000000378</v>
      </c>
      <c r="T335" s="411" t="str">
        <f t="shared" si="45"/>
        <v>B</v>
      </c>
      <c r="U335" s="411" t="str">
        <f>IFERROR(INDEX(Nível!D:D,MATCH(H335,Nível!A:A,0)),U334)</f>
        <v>B</v>
      </c>
      <c r="V335" s="411" t="str">
        <f>IFERROR(INDEX(Nível!D:D,MATCH(H335,Nível!B:B,0)),V334)</f>
        <v>B</v>
      </c>
      <c r="W335" s="412" t="str">
        <f>IFERROR(INDEX(Nível!D:D,MATCH(H335,Nível!C:C,0)),CARREIRA!W334)</f>
        <v>B</v>
      </c>
      <c r="AZ335" s="411"/>
      <c r="BA335" s="413"/>
      <c r="BB335" s="414"/>
      <c r="BC335" s="414"/>
      <c r="BD335" s="414"/>
      <c r="BE335" s="414"/>
    </row>
    <row r="336" spans="7:57" ht="15" customHeight="1">
      <c r="G336" s="417"/>
      <c r="H336" s="411">
        <v>324</v>
      </c>
      <c r="I336" s="411">
        <f t="shared" si="46"/>
        <v>0.2</v>
      </c>
      <c r="J336" s="781"/>
      <c r="K336" s="533">
        <f>$K$18</f>
        <v>0</v>
      </c>
      <c r="L336" s="780"/>
      <c r="M336" s="526">
        <f t="shared" si="47"/>
        <v>0</v>
      </c>
      <c r="N336" s="527">
        <f t="shared" si="48"/>
        <v>0.2</v>
      </c>
      <c r="O336" s="413"/>
      <c r="P336" s="531"/>
      <c r="Q336" s="531"/>
      <c r="R336" s="530">
        <f t="shared" si="44"/>
        <v>0.2</v>
      </c>
      <c r="S336" s="532">
        <f t="shared" si="49"/>
        <v>64.800000000000381</v>
      </c>
      <c r="T336" s="411" t="str">
        <f t="shared" si="45"/>
        <v>B</v>
      </c>
      <c r="U336" s="411" t="str">
        <f>IFERROR(INDEX(Nível!D:D,MATCH(H336,Nível!A:A,0)),U335)</f>
        <v>B</v>
      </c>
      <c r="V336" s="411" t="str">
        <f>IFERROR(INDEX(Nível!D:D,MATCH(H336,Nível!B:B,0)),V335)</f>
        <v>B</v>
      </c>
      <c r="W336" s="412" t="str">
        <f>IFERROR(INDEX(Nível!D:D,MATCH(H336,Nível!C:C,0)),CARREIRA!W335)</f>
        <v>B</v>
      </c>
      <c r="AZ336" s="411"/>
      <c r="BA336" s="413"/>
      <c r="BB336" s="414"/>
      <c r="BC336" s="414"/>
      <c r="BD336" s="414"/>
      <c r="BE336" s="414"/>
    </row>
    <row r="337" spans="7:57" ht="15" customHeight="1">
      <c r="G337" s="409" t="s">
        <v>559</v>
      </c>
      <c r="H337" s="417">
        <v>325</v>
      </c>
      <c r="I337" s="411">
        <f t="shared" si="46"/>
        <v>0.2</v>
      </c>
      <c r="J337" s="779">
        <f>$J$13</f>
        <v>0</v>
      </c>
      <c r="K337" s="533">
        <f>$K$13</f>
        <v>0</v>
      </c>
      <c r="L337" s="780"/>
      <c r="M337" s="526">
        <f t="shared" si="47"/>
        <v>0</v>
      </c>
      <c r="N337" s="527">
        <f t="shared" si="48"/>
        <v>0.2</v>
      </c>
      <c r="O337" s="413"/>
      <c r="P337" s="531"/>
      <c r="Q337" s="531"/>
      <c r="R337" s="530">
        <f t="shared" si="44"/>
        <v>0.2</v>
      </c>
      <c r="S337" s="532">
        <f t="shared" si="49"/>
        <v>65.000000000000384</v>
      </c>
      <c r="T337" s="411" t="str">
        <f t="shared" si="45"/>
        <v>B</v>
      </c>
      <c r="U337" s="411" t="str">
        <f>IFERROR(INDEX(Nível!D:D,MATCH(H337,Nível!A:A,0)),U336)</f>
        <v>B</v>
      </c>
      <c r="V337" s="411" t="str">
        <f>IFERROR(INDEX(Nível!D:D,MATCH(H337,Nível!B:B,0)),V336)</f>
        <v>B</v>
      </c>
      <c r="W337" s="412" t="str">
        <f>IFERROR(INDEX(Nível!D:D,MATCH(H337,Nível!C:C,0)),CARREIRA!W336)</f>
        <v>B</v>
      </c>
      <c r="AZ337" s="411"/>
      <c r="BA337" s="413"/>
      <c r="BB337" s="414"/>
      <c r="BC337" s="414"/>
      <c r="BD337" s="414"/>
      <c r="BE337" s="414"/>
    </row>
    <row r="338" spans="7:57" ht="15" customHeight="1">
      <c r="G338" s="415"/>
      <c r="H338" s="411">
        <v>326</v>
      </c>
      <c r="I338" s="411">
        <f t="shared" si="46"/>
        <v>0.2</v>
      </c>
      <c r="J338" s="780"/>
      <c r="K338" s="533">
        <f>$K$14</f>
        <v>0</v>
      </c>
      <c r="L338" s="780"/>
      <c r="M338" s="526">
        <f t="shared" si="47"/>
        <v>0</v>
      </c>
      <c r="N338" s="527">
        <f t="shared" si="48"/>
        <v>0.2</v>
      </c>
      <c r="O338" s="413"/>
      <c r="P338" s="531"/>
      <c r="Q338" s="531"/>
      <c r="R338" s="530">
        <f t="shared" si="44"/>
        <v>0.2</v>
      </c>
      <c r="S338" s="532">
        <f t="shared" si="49"/>
        <v>65.200000000000387</v>
      </c>
      <c r="T338" s="411" t="str">
        <f t="shared" si="45"/>
        <v>B</v>
      </c>
      <c r="U338" s="411" t="str">
        <f>IFERROR(INDEX(Nível!D:D,MATCH(H338,Nível!A:A,0)),U337)</f>
        <v>B</v>
      </c>
      <c r="V338" s="411" t="str">
        <f>IFERROR(INDEX(Nível!D:D,MATCH(H338,Nível!B:B,0)),V337)</f>
        <v>B</v>
      </c>
      <c r="W338" s="412" t="str">
        <f>IFERROR(INDEX(Nível!D:D,MATCH(H338,Nível!C:C,0)),CARREIRA!W337)</f>
        <v>B</v>
      </c>
      <c r="AZ338" s="411"/>
      <c r="BA338" s="413"/>
      <c r="BB338" s="414"/>
      <c r="BC338" s="414"/>
      <c r="BD338" s="414"/>
      <c r="BE338" s="414"/>
    </row>
    <row r="339" spans="7:57" ht="15" customHeight="1">
      <c r="G339" s="415"/>
      <c r="H339" s="411">
        <v>327</v>
      </c>
      <c r="I339" s="411">
        <f t="shared" si="46"/>
        <v>0.2</v>
      </c>
      <c r="J339" s="780"/>
      <c r="K339" s="533">
        <f>$K$15</f>
        <v>0</v>
      </c>
      <c r="L339" s="780"/>
      <c r="M339" s="526">
        <f t="shared" si="47"/>
        <v>0</v>
      </c>
      <c r="N339" s="527">
        <f t="shared" si="48"/>
        <v>0.2</v>
      </c>
      <c r="O339" s="413"/>
      <c r="P339" s="531"/>
      <c r="Q339" s="531"/>
      <c r="R339" s="530">
        <f t="shared" si="44"/>
        <v>0.2</v>
      </c>
      <c r="S339" s="532">
        <f t="shared" si="49"/>
        <v>65.400000000000389</v>
      </c>
      <c r="T339" s="411" t="str">
        <f t="shared" si="45"/>
        <v>B</v>
      </c>
      <c r="U339" s="411" t="str">
        <f>IFERROR(INDEX(Nível!D:D,MATCH(H339,Nível!A:A,0)),U338)</f>
        <v>B</v>
      </c>
      <c r="V339" s="411" t="str">
        <f>IFERROR(INDEX(Nível!D:D,MATCH(H339,Nível!B:B,0)),V338)</f>
        <v>B</v>
      </c>
      <c r="W339" s="412" t="str">
        <f>IFERROR(INDEX(Nível!D:D,MATCH(H339,Nível!C:C,0)),CARREIRA!W338)</f>
        <v>B</v>
      </c>
      <c r="AZ339" s="411"/>
      <c r="BA339" s="413"/>
      <c r="BB339" s="414"/>
      <c r="BC339" s="414"/>
      <c r="BD339" s="414"/>
      <c r="BE339" s="414"/>
    </row>
    <row r="340" spans="7:57" ht="15" customHeight="1">
      <c r="G340" s="415"/>
      <c r="H340" s="417">
        <v>328</v>
      </c>
      <c r="I340" s="411">
        <f t="shared" si="46"/>
        <v>0.2</v>
      </c>
      <c r="J340" s="780"/>
      <c r="K340" s="533">
        <f>$K$16</f>
        <v>0</v>
      </c>
      <c r="L340" s="780"/>
      <c r="M340" s="526">
        <f t="shared" si="47"/>
        <v>0</v>
      </c>
      <c r="N340" s="527">
        <f t="shared" si="48"/>
        <v>0.2</v>
      </c>
      <c r="O340" s="413"/>
      <c r="P340" s="531"/>
      <c r="Q340" s="531"/>
      <c r="R340" s="530">
        <f t="shared" si="44"/>
        <v>0.2</v>
      </c>
      <c r="S340" s="532">
        <f t="shared" si="49"/>
        <v>65.600000000000392</v>
      </c>
      <c r="T340" s="411" t="str">
        <f t="shared" si="45"/>
        <v>B</v>
      </c>
      <c r="U340" s="411" t="str">
        <f>IFERROR(INDEX(Nível!D:D,MATCH(H340,Nível!A:A,0)),U339)</f>
        <v>B</v>
      </c>
      <c r="V340" s="411" t="str">
        <f>IFERROR(INDEX(Nível!D:D,MATCH(H340,Nível!B:B,0)),V339)</f>
        <v>B</v>
      </c>
      <c r="W340" s="412" t="str">
        <f>IFERROR(INDEX(Nível!D:D,MATCH(H340,Nível!C:C,0)),CARREIRA!W339)</f>
        <v>B</v>
      </c>
      <c r="AZ340" s="411"/>
      <c r="BA340" s="413"/>
      <c r="BB340" s="414"/>
      <c r="BC340" s="414"/>
      <c r="BD340" s="414"/>
      <c r="BE340" s="414"/>
    </row>
    <row r="341" spans="7:57" ht="15" customHeight="1">
      <c r="G341" s="415"/>
      <c r="H341" s="411">
        <v>329</v>
      </c>
      <c r="I341" s="411">
        <f t="shared" si="46"/>
        <v>0.2</v>
      </c>
      <c r="J341" s="780"/>
      <c r="K341" s="533">
        <f>$K$17</f>
        <v>0</v>
      </c>
      <c r="L341" s="780"/>
      <c r="M341" s="526">
        <f t="shared" si="47"/>
        <v>0</v>
      </c>
      <c r="N341" s="527">
        <f t="shared" si="48"/>
        <v>0.2</v>
      </c>
      <c r="O341" s="413"/>
      <c r="P341" s="531"/>
      <c r="Q341" s="531"/>
      <c r="R341" s="530">
        <f t="shared" si="44"/>
        <v>0.2</v>
      </c>
      <c r="S341" s="532">
        <f t="shared" si="49"/>
        <v>65.800000000000395</v>
      </c>
      <c r="T341" s="411" t="str">
        <f t="shared" si="45"/>
        <v>B</v>
      </c>
      <c r="U341" s="411" t="str">
        <f>IFERROR(INDEX(Nível!D:D,MATCH(H341,Nível!A:A,0)),U340)</f>
        <v>B</v>
      </c>
      <c r="V341" s="411" t="str">
        <f>IFERROR(INDEX(Nível!D:D,MATCH(H341,Nível!B:B,0)),V340)</f>
        <v>B</v>
      </c>
      <c r="W341" s="412" t="str">
        <f>IFERROR(INDEX(Nível!D:D,MATCH(H341,Nível!C:C,0)),CARREIRA!W340)</f>
        <v>B</v>
      </c>
      <c r="AZ341" s="411"/>
      <c r="BA341" s="413"/>
      <c r="BB341" s="414"/>
      <c r="BC341" s="414"/>
      <c r="BD341" s="414"/>
      <c r="BE341" s="414"/>
    </row>
    <row r="342" spans="7:57" ht="15" customHeight="1">
      <c r="G342" s="415"/>
      <c r="H342" s="411">
        <v>330</v>
      </c>
      <c r="I342" s="411">
        <f t="shared" si="46"/>
        <v>0.2</v>
      </c>
      <c r="J342" s="781"/>
      <c r="K342" s="533">
        <f>$K$18</f>
        <v>0</v>
      </c>
      <c r="L342" s="780"/>
      <c r="M342" s="526">
        <f t="shared" si="47"/>
        <v>0</v>
      </c>
      <c r="N342" s="527">
        <f t="shared" si="48"/>
        <v>0.2</v>
      </c>
      <c r="O342" s="413"/>
      <c r="P342" s="531"/>
      <c r="Q342" s="531"/>
      <c r="R342" s="530">
        <f t="shared" si="44"/>
        <v>0.2</v>
      </c>
      <c r="S342" s="532">
        <f t="shared" si="49"/>
        <v>66.000000000000398</v>
      </c>
      <c r="T342" s="411" t="str">
        <f t="shared" si="45"/>
        <v>B</v>
      </c>
      <c r="U342" s="411" t="str">
        <f>IFERROR(INDEX(Nível!D:D,MATCH(H342,Nível!A:A,0)),U341)</f>
        <v>B</v>
      </c>
      <c r="V342" s="411" t="str">
        <f>IFERROR(INDEX(Nível!D:D,MATCH(H342,Nível!B:B,0)),V341)</f>
        <v>B</v>
      </c>
      <c r="W342" s="412" t="str">
        <f>IFERROR(INDEX(Nível!D:D,MATCH(H342,Nível!C:C,0)),CARREIRA!W341)</f>
        <v>B</v>
      </c>
      <c r="AZ342" s="411"/>
      <c r="BA342" s="413"/>
      <c r="BB342" s="414"/>
      <c r="BC342" s="414"/>
      <c r="BD342" s="414"/>
      <c r="BE342" s="414"/>
    </row>
    <row r="343" spans="7:57" ht="15" customHeight="1">
      <c r="G343" s="415"/>
      <c r="H343" s="417">
        <v>331</v>
      </c>
      <c r="I343" s="411">
        <f t="shared" si="46"/>
        <v>0.2</v>
      </c>
      <c r="J343" s="779">
        <f>$J$13</f>
        <v>0</v>
      </c>
      <c r="K343" s="533">
        <f>$K$13</f>
        <v>0</v>
      </c>
      <c r="L343" s="780"/>
      <c r="M343" s="526">
        <f t="shared" si="47"/>
        <v>0</v>
      </c>
      <c r="N343" s="527">
        <f t="shared" si="48"/>
        <v>0.2</v>
      </c>
      <c r="O343" s="413"/>
      <c r="P343" s="531"/>
      <c r="Q343" s="531"/>
      <c r="R343" s="530">
        <f t="shared" si="44"/>
        <v>0.2</v>
      </c>
      <c r="S343" s="532">
        <f t="shared" si="49"/>
        <v>66.200000000000401</v>
      </c>
      <c r="T343" s="411" t="str">
        <f t="shared" si="45"/>
        <v>B</v>
      </c>
      <c r="U343" s="411" t="str">
        <f>IFERROR(INDEX(Nível!D:D,MATCH(H343,Nível!A:A,0)),U342)</f>
        <v>B</v>
      </c>
      <c r="V343" s="411" t="str">
        <f>IFERROR(INDEX(Nível!D:D,MATCH(H343,Nível!B:B,0)),V342)</f>
        <v>B</v>
      </c>
      <c r="W343" s="412" t="str">
        <f>IFERROR(INDEX(Nível!D:D,MATCH(H343,Nível!C:C,0)),CARREIRA!W342)</f>
        <v>B</v>
      </c>
      <c r="AZ343" s="411"/>
      <c r="BA343" s="413"/>
      <c r="BB343" s="414"/>
      <c r="BC343" s="414"/>
      <c r="BD343" s="414"/>
      <c r="BE343" s="414"/>
    </row>
    <row r="344" spans="7:57" ht="15" customHeight="1">
      <c r="G344" s="415"/>
      <c r="H344" s="411">
        <v>332</v>
      </c>
      <c r="I344" s="411">
        <f t="shared" si="46"/>
        <v>0.2</v>
      </c>
      <c r="J344" s="780"/>
      <c r="K344" s="533">
        <f>$K$14</f>
        <v>0</v>
      </c>
      <c r="L344" s="780"/>
      <c r="M344" s="526">
        <f t="shared" si="47"/>
        <v>0</v>
      </c>
      <c r="N344" s="527">
        <f t="shared" si="48"/>
        <v>0.2</v>
      </c>
      <c r="O344" s="413"/>
      <c r="P344" s="531"/>
      <c r="Q344" s="531"/>
      <c r="R344" s="530">
        <f t="shared" si="44"/>
        <v>0.2</v>
      </c>
      <c r="S344" s="532">
        <f t="shared" si="49"/>
        <v>66.400000000000404</v>
      </c>
      <c r="T344" s="411" t="str">
        <f t="shared" si="45"/>
        <v>B</v>
      </c>
      <c r="U344" s="411" t="str">
        <f>IFERROR(INDEX(Nível!D:D,MATCH(H344,Nível!A:A,0)),U343)</f>
        <v>B</v>
      </c>
      <c r="V344" s="411" t="str">
        <f>IFERROR(INDEX(Nível!D:D,MATCH(H344,Nível!B:B,0)),V343)</f>
        <v>B</v>
      </c>
      <c r="W344" s="412" t="str">
        <f>IFERROR(INDEX(Nível!D:D,MATCH(H344,Nível!C:C,0)),CARREIRA!W343)</f>
        <v>B</v>
      </c>
      <c r="AZ344" s="411"/>
      <c r="BA344" s="413"/>
      <c r="BB344" s="414"/>
      <c r="BC344" s="414"/>
      <c r="BD344" s="414"/>
      <c r="BE344" s="414"/>
    </row>
    <row r="345" spans="7:57" ht="15" customHeight="1">
      <c r="G345" s="415"/>
      <c r="H345" s="411">
        <v>333</v>
      </c>
      <c r="I345" s="411">
        <f t="shared" si="46"/>
        <v>0.2</v>
      </c>
      <c r="J345" s="780"/>
      <c r="K345" s="533">
        <f>$K$15</f>
        <v>0</v>
      </c>
      <c r="L345" s="780"/>
      <c r="M345" s="526">
        <f t="shared" si="47"/>
        <v>0</v>
      </c>
      <c r="N345" s="527">
        <f t="shared" si="48"/>
        <v>0.2</v>
      </c>
      <c r="O345" s="413"/>
      <c r="P345" s="531"/>
      <c r="Q345" s="531"/>
      <c r="R345" s="530">
        <f t="shared" si="44"/>
        <v>0.2</v>
      </c>
      <c r="S345" s="532">
        <f t="shared" si="49"/>
        <v>66.600000000000406</v>
      </c>
      <c r="T345" s="411" t="str">
        <f t="shared" si="45"/>
        <v>B</v>
      </c>
      <c r="U345" s="411" t="str">
        <f>IFERROR(INDEX(Nível!D:D,MATCH(H345,Nível!A:A,0)),U344)</f>
        <v>B</v>
      </c>
      <c r="V345" s="411" t="str">
        <f>IFERROR(INDEX(Nível!D:D,MATCH(H345,Nível!B:B,0)),V344)</f>
        <v>B</v>
      </c>
      <c r="W345" s="412" t="str">
        <f>IFERROR(INDEX(Nível!D:D,MATCH(H345,Nível!C:C,0)),CARREIRA!W344)</f>
        <v>B</v>
      </c>
      <c r="AZ345" s="411"/>
      <c r="BA345" s="413"/>
      <c r="BB345" s="414"/>
      <c r="BC345" s="414"/>
      <c r="BD345" s="414"/>
      <c r="BE345" s="414"/>
    </row>
    <row r="346" spans="7:57" ht="15" customHeight="1">
      <c r="G346" s="415"/>
      <c r="H346" s="417">
        <v>334</v>
      </c>
      <c r="I346" s="411">
        <f t="shared" si="46"/>
        <v>0.2</v>
      </c>
      <c r="J346" s="780"/>
      <c r="K346" s="533">
        <f>$K$16</f>
        <v>0</v>
      </c>
      <c r="L346" s="780"/>
      <c r="M346" s="526">
        <f t="shared" si="47"/>
        <v>0</v>
      </c>
      <c r="N346" s="527">
        <f t="shared" si="48"/>
        <v>0.2</v>
      </c>
      <c r="O346" s="413"/>
      <c r="P346" s="531"/>
      <c r="Q346" s="531"/>
      <c r="R346" s="530">
        <f t="shared" si="44"/>
        <v>0.2</v>
      </c>
      <c r="S346" s="532">
        <f t="shared" si="49"/>
        <v>66.800000000000409</v>
      </c>
      <c r="T346" s="411" t="str">
        <f t="shared" si="45"/>
        <v>B</v>
      </c>
      <c r="U346" s="411" t="str">
        <f>IFERROR(INDEX(Nível!D:D,MATCH(H346,Nível!A:A,0)),U345)</f>
        <v>B</v>
      </c>
      <c r="V346" s="411" t="str">
        <f>IFERROR(INDEX(Nível!D:D,MATCH(H346,Nível!B:B,0)),V345)</f>
        <v>B</v>
      </c>
      <c r="W346" s="412" t="str">
        <f>IFERROR(INDEX(Nível!D:D,MATCH(H346,Nível!C:C,0)),CARREIRA!W345)</f>
        <v>B</v>
      </c>
      <c r="AZ346" s="411"/>
      <c r="BA346" s="413"/>
      <c r="BB346" s="414"/>
      <c r="BC346" s="414"/>
      <c r="BD346" s="414"/>
      <c r="BE346" s="414"/>
    </row>
    <row r="347" spans="7:57" ht="15" customHeight="1">
      <c r="G347" s="415"/>
      <c r="H347" s="411">
        <v>335</v>
      </c>
      <c r="I347" s="411">
        <f t="shared" si="46"/>
        <v>0.2</v>
      </c>
      <c r="J347" s="780"/>
      <c r="K347" s="533">
        <f>$K$17</f>
        <v>0</v>
      </c>
      <c r="L347" s="780"/>
      <c r="M347" s="526">
        <f t="shared" si="47"/>
        <v>0</v>
      </c>
      <c r="N347" s="527">
        <f t="shared" si="48"/>
        <v>0.2</v>
      </c>
      <c r="O347" s="413"/>
      <c r="P347" s="531"/>
      <c r="Q347" s="531"/>
      <c r="R347" s="530">
        <f t="shared" si="44"/>
        <v>0.2</v>
      </c>
      <c r="S347" s="532">
        <f t="shared" si="49"/>
        <v>67.000000000000412</v>
      </c>
      <c r="T347" s="411" t="str">
        <f t="shared" si="45"/>
        <v>B</v>
      </c>
      <c r="U347" s="411" t="str">
        <f>IFERROR(INDEX(Nível!D:D,MATCH(H347,Nível!A:A,0)),U346)</f>
        <v>B</v>
      </c>
      <c r="V347" s="411" t="str">
        <f>IFERROR(INDEX(Nível!D:D,MATCH(H347,Nível!B:B,0)),V346)</f>
        <v>B</v>
      </c>
      <c r="W347" s="412" t="str">
        <f>IFERROR(INDEX(Nível!D:D,MATCH(H347,Nível!C:C,0)),CARREIRA!W346)</f>
        <v>B</v>
      </c>
      <c r="AZ347" s="411"/>
      <c r="BA347" s="413"/>
      <c r="BB347" s="414"/>
      <c r="BC347" s="414"/>
      <c r="BD347" s="414"/>
      <c r="BE347" s="414"/>
    </row>
    <row r="348" spans="7:57" ht="15" customHeight="1">
      <c r="G348" s="417"/>
      <c r="H348" s="411">
        <v>336</v>
      </c>
      <c r="I348" s="411">
        <f t="shared" si="46"/>
        <v>0.2</v>
      </c>
      <c r="J348" s="781"/>
      <c r="K348" s="533">
        <f>$K$18</f>
        <v>0</v>
      </c>
      <c r="L348" s="781"/>
      <c r="M348" s="526">
        <f t="shared" si="47"/>
        <v>0</v>
      </c>
      <c r="N348" s="527">
        <f t="shared" si="48"/>
        <v>0.2</v>
      </c>
      <c r="O348" s="413"/>
      <c r="P348" s="531"/>
      <c r="Q348" s="531"/>
      <c r="R348" s="530">
        <f t="shared" si="44"/>
        <v>0.2</v>
      </c>
      <c r="S348" s="532">
        <f t="shared" si="49"/>
        <v>67.200000000000415</v>
      </c>
      <c r="T348" s="411" t="str">
        <f t="shared" si="45"/>
        <v>B</v>
      </c>
      <c r="U348" s="411" t="str">
        <f>IFERROR(INDEX(Nível!D:D,MATCH(H348,Nível!A:A,0)),U347)</f>
        <v>B</v>
      </c>
      <c r="V348" s="411" t="str">
        <f>IFERROR(INDEX(Nível!D:D,MATCH(H348,Nível!B:B,0)),V347)</f>
        <v>B</v>
      </c>
      <c r="W348" s="412" t="str">
        <f>IFERROR(INDEX(Nível!D:D,MATCH(H348,Nível!C:C,0)),CARREIRA!W347)</f>
        <v>B</v>
      </c>
      <c r="AZ348" s="411"/>
      <c r="BA348" s="413"/>
      <c r="BB348" s="414"/>
      <c r="BC348" s="414"/>
      <c r="BD348" s="414"/>
      <c r="BE348" s="414"/>
    </row>
    <row r="349" spans="7:57" ht="15" customHeight="1">
      <c r="G349" s="409" t="s">
        <v>560</v>
      </c>
      <c r="H349" s="417">
        <v>337</v>
      </c>
      <c r="I349" s="411">
        <f t="shared" si="46"/>
        <v>0.2</v>
      </c>
      <c r="J349" s="779">
        <f>$J$13</f>
        <v>0</v>
      </c>
      <c r="K349" s="533">
        <f>$K$13</f>
        <v>0</v>
      </c>
      <c r="L349" s="779">
        <f>$L$13</f>
        <v>0</v>
      </c>
      <c r="M349" s="526">
        <f t="shared" si="47"/>
        <v>0</v>
      </c>
      <c r="N349" s="527">
        <f t="shared" si="48"/>
        <v>0.2</v>
      </c>
      <c r="O349" s="413"/>
      <c r="P349" s="531"/>
      <c r="Q349" s="531"/>
      <c r="R349" s="530">
        <f t="shared" si="44"/>
        <v>0.2</v>
      </c>
      <c r="S349" s="532">
        <f t="shared" si="49"/>
        <v>67.400000000000418</v>
      </c>
      <c r="T349" s="411" t="str">
        <f t="shared" si="45"/>
        <v>B</v>
      </c>
      <c r="U349" s="411" t="str">
        <f>IFERROR(INDEX(Nível!D:D,MATCH(H349,Nível!A:A,0)),U348)</f>
        <v>B</v>
      </c>
      <c r="V349" s="411" t="str">
        <f>IFERROR(INDEX(Nível!D:D,MATCH(H349,Nível!B:B,0)),V348)</f>
        <v>B</v>
      </c>
      <c r="W349" s="412" t="str">
        <f>IFERROR(INDEX(Nível!D:D,MATCH(H349,Nível!C:C,0)),CARREIRA!W348)</f>
        <v>B</v>
      </c>
      <c r="AZ349" s="411"/>
      <c r="BA349" s="413"/>
      <c r="BB349" s="414"/>
      <c r="BC349" s="414"/>
      <c r="BD349" s="414"/>
      <c r="BE349" s="414"/>
    </row>
    <row r="350" spans="7:57" ht="15" customHeight="1">
      <c r="G350" s="415"/>
      <c r="H350" s="411">
        <v>338</v>
      </c>
      <c r="I350" s="411">
        <f t="shared" si="46"/>
        <v>0.2</v>
      </c>
      <c r="J350" s="780"/>
      <c r="K350" s="533">
        <f>$K$14</f>
        <v>0</v>
      </c>
      <c r="L350" s="780"/>
      <c r="M350" s="526">
        <f t="shared" si="47"/>
        <v>0</v>
      </c>
      <c r="N350" s="527">
        <f t="shared" si="48"/>
        <v>0.2</v>
      </c>
      <c r="O350" s="413"/>
      <c r="P350" s="531"/>
      <c r="Q350" s="531"/>
      <c r="R350" s="530">
        <f t="shared" si="44"/>
        <v>0.2</v>
      </c>
      <c r="S350" s="532">
        <f t="shared" si="49"/>
        <v>67.600000000000421</v>
      </c>
      <c r="T350" s="411" t="str">
        <f t="shared" si="45"/>
        <v>B</v>
      </c>
      <c r="U350" s="411" t="str">
        <f>IFERROR(INDEX(Nível!D:D,MATCH(H350,Nível!A:A,0)),U349)</f>
        <v>B</v>
      </c>
      <c r="V350" s="411" t="str">
        <f>IFERROR(INDEX(Nível!D:D,MATCH(H350,Nível!B:B,0)),V349)</f>
        <v>B</v>
      </c>
      <c r="W350" s="412" t="str">
        <f>IFERROR(INDEX(Nível!D:D,MATCH(H350,Nível!C:C,0)),CARREIRA!W349)</f>
        <v>B</v>
      </c>
      <c r="AZ350" s="411"/>
      <c r="BA350" s="413"/>
      <c r="BB350" s="414"/>
      <c r="BC350" s="414"/>
      <c r="BD350" s="414"/>
      <c r="BE350" s="414"/>
    </row>
    <row r="351" spans="7:57" ht="15" customHeight="1">
      <c r="G351" s="415"/>
      <c r="H351" s="411">
        <v>339</v>
      </c>
      <c r="I351" s="411">
        <f t="shared" si="46"/>
        <v>0.2</v>
      </c>
      <c r="J351" s="780"/>
      <c r="K351" s="533">
        <f>$K$15</f>
        <v>0</v>
      </c>
      <c r="L351" s="780"/>
      <c r="M351" s="526">
        <f t="shared" si="47"/>
        <v>0</v>
      </c>
      <c r="N351" s="527">
        <f t="shared" si="48"/>
        <v>0.2</v>
      </c>
      <c r="O351" s="413"/>
      <c r="P351" s="531"/>
      <c r="Q351" s="531"/>
      <c r="R351" s="530">
        <f t="shared" si="44"/>
        <v>0.2</v>
      </c>
      <c r="S351" s="532">
        <f t="shared" si="49"/>
        <v>67.800000000000423</v>
      </c>
      <c r="T351" s="411" t="str">
        <f t="shared" si="45"/>
        <v>B</v>
      </c>
      <c r="U351" s="411" t="str">
        <f>IFERROR(INDEX(Nível!D:D,MATCH(H351,Nível!A:A,0)),U350)</f>
        <v>B</v>
      </c>
      <c r="V351" s="411" t="str">
        <f>IFERROR(INDEX(Nível!D:D,MATCH(H351,Nível!B:B,0)),V350)</f>
        <v>B</v>
      </c>
      <c r="W351" s="412" t="str">
        <f>IFERROR(INDEX(Nível!D:D,MATCH(H351,Nível!C:C,0)),CARREIRA!W350)</f>
        <v>B</v>
      </c>
      <c r="AZ351" s="411"/>
      <c r="BA351" s="413"/>
      <c r="BB351" s="414"/>
      <c r="BC351" s="414"/>
      <c r="BD351" s="414"/>
      <c r="BE351" s="414"/>
    </row>
    <row r="352" spans="7:57" ht="15" customHeight="1">
      <c r="G352" s="415"/>
      <c r="H352" s="417">
        <v>340</v>
      </c>
      <c r="I352" s="411">
        <f t="shared" si="46"/>
        <v>0.2</v>
      </c>
      <c r="J352" s="780"/>
      <c r="K352" s="533">
        <f>$K$16</f>
        <v>0</v>
      </c>
      <c r="L352" s="780"/>
      <c r="M352" s="526">
        <f t="shared" si="47"/>
        <v>0</v>
      </c>
      <c r="N352" s="527">
        <f t="shared" si="48"/>
        <v>0.2</v>
      </c>
      <c r="O352" s="413"/>
      <c r="P352" s="531"/>
      <c r="Q352" s="531"/>
      <c r="R352" s="530">
        <f t="shared" si="44"/>
        <v>0.2</v>
      </c>
      <c r="S352" s="532">
        <f t="shared" si="49"/>
        <v>68.000000000000426</v>
      </c>
      <c r="T352" s="411" t="str">
        <f t="shared" si="45"/>
        <v>B</v>
      </c>
      <c r="U352" s="411" t="str">
        <f>IFERROR(INDEX(Nível!D:D,MATCH(H352,Nível!A:A,0)),U351)</f>
        <v>B</v>
      </c>
      <c r="V352" s="411" t="str">
        <f>IFERROR(INDEX(Nível!D:D,MATCH(H352,Nível!B:B,0)),V351)</f>
        <v>B</v>
      </c>
      <c r="W352" s="412" t="str">
        <f>IFERROR(INDEX(Nível!D:D,MATCH(H352,Nível!C:C,0)),CARREIRA!W351)</f>
        <v>B</v>
      </c>
      <c r="AZ352" s="411"/>
      <c r="BA352" s="413"/>
      <c r="BB352" s="414"/>
      <c r="BC352" s="414"/>
      <c r="BD352" s="414"/>
      <c r="BE352" s="414"/>
    </row>
    <row r="353" spans="7:57" ht="15" customHeight="1">
      <c r="G353" s="415"/>
      <c r="H353" s="411">
        <v>341</v>
      </c>
      <c r="I353" s="411">
        <f t="shared" si="46"/>
        <v>0.2</v>
      </c>
      <c r="J353" s="780"/>
      <c r="K353" s="533">
        <f>$K$17</f>
        <v>0</v>
      </c>
      <c r="L353" s="780"/>
      <c r="M353" s="526">
        <f t="shared" si="47"/>
        <v>0</v>
      </c>
      <c r="N353" s="527">
        <f t="shared" si="48"/>
        <v>0.2</v>
      </c>
      <c r="O353" s="413"/>
      <c r="P353" s="531"/>
      <c r="Q353" s="531"/>
      <c r="R353" s="530">
        <f t="shared" si="44"/>
        <v>0.2</v>
      </c>
      <c r="S353" s="532">
        <f t="shared" si="49"/>
        <v>68.200000000000429</v>
      </c>
      <c r="T353" s="411" t="str">
        <f t="shared" si="45"/>
        <v>B</v>
      </c>
      <c r="U353" s="411" t="str">
        <f>IFERROR(INDEX(Nível!D:D,MATCH(H353,Nível!A:A,0)),U352)</f>
        <v>B</v>
      </c>
      <c r="V353" s="411" t="str">
        <f>IFERROR(INDEX(Nível!D:D,MATCH(H353,Nível!B:B,0)),V352)</f>
        <v>B</v>
      </c>
      <c r="W353" s="412" t="str">
        <f>IFERROR(INDEX(Nível!D:D,MATCH(H353,Nível!C:C,0)),CARREIRA!W352)</f>
        <v>B</v>
      </c>
      <c r="AZ353" s="411"/>
      <c r="BA353" s="413"/>
      <c r="BB353" s="414"/>
      <c r="BC353" s="414"/>
      <c r="BD353" s="414"/>
      <c r="BE353" s="414"/>
    </row>
    <row r="354" spans="7:57" ht="15" customHeight="1">
      <c r="G354" s="415"/>
      <c r="H354" s="411">
        <v>342</v>
      </c>
      <c r="I354" s="411">
        <f t="shared" si="46"/>
        <v>0.2</v>
      </c>
      <c r="J354" s="781"/>
      <c r="K354" s="533">
        <f>$K$18</f>
        <v>0</v>
      </c>
      <c r="L354" s="780"/>
      <c r="M354" s="526">
        <f t="shared" si="47"/>
        <v>0</v>
      </c>
      <c r="N354" s="527">
        <f t="shared" si="48"/>
        <v>0.2</v>
      </c>
      <c r="O354" s="413"/>
      <c r="P354" s="531"/>
      <c r="Q354" s="531"/>
      <c r="R354" s="530">
        <f t="shared" si="44"/>
        <v>0.2</v>
      </c>
      <c r="S354" s="532">
        <f t="shared" si="49"/>
        <v>68.400000000000432</v>
      </c>
      <c r="T354" s="411" t="str">
        <f t="shared" si="45"/>
        <v>B</v>
      </c>
      <c r="U354" s="411" t="str">
        <f>IFERROR(INDEX(Nível!D:D,MATCH(H354,Nível!A:A,0)),U353)</f>
        <v>B</v>
      </c>
      <c r="V354" s="411" t="str">
        <f>IFERROR(INDEX(Nível!D:D,MATCH(H354,Nível!B:B,0)),V353)</f>
        <v>B</v>
      </c>
      <c r="W354" s="412" t="str">
        <f>IFERROR(INDEX(Nível!D:D,MATCH(H354,Nível!C:C,0)),CARREIRA!W353)</f>
        <v>B</v>
      </c>
      <c r="AZ354" s="411"/>
      <c r="BA354" s="413"/>
      <c r="BB354" s="414"/>
      <c r="BC354" s="414"/>
      <c r="BD354" s="414"/>
      <c r="BE354" s="414"/>
    </row>
    <row r="355" spans="7:57" ht="15" customHeight="1">
      <c r="G355" s="415"/>
      <c r="H355" s="417">
        <v>343</v>
      </c>
      <c r="I355" s="411">
        <f t="shared" si="46"/>
        <v>0.2</v>
      </c>
      <c r="J355" s="779">
        <f>$J$13</f>
        <v>0</v>
      </c>
      <c r="K355" s="533">
        <f>$K$13</f>
        <v>0</v>
      </c>
      <c r="L355" s="780"/>
      <c r="M355" s="526">
        <f t="shared" si="47"/>
        <v>0</v>
      </c>
      <c r="N355" s="527">
        <f t="shared" si="48"/>
        <v>0.2</v>
      </c>
      <c r="O355" s="413"/>
      <c r="P355" s="531"/>
      <c r="Q355" s="531"/>
      <c r="R355" s="530">
        <f t="shared" si="44"/>
        <v>0.2</v>
      </c>
      <c r="S355" s="532">
        <f t="shared" si="49"/>
        <v>68.600000000000435</v>
      </c>
      <c r="T355" s="411" t="str">
        <f t="shared" si="45"/>
        <v>B</v>
      </c>
      <c r="U355" s="411" t="str">
        <f>IFERROR(INDEX(Nível!D:D,MATCH(H355,Nível!A:A,0)),U354)</f>
        <v>B</v>
      </c>
      <c r="V355" s="411" t="str">
        <f>IFERROR(INDEX(Nível!D:D,MATCH(H355,Nível!B:B,0)),V354)</f>
        <v>B</v>
      </c>
      <c r="W355" s="412" t="str">
        <f>IFERROR(INDEX(Nível!D:D,MATCH(H355,Nível!C:C,0)),CARREIRA!W354)</f>
        <v>B</v>
      </c>
      <c r="AZ355" s="411"/>
      <c r="BA355" s="413"/>
      <c r="BB355" s="414"/>
      <c r="BC355" s="414"/>
      <c r="BD355" s="414"/>
      <c r="BE355" s="414"/>
    </row>
    <row r="356" spans="7:57" ht="15" customHeight="1">
      <c r="G356" s="415"/>
      <c r="H356" s="411">
        <v>344</v>
      </c>
      <c r="I356" s="411">
        <f t="shared" si="46"/>
        <v>0.2</v>
      </c>
      <c r="J356" s="780"/>
      <c r="K356" s="533">
        <f>$K$14</f>
        <v>0</v>
      </c>
      <c r="L356" s="780"/>
      <c r="M356" s="526">
        <f t="shared" si="47"/>
        <v>0</v>
      </c>
      <c r="N356" s="527">
        <f t="shared" si="48"/>
        <v>0.2</v>
      </c>
      <c r="O356" s="413"/>
      <c r="P356" s="531"/>
      <c r="Q356" s="531"/>
      <c r="R356" s="530">
        <f t="shared" si="44"/>
        <v>0.2</v>
      </c>
      <c r="S356" s="532">
        <f t="shared" si="49"/>
        <v>68.800000000000438</v>
      </c>
      <c r="T356" s="411" t="str">
        <f t="shared" si="45"/>
        <v>B</v>
      </c>
      <c r="U356" s="411" t="str">
        <f>IFERROR(INDEX(Nível!D:D,MATCH(H356,Nível!A:A,0)),U355)</f>
        <v>B</v>
      </c>
      <c r="V356" s="411" t="str">
        <f>IFERROR(INDEX(Nível!D:D,MATCH(H356,Nível!B:B,0)),V355)</f>
        <v>B</v>
      </c>
      <c r="W356" s="412" t="str">
        <f>IFERROR(INDEX(Nível!D:D,MATCH(H356,Nível!C:C,0)),CARREIRA!W355)</f>
        <v>B</v>
      </c>
      <c r="AZ356" s="411"/>
      <c r="BA356" s="413"/>
      <c r="BB356" s="414"/>
      <c r="BC356" s="414"/>
      <c r="BD356" s="414"/>
      <c r="BE356" s="414"/>
    </row>
    <row r="357" spans="7:57" ht="15" customHeight="1">
      <c r="G357" s="415"/>
      <c r="H357" s="411">
        <v>345</v>
      </c>
      <c r="I357" s="411">
        <f t="shared" si="46"/>
        <v>0.2</v>
      </c>
      <c r="J357" s="780"/>
      <c r="K357" s="533">
        <f>$K$15</f>
        <v>0</v>
      </c>
      <c r="L357" s="780"/>
      <c r="M357" s="526">
        <f t="shared" si="47"/>
        <v>0</v>
      </c>
      <c r="N357" s="527">
        <f t="shared" si="48"/>
        <v>0.2</v>
      </c>
      <c r="O357" s="413"/>
      <c r="P357" s="531"/>
      <c r="Q357" s="531"/>
      <c r="R357" s="530">
        <f t="shared" si="44"/>
        <v>0.2</v>
      </c>
      <c r="S357" s="532">
        <f t="shared" si="49"/>
        <v>69.000000000000441</v>
      </c>
      <c r="T357" s="411" t="str">
        <f t="shared" si="45"/>
        <v>B</v>
      </c>
      <c r="U357" s="411" t="str">
        <f>IFERROR(INDEX(Nível!D:D,MATCH(H357,Nível!A:A,0)),U356)</f>
        <v>B</v>
      </c>
      <c r="V357" s="411" t="str">
        <f>IFERROR(INDEX(Nível!D:D,MATCH(H357,Nível!B:B,0)),V356)</f>
        <v>B</v>
      </c>
      <c r="W357" s="412" t="str">
        <f>IFERROR(INDEX(Nível!D:D,MATCH(H357,Nível!C:C,0)),CARREIRA!W356)</f>
        <v>B</v>
      </c>
      <c r="AZ357" s="411"/>
      <c r="BA357" s="413"/>
      <c r="BB357" s="414"/>
      <c r="BC357" s="414"/>
      <c r="BD357" s="414"/>
      <c r="BE357" s="414"/>
    </row>
    <row r="358" spans="7:57" ht="15" customHeight="1">
      <c r="G358" s="415"/>
      <c r="H358" s="417">
        <v>346</v>
      </c>
      <c r="I358" s="411">
        <f t="shared" si="46"/>
        <v>0.2</v>
      </c>
      <c r="J358" s="780"/>
      <c r="K358" s="533">
        <f>$K$16</f>
        <v>0</v>
      </c>
      <c r="L358" s="780"/>
      <c r="M358" s="526">
        <f t="shared" si="47"/>
        <v>0</v>
      </c>
      <c r="N358" s="527">
        <f t="shared" si="48"/>
        <v>0.2</v>
      </c>
      <c r="O358" s="413"/>
      <c r="P358" s="531"/>
      <c r="Q358" s="531"/>
      <c r="R358" s="530">
        <f t="shared" si="44"/>
        <v>0.2</v>
      </c>
      <c r="S358" s="532">
        <f t="shared" si="49"/>
        <v>69.200000000000443</v>
      </c>
      <c r="T358" s="411" t="str">
        <f t="shared" si="45"/>
        <v>B</v>
      </c>
      <c r="U358" s="411" t="str">
        <f>IFERROR(INDEX(Nível!D:D,MATCH(H358,Nível!A:A,0)),U357)</f>
        <v>B</v>
      </c>
      <c r="V358" s="411" t="str">
        <f>IFERROR(INDEX(Nível!D:D,MATCH(H358,Nível!B:B,0)),V357)</f>
        <v>B</v>
      </c>
      <c r="W358" s="412" t="str">
        <f>IFERROR(INDEX(Nível!D:D,MATCH(H358,Nível!C:C,0)),CARREIRA!W357)</f>
        <v>B</v>
      </c>
      <c r="AZ358" s="411"/>
      <c r="BA358" s="413"/>
      <c r="BB358" s="414"/>
      <c r="BC358" s="414"/>
      <c r="BD358" s="414"/>
      <c r="BE358" s="414"/>
    </row>
    <row r="359" spans="7:57" ht="15" customHeight="1">
      <c r="G359" s="415"/>
      <c r="H359" s="411">
        <v>347</v>
      </c>
      <c r="I359" s="411">
        <f t="shared" si="46"/>
        <v>0.2</v>
      </c>
      <c r="J359" s="780"/>
      <c r="K359" s="533">
        <f>$K$17</f>
        <v>0</v>
      </c>
      <c r="L359" s="780"/>
      <c r="M359" s="526">
        <f t="shared" si="47"/>
        <v>0</v>
      </c>
      <c r="N359" s="527">
        <f t="shared" si="48"/>
        <v>0.2</v>
      </c>
      <c r="O359" s="413"/>
      <c r="P359" s="531"/>
      <c r="Q359" s="531"/>
      <c r="R359" s="530">
        <f t="shared" si="44"/>
        <v>0.2</v>
      </c>
      <c r="S359" s="532">
        <f t="shared" si="49"/>
        <v>69.400000000000446</v>
      </c>
      <c r="T359" s="411" t="str">
        <f t="shared" si="45"/>
        <v>B</v>
      </c>
      <c r="U359" s="411" t="str">
        <f>IFERROR(INDEX(Nível!D:D,MATCH(H359,Nível!A:A,0)),U358)</f>
        <v>B</v>
      </c>
      <c r="V359" s="411" t="str">
        <f>IFERROR(INDEX(Nível!D:D,MATCH(H359,Nível!B:B,0)),V358)</f>
        <v>B</v>
      </c>
      <c r="W359" s="412" t="str">
        <f>IFERROR(INDEX(Nível!D:D,MATCH(H359,Nível!C:C,0)),CARREIRA!W358)</f>
        <v>B</v>
      </c>
      <c r="AZ359" s="411"/>
      <c r="BA359" s="413"/>
      <c r="BB359" s="414"/>
      <c r="BC359" s="414"/>
      <c r="BD359" s="414"/>
      <c r="BE359" s="414"/>
    </row>
    <row r="360" spans="7:57" ht="15" customHeight="1">
      <c r="G360" s="417"/>
      <c r="H360" s="411">
        <v>348</v>
      </c>
      <c r="I360" s="411">
        <f t="shared" si="46"/>
        <v>0.2</v>
      </c>
      <c r="J360" s="781"/>
      <c r="K360" s="533">
        <f>$K$18</f>
        <v>0</v>
      </c>
      <c r="L360" s="780"/>
      <c r="M360" s="526">
        <f t="shared" si="47"/>
        <v>0</v>
      </c>
      <c r="N360" s="527">
        <f t="shared" si="48"/>
        <v>0.2</v>
      </c>
      <c r="O360" s="413"/>
      <c r="P360" s="531"/>
      <c r="Q360" s="531"/>
      <c r="R360" s="530">
        <f t="shared" si="44"/>
        <v>0.2</v>
      </c>
      <c r="S360" s="532">
        <f t="shared" si="49"/>
        <v>69.600000000000449</v>
      </c>
      <c r="T360" s="411" t="str">
        <f t="shared" si="45"/>
        <v>B</v>
      </c>
      <c r="U360" s="411" t="str">
        <f>IFERROR(INDEX(Nível!D:D,MATCH(H360,Nível!A:A,0)),U359)</f>
        <v>B</v>
      </c>
      <c r="V360" s="411" t="str">
        <f>IFERROR(INDEX(Nível!D:D,MATCH(H360,Nível!B:B,0)),V359)</f>
        <v>B</v>
      </c>
      <c r="W360" s="412" t="str">
        <f>IFERROR(INDEX(Nível!D:D,MATCH(H360,Nível!C:C,0)),CARREIRA!W359)</f>
        <v>B</v>
      </c>
      <c r="AZ360" s="411"/>
      <c r="BA360" s="413"/>
      <c r="BB360" s="414"/>
      <c r="BC360" s="414"/>
      <c r="BD360" s="414"/>
      <c r="BE360" s="414"/>
    </row>
    <row r="361" spans="7:57" ht="15" customHeight="1">
      <c r="G361" s="409" t="s">
        <v>561</v>
      </c>
      <c r="H361" s="417">
        <v>349</v>
      </c>
      <c r="I361" s="411">
        <f t="shared" si="46"/>
        <v>0.2</v>
      </c>
      <c r="J361" s="779">
        <f>$J$13</f>
        <v>0</v>
      </c>
      <c r="K361" s="533">
        <f>$K$13</f>
        <v>0</v>
      </c>
      <c r="L361" s="780"/>
      <c r="M361" s="526">
        <f t="shared" si="47"/>
        <v>0</v>
      </c>
      <c r="N361" s="527">
        <f t="shared" si="48"/>
        <v>0.2</v>
      </c>
      <c r="O361" s="413"/>
      <c r="P361" s="531"/>
      <c r="Q361" s="531"/>
      <c r="R361" s="530">
        <f t="shared" si="44"/>
        <v>0.2</v>
      </c>
      <c r="S361" s="532">
        <f t="shared" si="49"/>
        <v>69.800000000000452</v>
      </c>
      <c r="T361" s="411" t="str">
        <f t="shared" si="45"/>
        <v>B</v>
      </c>
      <c r="U361" s="411" t="str">
        <f>IFERROR(INDEX(Nível!D:D,MATCH(H361,Nível!A:A,0)),U360)</f>
        <v>B</v>
      </c>
      <c r="V361" s="411" t="str">
        <f>IFERROR(INDEX(Nível!D:D,MATCH(H361,Nível!B:B,0)),V360)</f>
        <v>B</v>
      </c>
      <c r="W361" s="412" t="str">
        <f>IFERROR(INDEX(Nível!D:D,MATCH(H361,Nível!C:C,0)),CARREIRA!W360)</f>
        <v>B</v>
      </c>
      <c r="AZ361" s="411"/>
      <c r="BA361" s="413"/>
      <c r="BB361" s="414"/>
      <c r="BC361" s="414"/>
      <c r="BD361" s="414"/>
      <c r="BE361" s="414"/>
    </row>
    <row r="362" spans="7:57" ht="15" customHeight="1">
      <c r="G362" s="415"/>
      <c r="H362" s="411">
        <v>350</v>
      </c>
      <c r="I362" s="411">
        <f t="shared" si="46"/>
        <v>0.2</v>
      </c>
      <c r="J362" s="780"/>
      <c r="K362" s="533">
        <f>$K$14</f>
        <v>0</v>
      </c>
      <c r="L362" s="780"/>
      <c r="M362" s="526">
        <f t="shared" si="47"/>
        <v>0</v>
      </c>
      <c r="N362" s="527">
        <f t="shared" si="48"/>
        <v>0.2</v>
      </c>
      <c r="O362" s="413"/>
      <c r="P362" s="531"/>
      <c r="Q362" s="531"/>
      <c r="R362" s="530">
        <f t="shared" si="44"/>
        <v>0.2</v>
      </c>
      <c r="S362" s="532">
        <f t="shared" si="49"/>
        <v>70.000000000000455</v>
      </c>
      <c r="T362" s="411" t="str">
        <f t="shared" si="45"/>
        <v>B</v>
      </c>
      <c r="U362" s="411" t="str">
        <f>IFERROR(INDEX(Nível!D:D,MATCH(H362,Nível!A:A,0)),U361)</f>
        <v>B</v>
      </c>
      <c r="V362" s="411" t="str">
        <f>IFERROR(INDEX(Nível!D:D,MATCH(H362,Nível!B:B,0)),V361)</f>
        <v>B</v>
      </c>
      <c r="W362" s="412" t="str">
        <f>IFERROR(INDEX(Nível!D:D,MATCH(H362,Nível!C:C,0)),CARREIRA!W361)</f>
        <v>B</v>
      </c>
      <c r="AZ362" s="411"/>
      <c r="BA362" s="413"/>
      <c r="BB362" s="414"/>
      <c r="BC362" s="414"/>
      <c r="BD362" s="414"/>
      <c r="BE362" s="414"/>
    </row>
    <row r="363" spans="7:57" ht="15" customHeight="1">
      <c r="G363" s="415"/>
      <c r="H363" s="411">
        <v>351</v>
      </c>
      <c r="I363" s="411">
        <f t="shared" si="46"/>
        <v>0.2</v>
      </c>
      <c r="J363" s="780"/>
      <c r="K363" s="533">
        <f>$K$15</f>
        <v>0</v>
      </c>
      <c r="L363" s="780"/>
      <c r="M363" s="526">
        <f t="shared" si="47"/>
        <v>0</v>
      </c>
      <c r="N363" s="527">
        <f t="shared" si="48"/>
        <v>0.2</v>
      </c>
      <c r="O363" s="413"/>
      <c r="P363" s="531"/>
      <c r="Q363" s="531"/>
      <c r="R363" s="530">
        <f t="shared" si="44"/>
        <v>0.2</v>
      </c>
      <c r="S363" s="532">
        <f t="shared" si="49"/>
        <v>70.200000000000458</v>
      </c>
      <c r="T363" s="411" t="str">
        <f t="shared" si="45"/>
        <v>B</v>
      </c>
      <c r="U363" s="411" t="str">
        <f>IFERROR(INDEX(Nível!D:D,MATCH(H363,Nível!A:A,0)),U362)</f>
        <v>B</v>
      </c>
      <c r="V363" s="411" t="str">
        <f>IFERROR(INDEX(Nível!D:D,MATCH(H363,Nível!B:B,0)),V362)</f>
        <v>B</v>
      </c>
      <c r="W363" s="412" t="str">
        <f>IFERROR(INDEX(Nível!D:D,MATCH(H363,Nível!C:C,0)),CARREIRA!W362)</f>
        <v>B</v>
      </c>
      <c r="AZ363" s="411"/>
      <c r="BA363" s="413"/>
      <c r="BB363" s="414"/>
      <c r="BC363" s="414"/>
      <c r="BD363" s="414"/>
      <c r="BE363" s="414"/>
    </row>
    <row r="364" spans="7:57" ht="15" customHeight="1">
      <c r="G364" s="415"/>
      <c r="H364" s="417">
        <v>352</v>
      </c>
      <c r="I364" s="411">
        <f t="shared" si="46"/>
        <v>0.2</v>
      </c>
      <c r="J364" s="780"/>
      <c r="K364" s="533">
        <f>$K$16</f>
        <v>0</v>
      </c>
      <c r="L364" s="780"/>
      <c r="M364" s="526">
        <f t="shared" si="47"/>
        <v>0</v>
      </c>
      <c r="N364" s="527">
        <f t="shared" si="48"/>
        <v>0.2</v>
      </c>
      <c r="O364" s="413"/>
      <c r="P364" s="531"/>
      <c r="Q364" s="531"/>
      <c r="R364" s="530">
        <f t="shared" si="44"/>
        <v>0.2</v>
      </c>
      <c r="S364" s="532">
        <f t="shared" si="49"/>
        <v>70.40000000000046</v>
      </c>
      <c r="T364" s="411" t="str">
        <f t="shared" si="45"/>
        <v>B</v>
      </c>
      <c r="U364" s="411" t="str">
        <f>IFERROR(INDEX(Nível!D:D,MATCH(H364,Nível!A:A,0)),U363)</f>
        <v>B</v>
      </c>
      <c r="V364" s="411" t="str">
        <f>IFERROR(INDEX(Nível!D:D,MATCH(H364,Nível!B:B,0)),V363)</f>
        <v>B</v>
      </c>
      <c r="W364" s="412" t="str">
        <f>IFERROR(INDEX(Nível!D:D,MATCH(H364,Nível!C:C,0)),CARREIRA!W363)</f>
        <v>B</v>
      </c>
      <c r="AZ364" s="411"/>
      <c r="BA364" s="413"/>
      <c r="BB364" s="414"/>
      <c r="BC364" s="414"/>
      <c r="BD364" s="414"/>
      <c r="BE364" s="414"/>
    </row>
    <row r="365" spans="7:57" ht="15" customHeight="1">
      <c r="G365" s="415"/>
      <c r="H365" s="411">
        <v>353</v>
      </c>
      <c r="I365" s="411">
        <f t="shared" si="46"/>
        <v>0.2</v>
      </c>
      <c r="J365" s="780"/>
      <c r="K365" s="533">
        <f>$K$17</f>
        <v>0</v>
      </c>
      <c r="L365" s="780"/>
      <c r="M365" s="526">
        <f t="shared" si="47"/>
        <v>0</v>
      </c>
      <c r="N365" s="527">
        <f t="shared" si="48"/>
        <v>0.2</v>
      </c>
      <c r="O365" s="413"/>
      <c r="P365" s="531"/>
      <c r="Q365" s="531"/>
      <c r="R365" s="530">
        <f t="shared" si="44"/>
        <v>0.2</v>
      </c>
      <c r="S365" s="532">
        <f t="shared" si="49"/>
        <v>70.600000000000463</v>
      </c>
      <c r="T365" s="411" t="str">
        <f t="shared" si="45"/>
        <v>B</v>
      </c>
      <c r="U365" s="411" t="str">
        <f>IFERROR(INDEX(Nível!D:D,MATCH(H365,Nível!A:A,0)),U364)</f>
        <v>B</v>
      </c>
      <c r="V365" s="411" t="str">
        <f>IFERROR(INDEX(Nível!D:D,MATCH(H365,Nível!B:B,0)),V364)</f>
        <v>B</v>
      </c>
      <c r="W365" s="412" t="str">
        <f>IFERROR(INDEX(Nível!D:D,MATCH(H365,Nível!C:C,0)),CARREIRA!W364)</f>
        <v>B</v>
      </c>
      <c r="AZ365" s="411"/>
      <c r="BA365" s="413"/>
      <c r="BB365" s="414"/>
      <c r="BC365" s="414"/>
      <c r="BD365" s="414"/>
      <c r="BE365" s="414"/>
    </row>
    <row r="366" spans="7:57" ht="15" customHeight="1">
      <c r="G366" s="415"/>
      <c r="H366" s="411">
        <v>354</v>
      </c>
      <c r="I366" s="411">
        <f t="shared" si="46"/>
        <v>0.2</v>
      </c>
      <c r="J366" s="781"/>
      <c r="K366" s="533">
        <f>$K$18</f>
        <v>0</v>
      </c>
      <c r="L366" s="780"/>
      <c r="M366" s="526">
        <f t="shared" si="47"/>
        <v>0</v>
      </c>
      <c r="N366" s="527">
        <f t="shared" si="48"/>
        <v>0.2</v>
      </c>
      <c r="O366" s="413"/>
      <c r="P366" s="531"/>
      <c r="Q366" s="531"/>
      <c r="R366" s="530">
        <f t="shared" si="44"/>
        <v>0.2</v>
      </c>
      <c r="S366" s="532">
        <f t="shared" si="49"/>
        <v>70.800000000000466</v>
      </c>
      <c r="T366" s="411" t="str">
        <f t="shared" si="45"/>
        <v>B</v>
      </c>
      <c r="U366" s="411" t="str">
        <f>IFERROR(INDEX(Nível!D:D,MATCH(H366,Nível!A:A,0)),U365)</f>
        <v>B</v>
      </c>
      <c r="V366" s="411" t="str">
        <f>IFERROR(INDEX(Nível!D:D,MATCH(H366,Nível!B:B,0)),V365)</f>
        <v>B</v>
      </c>
      <c r="W366" s="412" t="str">
        <f>IFERROR(INDEX(Nível!D:D,MATCH(H366,Nível!C:C,0)),CARREIRA!W365)</f>
        <v>B</v>
      </c>
      <c r="AZ366" s="411"/>
      <c r="BA366" s="413"/>
      <c r="BB366" s="414"/>
      <c r="BC366" s="414"/>
      <c r="BD366" s="414"/>
      <c r="BE366" s="414"/>
    </row>
    <row r="367" spans="7:57" ht="15" customHeight="1">
      <c r="G367" s="415"/>
      <c r="H367" s="417">
        <v>355</v>
      </c>
      <c r="I367" s="411">
        <f t="shared" si="46"/>
        <v>0.2</v>
      </c>
      <c r="J367" s="779">
        <f>$J$13</f>
        <v>0</v>
      </c>
      <c r="K367" s="533">
        <f>$K$13</f>
        <v>0</v>
      </c>
      <c r="L367" s="780"/>
      <c r="M367" s="526">
        <f t="shared" si="47"/>
        <v>0</v>
      </c>
      <c r="N367" s="527">
        <f t="shared" si="48"/>
        <v>0.2</v>
      </c>
      <c r="O367" s="413"/>
      <c r="P367" s="531"/>
      <c r="Q367" s="531"/>
      <c r="R367" s="530">
        <f t="shared" si="44"/>
        <v>0.2</v>
      </c>
      <c r="S367" s="532">
        <f t="shared" si="49"/>
        <v>71.000000000000469</v>
      </c>
      <c r="T367" s="411" t="str">
        <f t="shared" si="45"/>
        <v>B</v>
      </c>
      <c r="U367" s="411" t="str">
        <f>IFERROR(INDEX(Nível!D:D,MATCH(H367,Nível!A:A,0)),U366)</f>
        <v>B</v>
      </c>
      <c r="V367" s="411" t="str">
        <f>IFERROR(INDEX(Nível!D:D,MATCH(H367,Nível!B:B,0)),V366)</f>
        <v>B</v>
      </c>
      <c r="W367" s="412" t="str">
        <f>IFERROR(INDEX(Nível!D:D,MATCH(H367,Nível!C:C,0)),CARREIRA!W366)</f>
        <v>B</v>
      </c>
      <c r="AZ367" s="411"/>
      <c r="BA367" s="413"/>
      <c r="BB367" s="414"/>
      <c r="BC367" s="414"/>
      <c r="BD367" s="414"/>
      <c r="BE367" s="414"/>
    </row>
    <row r="368" spans="7:57" ht="15" customHeight="1">
      <c r="G368" s="415"/>
      <c r="H368" s="411">
        <v>356</v>
      </c>
      <c r="I368" s="411">
        <f t="shared" si="46"/>
        <v>0.2</v>
      </c>
      <c r="J368" s="780"/>
      <c r="K368" s="533">
        <f>$K$14</f>
        <v>0</v>
      </c>
      <c r="L368" s="780"/>
      <c r="M368" s="526">
        <f t="shared" si="47"/>
        <v>0</v>
      </c>
      <c r="N368" s="527">
        <f t="shared" si="48"/>
        <v>0.2</v>
      </c>
      <c r="O368" s="413"/>
      <c r="P368" s="531"/>
      <c r="Q368" s="531"/>
      <c r="R368" s="530">
        <f t="shared" si="44"/>
        <v>0.2</v>
      </c>
      <c r="S368" s="532">
        <f t="shared" si="49"/>
        <v>71.200000000000472</v>
      </c>
      <c r="T368" s="411" t="str">
        <f t="shared" si="45"/>
        <v>B</v>
      </c>
      <c r="U368" s="411" t="str">
        <f>IFERROR(INDEX(Nível!D:D,MATCH(H368,Nível!A:A,0)),U367)</f>
        <v>B</v>
      </c>
      <c r="V368" s="411" t="str">
        <f>IFERROR(INDEX(Nível!D:D,MATCH(H368,Nível!B:B,0)),V367)</f>
        <v>B</v>
      </c>
      <c r="W368" s="412" t="str">
        <f>IFERROR(INDEX(Nível!D:D,MATCH(H368,Nível!C:C,0)),CARREIRA!W367)</f>
        <v>B</v>
      </c>
      <c r="AZ368" s="411"/>
      <c r="BA368" s="413"/>
      <c r="BB368" s="414"/>
      <c r="BC368" s="414"/>
      <c r="BD368" s="414"/>
      <c r="BE368" s="414"/>
    </row>
    <row r="369" spans="7:57" ht="15" customHeight="1">
      <c r="G369" s="415"/>
      <c r="H369" s="411">
        <v>357</v>
      </c>
      <c r="I369" s="411">
        <f t="shared" si="46"/>
        <v>0.2</v>
      </c>
      <c r="J369" s="780"/>
      <c r="K369" s="533">
        <f>$K$15</f>
        <v>0</v>
      </c>
      <c r="L369" s="780"/>
      <c r="M369" s="526">
        <f t="shared" si="47"/>
        <v>0</v>
      </c>
      <c r="N369" s="527">
        <f t="shared" si="48"/>
        <v>0.2</v>
      </c>
      <c r="O369" s="413"/>
      <c r="P369" s="531"/>
      <c r="Q369" s="531"/>
      <c r="R369" s="530">
        <f t="shared" si="44"/>
        <v>0.2</v>
      </c>
      <c r="S369" s="532">
        <f t="shared" si="49"/>
        <v>71.400000000000475</v>
      </c>
      <c r="T369" s="411" t="str">
        <f t="shared" si="45"/>
        <v>B</v>
      </c>
      <c r="U369" s="411" t="str">
        <f>IFERROR(INDEX(Nível!D:D,MATCH(H369,Nível!A:A,0)),U368)</f>
        <v>B</v>
      </c>
      <c r="V369" s="411" t="str">
        <f>IFERROR(INDEX(Nível!D:D,MATCH(H369,Nível!B:B,0)),V368)</f>
        <v>B</v>
      </c>
      <c r="W369" s="412" t="str">
        <f>IFERROR(INDEX(Nível!D:D,MATCH(H369,Nível!C:C,0)),CARREIRA!W368)</f>
        <v>B</v>
      </c>
      <c r="AZ369" s="411"/>
      <c r="BA369" s="413"/>
      <c r="BB369" s="414"/>
      <c r="BC369" s="414"/>
      <c r="BD369" s="414"/>
      <c r="BE369" s="414"/>
    </row>
    <row r="370" spans="7:57" ht="15" customHeight="1">
      <c r="G370" s="415"/>
      <c r="H370" s="417">
        <v>358</v>
      </c>
      <c r="I370" s="411">
        <f t="shared" si="46"/>
        <v>0.2</v>
      </c>
      <c r="J370" s="780"/>
      <c r="K370" s="533">
        <f>$K$16</f>
        <v>0</v>
      </c>
      <c r="L370" s="780"/>
      <c r="M370" s="526">
        <f t="shared" si="47"/>
        <v>0</v>
      </c>
      <c r="N370" s="527">
        <f t="shared" si="48"/>
        <v>0.2</v>
      </c>
      <c r="O370" s="413"/>
      <c r="P370" s="531"/>
      <c r="Q370" s="531"/>
      <c r="R370" s="530">
        <f t="shared" si="44"/>
        <v>0.2</v>
      </c>
      <c r="S370" s="532">
        <f t="shared" si="49"/>
        <v>71.600000000000477</v>
      </c>
      <c r="T370" s="411" t="str">
        <f t="shared" si="45"/>
        <v>B</v>
      </c>
      <c r="U370" s="411" t="str">
        <f>IFERROR(INDEX(Nível!D:D,MATCH(H370,Nível!A:A,0)),U369)</f>
        <v>B</v>
      </c>
      <c r="V370" s="411" t="str">
        <f>IFERROR(INDEX(Nível!D:D,MATCH(H370,Nível!B:B,0)),V369)</f>
        <v>B</v>
      </c>
      <c r="W370" s="412" t="str">
        <f>IFERROR(INDEX(Nível!D:D,MATCH(H370,Nível!C:C,0)),CARREIRA!W369)</f>
        <v>B</v>
      </c>
      <c r="AZ370" s="411"/>
      <c r="BA370" s="413"/>
      <c r="BB370" s="414"/>
      <c r="BC370" s="414"/>
      <c r="BD370" s="414"/>
      <c r="BE370" s="414"/>
    </row>
    <row r="371" spans="7:57" ht="15" customHeight="1">
      <c r="G371" s="415"/>
      <c r="H371" s="411">
        <v>359</v>
      </c>
      <c r="I371" s="411">
        <f t="shared" si="46"/>
        <v>0.2</v>
      </c>
      <c r="J371" s="780"/>
      <c r="K371" s="533">
        <f>$K$17</f>
        <v>0</v>
      </c>
      <c r="L371" s="780"/>
      <c r="M371" s="526">
        <f t="shared" si="47"/>
        <v>0</v>
      </c>
      <c r="N371" s="527">
        <f t="shared" si="48"/>
        <v>0.2</v>
      </c>
      <c r="O371" s="413"/>
      <c r="P371" s="531"/>
      <c r="Q371" s="531"/>
      <c r="R371" s="530">
        <f t="shared" si="44"/>
        <v>0.2</v>
      </c>
      <c r="S371" s="532">
        <f t="shared" si="49"/>
        <v>71.80000000000048</v>
      </c>
      <c r="T371" s="411" t="str">
        <f t="shared" si="45"/>
        <v>B</v>
      </c>
      <c r="U371" s="411" t="str">
        <f>IFERROR(INDEX(Nível!D:D,MATCH(H371,Nível!A:A,0)),U370)</f>
        <v>B</v>
      </c>
      <c r="V371" s="411" t="str">
        <f>IFERROR(INDEX(Nível!D:D,MATCH(H371,Nível!B:B,0)),V370)</f>
        <v>B</v>
      </c>
      <c r="W371" s="412" t="str">
        <f>IFERROR(INDEX(Nível!D:D,MATCH(H371,Nível!C:C,0)),CARREIRA!W370)</f>
        <v>B</v>
      </c>
      <c r="AZ371" s="411"/>
      <c r="BA371" s="413"/>
      <c r="BB371" s="414"/>
      <c r="BC371" s="414"/>
      <c r="BD371" s="414"/>
      <c r="BE371" s="414"/>
    </row>
    <row r="372" spans="7:57" ht="15" customHeight="1">
      <c r="G372" s="417"/>
      <c r="H372" s="411">
        <v>360</v>
      </c>
      <c r="I372" s="411">
        <f t="shared" si="46"/>
        <v>0.2</v>
      </c>
      <c r="J372" s="781"/>
      <c r="K372" s="533">
        <f>$K$18</f>
        <v>0</v>
      </c>
      <c r="L372" s="781"/>
      <c r="M372" s="526">
        <f t="shared" si="47"/>
        <v>0</v>
      </c>
      <c r="N372" s="527">
        <f t="shared" si="48"/>
        <v>0.2</v>
      </c>
      <c r="O372" s="413"/>
      <c r="P372" s="531"/>
      <c r="Q372" s="531"/>
      <c r="R372" s="530">
        <f t="shared" si="44"/>
        <v>0.2</v>
      </c>
      <c r="S372" s="532">
        <f t="shared" si="49"/>
        <v>72.000000000000483</v>
      </c>
      <c r="T372" s="411" t="str">
        <f t="shared" si="45"/>
        <v>B</v>
      </c>
      <c r="U372" s="411" t="str">
        <f>IFERROR(INDEX(Nível!D:D,MATCH(H372,Nível!A:A,0)),U371)</f>
        <v>B</v>
      </c>
      <c r="V372" s="411" t="str">
        <f>IFERROR(INDEX(Nível!D:D,MATCH(H372,Nível!B:B,0)),V371)</f>
        <v>B</v>
      </c>
      <c r="W372" s="412" t="str">
        <f>IFERROR(INDEX(Nível!D:D,MATCH(H372,Nível!C:C,0)),CARREIRA!W371)</f>
        <v>B</v>
      </c>
      <c r="AZ372" s="411"/>
      <c r="BA372" s="413"/>
      <c r="BB372" s="414"/>
      <c r="BC372" s="414"/>
      <c r="BD372" s="414"/>
      <c r="BE372" s="414"/>
    </row>
    <row r="373" spans="7:57" ht="15" customHeight="1">
      <c r="G373" s="409" t="s">
        <v>562</v>
      </c>
      <c r="H373" s="417">
        <v>361</v>
      </c>
      <c r="I373" s="411">
        <f t="shared" si="46"/>
        <v>0.2</v>
      </c>
      <c r="J373" s="779">
        <f>$J$13</f>
        <v>0</v>
      </c>
      <c r="K373" s="533">
        <f>$K$13</f>
        <v>0</v>
      </c>
      <c r="L373" s="779">
        <f>$L$13</f>
        <v>0</v>
      </c>
      <c r="M373" s="526">
        <f t="shared" si="47"/>
        <v>0</v>
      </c>
      <c r="N373" s="527">
        <f t="shared" si="48"/>
        <v>0.2</v>
      </c>
      <c r="O373" s="413"/>
      <c r="P373" s="531"/>
      <c r="Q373" s="531"/>
      <c r="R373" s="530">
        <f t="shared" si="44"/>
        <v>0.2</v>
      </c>
      <c r="S373" s="532">
        <f t="shared" si="49"/>
        <v>72.200000000000486</v>
      </c>
      <c r="T373" s="411" t="str">
        <f t="shared" si="45"/>
        <v>B</v>
      </c>
      <c r="U373" s="411" t="str">
        <f>IFERROR(INDEX(Nível!D:D,MATCH(H373,Nível!A:A,0)),U372)</f>
        <v>B</v>
      </c>
      <c r="V373" s="411" t="str">
        <f>IFERROR(INDEX(Nível!D:D,MATCH(H373,Nível!B:B,0)),V372)</f>
        <v>B</v>
      </c>
      <c r="W373" s="412" t="str">
        <f>IFERROR(INDEX(Nível!D:D,MATCH(H373,Nível!C:C,0)),CARREIRA!W372)</f>
        <v>B</v>
      </c>
      <c r="AZ373" s="411"/>
      <c r="BA373" s="413"/>
      <c r="BB373" s="414"/>
      <c r="BC373" s="414"/>
      <c r="BD373" s="414"/>
      <c r="BE373" s="414"/>
    </row>
    <row r="374" spans="7:57" ht="15" customHeight="1">
      <c r="G374" s="415"/>
      <c r="H374" s="411">
        <v>362</v>
      </c>
      <c r="I374" s="411">
        <f t="shared" si="46"/>
        <v>0.2</v>
      </c>
      <c r="J374" s="780"/>
      <c r="K374" s="533">
        <f>$K$14</f>
        <v>0</v>
      </c>
      <c r="L374" s="780"/>
      <c r="M374" s="526">
        <f t="shared" si="47"/>
        <v>0</v>
      </c>
      <c r="N374" s="527">
        <f t="shared" si="48"/>
        <v>0.2</v>
      </c>
      <c r="O374" s="413"/>
      <c r="P374" s="531"/>
      <c r="Q374" s="531"/>
      <c r="R374" s="530">
        <f t="shared" si="44"/>
        <v>0.2</v>
      </c>
      <c r="S374" s="532">
        <f t="shared" si="49"/>
        <v>72.400000000000489</v>
      </c>
      <c r="T374" s="411" t="str">
        <f t="shared" si="45"/>
        <v>B</v>
      </c>
      <c r="U374" s="411" t="str">
        <f>IFERROR(INDEX(Nível!D:D,MATCH(H374,Nível!A:A,0)),U373)</f>
        <v>B</v>
      </c>
      <c r="V374" s="411" t="str">
        <f>IFERROR(INDEX(Nível!D:D,MATCH(H374,Nível!B:B,0)),V373)</f>
        <v>B</v>
      </c>
      <c r="W374" s="412" t="str">
        <f>IFERROR(INDEX(Nível!D:D,MATCH(H374,Nível!C:C,0)),CARREIRA!W373)</f>
        <v>B</v>
      </c>
      <c r="AZ374" s="411"/>
      <c r="BA374" s="413"/>
      <c r="BB374" s="414"/>
      <c r="BC374" s="414"/>
      <c r="BD374" s="414"/>
      <c r="BE374" s="414"/>
    </row>
    <row r="375" spans="7:57" ht="15" customHeight="1">
      <c r="G375" s="415"/>
      <c r="H375" s="411">
        <v>363</v>
      </c>
      <c r="I375" s="411">
        <f t="shared" si="46"/>
        <v>0.2</v>
      </c>
      <c r="J375" s="780"/>
      <c r="K375" s="533">
        <f>$K$15</f>
        <v>0</v>
      </c>
      <c r="L375" s="780"/>
      <c r="M375" s="526">
        <f t="shared" si="47"/>
        <v>0</v>
      </c>
      <c r="N375" s="527">
        <f t="shared" si="48"/>
        <v>0.2</v>
      </c>
      <c r="O375" s="413"/>
      <c r="P375" s="531"/>
      <c r="Q375" s="531"/>
      <c r="R375" s="530">
        <f t="shared" si="44"/>
        <v>0.2</v>
      </c>
      <c r="S375" s="532">
        <f t="shared" si="49"/>
        <v>72.600000000000492</v>
      </c>
      <c r="T375" s="411" t="str">
        <f t="shared" si="45"/>
        <v>B</v>
      </c>
      <c r="U375" s="411" t="str">
        <f>IFERROR(INDEX(Nível!D:D,MATCH(H375,Nível!A:A,0)),U374)</f>
        <v>B</v>
      </c>
      <c r="V375" s="411" t="str">
        <f>IFERROR(INDEX(Nível!D:D,MATCH(H375,Nível!B:B,0)),V374)</f>
        <v>B</v>
      </c>
      <c r="W375" s="412" t="str">
        <f>IFERROR(INDEX(Nível!D:D,MATCH(H375,Nível!C:C,0)),CARREIRA!W374)</f>
        <v>B</v>
      </c>
      <c r="AZ375" s="411"/>
      <c r="BA375" s="413"/>
      <c r="BB375" s="414"/>
      <c r="BC375" s="414"/>
      <c r="BD375" s="414"/>
      <c r="BE375" s="414"/>
    </row>
    <row r="376" spans="7:57" ht="15" customHeight="1">
      <c r="G376" s="415"/>
      <c r="H376" s="417">
        <v>364</v>
      </c>
      <c r="I376" s="411">
        <f t="shared" si="46"/>
        <v>0.2</v>
      </c>
      <c r="J376" s="780"/>
      <c r="K376" s="533">
        <f>$K$16</f>
        <v>0</v>
      </c>
      <c r="L376" s="780"/>
      <c r="M376" s="526">
        <f t="shared" si="47"/>
        <v>0</v>
      </c>
      <c r="N376" s="527">
        <f t="shared" si="48"/>
        <v>0.2</v>
      </c>
      <c r="O376" s="413"/>
      <c r="P376" s="531"/>
      <c r="Q376" s="531"/>
      <c r="R376" s="530">
        <f t="shared" si="44"/>
        <v>0.2</v>
      </c>
      <c r="S376" s="532">
        <f t="shared" si="49"/>
        <v>72.800000000000495</v>
      </c>
      <c r="T376" s="411" t="str">
        <f t="shared" si="45"/>
        <v>B</v>
      </c>
      <c r="U376" s="411" t="str">
        <f>IFERROR(INDEX(Nível!D:D,MATCH(H376,Nível!A:A,0)),U375)</f>
        <v>B</v>
      </c>
      <c r="V376" s="411" t="str">
        <f>IFERROR(INDEX(Nível!D:D,MATCH(H376,Nível!B:B,0)),V375)</f>
        <v>B</v>
      </c>
      <c r="W376" s="412" t="str">
        <f>IFERROR(INDEX(Nível!D:D,MATCH(H376,Nível!C:C,0)),CARREIRA!W375)</f>
        <v>B</v>
      </c>
      <c r="AZ376" s="411"/>
      <c r="BA376" s="413"/>
      <c r="BB376" s="414"/>
      <c r="BC376" s="414"/>
      <c r="BD376" s="414"/>
      <c r="BE376" s="414"/>
    </row>
    <row r="377" spans="7:57" ht="15" customHeight="1">
      <c r="G377" s="415"/>
      <c r="H377" s="411">
        <v>365</v>
      </c>
      <c r="I377" s="411">
        <f t="shared" si="46"/>
        <v>0.2</v>
      </c>
      <c r="J377" s="780"/>
      <c r="K377" s="533">
        <f>$K$17</f>
        <v>0</v>
      </c>
      <c r="L377" s="780"/>
      <c r="M377" s="526">
        <f t="shared" si="47"/>
        <v>0</v>
      </c>
      <c r="N377" s="527">
        <f t="shared" si="48"/>
        <v>0.2</v>
      </c>
      <c r="O377" s="413"/>
      <c r="P377" s="531"/>
      <c r="Q377" s="531"/>
      <c r="R377" s="530">
        <f t="shared" si="44"/>
        <v>0.2</v>
      </c>
      <c r="S377" s="532">
        <f t="shared" si="49"/>
        <v>73.000000000000497</v>
      </c>
      <c r="T377" s="411" t="str">
        <f t="shared" si="45"/>
        <v>B</v>
      </c>
      <c r="U377" s="411" t="str">
        <f>IFERROR(INDEX(Nível!D:D,MATCH(H377,Nível!A:A,0)),U376)</f>
        <v>B</v>
      </c>
      <c r="V377" s="411" t="str">
        <f>IFERROR(INDEX(Nível!D:D,MATCH(H377,Nível!B:B,0)),V376)</f>
        <v>B</v>
      </c>
      <c r="W377" s="412" t="str">
        <f>IFERROR(INDEX(Nível!D:D,MATCH(H377,Nível!C:C,0)),CARREIRA!W376)</f>
        <v>B</v>
      </c>
      <c r="AZ377" s="411"/>
      <c r="BA377" s="413"/>
      <c r="BB377" s="414"/>
      <c r="BC377" s="414"/>
      <c r="BD377" s="414"/>
      <c r="BE377" s="414"/>
    </row>
    <row r="378" spans="7:57" ht="15" customHeight="1">
      <c r="G378" s="415"/>
      <c r="H378" s="411">
        <v>366</v>
      </c>
      <c r="I378" s="411">
        <f t="shared" si="46"/>
        <v>0.2</v>
      </c>
      <c r="J378" s="781"/>
      <c r="K378" s="533">
        <f>$K$18</f>
        <v>0</v>
      </c>
      <c r="L378" s="780"/>
      <c r="M378" s="526">
        <f t="shared" si="47"/>
        <v>0</v>
      </c>
      <c r="N378" s="527">
        <f t="shared" si="48"/>
        <v>0.2</v>
      </c>
      <c r="O378" s="413"/>
      <c r="P378" s="531"/>
      <c r="Q378" s="531"/>
      <c r="R378" s="530">
        <f t="shared" si="44"/>
        <v>0.2</v>
      </c>
      <c r="S378" s="532">
        <f t="shared" si="49"/>
        <v>73.2000000000005</v>
      </c>
      <c r="T378" s="411" t="str">
        <f t="shared" si="45"/>
        <v>B</v>
      </c>
      <c r="U378" s="411" t="str">
        <f>IFERROR(INDEX(Nível!D:D,MATCH(H378,Nível!A:A,0)),U377)</f>
        <v>B</v>
      </c>
      <c r="V378" s="411" t="str">
        <f>IFERROR(INDEX(Nível!D:D,MATCH(H378,Nível!B:B,0)),V377)</f>
        <v>B</v>
      </c>
      <c r="W378" s="412" t="str">
        <f>IFERROR(INDEX(Nível!D:D,MATCH(H378,Nível!C:C,0)),CARREIRA!W377)</f>
        <v>B</v>
      </c>
      <c r="AZ378" s="411"/>
      <c r="BA378" s="413"/>
      <c r="BB378" s="414"/>
      <c r="BC378" s="414"/>
      <c r="BD378" s="414"/>
      <c r="BE378" s="414"/>
    </row>
    <row r="379" spans="7:57" ht="15" customHeight="1">
      <c r="G379" s="415"/>
      <c r="H379" s="417">
        <v>367</v>
      </c>
      <c r="I379" s="411">
        <f t="shared" si="46"/>
        <v>0.2</v>
      </c>
      <c r="J379" s="779">
        <f>$J$13</f>
        <v>0</v>
      </c>
      <c r="K379" s="533">
        <f>$K$13</f>
        <v>0</v>
      </c>
      <c r="L379" s="780"/>
      <c r="M379" s="526">
        <f t="shared" si="47"/>
        <v>0</v>
      </c>
      <c r="N379" s="527">
        <f t="shared" si="48"/>
        <v>0.2</v>
      </c>
      <c r="O379" s="413"/>
      <c r="P379" s="531"/>
      <c r="Q379" s="531"/>
      <c r="R379" s="530">
        <f t="shared" si="44"/>
        <v>0.2</v>
      </c>
      <c r="S379" s="532">
        <f t="shared" si="49"/>
        <v>73.400000000000503</v>
      </c>
      <c r="T379" s="411" t="str">
        <f t="shared" si="45"/>
        <v>B</v>
      </c>
      <c r="U379" s="411" t="str">
        <f>IFERROR(INDEX(Nível!D:D,MATCH(H379,Nível!A:A,0)),U378)</f>
        <v>B</v>
      </c>
      <c r="V379" s="411" t="str">
        <f>IFERROR(INDEX(Nível!D:D,MATCH(H379,Nível!B:B,0)),V378)</f>
        <v>B</v>
      </c>
      <c r="W379" s="412" t="str">
        <f>IFERROR(INDEX(Nível!D:D,MATCH(H379,Nível!C:C,0)),CARREIRA!W378)</f>
        <v>B</v>
      </c>
      <c r="AZ379" s="411"/>
      <c r="BA379" s="413"/>
      <c r="BB379" s="414"/>
      <c r="BC379" s="414"/>
      <c r="BD379" s="414"/>
      <c r="BE379" s="414"/>
    </row>
    <row r="380" spans="7:57" ht="15" customHeight="1">
      <c r="G380" s="415"/>
      <c r="H380" s="411">
        <v>368</v>
      </c>
      <c r="I380" s="411">
        <f t="shared" si="46"/>
        <v>0.2</v>
      </c>
      <c r="J380" s="780"/>
      <c r="K380" s="533">
        <f>$K$14</f>
        <v>0</v>
      </c>
      <c r="L380" s="780"/>
      <c r="M380" s="526">
        <f t="shared" si="47"/>
        <v>0</v>
      </c>
      <c r="N380" s="527">
        <f t="shared" si="48"/>
        <v>0.2</v>
      </c>
      <c r="O380" s="413"/>
      <c r="P380" s="531"/>
      <c r="Q380" s="531"/>
      <c r="R380" s="530">
        <f t="shared" si="44"/>
        <v>0.2</v>
      </c>
      <c r="S380" s="532">
        <f t="shared" si="49"/>
        <v>73.600000000000506</v>
      </c>
      <c r="T380" s="411" t="str">
        <f t="shared" si="45"/>
        <v>B</v>
      </c>
      <c r="U380" s="411" t="str">
        <f>IFERROR(INDEX(Nível!D:D,MATCH(H380,Nível!A:A,0)),U379)</f>
        <v>B</v>
      </c>
      <c r="V380" s="411" t="str">
        <f>IFERROR(INDEX(Nível!D:D,MATCH(H380,Nível!B:B,0)),V379)</f>
        <v>B</v>
      </c>
      <c r="W380" s="412" t="str">
        <f>IFERROR(INDEX(Nível!D:D,MATCH(H380,Nível!C:C,0)),CARREIRA!W379)</f>
        <v>B</v>
      </c>
      <c r="AZ380" s="411"/>
      <c r="BA380" s="413"/>
      <c r="BB380" s="414"/>
      <c r="BC380" s="414"/>
      <c r="BD380" s="414"/>
      <c r="BE380" s="414"/>
    </row>
    <row r="381" spans="7:57" ht="15" customHeight="1">
      <c r="G381" s="415"/>
      <c r="H381" s="411">
        <v>369</v>
      </c>
      <c r="I381" s="411">
        <f t="shared" si="46"/>
        <v>0.2</v>
      </c>
      <c r="J381" s="780"/>
      <c r="K381" s="533">
        <f>$K$15</f>
        <v>0</v>
      </c>
      <c r="L381" s="780"/>
      <c r="M381" s="526">
        <f t="shared" si="47"/>
        <v>0</v>
      </c>
      <c r="N381" s="527">
        <f t="shared" si="48"/>
        <v>0.2</v>
      </c>
      <c r="O381" s="413"/>
      <c r="P381" s="531"/>
      <c r="Q381" s="531"/>
      <c r="R381" s="530">
        <f t="shared" si="44"/>
        <v>0.2</v>
      </c>
      <c r="S381" s="532">
        <f t="shared" si="49"/>
        <v>73.800000000000509</v>
      </c>
      <c r="T381" s="411" t="str">
        <f t="shared" si="45"/>
        <v>B</v>
      </c>
      <c r="U381" s="411" t="str">
        <f>IFERROR(INDEX(Nível!D:D,MATCH(H381,Nível!A:A,0)),U380)</f>
        <v>B</v>
      </c>
      <c r="V381" s="411" t="str">
        <f>IFERROR(INDEX(Nível!D:D,MATCH(H381,Nível!B:B,0)),V380)</f>
        <v>B</v>
      </c>
      <c r="W381" s="412" t="str">
        <f>IFERROR(INDEX(Nível!D:D,MATCH(H381,Nível!C:C,0)),CARREIRA!W380)</f>
        <v>B</v>
      </c>
      <c r="AZ381" s="411"/>
      <c r="BA381" s="413"/>
      <c r="BB381" s="414"/>
      <c r="BC381" s="414"/>
      <c r="BD381" s="414"/>
      <c r="BE381" s="414"/>
    </row>
    <row r="382" spans="7:57" ht="15" customHeight="1">
      <c r="G382" s="415"/>
      <c r="H382" s="417">
        <v>370</v>
      </c>
      <c r="I382" s="411">
        <f t="shared" si="46"/>
        <v>0.2</v>
      </c>
      <c r="J382" s="780"/>
      <c r="K382" s="533">
        <f>$K$16</f>
        <v>0</v>
      </c>
      <c r="L382" s="780"/>
      <c r="M382" s="526">
        <f t="shared" si="47"/>
        <v>0</v>
      </c>
      <c r="N382" s="527">
        <f t="shared" si="48"/>
        <v>0.2</v>
      </c>
      <c r="O382" s="413"/>
      <c r="P382" s="531"/>
      <c r="Q382" s="531"/>
      <c r="R382" s="530">
        <f t="shared" si="44"/>
        <v>0.2</v>
      </c>
      <c r="S382" s="532">
        <f t="shared" si="49"/>
        <v>74.000000000000512</v>
      </c>
      <c r="T382" s="411" t="str">
        <f t="shared" si="45"/>
        <v>B</v>
      </c>
      <c r="U382" s="411" t="str">
        <f>IFERROR(INDEX(Nível!D:D,MATCH(H382,Nível!A:A,0)),U381)</f>
        <v>B</v>
      </c>
      <c r="V382" s="411" t="str">
        <f>IFERROR(INDEX(Nível!D:D,MATCH(H382,Nível!B:B,0)),V381)</f>
        <v>B</v>
      </c>
      <c r="W382" s="412" t="str">
        <f>IFERROR(INDEX(Nível!D:D,MATCH(H382,Nível!C:C,0)),CARREIRA!W381)</f>
        <v>B</v>
      </c>
      <c r="AZ382" s="411"/>
      <c r="BA382" s="413"/>
      <c r="BB382" s="414"/>
      <c r="BC382" s="414"/>
      <c r="BD382" s="414"/>
      <c r="BE382" s="414"/>
    </row>
    <row r="383" spans="7:57" ht="15" customHeight="1">
      <c r="G383" s="415"/>
      <c r="H383" s="411">
        <v>371</v>
      </c>
      <c r="I383" s="411">
        <f t="shared" si="46"/>
        <v>0.2</v>
      </c>
      <c r="J383" s="780"/>
      <c r="K383" s="533">
        <f>$K$17</f>
        <v>0</v>
      </c>
      <c r="L383" s="780"/>
      <c r="M383" s="526">
        <f t="shared" si="47"/>
        <v>0</v>
      </c>
      <c r="N383" s="527">
        <f t="shared" si="48"/>
        <v>0.2</v>
      </c>
      <c r="O383" s="413"/>
      <c r="P383" s="531"/>
      <c r="Q383" s="531"/>
      <c r="R383" s="530">
        <f t="shared" si="44"/>
        <v>0.2</v>
      </c>
      <c r="S383" s="532">
        <f t="shared" si="49"/>
        <v>74.200000000000514</v>
      </c>
      <c r="T383" s="411" t="str">
        <f t="shared" si="45"/>
        <v>B</v>
      </c>
      <c r="U383" s="411" t="str">
        <f>IFERROR(INDEX(Nível!D:D,MATCH(H383,Nível!A:A,0)),U382)</f>
        <v>B</v>
      </c>
      <c r="V383" s="411" t="str">
        <f>IFERROR(INDEX(Nível!D:D,MATCH(H383,Nível!B:B,0)),V382)</f>
        <v>B</v>
      </c>
      <c r="W383" s="412" t="str">
        <f>IFERROR(INDEX(Nível!D:D,MATCH(H383,Nível!C:C,0)),CARREIRA!W382)</f>
        <v>B</v>
      </c>
      <c r="AZ383" s="411"/>
      <c r="BA383" s="413"/>
      <c r="BB383" s="414"/>
      <c r="BC383" s="414"/>
      <c r="BD383" s="414"/>
      <c r="BE383" s="414"/>
    </row>
    <row r="384" spans="7:57" ht="15" customHeight="1">
      <c r="G384" s="417"/>
      <c r="H384" s="411">
        <v>372</v>
      </c>
      <c r="I384" s="411">
        <f t="shared" si="46"/>
        <v>0.2</v>
      </c>
      <c r="J384" s="781"/>
      <c r="K384" s="533">
        <f>$K$18</f>
        <v>0</v>
      </c>
      <c r="L384" s="780"/>
      <c r="M384" s="526">
        <f t="shared" si="47"/>
        <v>0</v>
      </c>
      <c r="N384" s="527">
        <f t="shared" si="48"/>
        <v>0.2</v>
      </c>
      <c r="O384" s="413"/>
      <c r="P384" s="531"/>
      <c r="Q384" s="531"/>
      <c r="R384" s="530">
        <f t="shared" si="44"/>
        <v>0.2</v>
      </c>
      <c r="S384" s="532">
        <f t="shared" si="49"/>
        <v>74.400000000000517</v>
      </c>
      <c r="T384" s="411" t="str">
        <f t="shared" si="45"/>
        <v>B</v>
      </c>
      <c r="U384" s="411" t="str">
        <f>IFERROR(INDEX(Nível!D:D,MATCH(H384,Nível!A:A,0)),U383)</f>
        <v>B</v>
      </c>
      <c r="V384" s="411" t="str">
        <f>IFERROR(INDEX(Nível!D:D,MATCH(H384,Nível!B:B,0)),V383)</f>
        <v>B</v>
      </c>
      <c r="W384" s="412" t="str">
        <f>IFERROR(INDEX(Nível!D:D,MATCH(H384,Nível!C:C,0)),CARREIRA!W383)</f>
        <v>B</v>
      </c>
      <c r="AZ384" s="411"/>
      <c r="BA384" s="413"/>
      <c r="BB384" s="414"/>
      <c r="BC384" s="414"/>
      <c r="BD384" s="414"/>
      <c r="BE384" s="414"/>
    </row>
    <row r="385" spans="7:57" ht="15" customHeight="1">
      <c r="G385" s="409" t="s">
        <v>563</v>
      </c>
      <c r="H385" s="417">
        <v>373</v>
      </c>
      <c r="I385" s="411">
        <f t="shared" si="46"/>
        <v>0.2</v>
      </c>
      <c r="J385" s="779">
        <f>$J$13</f>
        <v>0</v>
      </c>
      <c r="K385" s="533">
        <f>$K$13</f>
        <v>0</v>
      </c>
      <c r="L385" s="780"/>
      <c r="M385" s="526">
        <f t="shared" si="47"/>
        <v>0</v>
      </c>
      <c r="N385" s="527">
        <f t="shared" si="48"/>
        <v>0.2</v>
      </c>
      <c r="O385" s="413"/>
      <c r="P385" s="531"/>
      <c r="Q385" s="531"/>
      <c r="R385" s="530">
        <f t="shared" si="44"/>
        <v>0.2</v>
      </c>
      <c r="S385" s="532">
        <f t="shared" si="49"/>
        <v>74.60000000000052</v>
      </c>
      <c r="T385" s="411" t="str">
        <f t="shared" si="45"/>
        <v>B</v>
      </c>
      <c r="U385" s="411" t="str">
        <f>IFERROR(INDEX(Nível!D:D,MATCH(H385,Nível!A:A,0)),U384)</f>
        <v>B</v>
      </c>
      <c r="V385" s="411" t="str">
        <f>IFERROR(INDEX(Nível!D:D,MATCH(H385,Nível!B:B,0)),V384)</f>
        <v>B</v>
      </c>
      <c r="W385" s="412" t="str">
        <f>IFERROR(INDEX(Nível!D:D,MATCH(H385,Nível!C:C,0)),CARREIRA!W384)</f>
        <v>B</v>
      </c>
      <c r="AZ385" s="411"/>
      <c r="BA385" s="413"/>
      <c r="BB385" s="414"/>
      <c r="BC385" s="414"/>
      <c r="BD385" s="414"/>
      <c r="BE385" s="414"/>
    </row>
    <row r="386" spans="7:57" ht="15" customHeight="1">
      <c r="G386" s="415"/>
      <c r="H386" s="411">
        <v>374</v>
      </c>
      <c r="I386" s="411">
        <f t="shared" si="46"/>
        <v>0.2</v>
      </c>
      <c r="J386" s="780"/>
      <c r="K386" s="533">
        <f>$K$14</f>
        <v>0</v>
      </c>
      <c r="L386" s="780"/>
      <c r="M386" s="526">
        <f t="shared" si="47"/>
        <v>0</v>
      </c>
      <c r="N386" s="527">
        <f t="shared" si="48"/>
        <v>0.2</v>
      </c>
      <c r="O386" s="413"/>
      <c r="P386" s="531"/>
      <c r="Q386" s="531"/>
      <c r="R386" s="530">
        <f t="shared" si="44"/>
        <v>0.2</v>
      </c>
      <c r="S386" s="532">
        <f t="shared" si="49"/>
        <v>74.800000000000523</v>
      </c>
      <c r="T386" s="411" t="str">
        <f t="shared" si="45"/>
        <v>B</v>
      </c>
      <c r="U386" s="411" t="str">
        <f>IFERROR(INDEX(Nível!D:D,MATCH(H386,Nível!A:A,0)),U385)</f>
        <v>B</v>
      </c>
      <c r="V386" s="411" t="str">
        <f>IFERROR(INDEX(Nível!D:D,MATCH(H386,Nível!B:B,0)),V385)</f>
        <v>B</v>
      </c>
      <c r="W386" s="412" t="str">
        <f>IFERROR(INDEX(Nível!D:D,MATCH(H386,Nível!C:C,0)),CARREIRA!W385)</f>
        <v>B</v>
      </c>
      <c r="AZ386" s="411"/>
      <c r="BA386" s="413"/>
      <c r="BB386" s="414"/>
      <c r="BC386" s="414"/>
      <c r="BD386" s="414"/>
      <c r="BE386" s="414"/>
    </row>
    <row r="387" spans="7:57" ht="15" customHeight="1">
      <c r="G387" s="415"/>
      <c r="H387" s="411">
        <v>375</v>
      </c>
      <c r="I387" s="411">
        <f t="shared" si="46"/>
        <v>0.2</v>
      </c>
      <c r="J387" s="780"/>
      <c r="K387" s="533">
        <f>$K$15</f>
        <v>0</v>
      </c>
      <c r="L387" s="780"/>
      <c r="M387" s="526">
        <f t="shared" si="47"/>
        <v>0</v>
      </c>
      <c r="N387" s="527">
        <f t="shared" si="48"/>
        <v>0.2</v>
      </c>
      <c r="O387" s="413"/>
      <c r="P387" s="531"/>
      <c r="Q387" s="531"/>
      <c r="R387" s="530">
        <f t="shared" si="44"/>
        <v>0.2</v>
      </c>
      <c r="S387" s="532">
        <f t="shared" si="49"/>
        <v>75.000000000000526</v>
      </c>
      <c r="T387" s="411" t="str">
        <f t="shared" si="45"/>
        <v>B</v>
      </c>
      <c r="U387" s="411" t="str">
        <f>IFERROR(INDEX(Nível!D:D,MATCH(H387,Nível!A:A,0)),U386)</f>
        <v>B</v>
      </c>
      <c r="V387" s="411" t="str">
        <f>IFERROR(INDEX(Nível!D:D,MATCH(H387,Nível!B:B,0)),V386)</f>
        <v>B</v>
      </c>
      <c r="W387" s="412" t="str">
        <f>IFERROR(INDEX(Nível!D:D,MATCH(H387,Nível!C:C,0)),CARREIRA!W386)</f>
        <v>B</v>
      </c>
      <c r="AZ387" s="411"/>
      <c r="BA387" s="413"/>
      <c r="BB387" s="414"/>
      <c r="BC387" s="414"/>
      <c r="BD387" s="414"/>
      <c r="BE387" s="414"/>
    </row>
    <row r="388" spans="7:57" ht="15" customHeight="1">
      <c r="G388" s="415"/>
      <c r="H388" s="417">
        <v>376</v>
      </c>
      <c r="I388" s="411">
        <f t="shared" si="46"/>
        <v>0.2</v>
      </c>
      <c r="J388" s="780"/>
      <c r="K388" s="533">
        <f>$K$16</f>
        <v>0</v>
      </c>
      <c r="L388" s="780"/>
      <c r="M388" s="526">
        <f t="shared" si="47"/>
        <v>0</v>
      </c>
      <c r="N388" s="527">
        <f t="shared" si="48"/>
        <v>0.2</v>
      </c>
      <c r="O388" s="413"/>
      <c r="P388" s="531"/>
      <c r="Q388" s="531"/>
      <c r="R388" s="530">
        <f t="shared" si="44"/>
        <v>0.2</v>
      </c>
      <c r="S388" s="532">
        <f t="shared" si="49"/>
        <v>75.200000000000529</v>
      </c>
      <c r="T388" s="411" t="str">
        <f t="shared" si="45"/>
        <v>B</v>
      </c>
      <c r="U388" s="411" t="str">
        <f>IFERROR(INDEX(Nível!D:D,MATCH(H388,Nível!A:A,0)),U387)</f>
        <v>B</v>
      </c>
      <c r="V388" s="411" t="str">
        <f>IFERROR(INDEX(Nível!D:D,MATCH(H388,Nível!B:B,0)),V387)</f>
        <v>B</v>
      </c>
      <c r="W388" s="412" t="str">
        <f>IFERROR(INDEX(Nível!D:D,MATCH(H388,Nível!C:C,0)),CARREIRA!W387)</f>
        <v>B</v>
      </c>
      <c r="AZ388" s="411"/>
      <c r="BA388" s="413"/>
      <c r="BB388" s="414"/>
      <c r="BC388" s="414"/>
      <c r="BD388" s="414"/>
      <c r="BE388" s="414"/>
    </row>
    <row r="389" spans="7:57" ht="15" customHeight="1">
      <c r="G389" s="415"/>
      <c r="H389" s="411">
        <v>377</v>
      </c>
      <c r="I389" s="411">
        <f t="shared" si="46"/>
        <v>0.2</v>
      </c>
      <c r="J389" s="780"/>
      <c r="K389" s="533">
        <f>$K$17</f>
        <v>0</v>
      </c>
      <c r="L389" s="780"/>
      <c r="M389" s="526">
        <f t="shared" si="47"/>
        <v>0</v>
      </c>
      <c r="N389" s="527">
        <f t="shared" si="48"/>
        <v>0.2</v>
      </c>
      <c r="O389" s="413"/>
      <c r="P389" s="531"/>
      <c r="Q389" s="531"/>
      <c r="R389" s="530">
        <f t="shared" si="44"/>
        <v>0.2</v>
      </c>
      <c r="S389" s="532">
        <f t="shared" si="49"/>
        <v>75.400000000000531</v>
      </c>
      <c r="T389" s="411" t="str">
        <f t="shared" si="45"/>
        <v>B</v>
      </c>
      <c r="U389" s="411" t="str">
        <f>IFERROR(INDEX(Nível!D:D,MATCH(H389,Nível!A:A,0)),U388)</f>
        <v>B</v>
      </c>
      <c r="V389" s="411" t="str">
        <f>IFERROR(INDEX(Nível!D:D,MATCH(H389,Nível!B:B,0)),V388)</f>
        <v>B</v>
      </c>
      <c r="W389" s="412" t="str">
        <f>IFERROR(INDEX(Nível!D:D,MATCH(H389,Nível!C:C,0)),CARREIRA!W388)</f>
        <v>B</v>
      </c>
      <c r="AZ389" s="411"/>
      <c r="BA389" s="413"/>
      <c r="BB389" s="414"/>
      <c r="BC389" s="414"/>
      <c r="BD389" s="414"/>
      <c r="BE389" s="414"/>
    </row>
    <row r="390" spans="7:57" ht="15" customHeight="1">
      <c r="G390" s="415"/>
      <c r="H390" s="411">
        <v>378</v>
      </c>
      <c r="I390" s="411">
        <f t="shared" si="46"/>
        <v>0.2</v>
      </c>
      <c r="J390" s="781"/>
      <c r="K390" s="533">
        <f>$K$18</f>
        <v>0</v>
      </c>
      <c r="L390" s="780"/>
      <c r="M390" s="526">
        <f t="shared" si="47"/>
        <v>0</v>
      </c>
      <c r="N390" s="527">
        <f t="shared" si="48"/>
        <v>0.2</v>
      </c>
      <c r="O390" s="413"/>
      <c r="P390" s="531"/>
      <c r="Q390" s="531"/>
      <c r="R390" s="530">
        <f t="shared" si="44"/>
        <v>0.2</v>
      </c>
      <c r="S390" s="532">
        <f t="shared" si="49"/>
        <v>75.600000000000534</v>
      </c>
      <c r="T390" s="411" t="str">
        <f t="shared" si="45"/>
        <v>B</v>
      </c>
      <c r="U390" s="411" t="str">
        <f>IFERROR(INDEX(Nível!D:D,MATCH(H390,Nível!A:A,0)),U389)</f>
        <v>B</v>
      </c>
      <c r="V390" s="411" t="str">
        <f>IFERROR(INDEX(Nível!D:D,MATCH(H390,Nível!B:B,0)),V389)</f>
        <v>B</v>
      </c>
      <c r="W390" s="412" t="str">
        <f>IFERROR(INDEX(Nível!D:D,MATCH(H390,Nível!C:C,0)),CARREIRA!W389)</f>
        <v>B</v>
      </c>
      <c r="AZ390" s="411"/>
      <c r="BA390" s="413"/>
      <c r="BB390" s="414"/>
      <c r="BC390" s="414"/>
      <c r="BD390" s="414"/>
      <c r="BE390" s="414"/>
    </row>
    <row r="391" spans="7:57" ht="15" customHeight="1">
      <c r="G391" s="415"/>
      <c r="H391" s="417">
        <v>379</v>
      </c>
      <c r="I391" s="411">
        <f t="shared" si="46"/>
        <v>0.2</v>
      </c>
      <c r="J391" s="779">
        <f>$J$13</f>
        <v>0</v>
      </c>
      <c r="K391" s="533">
        <f>$K$13</f>
        <v>0</v>
      </c>
      <c r="L391" s="780"/>
      <c r="M391" s="526">
        <f t="shared" si="47"/>
        <v>0</v>
      </c>
      <c r="N391" s="527">
        <f t="shared" si="48"/>
        <v>0.2</v>
      </c>
      <c r="O391" s="413"/>
      <c r="P391" s="531"/>
      <c r="Q391" s="531"/>
      <c r="R391" s="530">
        <f t="shared" si="44"/>
        <v>0.2</v>
      </c>
      <c r="S391" s="532">
        <f t="shared" si="49"/>
        <v>75.800000000000537</v>
      </c>
      <c r="T391" s="411" t="str">
        <f t="shared" si="45"/>
        <v>B</v>
      </c>
      <c r="U391" s="411" t="str">
        <f>IFERROR(INDEX(Nível!D:D,MATCH(H391,Nível!A:A,0)),U390)</f>
        <v>B</v>
      </c>
      <c r="V391" s="411" t="str">
        <f>IFERROR(INDEX(Nível!D:D,MATCH(H391,Nível!B:B,0)),V390)</f>
        <v>B</v>
      </c>
      <c r="W391" s="412" t="str">
        <f>IFERROR(INDEX(Nível!D:D,MATCH(H391,Nível!C:C,0)),CARREIRA!W390)</f>
        <v>B</v>
      </c>
      <c r="AZ391" s="411"/>
      <c r="BA391" s="413"/>
      <c r="BB391" s="414"/>
      <c r="BC391" s="414"/>
      <c r="BD391" s="414"/>
      <c r="BE391" s="414"/>
    </row>
    <row r="392" spans="7:57" ht="15" customHeight="1">
      <c r="G392" s="415"/>
      <c r="H392" s="411">
        <v>380</v>
      </c>
      <c r="I392" s="411">
        <f t="shared" si="46"/>
        <v>0.2</v>
      </c>
      <c r="J392" s="780"/>
      <c r="K392" s="533">
        <f>$K$14</f>
        <v>0</v>
      </c>
      <c r="L392" s="780"/>
      <c r="M392" s="526">
        <f t="shared" si="47"/>
        <v>0</v>
      </c>
      <c r="N392" s="527">
        <f t="shared" si="48"/>
        <v>0.2</v>
      </c>
      <c r="O392" s="413"/>
      <c r="P392" s="531"/>
      <c r="Q392" s="531"/>
      <c r="R392" s="530">
        <f t="shared" si="44"/>
        <v>0.2</v>
      </c>
      <c r="S392" s="532">
        <f t="shared" si="49"/>
        <v>76.00000000000054</v>
      </c>
      <c r="T392" s="411" t="str">
        <f t="shared" si="45"/>
        <v>B</v>
      </c>
      <c r="U392" s="411" t="str">
        <f>IFERROR(INDEX(Nível!D:D,MATCH(H392,Nível!A:A,0)),U391)</f>
        <v>B</v>
      </c>
      <c r="V392" s="411" t="str">
        <f>IFERROR(INDEX(Nível!D:D,MATCH(H392,Nível!B:B,0)),V391)</f>
        <v>B</v>
      </c>
      <c r="W392" s="412" t="str">
        <f>IFERROR(INDEX(Nível!D:D,MATCH(H392,Nível!C:C,0)),CARREIRA!W391)</f>
        <v>B</v>
      </c>
      <c r="AZ392" s="411"/>
      <c r="BA392" s="413"/>
      <c r="BB392" s="414"/>
      <c r="BC392" s="414"/>
      <c r="BD392" s="414"/>
      <c r="BE392" s="414"/>
    </row>
    <row r="393" spans="7:57" ht="15" customHeight="1">
      <c r="G393" s="415"/>
      <c r="H393" s="411">
        <v>381</v>
      </c>
      <c r="I393" s="411">
        <f t="shared" si="46"/>
        <v>0.2</v>
      </c>
      <c r="J393" s="780"/>
      <c r="K393" s="533">
        <f>$K$15</f>
        <v>0</v>
      </c>
      <c r="L393" s="780"/>
      <c r="M393" s="526">
        <f t="shared" si="47"/>
        <v>0</v>
      </c>
      <c r="N393" s="527">
        <f t="shared" si="48"/>
        <v>0.2</v>
      </c>
      <c r="O393" s="413"/>
      <c r="P393" s="531"/>
      <c r="Q393" s="531"/>
      <c r="R393" s="530">
        <f t="shared" si="44"/>
        <v>0.2</v>
      </c>
      <c r="S393" s="532">
        <f t="shared" si="49"/>
        <v>76.200000000000543</v>
      </c>
      <c r="T393" s="411" t="str">
        <f t="shared" si="45"/>
        <v>B</v>
      </c>
      <c r="U393" s="411" t="str">
        <f>IFERROR(INDEX(Nível!D:D,MATCH(H393,Nível!A:A,0)),U392)</f>
        <v>B</v>
      </c>
      <c r="V393" s="411" t="str">
        <f>IFERROR(INDEX(Nível!D:D,MATCH(H393,Nível!B:B,0)),V392)</f>
        <v>B</v>
      </c>
      <c r="W393" s="412" t="str">
        <f>IFERROR(INDEX(Nível!D:D,MATCH(H393,Nível!C:C,0)),CARREIRA!W392)</f>
        <v>B</v>
      </c>
      <c r="AZ393" s="411"/>
      <c r="BA393" s="413"/>
      <c r="BB393" s="414"/>
      <c r="BC393" s="414"/>
      <c r="BD393" s="414"/>
      <c r="BE393" s="414"/>
    </row>
    <row r="394" spans="7:57" ht="15" customHeight="1">
      <c r="G394" s="415"/>
      <c r="H394" s="417">
        <v>382</v>
      </c>
      <c r="I394" s="411">
        <f t="shared" si="46"/>
        <v>0.2</v>
      </c>
      <c r="J394" s="780"/>
      <c r="K394" s="533">
        <f>$K$16</f>
        <v>0</v>
      </c>
      <c r="L394" s="780"/>
      <c r="M394" s="526">
        <f t="shared" si="47"/>
        <v>0</v>
      </c>
      <c r="N394" s="527">
        <f t="shared" si="48"/>
        <v>0.2</v>
      </c>
      <c r="O394" s="413"/>
      <c r="P394" s="531"/>
      <c r="Q394" s="531"/>
      <c r="R394" s="530">
        <f t="shared" si="44"/>
        <v>0.2</v>
      </c>
      <c r="S394" s="532">
        <f t="shared" si="49"/>
        <v>76.400000000000546</v>
      </c>
      <c r="T394" s="411" t="str">
        <f t="shared" si="45"/>
        <v>B</v>
      </c>
      <c r="U394" s="411" t="str">
        <f>IFERROR(INDEX(Nível!D:D,MATCH(H394,Nível!A:A,0)),U393)</f>
        <v>B</v>
      </c>
      <c r="V394" s="411" t="str">
        <f>IFERROR(INDEX(Nível!D:D,MATCH(H394,Nível!B:B,0)),V393)</f>
        <v>B</v>
      </c>
      <c r="W394" s="412" t="str">
        <f>IFERROR(INDEX(Nível!D:D,MATCH(H394,Nível!C:C,0)),CARREIRA!W393)</f>
        <v>B</v>
      </c>
      <c r="AZ394" s="411"/>
      <c r="BA394" s="413"/>
      <c r="BB394" s="414"/>
      <c r="BC394" s="414"/>
      <c r="BD394" s="414"/>
      <c r="BE394" s="414"/>
    </row>
    <row r="395" spans="7:57" ht="15" customHeight="1">
      <c r="G395" s="415"/>
      <c r="H395" s="411">
        <v>383</v>
      </c>
      <c r="I395" s="411">
        <f t="shared" si="46"/>
        <v>0.2</v>
      </c>
      <c r="J395" s="780"/>
      <c r="K395" s="533">
        <f>$K$17</f>
        <v>0</v>
      </c>
      <c r="L395" s="780"/>
      <c r="M395" s="526">
        <f t="shared" si="47"/>
        <v>0</v>
      </c>
      <c r="N395" s="527">
        <f t="shared" si="48"/>
        <v>0.2</v>
      </c>
      <c r="O395" s="413"/>
      <c r="P395" s="531"/>
      <c r="Q395" s="531"/>
      <c r="R395" s="530">
        <f t="shared" si="44"/>
        <v>0.2</v>
      </c>
      <c r="S395" s="532">
        <f t="shared" si="49"/>
        <v>76.600000000000549</v>
      </c>
      <c r="T395" s="411" t="str">
        <f t="shared" si="45"/>
        <v>B</v>
      </c>
      <c r="U395" s="411" t="str">
        <f>IFERROR(INDEX(Nível!D:D,MATCH(H395,Nível!A:A,0)),U394)</f>
        <v>B</v>
      </c>
      <c r="V395" s="411" t="str">
        <f>IFERROR(INDEX(Nível!D:D,MATCH(H395,Nível!B:B,0)),V394)</f>
        <v>B</v>
      </c>
      <c r="W395" s="412" t="str">
        <f>IFERROR(INDEX(Nível!D:D,MATCH(H395,Nível!C:C,0)),CARREIRA!W394)</f>
        <v>B</v>
      </c>
      <c r="AZ395" s="411"/>
      <c r="BA395" s="413"/>
      <c r="BB395" s="414"/>
      <c r="BC395" s="414"/>
      <c r="BD395" s="414"/>
      <c r="BE395" s="414"/>
    </row>
    <row r="396" spans="7:57" ht="15" customHeight="1">
      <c r="G396" s="417"/>
      <c r="H396" s="411">
        <v>384</v>
      </c>
      <c r="I396" s="411">
        <f t="shared" si="46"/>
        <v>0.2</v>
      </c>
      <c r="J396" s="781"/>
      <c r="K396" s="533">
        <f>$K$18</f>
        <v>0</v>
      </c>
      <c r="L396" s="781"/>
      <c r="M396" s="526">
        <f t="shared" si="47"/>
        <v>0</v>
      </c>
      <c r="N396" s="527">
        <f t="shared" si="48"/>
        <v>0.2</v>
      </c>
      <c r="O396" s="413"/>
      <c r="P396" s="531"/>
      <c r="Q396" s="531"/>
      <c r="R396" s="530">
        <f t="shared" si="44"/>
        <v>0.2</v>
      </c>
      <c r="S396" s="532">
        <f t="shared" si="49"/>
        <v>76.800000000000551</v>
      </c>
      <c r="T396" s="411" t="str">
        <f t="shared" si="45"/>
        <v>B</v>
      </c>
      <c r="U396" s="411" t="str">
        <f>IFERROR(INDEX(Nível!D:D,MATCH(H396,Nível!A:A,0)),U395)</f>
        <v>B</v>
      </c>
      <c r="V396" s="411" t="str">
        <f>IFERROR(INDEX(Nível!D:D,MATCH(H396,Nível!B:B,0)),V395)</f>
        <v>B</v>
      </c>
      <c r="W396" s="412" t="str">
        <f>IFERROR(INDEX(Nível!D:D,MATCH(H396,Nível!C:C,0)),CARREIRA!W395)</f>
        <v>B</v>
      </c>
      <c r="AZ396" s="411"/>
      <c r="BA396" s="413"/>
      <c r="BB396" s="414"/>
      <c r="BC396" s="414"/>
      <c r="BD396" s="414"/>
      <c r="BE396" s="414"/>
    </row>
    <row r="397" spans="7:57" ht="15" customHeight="1">
      <c r="G397" s="409" t="s">
        <v>564</v>
      </c>
      <c r="H397" s="417">
        <v>385</v>
      </c>
      <c r="I397" s="411">
        <f t="shared" si="46"/>
        <v>0.2</v>
      </c>
      <c r="J397" s="779">
        <f>$J$13</f>
        <v>0</v>
      </c>
      <c r="K397" s="533">
        <f>$K$13</f>
        <v>0</v>
      </c>
      <c r="L397" s="779">
        <f>$L$13</f>
        <v>0</v>
      </c>
      <c r="M397" s="526">
        <f t="shared" si="47"/>
        <v>0</v>
      </c>
      <c r="N397" s="527">
        <f t="shared" si="48"/>
        <v>0.2</v>
      </c>
      <c r="O397" s="413"/>
      <c r="P397" s="531"/>
      <c r="Q397" s="531"/>
      <c r="R397" s="530">
        <f t="shared" ref="R397:R460" si="50">SUM(N397:Q397)</f>
        <v>0.2</v>
      </c>
      <c r="S397" s="532">
        <f t="shared" si="49"/>
        <v>77.000000000000554</v>
      </c>
      <c r="T397" s="411" t="str">
        <f t="shared" ref="T397:T460" si="51">INDEX($B$9:$C$27,MATCH(S397,$C$9:$C$27,1),1)</f>
        <v>B</v>
      </c>
      <c r="U397" s="411" t="str">
        <f>IFERROR(INDEX(Nível!D:D,MATCH(H397,Nível!A:A,0)),U396)</f>
        <v>B</v>
      </c>
      <c r="V397" s="411" t="str">
        <f>IFERROR(INDEX(Nível!D:D,MATCH(H397,Nível!B:B,0)),V396)</f>
        <v>B</v>
      </c>
      <c r="W397" s="412" t="str">
        <f>IFERROR(INDEX(Nível!D:D,MATCH(H397,Nível!C:C,0)),CARREIRA!W396)</f>
        <v>B</v>
      </c>
      <c r="AZ397" s="411"/>
      <c r="BA397" s="413"/>
      <c r="BB397" s="414"/>
      <c r="BC397" s="414"/>
      <c r="BD397" s="414"/>
      <c r="BE397" s="414"/>
    </row>
    <row r="398" spans="7:57" ht="15" customHeight="1">
      <c r="G398" s="415"/>
      <c r="H398" s="411">
        <v>386</v>
      </c>
      <c r="I398" s="411">
        <f t="shared" ref="I398:I461" si="52">$I$13</f>
        <v>0.2</v>
      </c>
      <c r="J398" s="780"/>
      <c r="K398" s="533">
        <f>$K$14</f>
        <v>0</v>
      </c>
      <c r="L398" s="780"/>
      <c r="M398" s="526">
        <f t="shared" ref="M398:M461" si="53">$M$13</f>
        <v>0</v>
      </c>
      <c r="N398" s="527">
        <f t="shared" ref="N398:N461" si="54">SUM(I398+K398+M398)*$N$10</f>
        <v>0.2</v>
      </c>
      <c r="O398" s="413"/>
      <c r="P398" s="531"/>
      <c r="Q398" s="531"/>
      <c r="R398" s="530">
        <f t="shared" si="50"/>
        <v>0.2</v>
      </c>
      <c r="S398" s="532">
        <f t="shared" ref="S398:S461" si="55">S397+R398</f>
        <v>77.200000000000557</v>
      </c>
      <c r="T398" s="411" t="str">
        <f t="shared" si="51"/>
        <v>B</v>
      </c>
      <c r="U398" s="411" t="str">
        <f>IFERROR(INDEX(Nível!D:D,MATCH(H398,Nível!A:A,0)),U397)</f>
        <v>B</v>
      </c>
      <c r="V398" s="411" t="str">
        <f>IFERROR(INDEX(Nível!D:D,MATCH(H398,Nível!B:B,0)),V397)</f>
        <v>B</v>
      </c>
      <c r="W398" s="412" t="str">
        <f>IFERROR(INDEX(Nível!D:D,MATCH(H398,Nível!C:C,0)),CARREIRA!W397)</f>
        <v>B</v>
      </c>
      <c r="AZ398" s="411"/>
      <c r="BA398" s="413"/>
      <c r="BB398" s="414"/>
      <c r="BC398" s="414"/>
      <c r="BD398" s="414"/>
      <c r="BE398" s="414"/>
    </row>
    <row r="399" spans="7:57" ht="15" customHeight="1">
      <c r="G399" s="415"/>
      <c r="H399" s="411">
        <v>387</v>
      </c>
      <c r="I399" s="411">
        <f t="shared" si="52"/>
        <v>0.2</v>
      </c>
      <c r="J399" s="780"/>
      <c r="K399" s="533">
        <f>$K$15</f>
        <v>0</v>
      </c>
      <c r="L399" s="780"/>
      <c r="M399" s="526">
        <f t="shared" si="53"/>
        <v>0</v>
      </c>
      <c r="N399" s="527">
        <f t="shared" si="54"/>
        <v>0.2</v>
      </c>
      <c r="O399" s="413"/>
      <c r="P399" s="531"/>
      <c r="Q399" s="531"/>
      <c r="R399" s="530">
        <f t="shared" si="50"/>
        <v>0.2</v>
      </c>
      <c r="S399" s="532">
        <f t="shared" si="55"/>
        <v>77.40000000000056</v>
      </c>
      <c r="T399" s="411" t="str">
        <f t="shared" si="51"/>
        <v>B</v>
      </c>
      <c r="U399" s="411" t="str">
        <f>IFERROR(INDEX(Nível!D:D,MATCH(H399,Nível!A:A,0)),U398)</f>
        <v>B</v>
      </c>
      <c r="V399" s="411" t="str">
        <f>IFERROR(INDEX(Nível!D:D,MATCH(H399,Nível!B:B,0)),V398)</f>
        <v>B</v>
      </c>
      <c r="W399" s="412" t="str">
        <f>IFERROR(INDEX(Nível!D:D,MATCH(H399,Nível!C:C,0)),CARREIRA!W398)</f>
        <v>B</v>
      </c>
      <c r="AZ399" s="411"/>
      <c r="BA399" s="413"/>
      <c r="BB399" s="414"/>
      <c r="BC399" s="414"/>
      <c r="BD399" s="414"/>
      <c r="BE399" s="414"/>
    </row>
    <row r="400" spans="7:57" ht="15" customHeight="1">
      <c r="G400" s="415"/>
      <c r="H400" s="417">
        <v>388</v>
      </c>
      <c r="I400" s="411">
        <f t="shared" si="52"/>
        <v>0.2</v>
      </c>
      <c r="J400" s="780"/>
      <c r="K400" s="533">
        <f>$K$16</f>
        <v>0</v>
      </c>
      <c r="L400" s="780"/>
      <c r="M400" s="526">
        <f t="shared" si="53"/>
        <v>0</v>
      </c>
      <c r="N400" s="527">
        <f t="shared" si="54"/>
        <v>0.2</v>
      </c>
      <c r="O400" s="413"/>
      <c r="P400" s="531"/>
      <c r="Q400" s="531"/>
      <c r="R400" s="530">
        <f t="shared" si="50"/>
        <v>0.2</v>
      </c>
      <c r="S400" s="532">
        <f t="shared" si="55"/>
        <v>77.600000000000563</v>
      </c>
      <c r="T400" s="411" t="str">
        <f t="shared" si="51"/>
        <v>B</v>
      </c>
      <c r="U400" s="411" t="str">
        <f>IFERROR(INDEX(Nível!D:D,MATCH(H400,Nível!A:A,0)),U399)</f>
        <v>B</v>
      </c>
      <c r="V400" s="411" t="str">
        <f>IFERROR(INDEX(Nível!D:D,MATCH(H400,Nível!B:B,0)),V399)</f>
        <v>B</v>
      </c>
      <c r="W400" s="412" t="str">
        <f>IFERROR(INDEX(Nível!D:D,MATCH(H400,Nível!C:C,0)),CARREIRA!W399)</f>
        <v>B</v>
      </c>
      <c r="AZ400" s="411"/>
      <c r="BA400" s="413"/>
      <c r="BB400" s="414"/>
      <c r="BC400" s="414"/>
      <c r="BD400" s="414"/>
      <c r="BE400" s="414"/>
    </row>
    <row r="401" spans="7:57" ht="15" customHeight="1">
      <c r="G401" s="415"/>
      <c r="H401" s="411">
        <v>389</v>
      </c>
      <c r="I401" s="411">
        <f t="shared" si="52"/>
        <v>0.2</v>
      </c>
      <c r="J401" s="780"/>
      <c r="K401" s="533">
        <f>$K$17</f>
        <v>0</v>
      </c>
      <c r="L401" s="780"/>
      <c r="M401" s="526">
        <f t="shared" si="53"/>
        <v>0</v>
      </c>
      <c r="N401" s="527">
        <f t="shared" si="54"/>
        <v>0.2</v>
      </c>
      <c r="O401" s="413"/>
      <c r="P401" s="531"/>
      <c r="Q401" s="531"/>
      <c r="R401" s="530">
        <f t="shared" si="50"/>
        <v>0.2</v>
      </c>
      <c r="S401" s="532">
        <f t="shared" si="55"/>
        <v>77.800000000000566</v>
      </c>
      <c r="T401" s="411" t="str">
        <f t="shared" si="51"/>
        <v>B</v>
      </c>
      <c r="U401" s="411" t="str">
        <f>IFERROR(INDEX(Nível!D:D,MATCH(H401,Nível!A:A,0)),U400)</f>
        <v>B</v>
      </c>
      <c r="V401" s="411" t="str">
        <f>IFERROR(INDEX(Nível!D:D,MATCH(H401,Nível!B:B,0)),V400)</f>
        <v>B</v>
      </c>
      <c r="W401" s="412" t="str">
        <f>IFERROR(INDEX(Nível!D:D,MATCH(H401,Nível!C:C,0)),CARREIRA!W400)</f>
        <v>B</v>
      </c>
      <c r="AZ401" s="411"/>
      <c r="BA401" s="413"/>
      <c r="BB401" s="414"/>
      <c r="BC401" s="414"/>
      <c r="BD401" s="414"/>
      <c r="BE401" s="414"/>
    </row>
    <row r="402" spans="7:57" ht="15" customHeight="1">
      <c r="G402" s="415"/>
      <c r="H402" s="411">
        <v>390</v>
      </c>
      <c r="I402" s="411">
        <f t="shared" si="52"/>
        <v>0.2</v>
      </c>
      <c r="J402" s="781"/>
      <c r="K402" s="533">
        <f>$K$18</f>
        <v>0</v>
      </c>
      <c r="L402" s="780"/>
      <c r="M402" s="526">
        <f t="shared" si="53"/>
        <v>0</v>
      </c>
      <c r="N402" s="527">
        <f t="shared" si="54"/>
        <v>0.2</v>
      </c>
      <c r="O402" s="413"/>
      <c r="P402" s="531"/>
      <c r="Q402" s="531"/>
      <c r="R402" s="530">
        <f t="shared" si="50"/>
        <v>0.2</v>
      </c>
      <c r="S402" s="532">
        <f t="shared" si="55"/>
        <v>78.000000000000568</v>
      </c>
      <c r="T402" s="411" t="str">
        <f t="shared" si="51"/>
        <v>B</v>
      </c>
      <c r="U402" s="411" t="str">
        <f>IFERROR(INDEX(Nível!D:D,MATCH(H402,Nível!A:A,0)),U401)</f>
        <v>B</v>
      </c>
      <c r="V402" s="411" t="str">
        <f>IFERROR(INDEX(Nível!D:D,MATCH(H402,Nível!B:B,0)),V401)</f>
        <v>B</v>
      </c>
      <c r="W402" s="412" t="str">
        <f>IFERROR(INDEX(Nível!D:D,MATCH(H402,Nível!C:C,0)),CARREIRA!W401)</f>
        <v>B</v>
      </c>
      <c r="AZ402" s="411"/>
      <c r="BA402" s="413"/>
      <c r="BB402" s="414"/>
      <c r="BC402" s="414"/>
      <c r="BD402" s="414"/>
      <c r="BE402" s="414"/>
    </row>
    <row r="403" spans="7:57" ht="15" customHeight="1">
      <c r="G403" s="415"/>
      <c r="H403" s="417">
        <v>391</v>
      </c>
      <c r="I403" s="411">
        <f t="shared" si="52"/>
        <v>0.2</v>
      </c>
      <c r="J403" s="779">
        <f>$J$13</f>
        <v>0</v>
      </c>
      <c r="K403" s="533">
        <f>$K$13</f>
        <v>0</v>
      </c>
      <c r="L403" s="780"/>
      <c r="M403" s="526">
        <f t="shared" si="53"/>
        <v>0</v>
      </c>
      <c r="N403" s="527">
        <f t="shared" si="54"/>
        <v>0.2</v>
      </c>
      <c r="O403" s="413"/>
      <c r="P403" s="531"/>
      <c r="Q403" s="531"/>
      <c r="R403" s="530">
        <f t="shared" si="50"/>
        <v>0.2</v>
      </c>
      <c r="S403" s="532">
        <f t="shared" si="55"/>
        <v>78.200000000000571</v>
      </c>
      <c r="T403" s="411" t="str">
        <f t="shared" si="51"/>
        <v>B</v>
      </c>
      <c r="U403" s="411" t="str">
        <f>IFERROR(INDEX(Nível!D:D,MATCH(H403,Nível!A:A,0)),U402)</f>
        <v>B</v>
      </c>
      <c r="V403" s="411" t="str">
        <f>IFERROR(INDEX(Nível!D:D,MATCH(H403,Nível!B:B,0)),V402)</f>
        <v>B</v>
      </c>
      <c r="W403" s="412" t="str">
        <f>IFERROR(INDEX(Nível!D:D,MATCH(H403,Nível!C:C,0)),CARREIRA!W402)</f>
        <v>B</v>
      </c>
      <c r="AZ403" s="411"/>
      <c r="BA403" s="413"/>
      <c r="BB403" s="414"/>
      <c r="BC403" s="414"/>
      <c r="BD403" s="414"/>
      <c r="BE403" s="414"/>
    </row>
    <row r="404" spans="7:57" ht="15" customHeight="1">
      <c r="G404" s="415"/>
      <c r="H404" s="411">
        <v>392</v>
      </c>
      <c r="I404" s="411">
        <f t="shared" si="52"/>
        <v>0.2</v>
      </c>
      <c r="J404" s="780"/>
      <c r="K404" s="533">
        <f>$K$14</f>
        <v>0</v>
      </c>
      <c r="L404" s="780"/>
      <c r="M404" s="526">
        <f t="shared" si="53"/>
        <v>0</v>
      </c>
      <c r="N404" s="527">
        <f t="shared" si="54"/>
        <v>0.2</v>
      </c>
      <c r="O404" s="413"/>
      <c r="P404" s="531"/>
      <c r="Q404" s="531"/>
      <c r="R404" s="530">
        <f t="shared" si="50"/>
        <v>0.2</v>
      </c>
      <c r="S404" s="532">
        <f t="shared" si="55"/>
        <v>78.400000000000574</v>
      </c>
      <c r="T404" s="411" t="str">
        <f t="shared" si="51"/>
        <v>B</v>
      </c>
      <c r="U404" s="411" t="str">
        <f>IFERROR(INDEX(Nível!D:D,MATCH(H404,Nível!A:A,0)),U403)</f>
        <v>B</v>
      </c>
      <c r="V404" s="411" t="str">
        <f>IFERROR(INDEX(Nível!D:D,MATCH(H404,Nível!B:B,0)),V403)</f>
        <v>B</v>
      </c>
      <c r="W404" s="412" t="str">
        <f>IFERROR(INDEX(Nível!D:D,MATCH(H404,Nível!C:C,0)),CARREIRA!W403)</f>
        <v>B</v>
      </c>
      <c r="AZ404" s="411"/>
      <c r="BA404" s="413"/>
      <c r="BB404" s="414"/>
      <c r="BC404" s="414"/>
      <c r="BD404" s="414"/>
      <c r="BE404" s="414"/>
    </row>
    <row r="405" spans="7:57" ht="15" customHeight="1">
      <c r="G405" s="415"/>
      <c r="H405" s="411">
        <v>393</v>
      </c>
      <c r="I405" s="411">
        <f t="shared" si="52"/>
        <v>0.2</v>
      </c>
      <c r="J405" s="780"/>
      <c r="K405" s="533">
        <f>$K$15</f>
        <v>0</v>
      </c>
      <c r="L405" s="780"/>
      <c r="M405" s="526">
        <f t="shared" si="53"/>
        <v>0</v>
      </c>
      <c r="N405" s="527">
        <f t="shared" si="54"/>
        <v>0.2</v>
      </c>
      <c r="O405" s="413"/>
      <c r="P405" s="531"/>
      <c r="Q405" s="531"/>
      <c r="R405" s="530">
        <f t="shared" si="50"/>
        <v>0.2</v>
      </c>
      <c r="S405" s="532">
        <f t="shared" si="55"/>
        <v>78.600000000000577</v>
      </c>
      <c r="T405" s="411" t="str">
        <f t="shared" si="51"/>
        <v>B</v>
      </c>
      <c r="U405" s="411" t="str">
        <f>IFERROR(INDEX(Nível!D:D,MATCH(H405,Nível!A:A,0)),U404)</f>
        <v>B</v>
      </c>
      <c r="V405" s="411" t="str">
        <f>IFERROR(INDEX(Nível!D:D,MATCH(H405,Nível!B:B,0)),V404)</f>
        <v>B</v>
      </c>
      <c r="W405" s="412" t="str">
        <f>IFERROR(INDEX(Nível!D:D,MATCH(H405,Nível!C:C,0)),CARREIRA!W404)</f>
        <v>B</v>
      </c>
      <c r="AZ405" s="411"/>
      <c r="BA405" s="413"/>
      <c r="BB405" s="414"/>
      <c r="BC405" s="414"/>
      <c r="BD405" s="414"/>
      <c r="BE405" s="414"/>
    </row>
    <row r="406" spans="7:57" ht="15" customHeight="1">
      <c r="G406" s="415"/>
      <c r="H406" s="417">
        <v>394</v>
      </c>
      <c r="I406" s="411">
        <f t="shared" si="52"/>
        <v>0.2</v>
      </c>
      <c r="J406" s="780"/>
      <c r="K406" s="533">
        <f>$K$16</f>
        <v>0</v>
      </c>
      <c r="L406" s="780"/>
      <c r="M406" s="526">
        <f t="shared" si="53"/>
        <v>0</v>
      </c>
      <c r="N406" s="527">
        <f t="shared" si="54"/>
        <v>0.2</v>
      </c>
      <c r="O406" s="413"/>
      <c r="P406" s="531"/>
      <c r="Q406" s="531"/>
      <c r="R406" s="530">
        <f t="shared" si="50"/>
        <v>0.2</v>
      </c>
      <c r="S406" s="532">
        <f t="shared" si="55"/>
        <v>78.80000000000058</v>
      </c>
      <c r="T406" s="411" t="str">
        <f t="shared" si="51"/>
        <v>B</v>
      </c>
      <c r="U406" s="411" t="str">
        <f>IFERROR(INDEX(Nível!D:D,MATCH(H406,Nível!A:A,0)),U405)</f>
        <v>B</v>
      </c>
      <c r="V406" s="411" t="str">
        <f>IFERROR(INDEX(Nível!D:D,MATCH(H406,Nível!B:B,0)),V405)</f>
        <v>B</v>
      </c>
      <c r="W406" s="412" t="str">
        <f>IFERROR(INDEX(Nível!D:D,MATCH(H406,Nível!C:C,0)),CARREIRA!W405)</f>
        <v>B</v>
      </c>
      <c r="AZ406" s="411"/>
      <c r="BA406" s="413"/>
      <c r="BB406" s="414"/>
      <c r="BC406" s="414"/>
      <c r="BD406" s="414"/>
      <c r="BE406" s="414"/>
    </row>
    <row r="407" spans="7:57" ht="15" customHeight="1">
      <c r="G407" s="415"/>
      <c r="H407" s="411">
        <v>395</v>
      </c>
      <c r="I407" s="411">
        <f t="shared" si="52"/>
        <v>0.2</v>
      </c>
      <c r="J407" s="780"/>
      <c r="K407" s="533">
        <f>$K$17</f>
        <v>0</v>
      </c>
      <c r="L407" s="780"/>
      <c r="M407" s="526">
        <f t="shared" si="53"/>
        <v>0</v>
      </c>
      <c r="N407" s="527">
        <f t="shared" si="54"/>
        <v>0.2</v>
      </c>
      <c r="O407" s="413"/>
      <c r="P407" s="531"/>
      <c r="Q407" s="531"/>
      <c r="R407" s="530">
        <f t="shared" si="50"/>
        <v>0.2</v>
      </c>
      <c r="S407" s="532">
        <f t="shared" si="55"/>
        <v>79.000000000000583</v>
      </c>
      <c r="T407" s="411" t="str">
        <f t="shared" si="51"/>
        <v>B</v>
      </c>
      <c r="U407" s="411" t="str">
        <f>IFERROR(INDEX(Nível!D:D,MATCH(H407,Nível!A:A,0)),U406)</f>
        <v>B</v>
      </c>
      <c r="V407" s="411" t="str">
        <f>IFERROR(INDEX(Nível!D:D,MATCH(H407,Nível!B:B,0)),V406)</f>
        <v>B</v>
      </c>
      <c r="W407" s="412" t="str">
        <f>IFERROR(INDEX(Nível!D:D,MATCH(H407,Nível!C:C,0)),CARREIRA!W406)</f>
        <v>B</v>
      </c>
      <c r="AZ407" s="411"/>
      <c r="BA407" s="413"/>
      <c r="BB407" s="414"/>
      <c r="BC407" s="414"/>
      <c r="BD407" s="414"/>
      <c r="BE407" s="414"/>
    </row>
    <row r="408" spans="7:57" ht="15" customHeight="1">
      <c r="G408" s="417"/>
      <c r="H408" s="411">
        <v>396</v>
      </c>
      <c r="I408" s="411">
        <f t="shared" si="52"/>
        <v>0.2</v>
      </c>
      <c r="J408" s="781"/>
      <c r="K408" s="533">
        <f>$K$18</f>
        <v>0</v>
      </c>
      <c r="L408" s="780"/>
      <c r="M408" s="526">
        <f t="shared" si="53"/>
        <v>0</v>
      </c>
      <c r="N408" s="527">
        <f t="shared" si="54"/>
        <v>0.2</v>
      </c>
      <c r="O408" s="413"/>
      <c r="P408" s="531"/>
      <c r="Q408" s="531"/>
      <c r="R408" s="530">
        <f t="shared" si="50"/>
        <v>0.2</v>
      </c>
      <c r="S408" s="532">
        <f t="shared" si="55"/>
        <v>79.200000000000585</v>
      </c>
      <c r="T408" s="411" t="str">
        <f t="shared" si="51"/>
        <v>B</v>
      </c>
      <c r="U408" s="411" t="str">
        <f>IFERROR(INDEX(Nível!D:D,MATCH(H408,Nível!A:A,0)),U407)</f>
        <v>B</v>
      </c>
      <c r="V408" s="411" t="str">
        <f>IFERROR(INDEX(Nível!D:D,MATCH(H408,Nível!B:B,0)),V407)</f>
        <v>B</v>
      </c>
      <c r="W408" s="412" t="str">
        <f>IFERROR(INDEX(Nível!D:D,MATCH(H408,Nível!C:C,0)),CARREIRA!W407)</f>
        <v>B</v>
      </c>
      <c r="AZ408" s="411"/>
      <c r="BA408" s="413"/>
      <c r="BB408" s="414"/>
      <c r="BC408" s="414"/>
      <c r="BD408" s="414"/>
      <c r="BE408" s="414"/>
    </row>
    <row r="409" spans="7:57" ht="15" customHeight="1">
      <c r="G409" s="409" t="s">
        <v>565</v>
      </c>
      <c r="H409" s="417">
        <v>397</v>
      </c>
      <c r="I409" s="411">
        <f t="shared" si="52"/>
        <v>0.2</v>
      </c>
      <c r="J409" s="779">
        <f>$J$13</f>
        <v>0</v>
      </c>
      <c r="K409" s="533">
        <f>$K$13</f>
        <v>0</v>
      </c>
      <c r="L409" s="780"/>
      <c r="M409" s="526">
        <f t="shared" si="53"/>
        <v>0</v>
      </c>
      <c r="N409" s="527">
        <f t="shared" si="54"/>
        <v>0.2</v>
      </c>
      <c r="O409" s="413"/>
      <c r="P409" s="531"/>
      <c r="Q409" s="531"/>
      <c r="R409" s="530">
        <f t="shared" si="50"/>
        <v>0.2</v>
      </c>
      <c r="S409" s="532">
        <f t="shared" si="55"/>
        <v>79.400000000000588</v>
      </c>
      <c r="T409" s="411" t="str">
        <f t="shared" si="51"/>
        <v>B</v>
      </c>
      <c r="U409" s="411" t="str">
        <f>IFERROR(INDEX(Nível!D:D,MATCH(H409,Nível!A:A,0)),U408)</f>
        <v>B</v>
      </c>
      <c r="V409" s="411" t="str">
        <f>IFERROR(INDEX(Nível!D:D,MATCH(H409,Nível!B:B,0)),V408)</f>
        <v>B</v>
      </c>
      <c r="W409" s="412" t="str">
        <f>IFERROR(INDEX(Nível!D:D,MATCH(H409,Nível!C:C,0)),CARREIRA!W408)</f>
        <v>B</v>
      </c>
      <c r="AZ409" s="411"/>
      <c r="BA409" s="413"/>
      <c r="BB409" s="414"/>
      <c r="BC409" s="414"/>
      <c r="BD409" s="414"/>
      <c r="BE409" s="414"/>
    </row>
    <row r="410" spans="7:57" ht="15" customHeight="1">
      <c r="G410" s="415"/>
      <c r="H410" s="411">
        <v>398</v>
      </c>
      <c r="I410" s="411">
        <f t="shared" si="52"/>
        <v>0.2</v>
      </c>
      <c r="J410" s="780"/>
      <c r="K410" s="533">
        <f>$K$14</f>
        <v>0</v>
      </c>
      <c r="L410" s="780"/>
      <c r="M410" s="526">
        <f t="shared" si="53"/>
        <v>0</v>
      </c>
      <c r="N410" s="527">
        <f t="shared" si="54"/>
        <v>0.2</v>
      </c>
      <c r="O410" s="413"/>
      <c r="P410" s="531"/>
      <c r="Q410" s="531"/>
      <c r="R410" s="530">
        <f t="shared" si="50"/>
        <v>0.2</v>
      </c>
      <c r="S410" s="532">
        <f t="shared" si="55"/>
        <v>79.600000000000591</v>
      </c>
      <c r="T410" s="411" t="str">
        <f t="shared" si="51"/>
        <v>B</v>
      </c>
      <c r="U410" s="411" t="str">
        <f>IFERROR(INDEX(Nível!D:D,MATCH(H410,Nível!A:A,0)),U409)</f>
        <v>B</v>
      </c>
      <c r="V410" s="411" t="str">
        <f>IFERROR(INDEX(Nível!D:D,MATCH(H410,Nível!B:B,0)),V409)</f>
        <v>B</v>
      </c>
      <c r="W410" s="412" t="str">
        <f>IFERROR(INDEX(Nível!D:D,MATCH(H410,Nível!C:C,0)),CARREIRA!W409)</f>
        <v>B</v>
      </c>
      <c r="AZ410" s="411"/>
      <c r="BA410" s="413"/>
      <c r="BB410" s="414"/>
      <c r="BC410" s="414"/>
      <c r="BD410" s="414"/>
      <c r="BE410" s="414"/>
    </row>
    <row r="411" spans="7:57" ht="15" customHeight="1">
      <c r="G411" s="415"/>
      <c r="H411" s="411">
        <v>399</v>
      </c>
      <c r="I411" s="411">
        <f t="shared" si="52"/>
        <v>0.2</v>
      </c>
      <c r="J411" s="780"/>
      <c r="K411" s="533">
        <f>$K$15</f>
        <v>0</v>
      </c>
      <c r="L411" s="780"/>
      <c r="M411" s="526">
        <f t="shared" si="53"/>
        <v>0</v>
      </c>
      <c r="N411" s="527">
        <f t="shared" si="54"/>
        <v>0.2</v>
      </c>
      <c r="O411" s="413"/>
      <c r="P411" s="531"/>
      <c r="Q411" s="531"/>
      <c r="R411" s="530">
        <f t="shared" si="50"/>
        <v>0.2</v>
      </c>
      <c r="S411" s="532">
        <f t="shared" si="55"/>
        <v>79.800000000000594</v>
      </c>
      <c r="T411" s="411" t="str">
        <f t="shared" si="51"/>
        <v>B</v>
      </c>
      <c r="U411" s="411" t="str">
        <f>IFERROR(INDEX(Nível!D:D,MATCH(H411,Nível!A:A,0)),U410)</f>
        <v>B</v>
      </c>
      <c r="V411" s="411" t="str">
        <f>IFERROR(INDEX(Nível!D:D,MATCH(H411,Nível!B:B,0)),V410)</f>
        <v>B</v>
      </c>
      <c r="W411" s="412" t="str">
        <f>IFERROR(INDEX(Nível!D:D,MATCH(H411,Nível!C:C,0)),CARREIRA!W410)</f>
        <v>B</v>
      </c>
      <c r="AZ411" s="411"/>
      <c r="BA411" s="413"/>
      <c r="BB411" s="414"/>
      <c r="BC411" s="414"/>
      <c r="BD411" s="414"/>
      <c r="BE411" s="414"/>
    </row>
    <row r="412" spans="7:57" ht="15" customHeight="1">
      <c r="G412" s="415"/>
      <c r="H412" s="417">
        <v>400</v>
      </c>
      <c r="I412" s="411">
        <f t="shared" si="52"/>
        <v>0.2</v>
      </c>
      <c r="J412" s="780"/>
      <c r="K412" s="533">
        <f>$K$16</f>
        <v>0</v>
      </c>
      <c r="L412" s="780"/>
      <c r="M412" s="526">
        <f t="shared" si="53"/>
        <v>0</v>
      </c>
      <c r="N412" s="527">
        <f t="shared" si="54"/>
        <v>0.2</v>
      </c>
      <c r="O412" s="413"/>
      <c r="P412" s="531"/>
      <c r="Q412" s="531"/>
      <c r="R412" s="530">
        <f t="shared" si="50"/>
        <v>0.2</v>
      </c>
      <c r="S412" s="532">
        <f t="shared" si="55"/>
        <v>80.000000000000597</v>
      </c>
      <c r="T412" s="411" t="str">
        <f t="shared" si="51"/>
        <v>B</v>
      </c>
      <c r="U412" s="411" t="str">
        <f>IFERROR(INDEX(Nível!D:D,MATCH(H412,Nível!A:A,0)),U411)</f>
        <v>B</v>
      </c>
      <c r="V412" s="411" t="str">
        <f>IFERROR(INDEX(Nível!D:D,MATCH(H412,Nível!B:B,0)),V411)</f>
        <v>B</v>
      </c>
      <c r="W412" s="412" t="str">
        <f>IFERROR(INDEX(Nível!D:D,MATCH(H412,Nível!C:C,0)),CARREIRA!W411)</f>
        <v>B</v>
      </c>
      <c r="AZ412" s="411"/>
      <c r="BA412" s="413"/>
      <c r="BB412" s="414"/>
      <c r="BC412" s="414"/>
      <c r="BD412" s="414"/>
      <c r="BE412" s="414"/>
    </row>
    <row r="413" spans="7:57" ht="15" customHeight="1">
      <c r="G413" s="415"/>
      <c r="H413" s="411">
        <v>401</v>
      </c>
      <c r="I413" s="411">
        <f t="shared" si="52"/>
        <v>0.2</v>
      </c>
      <c r="J413" s="780"/>
      <c r="K413" s="533">
        <f>$K$17</f>
        <v>0</v>
      </c>
      <c r="L413" s="780"/>
      <c r="M413" s="526">
        <f t="shared" si="53"/>
        <v>0</v>
      </c>
      <c r="N413" s="527">
        <f t="shared" si="54"/>
        <v>0.2</v>
      </c>
      <c r="O413" s="413"/>
      <c r="P413" s="531"/>
      <c r="Q413" s="531"/>
      <c r="R413" s="530">
        <f t="shared" si="50"/>
        <v>0.2</v>
      </c>
      <c r="S413" s="532">
        <f t="shared" si="55"/>
        <v>80.2000000000006</v>
      </c>
      <c r="T413" s="411" t="str">
        <f t="shared" si="51"/>
        <v>B</v>
      </c>
      <c r="U413" s="411" t="str">
        <f>IFERROR(INDEX(Nível!D:D,MATCH(H413,Nível!A:A,0)),U412)</f>
        <v>B</v>
      </c>
      <c r="V413" s="411" t="str">
        <f>IFERROR(INDEX(Nível!D:D,MATCH(H413,Nível!B:B,0)),V412)</f>
        <v>B</v>
      </c>
      <c r="W413" s="412" t="str">
        <f>IFERROR(INDEX(Nível!D:D,MATCH(H413,Nível!C:C,0)),CARREIRA!W412)</f>
        <v>B</v>
      </c>
      <c r="AZ413" s="411"/>
      <c r="BA413" s="413"/>
      <c r="BB413" s="414"/>
      <c r="BC413" s="414"/>
      <c r="BD413" s="414"/>
      <c r="BE413" s="414"/>
    </row>
    <row r="414" spans="7:57" ht="15" customHeight="1">
      <c r="G414" s="415"/>
      <c r="H414" s="411">
        <v>402</v>
      </c>
      <c r="I414" s="411">
        <f t="shared" si="52"/>
        <v>0.2</v>
      </c>
      <c r="J414" s="781"/>
      <c r="K414" s="533">
        <f>$K$18</f>
        <v>0</v>
      </c>
      <c r="L414" s="780"/>
      <c r="M414" s="526">
        <f t="shared" si="53"/>
        <v>0</v>
      </c>
      <c r="N414" s="527">
        <f t="shared" si="54"/>
        <v>0.2</v>
      </c>
      <c r="O414" s="413"/>
      <c r="P414" s="531"/>
      <c r="Q414" s="531"/>
      <c r="R414" s="530">
        <f t="shared" si="50"/>
        <v>0.2</v>
      </c>
      <c r="S414" s="532">
        <f t="shared" si="55"/>
        <v>80.400000000000603</v>
      </c>
      <c r="T414" s="411" t="str">
        <f t="shared" si="51"/>
        <v>B</v>
      </c>
      <c r="U414" s="411" t="str">
        <f>IFERROR(INDEX(Nível!D:D,MATCH(H414,Nível!A:A,0)),U413)</f>
        <v>B</v>
      </c>
      <c r="V414" s="411" t="str">
        <f>IFERROR(INDEX(Nível!D:D,MATCH(H414,Nível!B:B,0)),V413)</f>
        <v>B</v>
      </c>
      <c r="W414" s="412" t="str">
        <f>IFERROR(INDEX(Nível!D:D,MATCH(H414,Nível!C:C,0)),CARREIRA!W413)</f>
        <v>B</v>
      </c>
      <c r="AZ414" s="411"/>
      <c r="BA414" s="413"/>
      <c r="BB414" s="414"/>
      <c r="BC414" s="414"/>
      <c r="BD414" s="414"/>
      <c r="BE414" s="414"/>
    </row>
    <row r="415" spans="7:57" ht="15" customHeight="1">
      <c r="G415" s="415"/>
      <c r="H415" s="417">
        <v>403</v>
      </c>
      <c r="I415" s="411">
        <f t="shared" si="52"/>
        <v>0.2</v>
      </c>
      <c r="J415" s="779">
        <f>$J$13</f>
        <v>0</v>
      </c>
      <c r="K415" s="533">
        <f>$K$13</f>
        <v>0</v>
      </c>
      <c r="L415" s="780"/>
      <c r="M415" s="526">
        <f t="shared" si="53"/>
        <v>0</v>
      </c>
      <c r="N415" s="527">
        <f t="shared" si="54"/>
        <v>0.2</v>
      </c>
      <c r="O415" s="413"/>
      <c r="P415" s="531"/>
      <c r="Q415" s="531"/>
      <c r="R415" s="530">
        <f t="shared" si="50"/>
        <v>0.2</v>
      </c>
      <c r="S415" s="532">
        <f t="shared" si="55"/>
        <v>80.600000000000605</v>
      </c>
      <c r="T415" s="411" t="str">
        <f t="shared" si="51"/>
        <v>B</v>
      </c>
      <c r="U415" s="411" t="str">
        <f>IFERROR(INDEX(Nível!D:D,MATCH(H415,Nível!A:A,0)),U414)</f>
        <v>B</v>
      </c>
      <c r="V415" s="411" t="str">
        <f>IFERROR(INDEX(Nível!D:D,MATCH(H415,Nível!B:B,0)),V414)</f>
        <v>B</v>
      </c>
      <c r="W415" s="412" t="str">
        <f>IFERROR(INDEX(Nível!D:D,MATCH(H415,Nível!C:C,0)),CARREIRA!W414)</f>
        <v>B</v>
      </c>
      <c r="AZ415" s="411"/>
      <c r="BA415" s="413"/>
      <c r="BB415" s="414"/>
      <c r="BC415" s="414"/>
      <c r="BD415" s="414"/>
      <c r="BE415" s="414"/>
    </row>
    <row r="416" spans="7:57" ht="15" customHeight="1">
      <c r="G416" s="415"/>
      <c r="H416" s="411">
        <v>404</v>
      </c>
      <c r="I416" s="411">
        <f t="shared" si="52"/>
        <v>0.2</v>
      </c>
      <c r="J416" s="780"/>
      <c r="K416" s="533">
        <f>$K$14</f>
        <v>0</v>
      </c>
      <c r="L416" s="780"/>
      <c r="M416" s="526">
        <f t="shared" si="53"/>
        <v>0</v>
      </c>
      <c r="N416" s="527">
        <f t="shared" si="54"/>
        <v>0.2</v>
      </c>
      <c r="O416" s="413"/>
      <c r="P416" s="531"/>
      <c r="Q416" s="531"/>
      <c r="R416" s="530">
        <f t="shared" si="50"/>
        <v>0.2</v>
      </c>
      <c r="S416" s="532">
        <f t="shared" si="55"/>
        <v>80.800000000000608</v>
      </c>
      <c r="T416" s="411" t="str">
        <f t="shared" si="51"/>
        <v>B</v>
      </c>
      <c r="U416" s="411" t="str">
        <f>IFERROR(INDEX(Nível!D:D,MATCH(H416,Nível!A:A,0)),U415)</f>
        <v>B</v>
      </c>
      <c r="V416" s="411" t="str">
        <f>IFERROR(INDEX(Nível!D:D,MATCH(H416,Nível!B:B,0)),V415)</f>
        <v>B</v>
      </c>
      <c r="W416" s="412" t="str">
        <f>IFERROR(INDEX(Nível!D:D,MATCH(H416,Nível!C:C,0)),CARREIRA!W415)</f>
        <v>B</v>
      </c>
      <c r="AZ416" s="411"/>
      <c r="BA416" s="413"/>
      <c r="BB416" s="414"/>
      <c r="BC416" s="414"/>
      <c r="BD416" s="414"/>
      <c r="BE416" s="414"/>
    </row>
    <row r="417" spans="7:57" ht="15" customHeight="1">
      <c r="G417" s="415"/>
      <c r="H417" s="411">
        <v>405</v>
      </c>
      <c r="I417" s="411">
        <f t="shared" si="52"/>
        <v>0.2</v>
      </c>
      <c r="J417" s="780"/>
      <c r="K417" s="533">
        <f>$K$15</f>
        <v>0</v>
      </c>
      <c r="L417" s="780"/>
      <c r="M417" s="526">
        <f t="shared" si="53"/>
        <v>0</v>
      </c>
      <c r="N417" s="527">
        <f t="shared" si="54"/>
        <v>0.2</v>
      </c>
      <c r="O417" s="413"/>
      <c r="P417" s="531"/>
      <c r="Q417" s="531"/>
      <c r="R417" s="530">
        <f t="shared" si="50"/>
        <v>0.2</v>
      </c>
      <c r="S417" s="532">
        <f t="shared" si="55"/>
        <v>81.000000000000611</v>
      </c>
      <c r="T417" s="411" t="str">
        <f t="shared" si="51"/>
        <v>B</v>
      </c>
      <c r="U417" s="411" t="str">
        <f>IFERROR(INDEX(Nível!D:D,MATCH(H417,Nível!A:A,0)),U416)</f>
        <v>B</v>
      </c>
      <c r="V417" s="411" t="str">
        <f>IFERROR(INDEX(Nível!D:D,MATCH(H417,Nível!B:B,0)),V416)</f>
        <v>B</v>
      </c>
      <c r="W417" s="412" t="str">
        <f>IFERROR(INDEX(Nível!D:D,MATCH(H417,Nível!C:C,0)),CARREIRA!W416)</f>
        <v>B</v>
      </c>
      <c r="AZ417" s="411"/>
      <c r="BA417" s="413"/>
      <c r="BB417" s="414"/>
      <c r="BC417" s="414"/>
      <c r="BD417" s="414"/>
      <c r="BE417" s="414"/>
    </row>
    <row r="418" spans="7:57" ht="15" customHeight="1">
      <c r="G418" s="415"/>
      <c r="H418" s="417">
        <v>406</v>
      </c>
      <c r="I418" s="411">
        <f t="shared" si="52"/>
        <v>0.2</v>
      </c>
      <c r="J418" s="780"/>
      <c r="K418" s="533">
        <f>$K$16</f>
        <v>0</v>
      </c>
      <c r="L418" s="780"/>
      <c r="M418" s="526">
        <f t="shared" si="53"/>
        <v>0</v>
      </c>
      <c r="N418" s="527">
        <f t="shared" si="54"/>
        <v>0.2</v>
      </c>
      <c r="O418" s="413"/>
      <c r="P418" s="531"/>
      <c r="Q418" s="531"/>
      <c r="R418" s="530">
        <f t="shared" si="50"/>
        <v>0.2</v>
      </c>
      <c r="S418" s="532">
        <f t="shared" si="55"/>
        <v>81.200000000000614</v>
      </c>
      <c r="T418" s="411" t="str">
        <f t="shared" si="51"/>
        <v>B</v>
      </c>
      <c r="U418" s="411" t="str">
        <f>IFERROR(INDEX(Nível!D:D,MATCH(H418,Nível!A:A,0)),U417)</f>
        <v>B</v>
      </c>
      <c r="V418" s="411" t="str">
        <f>IFERROR(INDEX(Nível!D:D,MATCH(H418,Nível!B:B,0)),V417)</f>
        <v>B</v>
      </c>
      <c r="W418" s="412" t="str">
        <f>IFERROR(INDEX(Nível!D:D,MATCH(H418,Nível!C:C,0)),CARREIRA!W417)</f>
        <v>B</v>
      </c>
      <c r="AZ418" s="411"/>
      <c r="BA418" s="413"/>
      <c r="BB418" s="414"/>
      <c r="BC418" s="414"/>
      <c r="BD418" s="414"/>
      <c r="BE418" s="414"/>
    </row>
    <row r="419" spans="7:57" ht="15" customHeight="1">
      <c r="G419" s="415"/>
      <c r="H419" s="411">
        <v>407</v>
      </c>
      <c r="I419" s="411">
        <f t="shared" si="52"/>
        <v>0.2</v>
      </c>
      <c r="J419" s="780"/>
      <c r="K419" s="533">
        <f>$K$17</f>
        <v>0</v>
      </c>
      <c r="L419" s="780"/>
      <c r="M419" s="526">
        <f t="shared" si="53"/>
        <v>0</v>
      </c>
      <c r="N419" s="527">
        <f t="shared" si="54"/>
        <v>0.2</v>
      </c>
      <c r="O419" s="413"/>
      <c r="P419" s="531"/>
      <c r="Q419" s="531"/>
      <c r="R419" s="530">
        <f t="shared" si="50"/>
        <v>0.2</v>
      </c>
      <c r="S419" s="532">
        <f t="shared" si="55"/>
        <v>81.400000000000617</v>
      </c>
      <c r="T419" s="411" t="str">
        <f t="shared" si="51"/>
        <v>B</v>
      </c>
      <c r="U419" s="411" t="str">
        <f>IFERROR(INDEX(Nível!D:D,MATCH(H419,Nível!A:A,0)),U418)</f>
        <v>B</v>
      </c>
      <c r="V419" s="411" t="str">
        <f>IFERROR(INDEX(Nível!D:D,MATCH(H419,Nível!B:B,0)),V418)</f>
        <v>B</v>
      </c>
      <c r="W419" s="412" t="str">
        <f>IFERROR(INDEX(Nível!D:D,MATCH(H419,Nível!C:C,0)),CARREIRA!W418)</f>
        <v>B</v>
      </c>
      <c r="AZ419" s="411"/>
      <c r="BA419" s="413"/>
      <c r="BB419" s="414"/>
      <c r="BC419" s="414"/>
      <c r="BD419" s="414"/>
      <c r="BE419" s="414"/>
    </row>
    <row r="420" spans="7:57" ht="15" customHeight="1">
      <c r="G420" s="417"/>
      <c r="H420" s="411">
        <v>408</v>
      </c>
      <c r="I420" s="411">
        <f t="shared" si="52"/>
        <v>0.2</v>
      </c>
      <c r="J420" s="781"/>
      <c r="K420" s="533">
        <f>$K$18</f>
        <v>0</v>
      </c>
      <c r="L420" s="781"/>
      <c r="M420" s="526">
        <f t="shared" si="53"/>
        <v>0</v>
      </c>
      <c r="N420" s="527">
        <f t="shared" si="54"/>
        <v>0.2</v>
      </c>
      <c r="O420" s="413"/>
      <c r="P420" s="531"/>
      <c r="Q420" s="531"/>
      <c r="R420" s="530">
        <f t="shared" si="50"/>
        <v>0.2</v>
      </c>
      <c r="S420" s="532">
        <f t="shared" si="55"/>
        <v>81.60000000000062</v>
      </c>
      <c r="T420" s="411" t="str">
        <f t="shared" si="51"/>
        <v>B</v>
      </c>
      <c r="U420" s="411" t="str">
        <f>IFERROR(INDEX(Nível!D:D,MATCH(H420,Nível!A:A,0)),U419)</f>
        <v>B</v>
      </c>
      <c r="V420" s="411" t="str">
        <f>IFERROR(INDEX(Nível!D:D,MATCH(H420,Nível!B:B,0)),V419)</f>
        <v>B</v>
      </c>
      <c r="W420" s="412" t="str">
        <f>IFERROR(INDEX(Nível!D:D,MATCH(H420,Nível!C:C,0)),CARREIRA!W419)</f>
        <v>B</v>
      </c>
      <c r="AZ420" s="411"/>
      <c r="BA420" s="413"/>
      <c r="BB420" s="414"/>
      <c r="BC420" s="414"/>
      <c r="BD420" s="414"/>
      <c r="BE420" s="414"/>
    </row>
    <row r="421" spans="7:57" ht="15" customHeight="1">
      <c r="G421" s="409" t="s">
        <v>566</v>
      </c>
      <c r="H421" s="417">
        <v>409</v>
      </c>
      <c r="I421" s="411">
        <f t="shared" si="52"/>
        <v>0.2</v>
      </c>
      <c r="J421" s="779">
        <f>$J$13</f>
        <v>0</v>
      </c>
      <c r="K421" s="533">
        <f>$K$13</f>
        <v>0</v>
      </c>
      <c r="L421" s="779">
        <f>$L$13</f>
        <v>0</v>
      </c>
      <c r="M421" s="526">
        <f t="shared" si="53"/>
        <v>0</v>
      </c>
      <c r="N421" s="527">
        <f t="shared" si="54"/>
        <v>0.2</v>
      </c>
      <c r="O421" s="413"/>
      <c r="P421" s="531"/>
      <c r="Q421" s="531"/>
      <c r="R421" s="530">
        <f t="shared" si="50"/>
        <v>0.2</v>
      </c>
      <c r="S421" s="532">
        <f t="shared" si="55"/>
        <v>81.800000000000622</v>
      </c>
      <c r="T421" s="411" t="str">
        <f t="shared" si="51"/>
        <v>B</v>
      </c>
      <c r="U421" s="411" t="str">
        <f>IFERROR(INDEX(Nível!D:D,MATCH(H421,Nível!A:A,0)),U420)</f>
        <v>B</v>
      </c>
      <c r="V421" s="411" t="str">
        <f>IFERROR(INDEX(Nível!D:D,MATCH(H421,Nível!B:B,0)),V420)</f>
        <v>B</v>
      </c>
      <c r="W421" s="412" t="str">
        <f>IFERROR(INDEX(Nível!D:D,MATCH(H421,Nível!C:C,0)),CARREIRA!W420)</f>
        <v>B</v>
      </c>
      <c r="AZ421" s="411"/>
      <c r="BA421" s="413"/>
      <c r="BB421" s="414"/>
      <c r="BC421" s="414"/>
      <c r="BD421" s="414"/>
      <c r="BE421" s="414"/>
    </row>
    <row r="422" spans="7:57" ht="15" customHeight="1">
      <c r="G422" s="415"/>
      <c r="H422" s="411">
        <v>410</v>
      </c>
      <c r="I422" s="411">
        <f t="shared" si="52"/>
        <v>0.2</v>
      </c>
      <c r="J422" s="780"/>
      <c r="K422" s="533">
        <f>$K$14</f>
        <v>0</v>
      </c>
      <c r="L422" s="780"/>
      <c r="M422" s="526">
        <f t="shared" si="53"/>
        <v>0</v>
      </c>
      <c r="N422" s="527">
        <f t="shared" si="54"/>
        <v>0.2</v>
      </c>
      <c r="O422" s="413"/>
      <c r="P422" s="531"/>
      <c r="Q422" s="531"/>
      <c r="R422" s="530">
        <f t="shared" si="50"/>
        <v>0.2</v>
      </c>
      <c r="S422" s="532">
        <f t="shared" si="55"/>
        <v>82.000000000000625</v>
      </c>
      <c r="T422" s="411" t="str">
        <f t="shared" si="51"/>
        <v>B</v>
      </c>
      <c r="U422" s="411" t="str">
        <f>IFERROR(INDEX(Nível!D:D,MATCH(H422,Nível!A:A,0)),U421)</f>
        <v>B</v>
      </c>
      <c r="V422" s="411" t="str">
        <f>IFERROR(INDEX(Nível!D:D,MATCH(H422,Nível!B:B,0)),V421)</f>
        <v>B</v>
      </c>
      <c r="W422" s="412" t="str">
        <f>IFERROR(INDEX(Nível!D:D,MATCH(H422,Nível!C:C,0)),CARREIRA!W421)</f>
        <v>B</v>
      </c>
      <c r="AZ422" s="411"/>
      <c r="BA422" s="413"/>
      <c r="BB422" s="414"/>
      <c r="BC422" s="414"/>
      <c r="BD422" s="414"/>
      <c r="BE422" s="414"/>
    </row>
    <row r="423" spans="7:57" ht="15" customHeight="1">
      <c r="G423" s="415"/>
      <c r="H423" s="411">
        <v>411</v>
      </c>
      <c r="I423" s="411">
        <f t="shared" si="52"/>
        <v>0.2</v>
      </c>
      <c r="J423" s="780"/>
      <c r="K423" s="533">
        <f>$K$15</f>
        <v>0</v>
      </c>
      <c r="L423" s="780"/>
      <c r="M423" s="526">
        <f t="shared" si="53"/>
        <v>0</v>
      </c>
      <c r="N423" s="527">
        <f t="shared" si="54"/>
        <v>0.2</v>
      </c>
      <c r="O423" s="413"/>
      <c r="P423" s="531"/>
      <c r="Q423" s="531"/>
      <c r="R423" s="530">
        <f t="shared" si="50"/>
        <v>0.2</v>
      </c>
      <c r="S423" s="532">
        <f t="shared" si="55"/>
        <v>82.200000000000628</v>
      </c>
      <c r="T423" s="411" t="str">
        <f t="shared" si="51"/>
        <v>B</v>
      </c>
      <c r="U423" s="411" t="str">
        <f>IFERROR(INDEX(Nível!D:D,MATCH(H423,Nível!A:A,0)),U422)</f>
        <v>B</v>
      </c>
      <c r="V423" s="411" t="str">
        <f>IFERROR(INDEX(Nível!D:D,MATCH(H423,Nível!B:B,0)),V422)</f>
        <v>B</v>
      </c>
      <c r="W423" s="412" t="str">
        <f>IFERROR(INDEX(Nível!D:D,MATCH(H423,Nível!C:C,0)),CARREIRA!W422)</f>
        <v>B</v>
      </c>
      <c r="AZ423" s="411"/>
      <c r="BA423" s="413"/>
      <c r="BB423" s="414"/>
      <c r="BC423" s="414"/>
      <c r="BD423" s="414"/>
      <c r="BE423" s="414"/>
    </row>
    <row r="424" spans="7:57" ht="15" customHeight="1">
      <c r="G424" s="415"/>
      <c r="H424" s="417">
        <v>412</v>
      </c>
      <c r="I424" s="411">
        <f t="shared" si="52"/>
        <v>0.2</v>
      </c>
      <c r="J424" s="780"/>
      <c r="K424" s="533">
        <f>$K$16</f>
        <v>0</v>
      </c>
      <c r="L424" s="780"/>
      <c r="M424" s="526">
        <f t="shared" si="53"/>
        <v>0</v>
      </c>
      <c r="N424" s="527">
        <f t="shared" si="54"/>
        <v>0.2</v>
      </c>
      <c r="O424" s="413"/>
      <c r="P424" s="531"/>
      <c r="Q424" s="531"/>
      <c r="R424" s="530">
        <f t="shared" si="50"/>
        <v>0.2</v>
      </c>
      <c r="S424" s="532">
        <f t="shared" si="55"/>
        <v>82.400000000000631</v>
      </c>
      <c r="T424" s="411" t="str">
        <f t="shared" si="51"/>
        <v>B</v>
      </c>
      <c r="U424" s="411" t="str">
        <f>IFERROR(INDEX(Nível!D:D,MATCH(H424,Nível!A:A,0)),U423)</f>
        <v>B</v>
      </c>
      <c r="V424" s="411" t="str">
        <f>IFERROR(INDEX(Nível!D:D,MATCH(H424,Nível!B:B,0)),V423)</f>
        <v>B</v>
      </c>
      <c r="W424" s="412" t="str">
        <f>IFERROR(INDEX(Nível!D:D,MATCH(H424,Nível!C:C,0)),CARREIRA!W423)</f>
        <v>B</v>
      </c>
      <c r="AZ424" s="411"/>
      <c r="BA424" s="413"/>
      <c r="BB424" s="414"/>
      <c r="BC424" s="414"/>
      <c r="BD424" s="414"/>
      <c r="BE424" s="414"/>
    </row>
    <row r="425" spans="7:57" ht="15" customHeight="1">
      <c r="G425" s="415"/>
      <c r="H425" s="411">
        <v>413</v>
      </c>
      <c r="I425" s="411">
        <f t="shared" si="52"/>
        <v>0.2</v>
      </c>
      <c r="J425" s="780"/>
      <c r="K425" s="533">
        <f>$K$17</f>
        <v>0</v>
      </c>
      <c r="L425" s="780"/>
      <c r="M425" s="526">
        <f t="shared" si="53"/>
        <v>0</v>
      </c>
      <c r="N425" s="527">
        <f t="shared" si="54"/>
        <v>0.2</v>
      </c>
      <c r="O425" s="413"/>
      <c r="P425" s="531"/>
      <c r="Q425" s="531"/>
      <c r="R425" s="530">
        <f t="shared" si="50"/>
        <v>0.2</v>
      </c>
      <c r="S425" s="532">
        <f t="shared" si="55"/>
        <v>82.600000000000634</v>
      </c>
      <c r="T425" s="411" t="str">
        <f t="shared" si="51"/>
        <v>B</v>
      </c>
      <c r="U425" s="411" t="str">
        <f>IFERROR(INDEX(Nível!D:D,MATCH(H425,Nível!A:A,0)),U424)</f>
        <v>B</v>
      </c>
      <c r="V425" s="411" t="str">
        <f>IFERROR(INDEX(Nível!D:D,MATCH(H425,Nível!B:B,0)),V424)</f>
        <v>B</v>
      </c>
      <c r="W425" s="412" t="str">
        <f>IFERROR(INDEX(Nível!D:D,MATCH(H425,Nível!C:C,0)),CARREIRA!W424)</f>
        <v>B</v>
      </c>
      <c r="AZ425" s="411"/>
      <c r="BA425" s="413"/>
      <c r="BB425" s="414"/>
      <c r="BC425" s="414"/>
      <c r="BD425" s="414"/>
      <c r="BE425" s="414"/>
    </row>
    <row r="426" spans="7:57" ht="15" customHeight="1">
      <c r="G426" s="415"/>
      <c r="H426" s="411">
        <v>414</v>
      </c>
      <c r="I426" s="411">
        <f t="shared" si="52"/>
        <v>0.2</v>
      </c>
      <c r="J426" s="781"/>
      <c r="K426" s="533">
        <f>$K$18</f>
        <v>0</v>
      </c>
      <c r="L426" s="780"/>
      <c r="M426" s="526">
        <f t="shared" si="53"/>
        <v>0</v>
      </c>
      <c r="N426" s="527">
        <f t="shared" si="54"/>
        <v>0.2</v>
      </c>
      <c r="O426" s="413"/>
      <c r="P426" s="531"/>
      <c r="Q426" s="531"/>
      <c r="R426" s="530">
        <f t="shared" si="50"/>
        <v>0.2</v>
      </c>
      <c r="S426" s="532">
        <f t="shared" si="55"/>
        <v>82.800000000000637</v>
      </c>
      <c r="T426" s="411" t="str">
        <f t="shared" si="51"/>
        <v>B</v>
      </c>
      <c r="U426" s="411" t="str">
        <f>IFERROR(INDEX(Nível!D:D,MATCH(H426,Nível!A:A,0)),U425)</f>
        <v>B</v>
      </c>
      <c r="V426" s="411" t="str">
        <f>IFERROR(INDEX(Nível!D:D,MATCH(H426,Nível!B:B,0)),V425)</f>
        <v>B</v>
      </c>
      <c r="W426" s="412" t="str">
        <f>IFERROR(INDEX(Nível!D:D,MATCH(H426,Nível!C:C,0)),CARREIRA!W425)</f>
        <v>B</v>
      </c>
      <c r="AZ426" s="411"/>
      <c r="BA426" s="413"/>
      <c r="BB426" s="414"/>
      <c r="BC426" s="414"/>
      <c r="BD426" s="414"/>
      <c r="BE426" s="414"/>
    </row>
    <row r="427" spans="7:57" ht="15" customHeight="1">
      <c r="G427" s="415"/>
      <c r="H427" s="417">
        <v>415</v>
      </c>
      <c r="I427" s="411">
        <f t="shared" si="52"/>
        <v>0.2</v>
      </c>
      <c r="J427" s="779">
        <f>$J$13</f>
        <v>0</v>
      </c>
      <c r="K427" s="533">
        <f>$K$13</f>
        <v>0</v>
      </c>
      <c r="L427" s="780"/>
      <c r="M427" s="526">
        <f t="shared" si="53"/>
        <v>0</v>
      </c>
      <c r="N427" s="527">
        <f t="shared" si="54"/>
        <v>0.2</v>
      </c>
      <c r="O427" s="413"/>
      <c r="P427" s="531"/>
      <c r="Q427" s="531"/>
      <c r="R427" s="530">
        <f t="shared" si="50"/>
        <v>0.2</v>
      </c>
      <c r="S427" s="532">
        <f t="shared" si="55"/>
        <v>83.000000000000639</v>
      </c>
      <c r="T427" s="411" t="str">
        <f t="shared" si="51"/>
        <v>B</v>
      </c>
      <c r="U427" s="411" t="str">
        <f>IFERROR(INDEX(Nível!D:D,MATCH(H427,Nível!A:A,0)),U426)</f>
        <v>B</v>
      </c>
      <c r="V427" s="411" t="str">
        <f>IFERROR(INDEX(Nível!D:D,MATCH(H427,Nível!B:B,0)),V426)</f>
        <v>B</v>
      </c>
      <c r="W427" s="412" t="str">
        <f>IFERROR(INDEX(Nível!D:D,MATCH(H427,Nível!C:C,0)),CARREIRA!W426)</f>
        <v>B</v>
      </c>
      <c r="AZ427" s="411"/>
      <c r="BA427" s="413"/>
      <c r="BB427" s="414"/>
      <c r="BC427" s="414"/>
      <c r="BD427" s="414"/>
      <c r="BE427" s="414"/>
    </row>
    <row r="428" spans="7:57" ht="15" customHeight="1">
      <c r="G428" s="415"/>
      <c r="H428" s="411">
        <v>416</v>
      </c>
      <c r="I428" s="411">
        <f t="shared" si="52"/>
        <v>0.2</v>
      </c>
      <c r="J428" s="780"/>
      <c r="K428" s="533">
        <f>$K$14</f>
        <v>0</v>
      </c>
      <c r="L428" s="780"/>
      <c r="M428" s="526">
        <f t="shared" si="53"/>
        <v>0</v>
      </c>
      <c r="N428" s="527">
        <f t="shared" si="54"/>
        <v>0.2</v>
      </c>
      <c r="O428" s="413"/>
      <c r="P428" s="531"/>
      <c r="Q428" s="531"/>
      <c r="R428" s="530">
        <f t="shared" si="50"/>
        <v>0.2</v>
      </c>
      <c r="S428" s="532">
        <f t="shared" si="55"/>
        <v>83.200000000000642</v>
      </c>
      <c r="T428" s="411" t="str">
        <f t="shared" si="51"/>
        <v>B</v>
      </c>
      <c r="U428" s="411" t="str">
        <f>IFERROR(INDEX(Nível!D:D,MATCH(H428,Nível!A:A,0)),U427)</f>
        <v>B</v>
      </c>
      <c r="V428" s="411" t="str">
        <f>IFERROR(INDEX(Nível!D:D,MATCH(H428,Nível!B:B,0)),V427)</f>
        <v>B</v>
      </c>
      <c r="W428" s="412" t="str">
        <f>IFERROR(INDEX(Nível!D:D,MATCH(H428,Nível!C:C,0)),CARREIRA!W427)</f>
        <v>B</v>
      </c>
      <c r="AZ428" s="411"/>
      <c r="BA428" s="413"/>
      <c r="BB428" s="414"/>
      <c r="BC428" s="414"/>
      <c r="BD428" s="414"/>
      <c r="BE428" s="414"/>
    </row>
    <row r="429" spans="7:57" ht="15" customHeight="1">
      <c r="G429" s="415"/>
      <c r="H429" s="411">
        <v>417</v>
      </c>
      <c r="I429" s="411">
        <f t="shared" si="52"/>
        <v>0.2</v>
      </c>
      <c r="J429" s="780"/>
      <c r="K429" s="533">
        <f>$K$15</f>
        <v>0</v>
      </c>
      <c r="L429" s="780"/>
      <c r="M429" s="526">
        <f t="shared" si="53"/>
        <v>0</v>
      </c>
      <c r="N429" s="527">
        <f t="shared" si="54"/>
        <v>0.2</v>
      </c>
      <c r="O429" s="413"/>
      <c r="P429" s="531"/>
      <c r="Q429" s="531"/>
      <c r="R429" s="530">
        <f t="shared" si="50"/>
        <v>0.2</v>
      </c>
      <c r="S429" s="532">
        <f t="shared" si="55"/>
        <v>83.400000000000645</v>
      </c>
      <c r="T429" s="411" t="str">
        <f t="shared" si="51"/>
        <v>B</v>
      </c>
      <c r="U429" s="411" t="str">
        <f>IFERROR(INDEX(Nível!D:D,MATCH(H429,Nível!A:A,0)),U428)</f>
        <v>B</v>
      </c>
      <c r="V429" s="411" t="str">
        <f>IFERROR(INDEX(Nível!D:D,MATCH(H429,Nível!B:B,0)),V428)</f>
        <v>B</v>
      </c>
      <c r="W429" s="412" t="str">
        <f>IFERROR(INDEX(Nível!D:D,MATCH(H429,Nível!C:C,0)),CARREIRA!W428)</f>
        <v>B</v>
      </c>
      <c r="AZ429" s="411"/>
      <c r="BA429" s="413"/>
      <c r="BB429" s="414"/>
      <c r="BC429" s="414"/>
      <c r="BD429" s="414"/>
      <c r="BE429" s="414"/>
    </row>
    <row r="430" spans="7:57" ht="15" customHeight="1">
      <c r="G430" s="415"/>
      <c r="H430" s="417">
        <v>418</v>
      </c>
      <c r="I430" s="411">
        <f t="shared" si="52"/>
        <v>0.2</v>
      </c>
      <c r="J430" s="780"/>
      <c r="K430" s="533">
        <f>$K$16</f>
        <v>0</v>
      </c>
      <c r="L430" s="780"/>
      <c r="M430" s="526">
        <f t="shared" si="53"/>
        <v>0</v>
      </c>
      <c r="N430" s="527">
        <f t="shared" si="54"/>
        <v>0.2</v>
      </c>
      <c r="O430" s="413"/>
      <c r="P430" s="531"/>
      <c r="Q430" s="531"/>
      <c r="R430" s="530">
        <f t="shared" si="50"/>
        <v>0.2</v>
      </c>
      <c r="S430" s="532">
        <f t="shared" si="55"/>
        <v>83.600000000000648</v>
      </c>
      <c r="T430" s="411" t="str">
        <f t="shared" si="51"/>
        <v>B</v>
      </c>
      <c r="U430" s="411" t="str">
        <f>IFERROR(INDEX(Nível!D:D,MATCH(H430,Nível!A:A,0)),U429)</f>
        <v>B</v>
      </c>
      <c r="V430" s="411" t="str">
        <f>IFERROR(INDEX(Nível!D:D,MATCH(H430,Nível!B:B,0)),V429)</f>
        <v>B</v>
      </c>
      <c r="W430" s="412" t="str">
        <f>IFERROR(INDEX(Nível!D:D,MATCH(H430,Nível!C:C,0)),CARREIRA!W429)</f>
        <v>B</v>
      </c>
      <c r="AZ430" s="411"/>
      <c r="BA430" s="413"/>
      <c r="BB430" s="414"/>
      <c r="BC430" s="414"/>
      <c r="BD430" s="414"/>
      <c r="BE430" s="414"/>
    </row>
    <row r="431" spans="7:57" ht="15" customHeight="1">
      <c r="G431" s="415"/>
      <c r="H431" s="411">
        <v>419</v>
      </c>
      <c r="I431" s="411">
        <f t="shared" si="52"/>
        <v>0.2</v>
      </c>
      <c r="J431" s="780"/>
      <c r="K431" s="533">
        <f>$K$17</f>
        <v>0</v>
      </c>
      <c r="L431" s="780"/>
      <c r="M431" s="526">
        <f t="shared" si="53"/>
        <v>0</v>
      </c>
      <c r="N431" s="527">
        <f t="shared" si="54"/>
        <v>0.2</v>
      </c>
      <c r="O431" s="413"/>
      <c r="P431" s="531"/>
      <c r="Q431" s="531"/>
      <c r="R431" s="530">
        <f t="shared" si="50"/>
        <v>0.2</v>
      </c>
      <c r="S431" s="532">
        <f t="shared" si="55"/>
        <v>83.800000000000651</v>
      </c>
      <c r="T431" s="411" t="str">
        <f t="shared" si="51"/>
        <v>B</v>
      </c>
      <c r="U431" s="411" t="str">
        <f>IFERROR(INDEX(Nível!D:D,MATCH(H431,Nível!A:A,0)),U430)</f>
        <v>B</v>
      </c>
      <c r="V431" s="411" t="str">
        <f>IFERROR(INDEX(Nível!D:D,MATCH(H431,Nível!B:B,0)),V430)</f>
        <v>B</v>
      </c>
      <c r="W431" s="412" t="str">
        <f>IFERROR(INDEX(Nível!D:D,MATCH(H431,Nível!C:C,0)),CARREIRA!W430)</f>
        <v>B</v>
      </c>
      <c r="AZ431" s="411"/>
      <c r="BA431" s="413"/>
      <c r="BB431" s="414"/>
      <c r="BC431" s="414"/>
      <c r="BD431" s="414"/>
      <c r="BE431" s="414"/>
    </row>
    <row r="432" spans="7:57" ht="15" customHeight="1">
      <c r="G432" s="417"/>
      <c r="H432" s="411">
        <v>420</v>
      </c>
      <c r="I432" s="411">
        <f t="shared" si="52"/>
        <v>0.2</v>
      </c>
      <c r="J432" s="781"/>
      <c r="K432" s="533">
        <f>$K$18</f>
        <v>0</v>
      </c>
      <c r="L432" s="780"/>
      <c r="M432" s="526">
        <f t="shared" si="53"/>
        <v>0</v>
      </c>
      <c r="N432" s="527">
        <f t="shared" si="54"/>
        <v>0.2</v>
      </c>
      <c r="O432" s="413"/>
      <c r="P432" s="531"/>
      <c r="Q432" s="531"/>
      <c r="R432" s="530">
        <f t="shared" si="50"/>
        <v>0.2</v>
      </c>
      <c r="S432" s="532">
        <f t="shared" si="55"/>
        <v>84.000000000000654</v>
      </c>
      <c r="T432" s="411" t="str">
        <f t="shared" si="51"/>
        <v>B</v>
      </c>
      <c r="U432" s="411" t="str">
        <f>IFERROR(INDEX(Nível!D:D,MATCH(H432,Nível!A:A,0)),U431)</f>
        <v>B</v>
      </c>
      <c r="V432" s="411" t="str">
        <f>IFERROR(INDEX(Nível!D:D,MATCH(H432,Nível!B:B,0)),V431)</f>
        <v>B</v>
      </c>
      <c r="W432" s="412" t="str">
        <f>IFERROR(INDEX(Nível!D:D,MATCH(H432,Nível!C:C,0)),CARREIRA!W431)</f>
        <v>B</v>
      </c>
      <c r="AZ432" s="411"/>
      <c r="BA432" s="413"/>
      <c r="BB432" s="414"/>
      <c r="BC432" s="414"/>
      <c r="BD432" s="414"/>
      <c r="BE432" s="414"/>
    </row>
    <row r="433" spans="7:57" ht="15" customHeight="1">
      <c r="G433" s="409" t="s">
        <v>567</v>
      </c>
      <c r="H433" s="417">
        <v>421</v>
      </c>
      <c r="I433" s="411">
        <f t="shared" si="52"/>
        <v>0.2</v>
      </c>
      <c r="J433" s="779">
        <f>$J$13</f>
        <v>0</v>
      </c>
      <c r="K433" s="533">
        <f>$K$13</f>
        <v>0</v>
      </c>
      <c r="L433" s="780"/>
      <c r="M433" s="526">
        <f t="shared" si="53"/>
        <v>0</v>
      </c>
      <c r="N433" s="527">
        <f t="shared" si="54"/>
        <v>0.2</v>
      </c>
      <c r="O433" s="413"/>
      <c r="P433" s="531"/>
      <c r="Q433" s="531"/>
      <c r="R433" s="530">
        <f t="shared" si="50"/>
        <v>0.2</v>
      </c>
      <c r="S433" s="532">
        <f t="shared" si="55"/>
        <v>84.200000000000657</v>
      </c>
      <c r="T433" s="411" t="str">
        <f t="shared" si="51"/>
        <v>B</v>
      </c>
      <c r="U433" s="411" t="str">
        <f>IFERROR(INDEX(Nível!D:D,MATCH(H433,Nível!A:A,0)),U432)</f>
        <v>B</v>
      </c>
      <c r="V433" s="411" t="str">
        <f>IFERROR(INDEX(Nível!D:D,MATCH(H433,Nível!B:B,0)),V432)</f>
        <v>B</v>
      </c>
      <c r="W433" s="412" t="str">
        <f>IFERROR(INDEX(Nível!D:D,MATCH(H433,Nível!C:C,0)),CARREIRA!W432)</f>
        <v>B</v>
      </c>
      <c r="AZ433" s="411"/>
      <c r="BA433" s="413"/>
      <c r="BB433" s="414"/>
      <c r="BC433" s="414"/>
      <c r="BD433" s="414"/>
      <c r="BE433" s="414"/>
    </row>
    <row r="434" spans="7:57" ht="15" customHeight="1">
      <c r="G434" s="415"/>
      <c r="H434" s="411">
        <v>422</v>
      </c>
      <c r="I434" s="411">
        <f t="shared" si="52"/>
        <v>0.2</v>
      </c>
      <c r="J434" s="780"/>
      <c r="K434" s="533">
        <f>$K$14</f>
        <v>0</v>
      </c>
      <c r="L434" s="780"/>
      <c r="M434" s="526">
        <f t="shared" si="53"/>
        <v>0</v>
      </c>
      <c r="N434" s="527">
        <f t="shared" si="54"/>
        <v>0.2</v>
      </c>
      <c r="O434" s="413"/>
      <c r="P434" s="531"/>
      <c r="Q434" s="531"/>
      <c r="R434" s="530">
        <f t="shared" si="50"/>
        <v>0.2</v>
      </c>
      <c r="S434" s="532">
        <f t="shared" si="55"/>
        <v>84.400000000000659</v>
      </c>
      <c r="T434" s="411" t="str">
        <f t="shared" si="51"/>
        <v>B</v>
      </c>
      <c r="U434" s="411" t="str">
        <f>IFERROR(INDEX(Nível!D:D,MATCH(H434,Nível!A:A,0)),U433)</f>
        <v>B</v>
      </c>
      <c r="V434" s="411" t="str">
        <f>IFERROR(INDEX(Nível!D:D,MATCH(H434,Nível!B:B,0)),V433)</f>
        <v>B</v>
      </c>
      <c r="W434" s="412" t="str">
        <f>IFERROR(INDEX(Nível!D:D,MATCH(H434,Nível!C:C,0)),CARREIRA!W433)</f>
        <v>B</v>
      </c>
      <c r="AZ434" s="411"/>
      <c r="BA434" s="413"/>
      <c r="BB434" s="414"/>
      <c r="BC434" s="414"/>
      <c r="BD434" s="414"/>
      <c r="BE434" s="414"/>
    </row>
    <row r="435" spans="7:57" ht="15" customHeight="1">
      <c r="G435" s="415"/>
      <c r="H435" s="411">
        <v>423</v>
      </c>
      <c r="I435" s="411">
        <f t="shared" si="52"/>
        <v>0.2</v>
      </c>
      <c r="J435" s="780"/>
      <c r="K435" s="533">
        <f>$K$15</f>
        <v>0</v>
      </c>
      <c r="L435" s="780"/>
      <c r="M435" s="526">
        <f t="shared" si="53"/>
        <v>0</v>
      </c>
      <c r="N435" s="527">
        <f t="shared" si="54"/>
        <v>0.2</v>
      </c>
      <c r="O435" s="413"/>
      <c r="P435" s="531"/>
      <c r="Q435" s="531"/>
      <c r="R435" s="530">
        <f t="shared" si="50"/>
        <v>0.2</v>
      </c>
      <c r="S435" s="532">
        <f t="shared" si="55"/>
        <v>84.600000000000662</v>
      </c>
      <c r="T435" s="411" t="str">
        <f t="shared" si="51"/>
        <v>B</v>
      </c>
      <c r="U435" s="411" t="str">
        <f>IFERROR(INDEX(Nível!D:D,MATCH(H435,Nível!A:A,0)),U434)</f>
        <v>B</v>
      </c>
      <c r="V435" s="411" t="str">
        <f>IFERROR(INDEX(Nível!D:D,MATCH(H435,Nível!B:B,0)),V434)</f>
        <v>B</v>
      </c>
      <c r="W435" s="412" t="str">
        <f>IFERROR(INDEX(Nível!D:D,MATCH(H435,Nível!C:C,0)),CARREIRA!W434)</f>
        <v>B</v>
      </c>
      <c r="AZ435" s="411"/>
      <c r="BA435" s="413"/>
      <c r="BB435" s="414"/>
      <c r="BC435" s="414"/>
      <c r="BD435" s="414"/>
      <c r="BE435" s="414"/>
    </row>
    <row r="436" spans="7:57" ht="15" customHeight="1">
      <c r="G436" s="415"/>
      <c r="H436" s="417">
        <v>424</v>
      </c>
      <c r="I436" s="411">
        <f t="shared" si="52"/>
        <v>0.2</v>
      </c>
      <c r="J436" s="780"/>
      <c r="K436" s="533">
        <f>$K$16</f>
        <v>0</v>
      </c>
      <c r="L436" s="780"/>
      <c r="M436" s="526">
        <f t="shared" si="53"/>
        <v>0</v>
      </c>
      <c r="N436" s="527">
        <f t="shared" si="54"/>
        <v>0.2</v>
      </c>
      <c r="O436" s="413"/>
      <c r="P436" s="531"/>
      <c r="Q436" s="531"/>
      <c r="R436" s="530">
        <f t="shared" si="50"/>
        <v>0.2</v>
      </c>
      <c r="S436" s="532">
        <f t="shared" si="55"/>
        <v>84.800000000000665</v>
      </c>
      <c r="T436" s="411" t="str">
        <f t="shared" si="51"/>
        <v>B</v>
      </c>
      <c r="U436" s="411" t="str">
        <f>IFERROR(INDEX(Nível!D:D,MATCH(H436,Nível!A:A,0)),U435)</f>
        <v>B</v>
      </c>
      <c r="V436" s="411" t="str">
        <f>IFERROR(INDEX(Nível!D:D,MATCH(H436,Nível!B:B,0)),V435)</f>
        <v>B</v>
      </c>
      <c r="W436" s="412" t="str">
        <f>IFERROR(INDEX(Nível!D:D,MATCH(H436,Nível!C:C,0)),CARREIRA!W435)</f>
        <v>B</v>
      </c>
      <c r="AZ436" s="411"/>
      <c r="BA436" s="413"/>
      <c r="BB436" s="414"/>
      <c r="BC436" s="414"/>
      <c r="BD436" s="414"/>
      <c r="BE436" s="414"/>
    </row>
    <row r="437" spans="7:57" ht="15" customHeight="1">
      <c r="G437" s="415"/>
      <c r="H437" s="411">
        <v>425</v>
      </c>
      <c r="I437" s="411">
        <f t="shared" si="52"/>
        <v>0.2</v>
      </c>
      <c r="J437" s="780"/>
      <c r="K437" s="533">
        <f>$K$17</f>
        <v>0</v>
      </c>
      <c r="L437" s="780"/>
      <c r="M437" s="526">
        <f t="shared" si="53"/>
        <v>0</v>
      </c>
      <c r="N437" s="527">
        <f t="shared" si="54"/>
        <v>0.2</v>
      </c>
      <c r="O437" s="413"/>
      <c r="P437" s="531"/>
      <c r="Q437" s="531"/>
      <c r="R437" s="530">
        <f t="shared" si="50"/>
        <v>0.2</v>
      </c>
      <c r="S437" s="532">
        <f t="shared" si="55"/>
        <v>85.000000000000668</v>
      </c>
      <c r="T437" s="411" t="str">
        <f t="shared" si="51"/>
        <v>B</v>
      </c>
      <c r="U437" s="411" t="str">
        <f>IFERROR(INDEX(Nível!D:D,MATCH(H437,Nível!A:A,0)),U436)</f>
        <v>B</v>
      </c>
      <c r="V437" s="411" t="str">
        <f>IFERROR(INDEX(Nível!D:D,MATCH(H437,Nível!B:B,0)),V436)</f>
        <v>B</v>
      </c>
      <c r="W437" s="412" t="str">
        <f>IFERROR(INDEX(Nível!D:D,MATCH(H437,Nível!C:C,0)),CARREIRA!W436)</f>
        <v>B</v>
      </c>
      <c r="AZ437" s="411"/>
      <c r="BA437" s="413"/>
      <c r="BB437" s="414"/>
      <c r="BC437" s="414"/>
      <c r="BD437" s="414"/>
      <c r="BE437" s="414"/>
    </row>
    <row r="438" spans="7:57" ht="15" customHeight="1">
      <c r="G438" s="415"/>
      <c r="H438" s="411">
        <v>426</v>
      </c>
      <c r="I438" s="411">
        <f t="shared" si="52"/>
        <v>0.2</v>
      </c>
      <c r="J438" s="781"/>
      <c r="K438" s="533">
        <f>$K$18</f>
        <v>0</v>
      </c>
      <c r="L438" s="780"/>
      <c r="M438" s="526">
        <f t="shared" si="53"/>
        <v>0</v>
      </c>
      <c r="N438" s="527">
        <f t="shared" si="54"/>
        <v>0.2</v>
      </c>
      <c r="O438" s="413"/>
      <c r="P438" s="531"/>
      <c r="Q438" s="531"/>
      <c r="R438" s="530">
        <f t="shared" si="50"/>
        <v>0.2</v>
      </c>
      <c r="S438" s="532">
        <f t="shared" si="55"/>
        <v>85.200000000000671</v>
      </c>
      <c r="T438" s="411" t="str">
        <f t="shared" si="51"/>
        <v>B</v>
      </c>
      <c r="U438" s="411" t="str">
        <f>IFERROR(INDEX(Nível!D:D,MATCH(H438,Nível!A:A,0)),U437)</f>
        <v>B</v>
      </c>
      <c r="V438" s="411" t="str">
        <f>IFERROR(INDEX(Nível!D:D,MATCH(H438,Nível!B:B,0)),V437)</f>
        <v>B</v>
      </c>
      <c r="W438" s="412" t="str">
        <f>IFERROR(INDEX(Nível!D:D,MATCH(H438,Nível!C:C,0)),CARREIRA!W437)</f>
        <v>B</v>
      </c>
      <c r="AZ438" s="411"/>
      <c r="BA438" s="413"/>
      <c r="BB438" s="414"/>
      <c r="BC438" s="414"/>
      <c r="BD438" s="414"/>
      <c r="BE438" s="414"/>
    </row>
    <row r="439" spans="7:57" ht="15" customHeight="1">
      <c r="G439" s="415"/>
      <c r="H439" s="417">
        <v>427</v>
      </c>
      <c r="I439" s="411">
        <f t="shared" si="52"/>
        <v>0.2</v>
      </c>
      <c r="J439" s="779">
        <f>$J$13</f>
        <v>0</v>
      </c>
      <c r="K439" s="533">
        <f>$K$13</f>
        <v>0</v>
      </c>
      <c r="L439" s="780"/>
      <c r="M439" s="526">
        <f t="shared" si="53"/>
        <v>0</v>
      </c>
      <c r="N439" s="527">
        <f t="shared" si="54"/>
        <v>0.2</v>
      </c>
      <c r="O439" s="413"/>
      <c r="P439" s="531"/>
      <c r="Q439" s="531"/>
      <c r="R439" s="530">
        <f t="shared" si="50"/>
        <v>0.2</v>
      </c>
      <c r="S439" s="532">
        <f t="shared" si="55"/>
        <v>85.400000000000674</v>
      </c>
      <c r="T439" s="411" t="str">
        <f t="shared" si="51"/>
        <v>B</v>
      </c>
      <c r="U439" s="411" t="str">
        <f>IFERROR(INDEX(Nível!D:D,MATCH(H439,Nível!A:A,0)),U438)</f>
        <v>B</v>
      </c>
      <c r="V439" s="411" t="str">
        <f>IFERROR(INDEX(Nível!D:D,MATCH(H439,Nível!B:B,0)),V438)</f>
        <v>B</v>
      </c>
      <c r="W439" s="412" t="str">
        <f>IFERROR(INDEX(Nível!D:D,MATCH(H439,Nível!C:C,0)),CARREIRA!W438)</f>
        <v>B</v>
      </c>
      <c r="AZ439" s="411"/>
      <c r="BA439" s="413"/>
      <c r="BB439" s="414"/>
      <c r="BC439" s="414"/>
      <c r="BD439" s="414"/>
      <c r="BE439" s="414"/>
    </row>
    <row r="440" spans="7:57" ht="15" customHeight="1">
      <c r="G440" s="415"/>
      <c r="H440" s="411">
        <v>428</v>
      </c>
      <c r="I440" s="411">
        <f t="shared" si="52"/>
        <v>0.2</v>
      </c>
      <c r="J440" s="780"/>
      <c r="K440" s="533">
        <f>$K$14</f>
        <v>0</v>
      </c>
      <c r="L440" s="780"/>
      <c r="M440" s="526">
        <f t="shared" si="53"/>
        <v>0</v>
      </c>
      <c r="N440" s="527">
        <f t="shared" si="54"/>
        <v>0.2</v>
      </c>
      <c r="O440" s="413"/>
      <c r="P440" s="531"/>
      <c r="Q440" s="531"/>
      <c r="R440" s="530">
        <f t="shared" si="50"/>
        <v>0.2</v>
      </c>
      <c r="S440" s="532">
        <f t="shared" si="55"/>
        <v>85.600000000000676</v>
      </c>
      <c r="T440" s="411" t="str">
        <f t="shared" si="51"/>
        <v>B</v>
      </c>
      <c r="U440" s="411" t="str">
        <f>IFERROR(INDEX(Nível!D:D,MATCH(H440,Nível!A:A,0)),U439)</f>
        <v>B</v>
      </c>
      <c r="V440" s="411" t="str">
        <f>IFERROR(INDEX(Nível!D:D,MATCH(H440,Nível!B:B,0)),V439)</f>
        <v>B</v>
      </c>
      <c r="W440" s="412" t="str">
        <f>IFERROR(INDEX(Nível!D:D,MATCH(H440,Nível!C:C,0)),CARREIRA!W439)</f>
        <v>B</v>
      </c>
      <c r="AZ440" s="411"/>
      <c r="BA440" s="413"/>
      <c r="BB440" s="414"/>
      <c r="BC440" s="414"/>
      <c r="BD440" s="414"/>
      <c r="BE440" s="414"/>
    </row>
    <row r="441" spans="7:57" ht="15" customHeight="1">
      <c r="G441" s="415"/>
      <c r="H441" s="411">
        <v>429</v>
      </c>
      <c r="I441" s="411">
        <f t="shared" si="52"/>
        <v>0.2</v>
      </c>
      <c r="J441" s="780"/>
      <c r="K441" s="533">
        <f>$K$15</f>
        <v>0</v>
      </c>
      <c r="L441" s="780"/>
      <c r="M441" s="526">
        <f t="shared" si="53"/>
        <v>0</v>
      </c>
      <c r="N441" s="527">
        <f t="shared" si="54"/>
        <v>0.2</v>
      </c>
      <c r="O441" s="413"/>
      <c r="P441" s="531"/>
      <c r="Q441" s="531"/>
      <c r="R441" s="530">
        <f t="shared" si="50"/>
        <v>0.2</v>
      </c>
      <c r="S441" s="532">
        <f t="shared" si="55"/>
        <v>85.800000000000679</v>
      </c>
      <c r="T441" s="411" t="str">
        <f t="shared" si="51"/>
        <v>B</v>
      </c>
      <c r="U441" s="411" t="str">
        <f>IFERROR(INDEX(Nível!D:D,MATCH(H441,Nível!A:A,0)),U440)</f>
        <v>B</v>
      </c>
      <c r="V441" s="411" t="str">
        <f>IFERROR(INDEX(Nível!D:D,MATCH(H441,Nível!B:B,0)),V440)</f>
        <v>B</v>
      </c>
      <c r="W441" s="412" t="str">
        <f>IFERROR(INDEX(Nível!D:D,MATCH(H441,Nível!C:C,0)),CARREIRA!W440)</f>
        <v>B</v>
      </c>
      <c r="AZ441" s="411"/>
      <c r="BA441" s="413"/>
      <c r="BB441" s="414"/>
      <c r="BC441" s="414"/>
      <c r="BD441" s="414"/>
      <c r="BE441" s="414"/>
    </row>
    <row r="442" spans="7:57" ht="15" customHeight="1">
      <c r="G442" s="415"/>
      <c r="H442" s="417">
        <v>430</v>
      </c>
      <c r="I442" s="411">
        <f t="shared" si="52"/>
        <v>0.2</v>
      </c>
      <c r="J442" s="780"/>
      <c r="K442" s="533">
        <f>$K$16</f>
        <v>0</v>
      </c>
      <c r="L442" s="780"/>
      <c r="M442" s="526">
        <f t="shared" si="53"/>
        <v>0</v>
      </c>
      <c r="N442" s="527">
        <f t="shared" si="54"/>
        <v>0.2</v>
      </c>
      <c r="O442" s="413"/>
      <c r="P442" s="531"/>
      <c r="Q442" s="531"/>
      <c r="R442" s="530">
        <f t="shared" si="50"/>
        <v>0.2</v>
      </c>
      <c r="S442" s="532">
        <f t="shared" si="55"/>
        <v>86.000000000000682</v>
      </c>
      <c r="T442" s="411" t="str">
        <f t="shared" si="51"/>
        <v>B</v>
      </c>
      <c r="U442" s="411" t="str">
        <f>IFERROR(INDEX(Nível!D:D,MATCH(H442,Nível!A:A,0)),U441)</f>
        <v>B</v>
      </c>
      <c r="V442" s="411" t="str">
        <f>IFERROR(INDEX(Nível!D:D,MATCH(H442,Nível!B:B,0)),V441)</f>
        <v>B</v>
      </c>
      <c r="W442" s="412" t="str">
        <f>IFERROR(INDEX(Nível!D:D,MATCH(H442,Nível!C:C,0)),CARREIRA!W441)</f>
        <v>B</v>
      </c>
      <c r="AZ442" s="411"/>
      <c r="BA442" s="413"/>
      <c r="BB442" s="414"/>
      <c r="BC442" s="414"/>
      <c r="BD442" s="414"/>
      <c r="BE442" s="414"/>
    </row>
    <row r="443" spans="7:57" ht="15" customHeight="1">
      <c r="G443" s="415"/>
      <c r="H443" s="411">
        <v>431</v>
      </c>
      <c r="I443" s="411">
        <f t="shared" si="52"/>
        <v>0.2</v>
      </c>
      <c r="J443" s="780"/>
      <c r="K443" s="533">
        <f>$K$17</f>
        <v>0</v>
      </c>
      <c r="L443" s="780"/>
      <c r="M443" s="526">
        <f t="shared" si="53"/>
        <v>0</v>
      </c>
      <c r="N443" s="527">
        <f t="shared" si="54"/>
        <v>0.2</v>
      </c>
      <c r="O443" s="413"/>
      <c r="P443" s="531"/>
      <c r="Q443" s="531"/>
      <c r="R443" s="530">
        <f t="shared" si="50"/>
        <v>0.2</v>
      </c>
      <c r="S443" s="532">
        <f t="shared" si="55"/>
        <v>86.200000000000685</v>
      </c>
      <c r="T443" s="411" t="str">
        <f t="shared" si="51"/>
        <v>B</v>
      </c>
      <c r="U443" s="411" t="str">
        <f>IFERROR(INDEX(Nível!D:D,MATCH(H443,Nível!A:A,0)),U442)</f>
        <v>B</v>
      </c>
      <c r="V443" s="411" t="str">
        <f>IFERROR(INDEX(Nível!D:D,MATCH(H443,Nível!B:B,0)),V442)</f>
        <v>B</v>
      </c>
      <c r="W443" s="412" t="str">
        <f>IFERROR(INDEX(Nível!D:D,MATCH(H443,Nível!C:C,0)),CARREIRA!W442)</f>
        <v>B</v>
      </c>
      <c r="AZ443" s="411"/>
      <c r="BA443" s="413"/>
      <c r="BB443" s="414"/>
      <c r="BC443" s="414"/>
      <c r="BD443" s="414"/>
      <c r="BE443" s="414"/>
    </row>
    <row r="444" spans="7:57" ht="15" customHeight="1">
      <c r="G444" s="417"/>
      <c r="H444" s="411">
        <v>432</v>
      </c>
      <c r="I444" s="411">
        <f t="shared" si="52"/>
        <v>0.2</v>
      </c>
      <c r="J444" s="781"/>
      <c r="K444" s="533">
        <f>$K$18</f>
        <v>0</v>
      </c>
      <c r="L444" s="781"/>
      <c r="M444" s="526">
        <f t="shared" si="53"/>
        <v>0</v>
      </c>
      <c r="N444" s="527">
        <f t="shared" si="54"/>
        <v>0.2</v>
      </c>
      <c r="O444" s="413"/>
      <c r="P444" s="531"/>
      <c r="Q444" s="531"/>
      <c r="R444" s="530">
        <f t="shared" si="50"/>
        <v>0.2</v>
      </c>
      <c r="S444" s="532">
        <f t="shared" si="55"/>
        <v>86.400000000000688</v>
      </c>
      <c r="T444" s="411" t="str">
        <f t="shared" si="51"/>
        <v>B</v>
      </c>
      <c r="U444" s="411" t="str">
        <f>IFERROR(INDEX(Nível!D:D,MATCH(H444,Nível!A:A,0)),U443)</f>
        <v>B</v>
      </c>
      <c r="V444" s="411" t="str">
        <f>IFERROR(INDEX(Nível!D:D,MATCH(H444,Nível!B:B,0)),V443)</f>
        <v>B</v>
      </c>
      <c r="W444" s="412" t="str">
        <f>IFERROR(INDEX(Nível!D:D,MATCH(H444,Nível!C:C,0)),CARREIRA!W443)</f>
        <v>B</v>
      </c>
      <c r="AZ444" s="411"/>
      <c r="BA444" s="413"/>
      <c r="BB444" s="414"/>
      <c r="BC444" s="414"/>
      <c r="BD444" s="414"/>
      <c r="BE444" s="414"/>
    </row>
    <row r="445" spans="7:57" ht="15" customHeight="1">
      <c r="G445" s="409" t="s">
        <v>568</v>
      </c>
      <c r="H445" s="417">
        <v>433</v>
      </c>
      <c r="I445" s="411">
        <f t="shared" si="52"/>
        <v>0.2</v>
      </c>
      <c r="J445" s="779">
        <f>$J$13</f>
        <v>0</v>
      </c>
      <c r="K445" s="533">
        <f>$K$13</f>
        <v>0</v>
      </c>
      <c r="L445" s="779">
        <f>$L$13</f>
        <v>0</v>
      </c>
      <c r="M445" s="526">
        <f t="shared" si="53"/>
        <v>0</v>
      </c>
      <c r="N445" s="527">
        <f t="shared" si="54"/>
        <v>0.2</v>
      </c>
      <c r="O445" s="413"/>
      <c r="P445" s="531"/>
      <c r="Q445" s="531"/>
      <c r="R445" s="530">
        <f t="shared" si="50"/>
        <v>0.2</v>
      </c>
      <c r="S445" s="532">
        <f t="shared" si="55"/>
        <v>86.600000000000691</v>
      </c>
      <c r="T445" s="411" t="str">
        <f t="shared" si="51"/>
        <v>B</v>
      </c>
      <c r="U445" s="411" t="str">
        <f>IFERROR(INDEX(Nível!D:D,MATCH(H445,Nível!A:A,0)),U444)</f>
        <v>B</v>
      </c>
      <c r="V445" s="411" t="str">
        <f>IFERROR(INDEX(Nível!D:D,MATCH(H445,Nível!B:B,0)),V444)</f>
        <v>B</v>
      </c>
      <c r="W445" s="412" t="str">
        <f>IFERROR(INDEX(Nível!D:D,MATCH(H445,Nível!C:C,0)),CARREIRA!W444)</f>
        <v>B</v>
      </c>
      <c r="AZ445" s="411"/>
      <c r="BA445" s="413"/>
      <c r="BB445" s="414"/>
      <c r="BC445" s="414"/>
      <c r="BD445" s="414"/>
      <c r="BE445" s="414"/>
    </row>
    <row r="446" spans="7:57" ht="15" customHeight="1">
      <c r="G446" s="415"/>
      <c r="H446" s="411">
        <v>434</v>
      </c>
      <c r="I446" s="411">
        <f t="shared" si="52"/>
        <v>0.2</v>
      </c>
      <c r="J446" s="780"/>
      <c r="K446" s="533">
        <f>$K$14</f>
        <v>0</v>
      </c>
      <c r="L446" s="780"/>
      <c r="M446" s="526">
        <f t="shared" si="53"/>
        <v>0</v>
      </c>
      <c r="N446" s="527">
        <f t="shared" si="54"/>
        <v>0.2</v>
      </c>
      <c r="O446" s="413"/>
      <c r="P446" s="531"/>
      <c r="Q446" s="531"/>
      <c r="R446" s="530">
        <f t="shared" si="50"/>
        <v>0.2</v>
      </c>
      <c r="S446" s="532">
        <f t="shared" si="55"/>
        <v>86.800000000000693</v>
      </c>
      <c r="T446" s="411" t="str">
        <f t="shared" si="51"/>
        <v>B</v>
      </c>
      <c r="U446" s="411" t="str">
        <f>IFERROR(INDEX(Nível!D:D,MATCH(H446,Nível!A:A,0)),U445)</f>
        <v>B</v>
      </c>
      <c r="V446" s="411" t="str">
        <f>IFERROR(INDEX(Nível!D:D,MATCH(H446,Nível!B:B,0)),V445)</f>
        <v>B</v>
      </c>
      <c r="W446" s="412" t="str">
        <f>IFERROR(INDEX(Nível!D:D,MATCH(H446,Nível!C:C,0)),CARREIRA!W445)</f>
        <v>B</v>
      </c>
      <c r="AZ446" s="411"/>
      <c r="BA446" s="413"/>
      <c r="BB446" s="414"/>
      <c r="BC446" s="414"/>
      <c r="BD446" s="414"/>
      <c r="BE446" s="414"/>
    </row>
    <row r="447" spans="7:57" ht="15" customHeight="1">
      <c r="G447" s="415"/>
      <c r="H447" s="411">
        <v>435</v>
      </c>
      <c r="I447" s="411">
        <f t="shared" si="52"/>
        <v>0.2</v>
      </c>
      <c r="J447" s="780"/>
      <c r="K447" s="533">
        <f>$K$15</f>
        <v>0</v>
      </c>
      <c r="L447" s="780"/>
      <c r="M447" s="526">
        <f t="shared" si="53"/>
        <v>0</v>
      </c>
      <c r="N447" s="527">
        <f t="shared" si="54"/>
        <v>0.2</v>
      </c>
      <c r="O447" s="413"/>
      <c r="P447" s="531"/>
      <c r="Q447" s="531"/>
      <c r="R447" s="530">
        <f t="shared" si="50"/>
        <v>0.2</v>
      </c>
      <c r="S447" s="532">
        <f t="shared" si="55"/>
        <v>87.000000000000696</v>
      </c>
      <c r="T447" s="411" t="str">
        <f t="shared" si="51"/>
        <v>B</v>
      </c>
      <c r="U447" s="411" t="str">
        <f>IFERROR(INDEX(Nível!D:D,MATCH(H447,Nível!A:A,0)),U446)</f>
        <v>B</v>
      </c>
      <c r="V447" s="411" t="str">
        <f>IFERROR(INDEX(Nível!D:D,MATCH(H447,Nível!B:B,0)),V446)</f>
        <v>B</v>
      </c>
      <c r="W447" s="412" t="str">
        <f>IFERROR(INDEX(Nível!D:D,MATCH(H447,Nível!C:C,0)),CARREIRA!W446)</f>
        <v>B</v>
      </c>
      <c r="AZ447" s="411"/>
      <c r="BA447" s="413"/>
      <c r="BB447" s="414"/>
      <c r="BC447" s="414"/>
      <c r="BD447" s="414"/>
      <c r="BE447" s="414"/>
    </row>
    <row r="448" spans="7:57" ht="15" customHeight="1">
      <c r="G448" s="415"/>
      <c r="H448" s="417">
        <v>436</v>
      </c>
      <c r="I448" s="411">
        <f t="shared" si="52"/>
        <v>0.2</v>
      </c>
      <c r="J448" s="780"/>
      <c r="K448" s="533">
        <f>$K$16</f>
        <v>0</v>
      </c>
      <c r="L448" s="780"/>
      <c r="M448" s="526">
        <f t="shared" si="53"/>
        <v>0</v>
      </c>
      <c r="N448" s="527">
        <f t="shared" si="54"/>
        <v>0.2</v>
      </c>
      <c r="O448" s="413"/>
      <c r="P448" s="531"/>
      <c r="Q448" s="531"/>
      <c r="R448" s="530">
        <f t="shared" si="50"/>
        <v>0.2</v>
      </c>
      <c r="S448" s="532">
        <f t="shared" si="55"/>
        <v>87.200000000000699</v>
      </c>
      <c r="T448" s="411" t="str">
        <f t="shared" si="51"/>
        <v>B</v>
      </c>
      <c r="U448" s="411" t="str">
        <f>IFERROR(INDEX(Nível!D:D,MATCH(H448,Nível!A:A,0)),U447)</f>
        <v>B</v>
      </c>
      <c r="V448" s="411" t="str">
        <f>IFERROR(INDEX(Nível!D:D,MATCH(H448,Nível!B:B,0)),V447)</f>
        <v>B</v>
      </c>
      <c r="W448" s="412" t="str">
        <f>IFERROR(INDEX(Nível!D:D,MATCH(H448,Nível!C:C,0)),CARREIRA!W447)</f>
        <v>B</v>
      </c>
      <c r="AZ448" s="411"/>
      <c r="BA448" s="413"/>
      <c r="BB448" s="414"/>
      <c r="BC448" s="414"/>
      <c r="BD448" s="414"/>
      <c r="BE448" s="414"/>
    </row>
    <row r="449" spans="7:57" ht="15" customHeight="1">
      <c r="G449" s="415"/>
      <c r="H449" s="411">
        <v>437</v>
      </c>
      <c r="I449" s="411">
        <f t="shared" si="52"/>
        <v>0.2</v>
      </c>
      <c r="J449" s="780"/>
      <c r="K449" s="533">
        <f>$K$17</f>
        <v>0</v>
      </c>
      <c r="L449" s="780"/>
      <c r="M449" s="526">
        <f t="shared" si="53"/>
        <v>0</v>
      </c>
      <c r="N449" s="527">
        <f t="shared" si="54"/>
        <v>0.2</v>
      </c>
      <c r="O449" s="413"/>
      <c r="P449" s="531"/>
      <c r="Q449" s="531"/>
      <c r="R449" s="530">
        <f t="shared" si="50"/>
        <v>0.2</v>
      </c>
      <c r="S449" s="532">
        <f t="shared" si="55"/>
        <v>87.400000000000702</v>
      </c>
      <c r="T449" s="411" t="str">
        <f t="shared" si="51"/>
        <v>B</v>
      </c>
      <c r="U449" s="411" t="str">
        <f>IFERROR(INDEX(Nível!D:D,MATCH(H449,Nível!A:A,0)),U448)</f>
        <v>B</v>
      </c>
      <c r="V449" s="411" t="str">
        <f>IFERROR(INDEX(Nível!D:D,MATCH(H449,Nível!B:B,0)),V448)</f>
        <v>B</v>
      </c>
      <c r="W449" s="412" t="str">
        <f>IFERROR(INDEX(Nível!D:D,MATCH(H449,Nível!C:C,0)),CARREIRA!W448)</f>
        <v>B</v>
      </c>
      <c r="AZ449" s="411"/>
      <c r="BA449" s="413"/>
      <c r="BB449" s="414"/>
      <c r="BC449" s="414"/>
      <c r="BD449" s="414"/>
      <c r="BE449" s="414"/>
    </row>
    <row r="450" spans="7:57" ht="15" customHeight="1">
      <c r="G450" s="415"/>
      <c r="H450" s="411">
        <v>438</v>
      </c>
      <c r="I450" s="411">
        <f t="shared" si="52"/>
        <v>0.2</v>
      </c>
      <c r="J450" s="781"/>
      <c r="K450" s="533">
        <f>$K$18</f>
        <v>0</v>
      </c>
      <c r="L450" s="780"/>
      <c r="M450" s="526">
        <f t="shared" si="53"/>
        <v>0</v>
      </c>
      <c r="N450" s="527">
        <f t="shared" si="54"/>
        <v>0.2</v>
      </c>
      <c r="O450" s="413"/>
      <c r="P450" s="531"/>
      <c r="Q450" s="531"/>
      <c r="R450" s="530">
        <f t="shared" si="50"/>
        <v>0.2</v>
      </c>
      <c r="S450" s="532">
        <f t="shared" si="55"/>
        <v>87.600000000000705</v>
      </c>
      <c r="T450" s="411" t="str">
        <f t="shared" si="51"/>
        <v>B</v>
      </c>
      <c r="U450" s="411" t="str">
        <f>IFERROR(INDEX(Nível!D:D,MATCH(H450,Nível!A:A,0)),U449)</f>
        <v>B</v>
      </c>
      <c r="V450" s="411" t="str">
        <f>IFERROR(INDEX(Nível!D:D,MATCH(H450,Nível!B:B,0)),V449)</f>
        <v>B</v>
      </c>
      <c r="W450" s="412" t="str">
        <f>IFERROR(INDEX(Nível!D:D,MATCH(H450,Nível!C:C,0)),CARREIRA!W449)</f>
        <v>B</v>
      </c>
      <c r="AZ450" s="411"/>
      <c r="BA450" s="413"/>
      <c r="BB450" s="414"/>
      <c r="BC450" s="414"/>
      <c r="BD450" s="414"/>
      <c r="BE450" s="414"/>
    </row>
    <row r="451" spans="7:57" ht="15" customHeight="1">
      <c r="G451" s="415"/>
      <c r="H451" s="417">
        <v>439</v>
      </c>
      <c r="I451" s="411">
        <f t="shared" si="52"/>
        <v>0.2</v>
      </c>
      <c r="J451" s="779">
        <f>$J$13</f>
        <v>0</v>
      </c>
      <c r="K451" s="533">
        <f>$K$13</f>
        <v>0</v>
      </c>
      <c r="L451" s="780"/>
      <c r="M451" s="526">
        <f t="shared" si="53"/>
        <v>0</v>
      </c>
      <c r="N451" s="527">
        <f t="shared" si="54"/>
        <v>0.2</v>
      </c>
      <c r="O451" s="413"/>
      <c r="P451" s="531"/>
      <c r="Q451" s="531"/>
      <c r="R451" s="530">
        <f t="shared" si="50"/>
        <v>0.2</v>
      </c>
      <c r="S451" s="532">
        <f t="shared" si="55"/>
        <v>87.800000000000708</v>
      </c>
      <c r="T451" s="411" t="str">
        <f t="shared" si="51"/>
        <v>B</v>
      </c>
      <c r="U451" s="411" t="str">
        <f>IFERROR(INDEX(Nível!D:D,MATCH(H451,Nível!A:A,0)),U450)</f>
        <v>B</v>
      </c>
      <c r="V451" s="411" t="str">
        <f>IFERROR(INDEX(Nível!D:D,MATCH(H451,Nível!B:B,0)),V450)</f>
        <v>B</v>
      </c>
      <c r="W451" s="412" t="str">
        <f>IFERROR(INDEX(Nível!D:D,MATCH(H451,Nível!C:C,0)),CARREIRA!W450)</f>
        <v>B</v>
      </c>
      <c r="AZ451" s="411"/>
      <c r="BA451" s="413"/>
      <c r="BB451" s="414"/>
      <c r="BC451" s="414"/>
      <c r="BD451" s="414"/>
      <c r="BE451" s="414"/>
    </row>
    <row r="452" spans="7:57" ht="15" customHeight="1">
      <c r="G452" s="415"/>
      <c r="H452" s="411">
        <v>440</v>
      </c>
      <c r="I452" s="411">
        <f t="shared" si="52"/>
        <v>0.2</v>
      </c>
      <c r="J452" s="780"/>
      <c r="K452" s="533">
        <f>$K$14</f>
        <v>0</v>
      </c>
      <c r="L452" s="780"/>
      <c r="M452" s="526">
        <f t="shared" si="53"/>
        <v>0</v>
      </c>
      <c r="N452" s="527">
        <f t="shared" si="54"/>
        <v>0.2</v>
      </c>
      <c r="O452" s="413"/>
      <c r="P452" s="531"/>
      <c r="Q452" s="531"/>
      <c r="R452" s="530">
        <f t="shared" si="50"/>
        <v>0.2</v>
      </c>
      <c r="S452" s="532">
        <f t="shared" si="55"/>
        <v>88.000000000000711</v>
      </c>
      <c r="T452" s="411" t="str">
        <f t="shared" si="51"/>
        <v>B</v>
      </c>
      <c r="U452" s="411" t="str">
        <f>IFERROR(INDEX(Nível!D:D,MATCH(H452,Nível!A:A,0)),U451)</f>
        <v>B</v>
      </c>
      <c r="V452" s="411" t="str">
        <f>IFERROR(INDEX(Nível!D:D,MATCH(H452,Nível!B:B,0)),V451)</f>
        <v>B</v>
      </c>
      <c r="W452" s="412" t="str">
        <f>IFERROR(INDEX(Nível!D:D,MATCH(H452,Nível!C:C,0)),CARREIRA!W451)</f>
        <v>B</v>
      </c>
      <c r="AZ452" s="411"/>
      <c r="BA452" s="413"/>
      <c r="BB452" s="414"/>
      <c r="BC452" s="414"/>
      <c r="BD452" s="414"/>
      <c r="BE452" s="414"/>
    </row>
    <row r="453" spans="7:57" ht="15" customHeight="1">
      <c r="G453" s="415"/>
      <c r="H453" s="411">
        <v>441</v>
      </c>
      <c r="I453" s="411">
        <f t="shared" si="52"/>
        <v>0.2</v>
      </c>
      <c r="J453" s="780"/>
      <c r="K453" s="533">
        <f>$K$15</f>
        <v>0</v>
      </c>
      <c r="L453" s="780"/>
      <c r="M453" s="526">
        <f t="shared" si="53"/>
        <v>0</v>
      </c>
      <c r="N453" s="527">
        <f t="shared" si="54"/>
        <v>0.2</v>
      </c>
      <c r="O453" s="413"/>
      <c r="P453" s="531"/>
      <c r="Q453" s="531"/>
      <c r="R453" s="530">
        <f t="shared" si="50"/>
        <v>0.2</v>
      </c>
      <c r="S453" s="532">
        <f t="shared" si="55"/>
        <v>88.200000000000713</v>
      </c>
      <c r="T453" s="411" t="str">
        <f t="shared" si="51"/>
        <v>B</v>
      </c>
      <c r="U453" s="411" t="str">
        <f>IFERROR(INDEX(Nível!D:D,MATCH(H453,Nível!A:A,0)),U452)</f>
        <v>B</v>
      </c>
      <c r="V453" s="411" t="str">
        <f>IFERROR(INDEX(Nível!D:D,MATCH(H453,Nível!B:B,0)),V452)</f>
        <v>B</v>
      </c>
      <c r="W453" s="412" t="str">
        <f>IFERROR(INDEX(Nível!D:D,MATCH(H453,Nível!C:C,0)),CARREIRA!W452)</f>
        <v>B</v>
      </c>
      <c r="AZ453" s="411"/>
      <c r="BA453" s="413"/>
      <c r="BB453" s="414"/>
      <c r="BC453" s="414"/>
      <c r="BD453" s="414"/>
      <c r="BE453" s="414"/>
    </row>
    <row r="454" spans="7:57" ht="15" customHeight="1">
      <c r="G454" s="415"/>
      <c r="H454" s="417">
        <v>442</v>
      </c>
      <c r="I454" s="411">
        <f t="shared" si="52"/>
        <v>0.2</v>
      </c>
      <c r="J454" s="780"/>
      <c r="K454" s="533">
        <f>$K$16</f>
        <v>0</v>
      </c>
      <c r="L454" s="780"/>
      <c r="M454" s="526">
        <f t="shared" si="53"/>
        <v>0</v>
      </c>
      <c r="N454" s="527">
        <f t="shared" si="54"/>
        <v>0.2</v>
      </c>
      <c r="O454" s="413"/>
      <c r="P454" s="531"/>
      <c r="Q454" s="531"/>
      <c r="R454" s="530">
        <f t="shared" si="50"/>
        <v>0.2</v>
      </c>
      <c r="S454" s="532">
        <f t="shared" si="55"/>
        <v>88.400000000000716</v>
      </c>
      <c r="T454" s="411" t="str">
        <f t="shared" si="51"/>
        <v>B</v>
      </c>
      <c r="U454" s="411" t="str">
        <f>IFERROR(INDEX(Nível!D:D,MATCH(H454,Nível!A:A,0)),U453)</f>
        <v>B</v>
      </c>
      <c r="V454" s="411" t="str">
        <f>IFERROR(INDEX(Nível!D:D,MATCH(H454,Nível!B:B,0)),V453)</f>
        <v>B</v>
      </c>
      <c r="W454" s="412" t="str">
        <f>IFERROR(INDEX(Nível!D:D,MATCH(H454,Nível!C:C,0)),CARREIRA!W453)</f>
        <v>B</v>
      </c>
      <c r="AZ454" s="411"/>
      <c r="BA454" s="413"/>
      <c r="BB454" s="414"/>
      <c r="BC454" s="414"/>
      <c r="BD454" s="414"/>
      <c r="BE454" s="414"/>
    </row>
    <row r="455" spans="7:57" ht="15" customHeight="1">
      <c r="G455" s="415"/>
      <c r="H455" s="411">
        <v>443</v>
      </c>
      <c r="I455" s="411">
        <f t="shared" si="52"/>
        <v>0.2</v>
      </c>
      <c r="J455" s="780"/>
      <c r="K455" s="533">
        <f>$K$17</f>
        <v>0</v>
      </c>
      <c r="L455" s="780"/>
      <c r="M455" s="526">
        <f t="shared" si="53"/>
        <v>0</v>
      </c>
      <c r="N455" s="527">
        <f t="shared" si="54"/>
        <v>0.2</v>
      </c>
      <c r="O455" s="413"/>
      <c r="P455" s="531"/>
      <c r="Q455" s="531"/>
      <c r="R455" s="530">
        <f t="shared" si="50"/>
        <v>0.2</v>
      </c>
      <c r="S455" s="532">
        <f t="shared" si="55"/>
        <v>88.600000000000719</v>
      </c>
      <c r="T455" s="411" t="str">
        <f t="shared" si="51"/>
        <v>B</v>
      </c>
      <c r="U455" s="411" t="str">
        <f>IFERROR(INDEX(Nível!D:D,MATCH(H455,Nível!A:A,0)),U454)</f>
        <v>B</v>
      </c>
      <c r="V455" s="411" t="str">
        <f>IFERROR(INDEX(Nível!D:D,MATCH(H455,Nível!B:B,0)),V454)</f>
        <v>B</v>
      </c>
      <c r="W455" s="412" t="str">
        <f>IFERROR(INDEX(Nível!D:D,MATCH(H455,Nível!C:C,0)),CARREIRA!W454)</f>
        <v>B</v>
      </c>
      <c r="AZ455" s="411"/>
      <c r="BA455" s="413"/>
      <c r="BB455" s="414"/>
      <c r="BC455" s="414"/>
      <c r="BD455" s="414"/>
      <c r="BE455" s="414"/>
    </row>
    <row r="456" spans="7:57" ht="15" customHeight="1">
      <c r="G456" s="417"/>
      <c r="H456" s="411">
        <v>444</v>
      </c>
      <c r="I456" s="411">
        <f t="shared" si="52"/>
        <v>0.2</v>
      </c>
      <c r="J456" s="781"/>
      <c r="K456" s="533">
        <f>$K$18</f>
        <v>0</v>
      </c>
      <c r="L456" s="780"/>
      <c r="M456" s="526">
        <f t="shared" si="53"/>
        <v>0</v>
      </c>
      <c r="N456" s="527">
        <f t="shared" si="54"/>
        <v>0.2</v>
      </c>
      <c r="O456" s="413"/>
      <c r="P456" s="531"/>
      <c r="Q456" s="531"/>
      <c r="R456" s="530">
        <f t="shared" si="50"/>
        <v>0.2</v>
      </c>
      <c r="S456" s="532">
        <f t="shared" si="55"/>
        <v>88.800000000000722</v>
      </c>
      <c r="T456" s="411" t="str">
        <f t="shared" si="51"/>
        <v>B</v>
      </c>
      <c r="U456" s="411" t="str">
        <f>IFERROR(INDEX(Nível!D:D,MATCH(H456,Nível!A:A,0)),U455)</f>
        <v>B</v>
      </c>
      <c r="V456" s="411" t="str">
        <f>IFERROR(INDEX(Nível!D:D,MATCH(H456,Nível!B:B,0)),V455)</f>
        <v>B</v>
      </c>
      <c r="W456" s="412" t="str">
        <f>IFERROR(INDEX(Nível!D:D,MATCH(H456,Nível!C:C,0)),CARREIRA!W455)</f>
        <v>B</v>
      </c>
      <c r="AZ456" s="411"/>
      <c r="BA456" s="413"/>
      <c r="BB456" s="414"/>
      <c r="BC456" s="414"/>
      <c r="BD456" s="414"/>
      <c r="BE456" s="414"/>
    </row>
    <row r="457" spans="7:57" ht="15" customHeight="1">
      <c r="G457" s="409" t="s">
        <v>569</v>
      </c>
      <c r="H457" s="417">
        <v>445</v>
      </c>
      <c r="I457" s="411">
        <f t="shared" si="52"/>
        <v>0.2</v>
      </c>
      <c r="J457" s="779">
        <f>$J$13</f>
        <v>0</v>
      </c>
      <c r="K457" s="533">
        <f>$K$13</f>
        <v>0</v>
      </c>
      <c r="L457" s="780"/>
      <c r="M457" s="526">
        <f t="shared" si="53"/>
        <v>0</v>
      </c>
      <c r="N457" s="527">
        <f t="shared" si="54"/>
        <v>0.2</v>
      </c>
      <c r="O457" s="413"/>
      <c r="P457" s="531"/>
      <c r="Q457" s="531"/>
      <c r="R457" s="530">
        <f t="shared" si="50"/>
        <v>0.2</v>
      </c>
      <c r="S457" s="532">
        <f t="shared" si="55"/>
        <v>89.000000000000725</v>
      </c>
      <c r="T457" s="411" t="str">
        <f t="shared" si="51"/>
        <v>B</v>
      </c>
      <c r="U457" s="411" t="str">
        <f>IFERROR(INDEX(Nível!D:D,MATCH(H457,Nível!A:A,0)),U456)</f>
        <v>B</v>
      </c>
      <c r="V457" s="411" t="str">
        <f>IFERROR(INDEX(Nível!D:D,MATCH(H457,Nível!B:B,0)),V456)</f>
        <v>B</v>
      </c>
      <c r="W457" s="412" t="str">
        <f>IFERROR(INDEX(Nível!D:D,MATCH(H457,Nível!C:C,0)),CARREIRA!W456)</f>
        <v>B</v>
      </c>
      <c r="AZ457" s="411"/>
      <c r="BA457" s="413"/>
      <c r="BB457" s="414"/>
      <c r="BC457" s="414"/>
      <c r="BD457" s="414"/>
      <c r="BE457" s="414"/>
    </row>
    <row r="458" spans="7:57" ht="15" customHeight="1">
      <c r="G458" s="415"/>
      <c r="H458" s="411">
        <v>446</v>
      </c>
      <c r="I458" s="411">
        <f t="shared" si="52"/>
        <v>0.2</v>
      </c>
      <c r="J458" s="780"/>
      <c r="K458" s="533">
        <f>$K$14</f>
        <v>0</v>
      </c>
      <c r="L458" s="780"/>
      <c r="M458" s="526">
        <f t="shared" si="53"/>
        <v>0</v>
      </c>
      <c r="N458" s="527">
        <f t="shared" si="54"/>
        <v>0.2</v>
      </c>
      <c r="O458" s="413"/>
      <c r="P458" s="531"/>
      <c r="Q458" s="531"/>
      <c r="R458" s="530">
        <f t="shared" si="50"/>
        <v>0.2</v>
      </c>
      <c r="S458" s="532">
        <f t="shared" si="55"/>
        <v>89.200000000000728</v>
      </c>
      <c r="T458" s="411" t="str">
        <f t="shared" si="51"/>
        <v>B</v>
      </c>
      <c r="U458" s="411" t="str">
        <f>IFERROR(INDEX(Nível!D:D,MATCH(H458,Nível!A:A,0)),U457)</f>
        <v>B</v>
      </c>
      <c r="V458" s="411" t="str">
        <f>IFERROR(INDEX(Nível!D:D,MATCH(H458,Nível!B:B,0)),V457)</f>
        <v>B</v>
      </c>
      <c r="W458" s="412" t="str">
        <f>IFERROR(INDEX(Nível!D:D,MATCH(H458,Nível!C:C,0)),CARREIRA!W457)</f>
        <v>B</v>
      </c>
      <c r="AZ458" s="411"/>
      <c r="BA458" s="413"/>
      <c r="BB458" s="414"/>
      <c r="BC458" s="414"/>
      <c r="BD458" s="414"/>
      <c r="BE458" s="414"/>
    </row>
    <row r="459" spans="7:57" ht="15" customHeight="1">
      <c r="G459" s="415"/>
      <c r="H459" s="411">
        <v>447</v>
      </c>
      <c r="I459" s="411">
        <f t="shared" si="52"/>
        <v>0.2</v>
      </c>
      <c r="J459" s="780"/>
      <c r="K459" s="533">
        <f>$K$15</f>
        <v>0</v>
      </c>
      <c r="L459" s="780"/>
      <c r="M459" s="526">
        <f t="shared" si="53"/>
        <v>0</v>
      </c>
      <c r="N459" s="527">
        <f t="shared" si="54"/>
        <v>0.2</v>
      </c>
      <c r="O459" s="413"/>
      <c r="P459" s="531"/>
      <c r="Q459" s="531"/>
      <c r="R459" s="530">
        <f t="shared" si="50"/>
        <v>0.2</v>
      </c>
      <c r="S459" s="532">
        <f t="shared" si="55"/>
        <v>89.40000000000073</v>
      </c>
      <c r="T459" s="411" t="str">
        <f t="shared" si="51"/>
        <v>B</v>
      </c>
      <c r="U459" s="411" t="str">
        <f>IFERROR(INDEX(Nível!D:D,MATCH(H459,Nível!A:A,0)),U458)</f>
        <v>B</v>
      </c>
      <c r="V459" s="411" t="str">
        <f>IFERROR(INDEX(Nível!D:D,MATCH(H459,Nível!B:B,0)),V458)</f>
        <v>B</v>
      </c>
      <c r="W459" s="412" t="str">
        <f>IFERROR(INDEX(Nível!D:D,MATCH(H459,Nível!C:C,0)),CARREIRA!W458)</f>
        <v>B</v>
      </c>
      <c r="AZ459" s="411"/>
      <c r="BA459" s="413"/>
      <c r="BB459" s="414"/>
      <c r="BC459" s="414"/>
      <c r="BD459" s="414"/>
      <c r="BE459" s="414"/>
    </row>
    <row r="460" spans="7:57" ht="15" customHeight="1">
      <c r="G460" s="415"/>
      <c r="H460" s="417">
        <v>448</v>
      </c>
      <c r="I460" s="411">
        <f t="shared" si="52"/>
        <v>0.2</v>
      </c>
      <c r="J460" s="780"/>
      <c r="K460" s="533">
        <f>$K$16</f>
        <v>0</v>
      </c>
      <c r="L460" s="780"/>
      <c r="M460" s="526">
        <f t="shared" si="53"/>
        <v>0</v>
      </c>
      <c r="N460" s="527">
        <f t="shared" si="54"/>
        <v>0.2</v>
      </c>
      <c r="O460" s="413"/>
      <c r="P460" s="531"/>
      <c r="Q460" s="531"/>
      <c r="R460" s="530">
        <f t="shared" si="50"/>
        <v>0.2</v>
      </c>
      <c r="S460" s="532">
        <f t="shared" si="55"/>
        <v>89.600000000000733</v>
      </c>
      <c r="T460" s="411" t="str">
        <f t="shared" si="51"/>
        <v>B</v>
      </c>
      <c r="U460" s="411" t="str">
        <f>IFERROR(INDEX(Nível!D:D,MATCH(H460,Nível!A:A,0)),U459)</f>
        <v>B</v>
      </c>
      <c r="V460" s="411" t="str">
        <f>IFERROR(INDEX(Nível!D:D,MATCH(H460,Nível!B:B,0)),V459)</f>
        <v>B</v>
      </c>
      <c r="W460" s="412" t="str">
        <f>IFERROR(INDEX(Nível!D:D,MATCH(H460,Nível!C:C,0)),CARREIRA!W459)</f>
        <v>B</v>
      </c>
      <c r="AZ460" s="411"/>
      <c r="BA460" s="413"/>
      <c r="BB460" s="414"/>
      <c r="BC460" s="414"/>
      <c r="BD460" s="414"/>
      <c r="BE460" s="414"/>
    </row>
    <row r="461" spans="7:57" ht="15" customHeight="1">
      <c r="G461" s="415"/>
      <c r="H461" s="411">
        <v>449</v>
      </c>
      <c r="I461" s="411">
        <f t="shared" si="52"/>
        <v>0.2</v>
      </c>
      <c r="J461" s="780"/>
      <c r="K461" s="533">
        <f>$K$17</f>
        <v>0</v>
      </c>
      <c r="L461" s="780"/>
      <c r="M461" s="526">
        <f t="shared" si="53"/>
        <v>0</v>
      </c>
      <c r="N461" s="527">
        <f t="shared" si="54"/>
        <v>0.2</v>
      </c>
      <c r="O461" s="413"/>
      <c r="P461" s="531"/>
      <c r="Q461" s="531"/>
      <c r="R461" s="530">
        <f t="shared" ref="R461:R524" si="56">SUM(N461:Q461)</f>
        <v>0.2</v>
      </c>
      <c r="S461" s="532">
        <f t="shared" si="55"/>
        <v>89.800000000000736</v>
      </c>
      <c r="T461" s="411" t="str">
        <f t="shared" ref="T461:T524" si="57">INDEX($B$9:$C$27,MATCH(S461,$C$9:$C$27,1),1)</f>
        <v>B</v>
      </c>
      <c r="U461" s="411" t="str">
        <f>IFERROR(INDEX(Nível!D:D,MATCH(H461,Nível!A:A,0)),U460)</f>
        <v>B</v>
      </c>
      <c r="V461" s="411" t="str">
        <f>IFERROR(INDEX(Nível!D:D,MATCH(H461,Nível!B:B,0)),V460)</f>
        <v>B</v>
      </c>
      <c r="W461" s="412" t="str">
        <f>IFERROR(INDEX(Nível!D:D,MATCH(H461,Nível!C:C,0)),CARREIRA!W460)</f>
        <v>B</v>
      </c>
      <c r="AZ461" s="411"/>
      <c r="BA461" s="413"/>
      <c r="BB461" s="414"/>
      <c r="BC461" s="414"/>
      <c r="BD461" s="414"/>
      <c r="BE461" s="414"/>
    </row>
    <row r="462" spans="7:57" ht="15" customHeight="1">
      <c r="G462" s="415"/>
      <c r="H462" s="411">
        <v>450</v>
      </c>
      <c r="I462" s="411">
        <f t="shared" ref="I462:I525" si="58">$I$13</f>
        <v>0.2</v>
      </c>
      <c r="J462" s="781"/>
      <c r="K462" s="533">
        <f>$K$18</f>
        <v>0</v>
      </c>
      <c r="L462" s="780"/>
      <c r="M462" s="526">
        <f t="shared" ref="M462:M525" si="59">$M$13</f>
        <v>0</v>
      </c>
      <c r="N462" s="527">
        <f t="shared" ref="N462:N525" si="60">SUM(I462+K462+M462)*$N$10</f>
        <v>0.2</v>
      </c>
      <c r="O462" s="413"/>
      <c r="P462" s="531"/>
      <c r="Q462" s="531"/>
      <c r="R462" s="530">
        <f t="shared" si="56"/>
        <v>0.2</v>
      </c>
      <c r="S462" s="532">
        <f t="shared" ref="S462:S525" si="61">S461+R462</f>
        <v>90.000000000000739</v>
      </c>
      <c r="T462" s="411" t="str">
        <f t="shared" si="57"/>
        <v>B</v>
      </c>
      <c r="U462" s="411" t="str">
        <f>IFERROR(INDEX(Nível!D:D,MATCH(H462,Nível!A:A,0)),U461)</f>
        <v>B</v>
      </c>
      <c r="V462" s="411" t="str">
        <f>IFERROR(INDEX(Nível!D:D,MATCH(H462,Nível!B:B,0)),V461)</f>
        <v>B</v>
      </c>
      <c r="W462" s="412" t="str">
        <f>IFERROR(INDEX(Nível!D:D,MATCH(H462,Nível!C:C,0)),CARREIRA!W461)</f>
        <v>B</v>
      </c>
      <c r="AZ462" s="411"/>
      <c r="BA462" s="413"/>
      <c r="BB462" s="414"/>
      <c r="BC462" s="414"/>
      <c r="BD462" s="414"/>
      <c r="BE462" s="414"/>
    </row>
    <row r="463" spans="7:57" ht="15" customHeight="1">
      <c r="G463" s="415"/>
      <c r="H463" s="417">
        <v>451</v>
      </c>
      <c r="I463" s="411">
        <f t="shared" si="58"/>
        <v>0.2</v>
      </c>
      <c r="J463" s="779">
        <f>$J$13</f>
        <v>0</v>
      </c>
      <c r="K463" s="533">
        <f>$K$13</f>
        <v>0</v>
      </c>
      <c r="L463" s="780"/>
      <c r="M463" s="526">
        <f t="shared" si="59"/>
        <v>0</v>
      </c>
      <c r="N463" s="527">
        <f t="shared" si="60"/>
        <v>0.2</v>
      </c>
      <c r="O463" s="413"/>
      <c r="P463" s="531"/>
      <c r="Q463" s="531"/>
      <c r="R463" s="530">
        <f t="shared" si="56"/>
        <v>0.2</v>
      </c>
      <c r="S463" s="532">
        <f t="shared" si="61"/>
        <v>90.200000000000742</v>
      </c>
      <c r="T463" s="411" t="str">
        <f t="shared" si="57"/>
        <v>B</v>
      </c>
      <c r="U463" s="411" t="str">
        <f>IFERROR(INDEX(Nível!D:D,MATCH(H463,Nível!A:A,0)),U462)</f>
        <v>B</v>
      </c>
      <c r="V463" s="411" t="str">
        <f>IFERROR(INDEX(Nível!D:D,MATCH(H463,Nível!B:B,0)),V462)</f>
        <v>B</v>
      </c>
      <c r="W463" s="412" t="str">
        <f>IFERROR(INDEX(Nível!D:D,MATCH(H463,Nível!C:C,0)),CARREIRA!W462)</f>
        <v>B</v>
      </c>
      <c r="AZ463" s="411"/>
      <c r="BA463" s="413"/>
      <c r="BB463" s="414"/>
      <c r="BC463" s="414"/>
      <c r="BD463" s="414"/>
      <c r="BE463" s="414"/>
    </row>
    <row r="464" spans="7:57" ht="15" customHeight="1">
      <c r="G464" s="415"/>
      <c r="H464" s="411">
        <v>452</v>
      </c>
      <c r="I464" s="411">
        <f t="shared" si="58"/>
        <v>0.2</v>
      </c>
      <c r="J464" s="780"/>
      <c r="K464" s="533">
        <f>$K$14</f>
        <v>0</v>
      </c>
      <c r="L464" s="780"/>
      <c r="M464" s="526">
        <f t="shared" si="59"/>
        <v>0</v>
      </c>
      <c r="N464" s="527">
        <f t="shared" si="60"/>
        <v>0.2</v>
      </c>
      <c r="O464" s="413"/>
      <c r="P464" s="531"/>
      <c r="Q464" s="531"/>
      <c r="R464" s="530">
        <f t="shared" si="56"/>
        <v>0.2</v>
      </c>
      <c r="S464" s="532">
        <f t="shared" si="61"/>
        <v>90.400000000000745</v>
      </c>
      <c r="T464" s="411" t="str">
        <f t="shared" si="57"/>
        <v>B</v>
      </c>
      <c r="U464" s="411" t="str">
        <f>IFERROR(INDEX(Nível!D:D,MATCH(H464,Nível!A:A,0)),U463)</f>
        <v>B</v>
      </c>
      <c r="V464" s="411" t="str">
        <f>IFERROR(INDEX(Nível!D:D,MATCH(H464,Nível!B:B,0)),V463)</f>
        <v>B</v>
      </c>
      <c r="W464" s="412" t="str">
        <f>IFERROR(INDEX(Nível!D:D,MATCH(H464,Nível!C:C,0)),CARREIRA!W463)</f>
        <v>B</v>
      </c>
      <c r="AZ464" s="411"/>
      <c r="BA464" s="413"/>
      <c r="BB464" s="414"/>
      <c r="BC464" s="414"/>
      <c r="BD464" s="414"/>
      <c r="BE464" s="414"/>
    </row>
    <row r="465" spans="7:57" ht="15" customHeight="1">
      <c r="G465" s="415"/>
      <c r="H465" s="411">
        <v>453</v>
      </c>
      <c r="I465" s="411">
        <f t="shared" si="58"/>
        <v>0.2</v>
      </c>
      <c r="J465" s="780"/>
      <c r="K465" s="533">
        <f>$K$15</f>
        <v>0</v>
      </c>
      <c r="L465" s="780"/>
      <c r="M465" s="526">
        <f t="shared" si="59"/>
        <v>0</v>
      </c>
      <c r="N465" s="527">
        <f t="shared" si="60"/>
        <v>0.2</v>
      </c>
      <c r="O465" s="413"/>
      <c r="P465" s="531"/>
      <c r="Q465" s="531"/>
      <c r="R465" s="530">
        <f t="shared" si="56"/>
        <v>0.2</v>
      </c>
      <c r="S465" s="532">
        <f t="shared" si="61"/>
        <v>90.600000000000747</v>
      </c>
      <c r="T465" s="411" t="str">
        <f t="shared" si="57"/>
        <v>B</v>
      </c>
      <c r="U465" s="411" t="str">
        <f>IFERROR(INDEX(Nível!D:D,MATCH(H465,Nível!A:A,0)),U464)</f>
        <v>B</v>
      </c>
      <c r="V465" s="411" t="str">
        <f>IFERROR(INDEX(Nível!D:D,MATCH(H465,Nível!B:B,0)),V464)</f>
        <v>B</v>
      </c>
      <c r="W465" s="412" t="str">
        <f>IFERROR(INDEX(Nível!D:D,MATCH(H465,Nível!C:C,0)),CARREIRA!W464)</f>
        <v>B</v>
      </c>
      <c r="AZ465" s="411"/>
      <c r="BA465" s="413"/>
      <c r="BB465" s="414"/>
      <c r="BC465" s="414"/>
      <c r="BD465" s="414"/>
      <c r="BE465" s="414"/>
    </row>
    <row r="466" spans="7:57" ht="15" customHeight="1">
      <c r="G466" s="415"/>
      <c r="H466" s="417">
        <v>454</v>
      </c>
      <c r="I466" s="411">
        <f t="shared" si="58"/>
        <v>0.2</v>
      </c>
      <c r="J466" s="780"/>
      <c r="K466" s="533">
        <f>$K$16</f>
        <v>0</v>
      </c>
      <c r="L466" s="780"/>
      <c r="M466" s="526">
        <f t="shared" si="59"/>
        <v>0</v>
      </c>
      <c r="N466" s="527">
        <f t="shared" si="60"/>
        <v>0.2</v>
      </c>
      <c r="O466" s="413"/>
      <c r="P466" s="531"/>
      <c r="Q466" s="531"/>
      <c r="R466" s="530">
        <f t="shared" si="56"/>
        <v>0.2</v>
      </c>
      <c r="S466" s="532">
        <f t="shared" si="61"/>
        <v>90.80000000000075</v>
      </c>
      <c r="T466" s="411" t="str">
        <f t="shared" si="57"/>
        <v>B</v>
      </c>
      <c r="U466" s="411" t="str">
        <f>IFERROR(INDEX(Nível!D:D,MATCH(H466,Nível!A:A,0)),U465)</f>
        <v>B</v>
      </c>
      <c r="V466" s="411" t="str">
        <f>IFERROR(INDEX(Nível!D:D,MATCH(H466,Nível!B:B,0)),V465)</f>
        <v>B</v>
      </c>
      <c r="W466" s="412" t="str">
        <f>IFERROR(INDEX(Nível!D:D,MATCH(H466,Nível!C:C,0)),CARREIRA!W465)</f>
        <v>B</v>
      </c>
      <c r="AZ466" s="411"/>
      <c r="BA466" s="413"/>
      <c r="BB466" s="414"/>
      <c r="BC466" s="414"/>
      <c r="BD466" s="414"/>
      <c r="BE466" s="414"/>
    </row>
    <row r="467" spans="7:57" ht="15" customHeight="1">
      <c r="G467" s="415"/>
      <c r="H467" s="411">
        <v>455</v>
      </c>
      <c r="I467" s="411">
        <f t="shared" si="58"/>
        <v>0.2</v>
      </c>
      <c r="J467" s="780"/>
      <c r="K467" s="533">
        <f>$K$17</f>
        <v>0</v>
      </c>
      <c r="L467" s="780"/>
      <c r="M467" s="526">
        <f t="shared" si="59"/>
        <v>0</v>
      </c>
      <c r="N467" s="527">
        <f t="shared" si="60"/>
        <v>0.2</v>
      </c>
      <c r="O467" s="413"/>
      <c r="P467" s="531"/>
      <c r="Q467" s="531"/>
      <c r="R467" s="530">
        <f t="shared" si="56"/>
        <v>0.2</v>
      </c>
      <c r="S467" s="532">
        <f t="shared" si="61"/>
        <v>91.000000000000753</v>
      </c>
      <c r="T467" s="411" t="str">
        <f t="shared" si="57"/>
        <v>B</v>
      </c>
      <c r="U467" s="411" t="str">
        <f>IFERROR(INDEX(Nível!D:D,MATCH(H467,Nível!A:A,0)),U466)</f>
        <v>B</v>
      </c>
      <c r="V467" s="411" t="str">
        <f>IFERROR(INDEX(Nível!D:D,MATCH(H467,Nível!B:B,0)),V466)</f>
        <v>B</v>
      </c>
      <c r="W467" s="412" t="str">
        <f>IFERROR(INDEX(Nível!D:D,MATCH(H467,Nível!C:C,0)),CARREIRA!W466)</f>
        <v>B</v>
      </c>
      <c r="AZ467" s="411"/>
      <c r="BA467" s="413"/>
      <c r="BB467" s="414"/>
      <c r="BC467" s="414"/>
      <c r="BD467" s="414"/>
      <c r="BE467" s="414"/>
    </row>
    <row r="468" spans="7:57" ht="15" customHeight="1">
      <c r="G468" s="417"/>
      <c r="H468" s="411">
        <v>456</v>
      </c>
      <c r="I468" s="411">
        <f t="shared" si="58"/>
        <v>0.2</v>
      </c>
      <c r="J468" s="781"/>
      <c r="K468" s="533">
        <f>$K$18</f>
        <v>0</v>
      </c>
      <c r="L468" s="781"/>
      <c r="M468" s="526">
        <f t="shared" si="59"/>
        <v>0</v>
      </c>
      <c r="N468" s="527">
        <f t="shared" si="60"/>
        <v>0.2</v>
      </c>
      <c r="O468" s="413"/>
      <c r="P468" s="531"/>
      <c r="Q468" s="531"/>
      <c r="R468" s="530">
        <f t="shared" si="56"/>
        <v>0.2</v>
      </c>
      <c r="S468" s="532">
        <f t="shared" si="61"/>
        <v>91.200000000000756</v>
      </c>
      <c r="T468" s="411" t="str">
        <f t="shared" si="57"/>
        <v>B</v>
      </c>
      <c r="U468" s="411" t="str">
        <f>IFERROR(INDEX(Nível!D:D,MATCH(H468,Nível!A:A,0)),U467)</f>
        <v>B</v>
      </c>
      <c r="V468" s="411" t="str">
        <f>IFERROR(INDEX(Nível!D:D,MATCH(H468,Nível!B:B,0)),V467)</f>
        <v>B</v>
      </c>
      <c r="W468" s="412" t="str">
        <f>IFERROR(INDEX(Nível!D:D,MATCH(H468,Nível!C:C,0)),CARREIRA!W467)</f>
        <v>B</v>
      </c>
      <c r="AZ468" s="411"/>
      <c r="BA468" s="413"/>
      <c r="BB468" s="414"/>
      <c r="BC468" s="414"/>
      <c r="BD468" s="414"/>
      <c r="BE468" s="414"/>
    </row>
    <row r="469" spans="7:57" ht="15" customHeight="1">
      <c r="G469" s="409" t="s">
        <v>570</v>
      </c>
      <c r="H469" s="417">
        <v>457</v>
      </c>
      <c r="I469" s="411">
        <f t="shared" si="58"/>
        <v>0.2</v>
      </c>
      <c r="J469" s="779">
        <f>$J$13</f>
        <v>0</v>
      </c>
      <c r="K469" s="533">
        <f>$K$13</f>
        <v>0</v>
      </c>
      <c r="L469" s="779">
        <f>$L$13</f>
        <v>0</v>
      </c>
      <c r="M469" s="526">
        <f t="shared" si="59"/>
        <v>0</v>
      </c>
      <c r="N469" s="527">
        <f t="shared" si="60"/>
        <v>0.2</v>
      </c>
      <c r="O469" s="423"/>
      <c r="P469" s="531"/>
      <c r="Q469" s="531"/>
      <c r="R469" s="530">
        <f t="shared" si="56"/>
        <v>0.2</v>
      </c>
      <c r="S469" s="532">
        <f t="shared" si="61"/>
        <v>91.400000000000759</v>
      </c>
      <c r="T469" s="411" t="str">
        <f t="shared" si="57"/>
        <v>B</v>
      </c>
      <c r="U469" s="411" t="str">
        <f>IFERROR(INDEX(Nível!D:D,MATCH(H469,Nível!A:A,0)),U468)</f>
        <v>B</v>
      </c>
      <c r="V469" s="411" t="str">
        <f>IFERROR(INDEX(Nível!D:D,MATCH(H469,Nível!B:B,0)),V468)</f>
        <v>B</v>
      </c>
      <c r="W469" s="412" t="str">
        <f>IFERROR(INDEX(Nível!D:D,MATCH(H469,Nível!C:C,0)),CARREIRA!W468)</f>
        <v>B</v>
      </c>
      <c r="AZ469" s="411"/>
      <c r="BA469" s="413"/>
      <c r="BB469" s="414"/>
      <c r="BC469" s="414"/>
      <c r="BD469" s="414"/>
      <c r="BE469" s="414"/>
    </row>
    <row r="470" spans="7:57" ht="15" customHeight="1">
      <c r="G470" s="415"/>
      <c r="H470" s="411">
        <v>458</v>
      </c>
      <c r="I470" s="411">
        <f t="shared" si="58"/>
        <v>0.2</v>
      </c>
      <c r="J470" s="780"/>
      <c r="K470" s="533">
        <f>$K$14</f>
        <v>0</v>
      </c>
      <c r="L470" s="780"/>
      <c r="M470" s="526">
        <f t="shared" si="59"/>
        <v>0</v>
      </c>
      <c r="N470" s="527">
        <f t="shared" si="60"/>
        <v>0.2</v>
      </c>
      <c r="O470" s="413"/>
      <c r="P470" s="531"/>
      <c r="Q470" s="531"/>
      <c r="R470" s="530">
        <f t="shared" si="56"/>
        <v>0.2</v>
      </c>
      <c r="S470" s="532">
        <f t="shared" si="61"/>
        <v>91.600000000000762</v>
      </c>
      <c r="T470" s="411" t="str">
        <f t="shared" si="57"/>
        <v>B</v>
      </c>
      <c r="U470" s="411" t="str">
        <f>IFERROR(INDEX(Nível!D:D,MATCH(H470,Nível!A:A,0)),U469)</f>
        <v>B</v>
      </c>
      <c r="V470" s="411" t="str">
        <f>IFERROR(INDEX(Nível!D:D,MATCH(H470,Nível!B:B,0)),V469)</f>
        <v>B</v>
      </c>
      <c r="W470" s="412" t="str">
        <f>IFERROR(INDEX(Nível!D:D,MATCH(H470,Nível!C:C,0)),CARREIRA!W469)</f>
        <v>B</v>
      </c>
      <c r="AZ470" s="411"/>
      <c r="BA470" s="413"/>
      <c r="BB470" s="414"/>
      <c r="BC470" s="414"/>
      <c r="BD470" s="414"/>
      <c r="BE470" s="414"/>
    </row>
    <row r="471" spans="7:57" ht="15" customHeight="1">
      <c r="G471" s="415"/>
      <c r="H471" s="411">
        <v>459</v>
      </c>
      <c r="I471" s="411">
        <f t="shared" si="58"/>
        <v>0.2</v>
      </c>
      <c r="J471" s="780"/>
      <c r="K471" s="533">
        <f>$K$15</f>
        <v>0</v>
      </c>
      <c r="L471" s="780"/>
      <c r="M471" s="526">
        <f t="shared" si="59"/>
        <v>0</v>
      </c>
      <c r="N471" s="527">
        <f t="shared" si="60"/>
        <v>0.2</v>
      </c>
      <c r="O471" s="413"/>
      <c r="P471" s="531"/>
      <c r="Q471" s="531"/>
      <c r="R471" s="530">
        <f t="shared" si="56"/>
        <v>0.2</v>
      </c>
      <c r="S471" s="532">
        <f t="shared" si="61"/>
        <v>91.800000000000765</v>
      </c>
      <c r="T471" s="411" t="str">
        <f t="shared" si="57"/>
        <v>B</v>
      </c>
      <c r="U471" s="411" t="str">
        <f>IFERROR(INDEX(Nível!D:D,MATCH(H471,Nível!A:A,0)),U470)</f>
        <v>B</v>
      </c>
      <c r="V471" s="411" t="str">
        <f>IFERROR(INDEX(Nível!D:D,MATCH(H471,Nível!B:B,0)),V470)</f>
        <v>B</v>
      </c>
      <c r="W471" s="412" t="str">
        <f>IFERROR(INDEX(Nível!D:D,MATCH(H471,Nível!C:C,0)),CARREIRA!W470)</f>
        <v>B</v>
      </c>
      <c r="AZ471" s="411"/>
      <c r="BA471" s="413"/>
      <c r="BB471" s="414"/>
      <c r="BC471" s="414"/>
      <c r="BD471" s="414"/>
      <c r="BE471" s="414"/>
    </row>
    <row r="472" spans="7:57" ht="15" customHeight="1">
      <c r="G472" s="415"/>
      <c r="H472" s="417">
        <v>460</v>
      </c>
      <c r="I472" s="411">
        <f t="shared" si="58"/>
        <v>0.2</v>
      </c>
      <c r="J472" s="780"/>
      <c r="K472" s="533">
        <f>$K$16</f>
        <v>0</v>
      </c>
      <c r="L472" s="780"/>
      <c r="M472" s="526">
        <f t="shared" si="59"/>
        <v>0</v>
      </c>
      <c r="N472" s="527">
        <f t="shared" si="60"/>
        <v>0.2</v>
      </c>
      <c r="O472" s="413"/>
      <c r="P472" s="531"/>
      <c r="Q472" s="531"/>
      <c r="R472" s="530">
        <f t="shared" si="56"/>
        <v>0.2</v>
      </c>
      <c r="S472" s="532">
        <f t="shared" si="61"/>
        <v>92.000000000000767</v>
      </c>
      <c r="T472" s="411" t="str">
        <f t="shared" si="57"/>
        <v>B</v>
      </c>
      <c r="U472" s="411" t="str">
        <f>IFERROR(INDEX(Nível!D:D,MATCH(H472,Nível!A:A,0)),U471)</f>
        <v>B</v>
      </c>
      <c r="V472" s="411" t="str">
        <f>IFERROR(INDEX(Nível!D:D,MATCH(H472,Nível!B:B,0)),V471)</f>
        <v>B</v>
      </c>
      <c r="W472" s="412" t="str">
        <f>IFERROR(INDEX(Nível!D:D,MATCH(H472,Nível!C:C,0)),CARREIRA!W471)</f>
        <v>B</v>
      </c>
      <c r="AZ472" s="411"/>
      <c r="BA472" s="413"/>
      <c r="BB472" s="414"/>
      <c r="BC472" s="414"/>
      <c r="BD472" s="414"/>
      <c r="BE472" s="414"/>
    </row>
    <row r="473" spans="7:57" ht="15" customHeight="1">
      <c r="G473" s="415"/>
      <c r="H473" s="411">
        <v>461</v>
      </c>
      <c r="I473" s="411">
        <f t="shared" si="58"/>
        <v>0.2</v>
      </c>
      <c r="J473" s="780"/>
      <c r="K473" s="533">
        <f>$K$17</f>
        <v>0</v>
      </c>
      <c r="L473" s="780"/>
      <c r="M473" s="526">
        <f t="shared" si="59"/>
        <v>0</v>
      </c>
      <c r="N473" s="527">
        <f t="shared" si="60"/>
        <v>0.2</v>
      </c>
      <c r="O473" s="413"/>
      <c r="P473" s="531"/>
      <c r="Q473" s="531"/>
      <c r="R473" s="530">
        <f t="shared" si="56"/>
        <v>0.2</v>
      </c>
      <c r="S473" s="532">
        <f t="shared" si="61"/>
        <v>92.20000000000077</v>
      </c>
      <c r="T473" s="411" t="str">
        <f t="shared" si="57"/>
        <v>B</v>
      </c>
      <c r="U473" s="411" t="str">
        <f>IFERROR(INDEX(Nível!D:D,MATCH(H473,Nível!A:A,0)),U472)</f>
        <v>B</v>
      </c>
      <c r="V473" s="411" t="str">
        <f>IFERROR(INDEX(Nível!D:D,MATCH(H473,Nível!B:B,0)),V472)</f>
        <v>B</v>
      </c>
      <c r="W473" s="412" t="str">
        <f>IFERROR(INDEX(Nível!D:D,MATCH(H473,Nível!C:C,0)),CARREIRA!W472)</f>
        <v>B</v>
      </c>
      <c r="AZ473" s="411"/>
      <c r="BA473" s="413"/>
      <c r="BB473" s="414"/>
      <c r="BC473" s="414"/>
      <c r="BD473" s="414"/>
      <c r="BE473" s="414"/>
    </row>
    <row r="474" spans="7:57" ht="15" customHeight="1">
      <c r="G474" s="415"/>
      <c r="H474" s="411">
        <v>462</v>
      </c>
      <c r="I474" s="411">
        <f t="shared" si="58"/>
        <v>0.2</v>
      </c>
      <c r="J474" s="781"/>
      <c r="K474" s="533">
        <f>$K$18</f>
        <v>0</v>
      </c>
      <c r="L474" s="780"/>
      <c r="M474" s="526">
        <f t="shared" si="59"/>
        <v>0</v>
      </c>
      <c r="N474" s="527">
        <f t="shared" si="60"/>
        <v>0.2</v>
      </c>
      <c r="O474" s="413"/>
      <c r="P474" s="531"/>
      <c r="Q474" s="531"/>
      <c r="R474" s="530">
        <f t="shared" si="56"/>
        <v>0.2</v>
      </c>
      <c r="S474" s="532">
        <f t="shared" si="61"/>
        <v>92.400000000000773</v>
      </c>
      <c r="T474" s="411" t="str">
        <f t="shared" si="57"/>
        <v>B</v>
      </c>
      <c r="U474" s="411" t="str">
        <f>IFERROR(INDEX(Nível!D:D,MATCH(H474,Nível!A:A,0)),U473)</f>
        <v>B</v>
      </c>
      <c r="V474" s="411" t="str">
        <f>IFERROR(INDEX(Nível!D:D,MATCH(H474,Nível!B:B,0)),V473)</f>
        <v>B</v>
      </c>
      <c r="W474" s="412" t="str">
        <f>IFERROR(INDEX(Nível!D:D,MATCH(H474,Nível!C:C,0)),CARREIRA!W473)</f>
        <v>B</v>
      </c>
      <c r="AZ474" s="411"/>
      <c r="BA474" s="413"/>
      <c r="BB474" s="414"/>
      <c r="BC474" s="414"/>
      <c r="BD474" s="414"/>
      <c r="BE474" s="414"/>
    </row>
    <row r="475" spans="7:57" ht="15" customHeight="1">
      <c r="G475" s="415"/>
      <c r="H475" s="417">
        <v>463</v>
      </c>
      <c r="I475" s="411">
        <f t="shared" si="58"/>
        <v>0.2</v>
      </c>
      <c r="J475" s="779">
        <f>$J$13</f>
        <v>0</v>
      </c>
      <c r="K475" s="533">
        <f>$K$13</f>
        <v>0</v>
      </c>
      <c r="L475" s="780"/>
      <c r="M475" s="526">
        <f t="shared" si="59"/>
        <v>0</v>
      </c>
      <c r="N475" s="527">
        <f t="shared" si="60"/>
        <v>0.2</v>
      </c>
      <c r="O475" s="413"/>
      <c r="P475" s="531"/>
      <c r="Q475" s="531"/>
      <c r="R475" s="530">
        <f t="shared" si="56"/>
        <v>0.2</v>
      </c>
      <c r="S475" s="532">
        <f t="shared" si="61"/>
        <v>92.600000000000776</v>
      </c>
      <c r="T475" s="411" t="str">
        <f t="shared" si="57"/>
        <v>B</v>
      </c>
      <c r="U475" s="411" t="str">
        <f>IFERROR(INDEX(Nível!D:D,MATCH(H475,Nível!A:A,0)),U474)</f>
        <v>B</v>
      </c>
      <c r="V475" s="411" t="str">
        <f>IFERROR(INDEX(Nível!D:D,MATCH(H475,Nível!B:B,0)),V474)</f>
        <v>B</v>
      </c>
      <c r="W475" s="412" t="str">
        <f>IFERROR(INDEX(Nível!D:D,MATCH(H475,Nível!C:C,0)),CARREIRA!W474)</f>
        <v>B</v>
      </c>
      <c r="AZ475" s="411"/>
      <c r="BA475" s="413"/>
      <c r="BB475" s="414"/>
      <c r="BC475" s="414"/>
      <c r="BD475" s="414"/>
      <c r="BE475" s="414"/>
    </row>
    <row r="476" spans="7:57" ht="15" customHeight="1">
      <c r="G476" s="415"/>
      <c r="H476" s="411">
        <v>464</v>
      </c>
      <c r="I476" s="411">
        <f t="shared" si="58"/>
        <v>0.2</v>
      </c>
      <c r="J476" s="780"/>
      <c r="K476" s="533">
        <f>$K$14</f>
        <v>0</v>
      </c>
      <c r="L476" s="780"/>
      <c r="M476" s="526">
        <f t="shared" si="59"/>
        <v>0</v>
      </c>
      <c r="N476" s="527">
        <f t="shared" si="60"/>
        <v>0.2</v>
      </c>
      <c r="O476" s="413"/>
      <c r="P476" s="531"/>
      <c r="Q476" s="531"/>
      <c r="R476" s="530">
        <f t="shared" si="56"/>
        <v>0.2</v>
      </c>
      <c r="S476" s="532">
        <f t="shared" si="61"/>
        <v>92.800000000000779</v>
      </c>
      <c r="T476" s="411" t="str">
        <f t="shared" si="57"/>
        <v>B</v>
      </c>
      <c r="U476" s="411" t="str">
        <f>IFERROR(INDEX(Nível!D:D,MATCH(H476,Nível!A:A,0)),U475)</f>
        <v>B</v>
      </c>
      <c r="V476" s="411" t="str">
        <f>IFERROR(INDEX(Nível!D:D,MATCH(H476,Nível!B:B,0)),V475)</f>
        <v>B</v>
      </c>
      <c r="W476" s="412" t="str">
        <f>IFERROR(INDEX(Nível!D:D,MATCH(H476,Nível!C:C,0)),CARREIRA!W475)</f>
        <v>B</v>
      </c>
      <c r="AZ476" s="411"/>
      <c r="BA476" s="413"/>
      <c r="BB476" s="414"/>
      <c r="BC476" s="414"/>
      <c r="BD476" s="414"/>
      <c r="BE476" s="414"/>
    </row>
    <row r="477" spans="7:57" ht="15" customHeight="1">
      <c r="G477" s="415"/>
      <c r="H477" s="411">
        <v>465</v>
      </c>
      <c r="I477" s="411">
        <f t="shared" si="58"/>
        <v>0.2</v>
      </c>
      <c r="J477" s="780"/>
      <c r="K477" s="533">
        <f>$K$15</f>
        <v>0</v>
      </c>
      <c r="L477" s="780"/>
      <c r="M477" s="526">
        <f t="shared" si="59"/>
        <v>0</v>
      </c>
      <c r="N477" s="527">
        <f t="shared" si="60"/>
        <v>0.2</v>
      </c>
      <c r="O477" s="413"/>
      <c r="P477" s="531"/>
      <c r="Q477" s="531"/>
      <c r="R477" s="530">
        <f t="shared" si="56"/>
        <v>0.2</v>
      </c>
      <c r="S477" s="532">
        <f t="shared" si="61"/>
        <v>93.000000000000782</v>
      </c>
      <c r="T477" s="411" t="str">
        <f t="shared" si="57"/>
        <v>B</v>
      </c>
      <c r="U477" s="411" t="str">
        <f>IFERROR(INDEX(Nível!D:D,MATCH(H477,Nível!A:A,0)),U476)</f>
        <v>B</v>
      </c>
      <c r="V477" s="411" t="str">
        <f>IFERROR(INDEX(Nível!D:D,MATCH(H477,Nível!B:B,0)),V476)</f>
        <v>B</v>
      </c>
      <c r="W477" s="412" t="str">
        <f>IFERROR(INDEX(Nível!D:D,MATCH(H477,Nível!C:C,0)),CARREIRA!W476)</f>
        <v>B</v>
      </c>
      <c r="AZ477" s="411"/>
      <c r="BA477" s="413"/>
      <c r="BB477" s="414"/>
      <c r="BC477" s="414"/>
      <c r="BD477" s="414"/>
      <c r="BE477" s="414"/>
    </row>
    <row r="478" spans="7:57" ht="15" customHeight="1">
      <c r="G478" s="415"/>
      <c r="H478" s="417">
        <v>466</v>
      </c>
      <c r="I478" s="411">
        <f t="shared" si="58"/>
        <v>0.2</v>
      </c>
      <c r="J478" s="780"/>
      <c r="K478" s="533">
        <f>$K$16</f>
        <v>0</v>
      </c>
      <c r="L478" s="780"/>
      <c r="M478" s="526">
        <f t="shared" si="59"/>
        <v>0</v>
      </c>
      <c r="N478" s="527">
        <f t="shared" si="60"/>
        <v>0.2</v>
      </c>
      <c r="O478" s="413"/>
      <c r="P478" s="531"/>
      <c r="Q478" s="531"/>
      <c r="R478" s="530">
        <f t="shared" si="56"/>
        <v>0.2</v>
      </c>
      <c r="S478" s="532">
        <f t="shared" si="61"/>
        <v>93.200000000000784</v>
      </c>
      <c r="T478" s="411" t="str">
        <f t="shared" si="57"/>
        <v>B</v>
      </c>
      <c r="U478" s="411" t="str">
        <f>IFERROR(INDEX(Nível!D:D,MATCH(H478,Nível!A:A,0)),U477)</f>
        <v>B</v>
      </c>
      <c r="V478" s="411" t="str">
        <f>IFERROR(INDEX(Nível!D:D,MATCH(H478,Nível!B:B,0)),V477)</f>
        <v>B</v>
      </c>
      <c r="W478" s="412" t="str">
        <f>IFERROR(INDEX(Nível!D:D,MATCH(H478,Nível!C:C,0)),CARREIRA!W477)</f>
        <v>B</v>
      </c>
      <c r="AZ478" s="411"/>
      <c r="BA478" s="413"/>
      <c r="BB478" s="414"/>
      <c r="BC478" s="414"/>
      <c r="BD478" s="414"/>
      <c r="BE478" s="414"/>
    </row>
    <row r="479" spans="7:57" ht="15" customHeight="1">
      <c r="G479" s="415"/>
      <c r="H479" s="411">
        <v>467</v>
      </c>
      <c r="I479" s="411">
        <f t="shared" si="58"/>
        <v>0.2</v>
      </c>
      <c r="J479" s="780"/>
      <c r="K479" s="533">
        <f>$K$17</f>
        <v>0</v>
      </c>
      <c r="L479" s="780"/>
      <c r="M479" s="526">
        <f t="shared" si="59"/>
        <v>0</v>
      </c>
      <c r="N479" s="527">
        <f t="shared" si="60"/>
        <v>0.2</v>
      </c>
      <c r="O479" s="413"/>
      <c r="P479" s="531"/>
      <c r="Q479" s="531"/>
      <c r="R479" s="530">
        <f t="shared" si="56"/>
        <v>0.2</v>
      </c>
      <c r="S479" s="532">
        <f t="shared" si="61"/>
        <v>93.400000000000787</v>
      </c>
      <c r="T479" s="411" t="str">
        <f t="shared" si="57"/>
        <v>B</v>
      </c>
      <c r="U479" s="411" t="str">
        <f>IFERROR(INDEX(Nível!D:D,MATCH(H479,Nível!A:A,0)),U478)</f>
        <v>B</v>
      </c>
      <c r="V479" s="411" t="str">
        <f>IFERROR(INDEX(Nível!D:D,MATCH(H479,Nível!B:B,0)),V478)</f>
        <v>B</v>
      </c>
      <c r="W479" s="412" t="str">
        <f>IFERROR(INDEX(Nível!D:D,MATCH(H479,Nível!C:C,0)),CARREIRA!W478)</f>
        <v>B</v>
      </c>
      <c r="AZ479" s="411"/>
      <c r="BA479" s="413"/>
      <c r="BB479" s="414"/>
      <c r="BC479" s="414"/>
      <c r="BD479" s="414"/>
      <c r="BE479" s="414"/>
    </row>
    <row r="480" spans="7:57" ht="15" customHeight="1">
      <c r="G480" s="417"/>
      <c r="H480" s="411">
        <v>468</v>
      </c>
      <c r="I480" s="411">
        <f t="shared" si="58"/>
        <v>0.2</v>
      </c>
      <c r="J480" s="781"/>
      <c r="K480" s="533">
        <f>$K$18</f>
        <v>0</v>
      </c>
      <c r="L480" s="780"/>
      <c r="M480" s="526">
        <f t="shared" si="59"/>
        <v>0</v>
      </c>
      <c r="N480" s="527">
        <f t="shared" si="60"/>
        <v>0.2</v>
      </c>
      <c r="O480" s="423"/>
      <c r="P480" s="531"/>
      <c r="Q480" s="531"/>
      <c r="R480" s="530">
        <f t="shared" si="56"/>
        <v>0.2</v>
      </c>
      <c r="S480" s="532">
        <f t="shared" si="61"/>
        <v>93.60000000000079</v>
      </c>
      <c r="T480" s="411" t="str">
        <f t="shared" si="57"/>
        <v>B</v>
      </c>
      <c r="U480" s="411" t="str">
        <f>IFERROR(INDEX(Nível!D:D,MATCH(H480,Nível!A:A,0)),U479)</f>
        <v>B</v>
      </c>
      <c r="V480" s="411" t="str">
        <f>IFERROR(INDEX(Nível!D:D,MATCH(H480,Nível!B:B,0)),V479)</f>
        <v>B</v>
      </c>
      <c r="W480" s="412" t="str">
        <f>IFERROR(INDEX(Nível!D:D,MATCH(H480,Nível!C:C,0)),CARREIRA!W479)</f>
        <v>B</v>
      </c>
      <c r="AZ480" s="411"/>
      <c r="BA480" s="413"/>
      <c r="BB480" s="414"/>
      <c r="BC480" s="414"/>
      <c r="BD480" s="414"/>
      <c r="BE480" s="414"/>
    </row>
    <row r="481" spans="7:57" ht="15" customHeight="1">
      <c r="G481" s="409" t="s">
        <v>571</v>
      </c>
      <c r="H481" s="417">
        <v>469</v>
      </c>
      <c r="I481" s="411">
        <f t="shared" si="58"/>
        <v>0.2</v>
      </c>
      <c r="J481" s="779">
        <f>$J$13</f>
        <v>0</v>
      </c>
      <c r="K481" s="533">
        <f>$K$13</f>
        <v>0</v>
      </c>
      <c r="L481" s="780"/>
      <c r="M481" s="526">
        <f t="shared" si="59"/>
        <v>0</v>
      </c>
      <c r="N481" s="527">
        <f t="shared" si="60"/>
        <v>0.2</v>
      </c>
      <c r="O481" s="413"/>
      <c r="P481" s="531"/>
      <c r="Q481" s="531"/>
      <c r="R481" s="530">
        <f t="shared" si="56"/>
        <v>0.2</v>
      </c>
      <c r="S481" s="532">
        <f t="shared" si="61"/>
        <v>93.800000000000793</v>
      </c>
      <c r="T481" s="411" t="str">
        <f t="shared" si="57"/>
        <v>B</v>
      </c>
      <c r="U481" s="411" t="str">
        <f>IFERROR(INDEX(Nível!D:D,MATCH(H481,Nível!A:A,0)),U480)</f>
        <v>B</v>
      </c>
      <c r="V481" s="411" t="str">
        <f>IFERROR(INDEX(Nível!D:D,MATCH(H481,Nível!B:B,0)),V480)</f>
        <v>B</v>
      </c>
      <c r="W481" s="412" t="str">
        <f>IFERROR(INDEX(Nível!D:D,MATCH(H481,Nível!C:C,0)),CARREIRA!W480)</f>
        <v>B</v>
      </c>
      <c r="AZ481" s="411"/>
      <c r="BA481" s="413"/>
      <c r="BB481" s="414"/>
      <c r="BC481" s="414"/>
      <c r="BD481" s="414"/>
      <c r="BE481" s="414"/>
    </row>
    <row r="482" spans="7:57" ht="15" customHeight="1">
      <c r="G482" s="415"/>
      <c r="H482" s="411">
        <v>470</v>
      </c>
      <c r="I482" s="411">
        <f t="shared" si="58"/>
        <v>0.2</v>
      </c>
      <c r="J482" s="780"/>
      <c r="K482" s="533">
        <f>$K$14</f>
        <v>0</v>
      </c>
      <c r="L482" s="780"/>
      <c r="M482" s="526">
        <f t="shared" si="59"/>
        <v>0</v>
      </c>
      <c r="N482" s="527">
        <f t="shared" si="60"/>
        <v>0.2</v>
      </c>
      <c r="O482" s="413"/>
      <c r="P482" s="531"/>
      <c r="Q482" s="531"/>
      <c r="R482" s="530">
        <f t="shared" si="56"/>
        <v>0.2</v>
      </c>
      <c r="S482" s="532">
        <f t="shared" si="61"/>
        <v>94.000000000000796</v>
      </c>
      <c r="T482" s="411" t="str">
        <f t="shared" si="57"/>
        <v>B</v>
      </c>
      <c r="U482" s="411" t="str">
        <f>IFERROR(INDEX(Nível!D:D,MATCH(H482,Nível!A:A,0)),U481)</f>
        <v>B</v>
      </c>
      <c r="V482" s="411" t="str">
        <f>IFERROR(INDEX(Nível!D:D,MATCH(H482,Nível!B:B,0)),V481)</f>
        <v>B</v>
      </c>
      <c r="W482" s="412" t="str">
        <f>IFERROR(INDEX(Nível!D:D,MATCH(H482,Nível!C:C,0)),CARREIRA!W481)</f>
        <v>B</v>
      </c>
      <c r="AZ482" s="411"/>
      <c r="BA482" s="413"/>
      <c r="BB482" s="414"/>
      <c r="BC482" s="414"/>
      <c r="BD482" s="414"/>
      <c r="BE482" s="414"/>
    </row>
    <row r="483" spans="7:57" ht="15" customHeight="1">
      <c r="G483" s="415"/>
      <c r="H483" s="411">
        <v>471</v>
      </c>
      <c r="I483" s="411">
        <f t="shared" si="58"/>
        <v>0.2</v>
      </c>
      <c r="J483" s="780"/>
      <c r="K483" s="533">
        <f>$K$15</f>
        <v>0</v>
      </c>
      <c r="L483" s="780"/>
      <c r="M483" s="526">
        <f t="shared" si="59"/>
        <v>0</v>
      </c>
      <c r="N483" s="527">
        <f t="shared" si="60"/>
        <v>0.2</v>
      </c>
      <c r="O483" s="413"/>
      <c r="P483" s="531"/>
      <c r="Q483" s="531"/>
      <c r="R483" s="530">
        <f t="shared" si="56"/>
        <v>0.2</v>
      </c>
      <c r="S483" s="532">
        <f t="shared" si="61"/>
        <v>94.200000000000799</v>
      </c>
      <c r="T483" s="411" t="str">
        <f t="shared" si="57"/>
        <v>B</v>
      </c>
      <c r="U483" s="411" t="str">
        <f>IFERROR(INDEX(Nível!D:D,MATCH(H483,Nível!A:A,0)),U482)</f>
        <v>B</v>
      </c>
      <c r="V483" s="411" t="str">
        <f>IFERROR(INDEX(Nível!D:D,MATCH(H483,Nível!B:B,0)),V482)</f>
        <v>B</v>
      </c>
      <c r="W483" s="412" t="str">
        <f>IFERROR(INDEX(Nível!D:D,MATCH(H483,Nível!C:C,0)),CARREIRA!W482)</f>
        <v>B</v>
      </c>
      <c r="AZ483" s="411"/>
      <c r="BA483" s="413"/>
      <c r="BB483" s="414"/>
      <c r="BC483" s="414"/>
      <c r="BD483" s="414"/>
      <c r="BE483" s="414"/>
    </row>
    <row r="484" spans="7:57" ht="15" customHeight="1">
      <c r="G484" s="415"/>
      <c r="H484" s="417">
        <v>472</v>
      </c>
      <c r="I484" s="411">
        <f t="shared" si="58"/>
        <v>0.2</v>
      </c>
      <c r="J484" s="780"/>
      <c r="K484" s="533">
        <f>$K$16</f>
        <v>0</v>
      </c>
      <c r="L484" s="780"/>
      <c r="M484" s="526">
        <f t="shared" si="59"/>
        <v>0</v>
      </c>
      <c r="N484" s="527">
        <f t="shared" si="60"/>
        <v>0.2</v>
      </c>
      <c r="O484" s="413"/>
      <c r="P484" s="531"/>
      <c r="Q484" s="531"/>
      <c r="R484" s="530">
        <f t="shared" si="56"/>
        <v>0.2</v>
      </c>
      <c r="S484" s="532">
        <f t="shared" si="61"/>
        <v>94.400000000000801</v>
      </c>
      <c r="T484" s="411" t="str">
        <f t="shared" si="57"/>
        <v>B</v>
      </c>
      <c r="U484" s="411" t="str">
        <f>IFERROR(INDEX(Nível!D:D,MATCH(H484,Nível!A:A,0)),U483)</f>
        <v>B</v>
      </c>
      <c r="V484" s="411" t="str">
        <f>IFERROR(INDEX(Nível!D:D,MATCH(H484,Nível!B:B,0)),V483)</f>
        <v>B</v>
      </c>
      <c r="W484" s="412" t="str">
        <f>IFERROR(INDEX(Nível!D:D,MATCH(H484,Nível!C:C,0)),CARREIRA!W483)</f>
        <v>B</v>
      </c>
      <c r="AZ484" s="411"/>
      <c r="BA484" s="413"/>
      <c r="BB484" s="414"/>
      <c r="BC484" s="414"/>
      <c r="BD484" s="414"/>
      <c r="BE484" s="414"/>
    </row>
    <row r="485" spans="7:57" ht="15" customHeight="1">
      <c r="G485" s="415"/>
      <c r="H485" s="411">
        <v>473</v>
      </c>
      <c r="I485" s="411">
        <f t="shared" si="58"/>
        <v>0.2</v>
      </c>
      <c r="J485" s="780"/>
      <c r="K485" s="533">
        <f>$K$17</f>
        <v>0</v>
      </c>
      <c r="L485" s="780"/>
      <c r="M485" s="526">
        <f t="shared" si="59"/>
        <v>0</v>
      </c>
      <c r="N485" s="527">
        <f t="shared" si="60"/>
        <v>0.2</v>
      </c>
      <c r="O485" s="413"/>
      <c r="P485" s="531"/>
      <c r="Q485" s="531"/>
      <c r="R485" s="530">
        <f t="shared" si="56"/>
        <v>0.2</v>
      </c>
      <c r="S485" s="532">
        <f t="shared" si="61"/>
        <v>94.600000000000804</v>
      </c>
      <c r="T485" s="411" t="str">
        <f t="shared" si="57"/>
        <v>B</v>
      </c>
      <c r="U485" s="411" t="str">
        <f>IFERROR(INDEX(Nível!D:D,MATCH(H485,Nível!A:A,0)),U484)</f>
        <v>B</v>
      </c>
      <c r="V485" s="411" t="str">
        <f>IFERROR(INDEX(Nível!D:D,MATCH(H485,Nível!B:B,0)),V484)</f>
        <v>B</v>
      </c>
      <c r="W485" s="412" t="str">
        <f>IFERROR(INDEX(Nível!D:D,MATCH(H485,Nível!C:C,0)),CARREIRA!W484)</f>
        <v>B</v>
      </c>
      <c r="AZ485" s="411"/>
      <c r="BA485" s="413"/>
      <c r="BB485" s="414"/>
      <c r="BC485" s="414"/>
      <c r="BD485" s="414"/>
      <c r="BE485" s="414"/>
    </row>
    <row r="486" spans="7:57" ht="15" customHeight="1">
      <c r="G486" s="415"/>
      <c r="H486" s="411">
        <v>474</v>
      </c>
      <c r="I486" s="411">
        <f t="shared" si="58"/>
        <v>0.2</v>
      </c>
      <c r="J486" s="781"/>
      <c r="K486" s="533">
        <f>$K$18</f>
        <v>0</v>
      </c>
      <c r="L486" s="780"/>
      <c r="M486" s="526">
        <f t="shared" si="59"/>
        <v>0</v>
      </c>
      <c r="N486" s="527">
        <f t="shared" si="60"/>
        <v>0.2</v>
      </c>
      <c r="O486" s="413"/>
      <c r="P486" s="531"/>
      <c r="Q486" s="531"/>
      <c r="R486" s="530">
        <f t="shared" si="56"/>
        <v>0.2</v>
      </c>
      <c r="S486" s="532">
        <f t="shared" si="61"/>
        <v>94.800000000000807</v>
      </c>
      <c r="T486" s="411" t="str">
        <f t="shared" si="57"/>
        <v>B</v>
      </c>
      <c r="U486" s="411" t="str">
        <f>IFERROR(INDEX(Nível!D:D,MATCH(H486,Nível!A:A,0)),U485)</f>
        <v>B</v>
      </c>
      <c r="V486" s="411" t="str">
        <f>IFERROR(INDEX(Nível!D:D,MATCH(H486,Nível!B:B,0)),V485)</f>
        <v>B</v>
      </c>
      <c r="W486" s="412" t="str">
        <f>IFERROR(INDEX(Nível!D:D,MATCH(H486,Nível!C:C,0)),CARREIRA!W485)</f>
        <v>B</v>
      </c>
      <c r="AZ486" s="411"/>
      <c r="BA486" s="413"/>
      <c r="BB486" s="414"/>
      <c r="BC486" s="414"/>
      <c r="BD486" s="414"/>
      <c r="BE486" s="414"/>
    </row>
    <row r="487" spans="7:57" ht="15" customHeight="1">
      <c r="G487" s="415"/>
      <c r="H487" s="417">
        <v>475</v>
      </c>
      <c r="I487" s="411">
        <f t="shared" si="58"/>
        <v>0.2</v>
      </c>
      <c r="J487" s="779">
        <f>$J$13</f>
        <v>0</v>
      </c>
      <c r="K487" s="533">
        <f>$K$13</f>
        <v>0</v>
      </c>
      <c r="L487" s="780"/>
      <c r="M487" s="526">
        <f t="shared" si="59"/>
        <v>0</v>
      </c>
      <c r="N487" s="527">
        <f t="shared" si="60"/>
        <v>0.2</v>
      </c>
      <c r="O487" s="413"/>
      <c r="P487" s="531"/>
      <c r="Q487" s="531"/>
      <c r="R487" s="530">
        <f t="shared" si="56"/>
        <v>0.2</v>
      </c>
      <c r="S487" s="532">
        <f t="shared" si="61"/>
        <v>95.00000000000081</v>
      </c>
      <c r="T487" s="411" t="str">
        <f t="shared" si="57"/>
        <v>B</v>
      </c>
      <c r="U487" s="411" t="str">
        <f>IFERROR(INDEX(Nível!D:D,MATCH(H487,Nível!A:A,0)),U486)</f>
        <v>B</v>
      </c>
      <c r="V487" s="411" t="str">
        <f>IFERROR(INDEX(Nível!D:D,MATCH(H487,Nível!B:B,0)),V486)</f>
        <v>B</v>
      </c>
      <c r="W487" s="412" t="str">
        <f>IFERROR(INDEX(Nível!D:D,MATCH(H487,Nível!C:C,0)),CARREIRA!W486)</f>
        <v>B</v>
      </c>
      <c r="AZ487" s="411"/>
      <c r="BA487" s="413"/>
      <c r="BB487" s="414"/>
      <c r="BC487" s="414"/>
      <c r="BD487" s="414"/>
      <c r="BE487" s="414"/>
    </row>
    <row r="488" spans="7:57" ht="15" customHeight="1">
      <c r="G488" s="415"/>
      <c r="H488" s="411">
        <v>476</v>
      </c>
      <c r="I488" s="411">
        <f t="shared" si="58"/>
        <v>0.2</v>
      </c>
      <c r="J488" s="780"/>
      <c r="K488" s="533">
        <f>$K$14</f>
        <v>0</v>
      </c>
      <c r="L488" s="780"/>
      <c r="M488" s="526">
        <f t="shared" si="59"/>
        <v>0</v>
      </c>
      <c r="N488" s="527">
        <f t="shared" si="60"/>
        <v>0.2</v>
      </c>
      <c r="O488" s="413"/>
      <c r="P488" s="531"/>
      <c r="Q488" s="531"/>
      <c r="R488" s="530">
        <f t="shared" si="56"/>
        <v>0.2</v>
      </c>
      <c r="S488" s="532">
        <f t="shared" si="61"/>
        <v>95.200000000000813</v>
      </c>
      <c r="T488" s="411" t="str">
        <f t="shared" si="57"/>
        <v>B</v>
      </c>
      <c r="U488" s="411" t="str">
        <f>IFERROR(INDEX(Nível!D:D,MATCH(H488,Nível!A:A,0)),U487)</f>
        <v>B</v>
      </c>
      <c r="V488" s="411" t="str">
        <f>IFERROR(INDEX(Nível!D:D,MATCH(H488,Nível!B:B,0)),V487)</f>
        <v>B</v>
      </c>
      <c r="W488" s="412" t="str">
        <f>IFERROR(INDEX(Nível!D:D,MATCH(H488,Nível!C:C,0)),CARREIRA!W487)</f>
        <v>B</v>
      </c>
      <c r="AZ488" s="411"/>
      <c r="BA488" s="413"/>
      <c r="BB488" s="414"/>
      <c r="BC488" s="414"/>
      <c r="BD488" s="414"/>
      <c r="BE488" s="414"/>
    </row>
    <row r="489" spans="7:57" ht="15" customHeight="1">
      <c r="G489" s="415"/>
      <c r="H489" s="411">
        <v>477</v>
      </c>
      <c r="I489" s="411">
        <f t="shared" si="58"/>
        <v>0.2</v>
      </c>
      <c r="J489" s="780"/>
      <c r="K489" s="533">
        <f>$K$15</f>
        <v>0</v>
      </c>
      <c r="L489" s="780"/>
      <c r="M489" s="526">
        <f t="shared" si="59"/>
        <v>0</v>
      </c>
      <c r="N489" s="527">
        <f t="shared" si="60"/>
        <v>0.2</v>
      </c>
      <c r="O489" s="413"/>
      <c r="P489" s="531"/>
      <c r="Q489" s="531"/>
      <c r="R489" s="530">
        <f t="shared" si="56"/>
        <v>0.2</v>
      </c>
      <c r="S489" s="532">
        <f t="shared" si="61"/>
        <v>95.400000000000816</v>
      </c>
      <c r="T489" s="411" t="str">
        <f t="shared" si="57"/>
        <v>B</v>
      </c>
      <c r="U489" s="411" t="str">
        <f>IFERROR(INDEX(Nível!D:D,MATCH(H489,Nível!A:A,0)),U488)</f>
        <v>B</v>
      </c>
      <c r="V489" s="411" t="str">
        <f>IFERROR(INDEX(Nível!D:D,MATCH(H489,Nível!B:B,0)),V488)</f>
        <v>B</v>
      </c>
      <c r="W489" s="412" t="str">
        <f>IFERROR(INDEX(Nível!D:D,MATCH(H489,Nível!C:C,0)),CARREIRA!W488)</f>
        <v>B</v>
      </c>
      <c r="AZ489" s="411"/>
      <c r="BA489" s="413"/>
      <c r="BB489" s="414"/>
      <c r="BC489" s="414"/>
      <c r="BD489" s="414"/>
      <c r="BE489" s="414"/>
    </row>
    <row r="490" spans="7:57" ht="15" customHeight="1">
      <c r="G490" s="415"/>
      <c r="H490" s="417">
        <v>478</v>
      </c>
      <c r="I490" s="411">
        <f t="shared" si="58"/>
        <v>0.2</v>
      </c>
      <c r="J490" s="780"/>
      <c r="K490" s="533">
        <f>$K$16</f>
        <v>0</v>
      </c>
      <c r="L490" s="780"/>
      <c r="M490" s="526">
        <f t="shared" si="59"/>
        <v>0</v>
      </c>
      <c r="N490" s="527">
        <f t="shared" si="60"/>
        <v>0.2</v>
      </c>
      <c r="O490" s="413"/>
      <c r="P490" s="531"/>
      <c r="Q490" s="531"/>
      <c r="R490" s="530">
        <f t="shared" si="56"/>
        <v>0.2</v>
      </c>
      <c r="S490" s="532">
        <f t="shared" si="61"/>
        <v>95.600000000000819</v>
      </c>
      <c r="T490" s="411" t="str">
        <f t="shared" si="57"/>
        <v>B</v>
      </c>
      <c r="U490" s="411" t="str">
        <f>IFERROR(INDEX(Nível!D:D,MATCH(H490,Nível!A:A,0)),U489)</f>
        <v>B</v>
      </c>
      <c r="V490" s="411" t="str">
        <f>IFERROR(INDEX(Nível!D:D,MATCH(H490,Nível!B:B,0)),V489)</f>
        <v>B</v>
      </c>
      <c r="W490" s="412" t="str">
        <f>IFERROR(INDEX(Nível!D:D,MATCH(H490,Nível!C:C,0)),CARREIRA!W489)</f>
        <v>B</v>
      </c>
      <c r="AZ490" s="411"/>
      <c r="BA490" s="413"/>
      <c r="BB490" s="414"/>
      <c r="BC490" s="414"/>
      <c r="BD490" s="414"/>
      <c r="BE490" s="414"/>
    </row>
    <row r="491" spans="7:57" ht="15" customHeight="1">
      <c r="G491" s="415"/>
      <c r="H491" s="411">
        <v>479</v>
      </c>
      <c r="I491" s="411">
        <f t="shared" si="58"/>
        <v>0.2</v>
      </c>
      <c r="J491" s="780"/>
      <c r="K491" s="533">
        <f>$K$17</f>
        <v>0</v>
      </c>
      <c r="L491" s="780"/>
      <c r="M491" s="526">
        <f t="shared" si="59"/>
        <v>0</v>
      </c>
      <c r="N491" s="527">
        <f t="shared" si="60"/>
        <v>0.2</v>
      </c>
      <c r="O491" s="413"/>
      <c r="P491" s="531"/>
      <c r="Q491" s="531"/>
      <c r="R491" s="530">
        <f t="shared" si="56"/>
        <v>0.2</v>
      </c>
      <c r="S491" s="532">
        <f t="shared" si="61"/>
        <v>95.800000000000821</v>
      </c>
      <c r="T491" s="411" t="str">
        <f t="shared" si="57"/>
        <v>B</v>
      </c>
      <c r="U491" s="411" t="str">
        <f>IFERROR(INDEX(Nível!D:D,MATCH(H491,Nível!A:A,0)),U490)</f>
        <v>B</v>
      </c>
      <c r="V491" s="411" t="str">
        <f>IFERROR(INDEX(Nível!D:D,MATCH(H491,Nível!B:B,0)),V490)</f>
        <v>B</v>
      </c>
      <c r="W491" s="412" t="str">
        <f>IFERROR(INDEX(Nível!D:D,MATCH(H491,Nível!C:C,0)),CARREIRA!W490)</f>
        <v>B</v>
      </c>
      <c r="AZ491" s="411"/>
      <c r="BA491" s="413"/>
      <c r="BB491" s="414"/>
      <c r="BC491" s="414"/>
      <c r="BD491" s="414"/>
      <c r="BE491" s="414"/>
    </row>
    <row r="492" spans="7:57" ht="15" customHeight="1">
      <c r="G492" s="417"/>
      <c r="H492" s="411">
        <v>480</v>
      </c>
      <c r="I492" s="411">
        <f t="shared" si="58"/>
        <v>0.2</v>
      </c>
      <c r="J492" s="781"/>
      <c r="K492" s="533">
        <f>$K$18</f>
        <v>0</v>
      </c>
      <c r="L492" s="781"/>
      <c r="M492" s="526">
        <f t="shared" si="59"/>
        <v>0</v>
      </c>
      <c r="N492" s="527">
        <f t="shared" si="60"/>
        <v>0.2</v>
      </c>
      <c r="O492" s="413"/>
      <c r="P492" s="531"/>
      <c r="Q492" s="531"/>
      <c r="R492" s="530">
        <f t="shared" si="56"/>
        <v>0.2</v>
      </c>
      <c r="S492" s="532">
        <f t="shared" si="61"/>
        <v>96.000000000000824</v>
      </c>
      <c r="T492" s="411" t="str">
        <f t="shared" si="57"/>
        <v>C</v>
      </c>
      <c r="U492" s="411" t="str">
        <f>IFERROR(INDEX(Nível!D:D,MATCH(H492,Nível!A:A,0)),U491)</f>
        <v>C</v>
      </c>
      <c r="V492" s="411" t="str">
        <f>IFERROR(INDEX(Nível!D:D,MATCH(H492,Nível!B:B,0)),V491)</f>
        <v>C</v>
      </c>
      <c r="W492" s="412" t="str">
        <f>IFERROR(INDEX(Nível!D:D,MATCH(H492,Nível!C:C,0)),CARREIRA!W491)</f>
        <v>C</v>
      </c>
      <c r="AZ492" s="411"/>
      <c r="BA492" s="413"/>
      <c r="BB492" s="414"/>
      <c r="BC492" s="414"/>
      <c r="BD492" s="414"/>
      <c r="BE492" s="414"/>
    </row>
    <row r="493" spans="7:57" ht="15" customHeight="1">
      <c r="G493" s="409" t="s">
        <v>572</v>
      </c>
      <c r="H493" s="417">
        <v>481</v>
      </c>
      <c r="I493" s="411">
        <f t="shared" si="58"/>
        <v>0.2</v>
      </c>
      <c r="J493" s="779">
        <f>$J$13</f>
        <v>0</v>
      </c>
      <c r="K493" s="533">
        <f>$K$13</f>
        <v>0</v>
      </c>
      <c r="L493" s="779">
        <f>$L$13</f>
        <v>0</v>
      </c>
      <c r="M493" s="526">
        <f t="shared" si="59"/>
        <v>0</v>
      </c>
      <c r="N493" s="527">
        <f t="shared" si="60"/>
        <v>0.2</v>
      </c>
      <c r="O493" s="413"/>
      <c r="P493" s="531"/>
      <c r="Q493" s="531"/>
      <c r="R493" s="530">
        <f t="shared" si="56"/>
        <v>0.2</v>
      </c>
      <c r="S493" s="532">
        <f t="shared" si="61"/>
        <v>96.200000000000827</v>
      </c>
      <c r="T493" s="411" t="str">
        <f t="shared" si="57"/>
        <v>C</v>
      </c>
      <c r="U493" s="411" t="str">
        <f>IFERROR(INDEX(Nível!D:D,MATCH(H493,Nível!A:A,0)),U492)</f>
        <v>C</v>
      </c>
      <c r="V493" s="411" t="str">
        <f>IFERROR(INDEX(Nível!D:D,MATCH(H493,Nível!B:B,0)),V492)</f>
        <v>C</v>
      </c>
      <c r="W493" s="412" t="str">
        <f>IFERROR(INDEX(Nível!D:D,MATCH(H493,Nível!C:C,0)),CARREIRA!W492)</f>
        <v>C</v>
      </c>
      <c r="AZ493" s="411"/>
      <c r="BA493" s="413"/>
      <c r="BB493" s="414"/>
      <c r="BC493" s="414"/>
      <c r="BD493" s="414"/>
      <c r="BE493" s="414"/>
    </row>
    <row r="494" spans="7:57" ht="15" customHeight="1">
      <c r="G494" s="415"/>
      <c r="H494" s="411">
        <v>482</v>
      </c>
      <c r="I494" s="411">
        <f t="shared" si="58"/>
        <v>0.2</v>
      </c>
      <c r="J494" s="780"/>
      <c r="K494" s="533">
        <f>$K$14</f>
        <v>0</v>
      </c>
      <c r="L494" s="780"/>
      <c r="M494" s="526">
        <f t="shared" si="59"/>
        <v>0</v>
      </c>
      <c r="N494" s="527">
        <f t="shared" si="60"/>
        <v>0.2</v>
      </c>
      <c r="O494" s="413"/>
      <c r="P494" s="531"/>
      <c r="Q494" s="531"/>
      <c r="R494" s="530">
        <f t="shared" si="56"/>
        <v>0.2</v>
      </c>
      <c r="S494" s="532">
        <f t="shared" si="61"/>
        <v>96.40000000000083</v>
      </c>
      <c r="T494" s="411" t="str">
        <f t="shared" si="57"/>
        <v>C</v>
      </c>
      <c r="U494" s="411" t="str">
        <f>IFERROR(INDEX(Nível!D:D,MATCH(H494,Nível!A:A,0)),U493)</f>
        <v>C</v>
      </c>
      <c r="V494" s="411" t="str">
        <f>IFERROR(INDEX(Nível!D:D,MATCH(H494,Nível!B:B,0)),V493)</f>
        <v>C</v>
      </c>
      <c r="W494" s="412" t="str">
        <f>IFERROR(INDEX(Nível!D:D,MATCH(H494,Nível!C:C,0)),CARREIRA!W493)</f>
        <v>C</v>
      </c>
      <c r="AZ494" s="411"/>
      <c r="BA494" s="413"/>
      <c r="BB494" s="414"/>
      <c r="BC494" s="414"/>
      <c r="BD494" s="414"/>
      <c r="BE494" s="414"/>
    </row>
    <row r="495" spans="7:57" ht="15" customHeight="1">
      <c r="G495" s="415"/>
      <c r="H495" s="411">
        <v>483</v>
      </c>
      <c r="I495" s="411">
        <f t="shared" si="58"/>
        <v>0.2</v>
      </c>
      <c r="J495" s="780"/>
      <c r="K495" s="533">
        <f>$K$15</f>
        <v>0</v>
      </c>
      <c r="L495" s="780"/>
      <c r="M495" s="526">
        <f t="shared" si="59"/>
        <v>0</v>
      </c>
      <c r="N495" s="527">
        <f t="shared" si="60"/>
        <v>0.2</v>
      </c>
      <c r="O495" s="413"/>
      <c r="P495" s="531"/>
      <c r="Q495" s="531"/>
      <c r="R495" s="530">
        <f t="shared" si="56"/>
        <v>0.2</v>
      </c>
      <c r="S495" s="532">
        <f t="shared" si="61"/>
        <v>96.600000000000833</v>
      </c>
      <c r="T495" s="411" t="str">
        <f t="shared" si="57"/>
        <v>C</v>
      </c>
      <c r="U495" s="411" t="str">
        <f>IFERROR(INDEX(Nível!D:D,MATCH(H495,Nível!A:A,0)),U494)</f>
        <v>C</v>
      </c>
      <c r="V495" s="411" t="str">
        <f>IFERROR(INDEX(Nível!D:D,MATCH(H495,Nível!B:B,0)),V494)</f>
        <v>C</v>
      </c>
      <c r="W495" s="412" t="str">
        <f>IFERROR(INDEX(Nível!D:D,MATCH(H495,Nível!C:C,0)),CARREIRA!W494)</f>
        <v>C</v>
      </c>
      <c r="AZ495" s="411"/>
      <c r="BA495" s="413"/>
      <c r="BB495" s="414"/>
      <c r="BC495" s="414"/>
      <c r="BD495" s="414"/>
      <c r="BE495" s="414"/>
    </row>
    <row r="496" spans="7:57" ht="15" customHeight="1">
      <c r="G496" s="415"/>
      <c r="H496" s="417">
        <v>484</v>
      </c>
      <c r="I496" s="411">
        <f t="shared" si="58"/>
        <v>0.2</v>
      </c>
      <c r="J496" s="780"/>
      <c r="K496" s="533">
        <f>$K$16</f>
        <v>0</v>
      </c>
      <c r="L496" s="780"/>
      <c r="M496" s="526">
        <f t="shared" si="59"/>
        <v>0</v>
      </c>
      <c r="N496" s="527">
        <f t="shared" si="60"/>
        <v>0.2</v>
      </c>
      <c r="O496" s="413"/>
      <c r="P496" s="531"/>
      <c r="Q496" s="531"/>
      <c r="R496" s="530">
        <f t="shared" si="56"/>
        <v>0.2</v>
      </c>
      <c r="S496" s="532">
        <f t="shared" si="61"/>
        <v>96.800000000000836</v>
      </c>
      <c r="T496" s="411" t="str">
        <f t="shared" si="57"/>
        <v>C</v>
      </c>
      <c r="U496" s="411" t="str">
        <f>IFERROR(INDEX(Nível!D:D,MATCH(H496,Nível!A:A,0)),U495)</f>
        <v>C</v>
      </c>
      <c r="V496" s="411" t="str">
        <f>IFERROR(INDEX(Nível!D:D,MATCH(H496,Nível!B:B,0)),V495)</f>
        <v>C</v>
      </c>
      <c r="W496" s="412" t="str">
        <f>IFERROR(INDEX(Nível!D:D,MATCH(H496,Nível!C:C,0)),CARREIRA!W495)</f>
        <v>C</v>
      </c>
      <c r="AZ496" s="411"/>
      <c r="BA496" s="413"/>
      <c r="BB496" s="414"/>
      <c r="BC496" s="414"/>
      <c r="BD496" s="414"/>
      <c r="BE496" s="414"/>
    </row>
    <row r="497" spans="7:57" ht="15" customHeight="1">
      <c r="G497" s="415"/>
      <c r="H497" s="411">
        <v>485</v>
      </c>
      <c r="I497" s="411">
        <f t="shared" si="58"/>
        <v>0.2</v>
      </c>
      <c r="J497" s="780"/>
      <c r="K497" s="533">
        <f>$K$17</f>
        <v>0</v>
      </c>
      <c r="L497" s="780"/>
      <c r="M497" s="526">
        <f t="shared" si="59"/>
        <v>0</v>
      </c>
      <c r="N497" s="527">
        <f t="shared" si="60"/>
        <v>0.2</v>
      </c>
      <c r="O497" s="413"/>
      <c r="P497" s="531"/>
      <c r="Q497" s="531"/>
      <c r="R497" s="530">
        <f t="shared" si="56"/>
        <v>0.2</v>
      </c>
      <c r="S497" s="532">
        <f t="shared" si="61"/>
        <v>97.000000000000838</v>
      </c>
      <c r="T497" s="411" t="str">
        <f t="shared" si="57"/>
        <v>C</v>
      </c>
      <c r="U497" s="411" t="str">
        <f>IFERROR(INDEX(Nível!D:D,MATCH(H497,Nível!A:A,0)),U496)</f>
        <v>C</v>
      </c>
      <c r="V497" s="411" t="str">
        <f>IFERROR(INDEX(Nível!D:D,MATCH(H497,Nível!B:B,0)),V496)</f>
        <v>C</v>
      </c>
      <c r="W497" s="412" t="str">
        <f>IFERROR(INDEX(Nível!D:D,MATCH(H497,Nível!C:C,0)),CARREIRA!W496)</f>
        <v>C</v>
      </c>
      <c r="AZ497" s="411"/>
      <c r="BA497" s="413"/>
      <c r="BB497" s="414"/>
      <c r="BC497" s="414"/>
      <c r="BD497" s="414"/>
      <c r="BE497" s="414"/>
    </row>
    <row r="498" spans="7:57" ht="15" customHeight="1">
      <c r="G498" s="415"/>
      <c r="H498" s="411">
        <v>486</v>
      </c>
      <c r="I498" s="411">
        <f t="shared" si="58"/>
        <v>0.2</v>
      </c>
      <c r="J498" s="781"/>
      <c r="K498" s="533">
        <f>$K$18</f>
        <v>0</v>
      </c>
      <c r="L498" s="780"/>
      <c r="M498" s="526">
        <f t="shared" si="59"/>
        <v>0</v>
      </c>
      <c r="N498" s="527">
        <f t="shared" si="60"/>
        <v>0.2</v>
      </c>
      <c r="O498" s="413"/>
      <c r="P498" s="531"/>
      <c r="Q498" s="531"/>
      <c r="R498" s="530">
        <f t="shared" si="56"/>
        <v>0.2</v>
      </c>
      <c r="S498" s="532">
        <f t="shared" si="61"/>
        <v>97.200000000000841</v>
      </c>
      <c r="T498" s="411" t="str">
        <f t="shared" si="57"/>
        <v>C</v>
      </c>
      <c r="U498" s="411" t="str">
        <f>IFERROR(INDEX(Nível!D:D,MATCH(H498,Nível!A:A,0)),U497)</f>
        <v>C</v>
      </c>
      <c r="V498" s="411" t="str">
        <f>IFERROR(INDEX(Nível!D:D,MATCH(H498,Nível!B:B,0)),V497)</f>
        <v>C</v>
      </c>
      <c r="W498" s="412" t="str">
        <f>IFERROR(INDEX(Nível!D:D,MATCH(H498,Nível!C:C,0)),CARREIRA!W497)</f>
        <v>C</v>
      </c>
      <c r="AZ498" s="411"/>
      <c r="BA498" s="413"/>
      <c r="BB498" s="414"/>
      <c r="BC498" s="414"/>
      <c r="BD498" s="414"/>
      <c r="BE498" s="414"/>
    </row>
    <row r="499" spans="7:57" ht="15" customHeight="1">
      <c r="G499" s="415"/>
      <c r="H499" s="417">
        <v>487</v>
      </c>
      <c r="I499" s="411">
        <f t="shared" si="58"/>
        <v>0.2</v>
      </c>
      <c r="J499" s="779">
        <f>$J$13</f>
        <v>0</v>
      </c>
      <c r="K499" s="533">
        <f>$K$13</f>
        <v>0</v>
      </c>
      <c r="L499" s="780"/>
      <c r="M499" s="526">
        <f t="shared" si="59"/>
        <v>0</v>
      </c>
      <c r="N499" s="527">
        <f t="shared" si="60"/>
        <v>0.2</v>
      </c>
      <c r="O499" s="413"/>
      <c r="P499" s="531"/>
      <c r="Q499" s="531"/>
      <c r="R499" s="530">
        <f t="shared" si="56"/>
        <v>0.2</v>
      </c>
      <c r="S499" s="532">
        <f t="shared" si="61"/>
        <v>97.400000000000844</v>
      </c>
      <c r="T499" s="411" t="str">
        <f t="shared" si="57"/>
        <v>C</v>
      </c>
      <c r="U499" s="411" t="str">
        <f>IFERROR(INDEX(Nível!D:D,MATCH(H499,Nível!A:A,0)),U498)</f>
        <v>C</v>
      </c>
      <c r="V499" s="411" t="str">
        <f>IFERROR(INDEX(Nível!D:D,MATCH(H499,Nível!B:B,0)),V498)</f>
        <v>C</v>
      </c>
      <c r="W499" s="412" t="str">
        <f>IFERROR(INDEX(Nível!D:D,MATCH(H499,Nível!C:C,0)),CARREIRA!W498)</f>
        <v>C</v>
      </c>
      <c r="AZ499" s="411"/>
      <c r="BA499" s="413"/>
      <c r="BB499" s="414"/>
      <c r="BC499" s="414"/>
      <c r="BD499" s="414"/>
      <c r="BE499" s="414"/>
    </row>
    <row r="500" spans="7:57" ht="15" customHeight="1">
      <c r="G500" s="415"/>
      <c r="H500" s="411">
        <v>488</v>
      </c>
      <c r="I500" s="411">
        <f t="shared" si="58"/>
        <v>0.2</v>
      </c>
      <c r="J500" s="780"/>
      <c r="K500" s="533">
        <f>$K$14</f>
        <v>0</v>
      </c>
      <c r="L500" s="780"/>
      <c r="M500" s="526">
        <f t="shared" si="59"/>
        <v>0</v>
      </c>
      <c r="N500" s="527">
        <f t="shared" si="60"/>
        <v>0.2</v>
      </c>
      <c r="O500" s="413"/>
      <c r="P500" s="531"/>
      <c r="Q500" s="531"/>
      <c r="R500" s="530">
        <f t="shared" si="56"/>
        <v>0.2</v>
      </c>
      <c r="S500" s="532">
        <f t="shared" si="61"/>
        <v>97.600000000000847</v>
      </c>
      <c r="T500" s="411" t="str">
        <f t="shared" si="57"/>
        <v>C</v>
      </c>
      <c r="U500" s="411" t="str">
        <f>IFERROR(INDEX(Nível!D:D,MATCH(H500,Nível!A:A,0)),U499)</f>
        <v>C</v>
      </c>
      <c r="V500" s="411" t="str">
        <f>IFERROR(INDEX(Nível!D:D,MATCH(H500,Nível!B:B,0)),V499)</f>
        <v>C</v>
      </c>
      <c r="W500" s="412" t="str">
        <f>IFERROR(INDEX(Nível!D:D,MATCH(H500,Nível!C:C,0)),CARREIRA!W499)</f>
        <v>C</v>
      </c>
      <c r="AZ500" s="411"/>
      <c r="BA500" s="413"/>
      <c r="BB500" s="414"/>
      <c r="BC500" s="414"/>
      <c r="BD500" s="414"/>
      <c r="BE500" s="414"/>
    </row>
    <row r="501" spans="7:57" ht="15" customHeight="1">
      <c r="G501" s="415"/>
      <c r="H501" s="411">
        <v>489</v>
      </c>
      <c r="I501" s="411">
        <f t="shared" si="58"/>
        <v>0.2</v>
      </c>
      <c r="J501" s="780"/>
      <c r="K501" s="533">
        <f>$K$15</f>
        <v>0</v>
      </c>
      <c r="L501" s="780"/>
      <c r="M501" s="526">
        <f t="shared" si="59"/>
        <v>0</v>
      </c>
      <c r="N501" s="527">
        <f t="shared" si="60"/>
        <v>0.2</v>
      </c>
      <c r="O501" s="413"/>
      <c r="P501" s="531"/>
      <c r="Q501" s="531"/>
      <c r="R501" s="530">
        <f t="shared" si="56"/>
        <v>0.2</v>
      </c>
      <c r="S501" s="532">
        <f t="shared" si="61"/>
        <v>97.80000000000085</v>
      </c>
      <c r="T501" s="411" t="str">
        <f t="shared" si="57"/>
        <v>C</v>
      </c>
      <c r="U501" s="411" t="str">
        <f>IFERROR(INDEX(Nível!D:D,MATCH(H501,Nível!A:A,0)),U500)</f>
        <v>C</v>
      </c>
      <c r="V501" s="411" t="str">
        <f>IFERROR(INDEX(Nível!D:D,MATCH(H501,Nível!B:B,0)),V500)</f>
        <v>C</v>
      </c>
      <c r="W501" s="412" t="str">
        <f>IFERROR(INDEX(Nível!D:D,MATCH(H501,Nível!C:C,0)),CARREIRA!W500)</f>
        <v>C</v>
      </c>
      <c r="AZ501" s="411"/>
      <c r="BA501" s="413"/>
      <c r="BB501" s="414"/>
      <c r="BC501" s="414"/>
      <c r="BD501" s="414"/>
      <c r="BE501" s="414"/>
    </row>
    <row r="502" spans="7:57" ht="15" customHeight="1">
      <c r="G502" s="415"/>
      <c r="H502" s="417">
        <v>490</v>
      </c>
      <c r="I502" s="411">
        <f t="shared" si="58"/>
        <v>0.2</v>
      </c>
      <c r="J502" s="780"/>
      <c r="K502" s="533">
        <f>$K$16</f>
        <v>0</v>
      </c>
      <c r="L502" s="780"/>
      <c r="M502" s="526">
        <f t="shared" si="59"/>
        <v>0</v>
      </c>
      <c r="N502" s="527">
        <f t="shared" si="60"/>
        <v>0.2</v>
      </c>
      <c r="O502" s="413"/>
      <c r="P502" s="531"/>
      <c r="Q502" s="531"/>
      <c r="R502" s="530">
        <f t="shared" si="56"/>
        <v>0.2</v>
      </c>
      <c r="S502" s="532">
        <f t="shared" si="61"/>
        <v>98.000000000000853</v>
      </c>
      <c r="T502" s="411" t="str">
        <f t="shared" si="57"/>
        <v>C</v>
      </c>
      <c r="U502" s="411" t="str">
        <f>IFERROR(INDEX(Nível!D:D,MATCH(H502,Nível!A:A,0)),U501)</f>
        <v>C</v>
      </c>
      <c r="V502" s="411" t="str">
        <f>IFERROR(INDEX(Nível!D:D,MATCH(H502,Nível!B:B,0)),V501)</f>
        <v>C</v>
      </c>
      <c r="W502" s="412" t="str">
        <f>IFERROR(INDEX(Nível!D:D,MATCH(H502,Nível!C:C,0)),CARREIRA!W501)</f>
        <v>C</v>
      </c>
      <c r="AZ502" s="411"/>
      <c r="BA502" s="413"/>
      <c r="BB502" s="414"/>
      <c r="BC502" s="414"/>
      <c r="BD502" s="414"/>
      <c r="BE502" s="414"/>
    </row>
    <row r="503" spans="7:57" ht="15" customHeight="1">
      <c r="G503" s="415"/>
      <c r="H503" s="411">
        <v>491</v>
      </c>
      <c r="I503" s="411">
        <f t="shared" si="58"/>
        <v>0.2</v>
      </c>
      <c r="J503" s="780"/>
      <c r="K503" s="533">
        <f>$K$17</f>
        <v>0</v>
      </c>
      <c r="L503" s="780"/>
      <c r="M503" s="526">
        <f t="shared" si="59"/>
        <v>0</v>
      </c>
      <c r="N503" s="527">
        <f t="shared" si="60"/>
        <v>0.2</v>
      </c>
      <c r="O503" s="413"/>
      <c r="P503" s="531"/>
      <c r="Q503" s="531"/>
      <c r="R503" s="530">
        <f t="shared" si="56"/>
        <v>0.2</v>
      </c>
      <c r="S503" s="532">
        <f t="shared" si="61"/>
        <v>98.200000000000855</v>
      </c>
      <c r="T503" s="411" t="str">
        <f t="shared" si="57"/>
        <v>C</v>
      </c>
      <c r="U503" s="411" t="str">
        <f>IFERROR(INDEX(Nível!D:D,MATCH(H503,Nível!A:A,0)),U502)</f>
        <v>C</v>
      </c>
      <c r="V503" s="411" t="str">
        <f>IFERROR(INDEX(Nível!D:D,MATCH(H503,Nível!B:B,0)),V502)</f>
        <v>C</v>
      </c>
      <c r="W503" s="412" t="str">
        <f>IFERROR(INDEX(Nível!D:D,MATCH(H503,Nível!C:C,0)),CARREIRA!W502)</f>
        <v>C</v>
      </c>
      <c r="AZ503" s="411"/>
      <c r="BA503" s="413"/>
      <c r="BB503" s="414"/>
      <c r="BC503" s="414"/>
      <c r="BD503" s="414"/>
      <c r="BE503" s="414"/>
    </row>
    <row r="504" spans="7:57" ht="15" customHeight="1">
      <c r="G504" s="417"/>
      <c r="H504" s="411">
        <v>492</v>
      </c>
      <c r="I504" s="411">
        <f t="shared" si="58"/>
        <v>0.2</v>
      </c>
      <c r="J504" s="781"/>
      <c r="K504" s="533">
        <f>$K$18</f>
        <v>0</v>
      </c>
      <c r="L504" s="780"/>
      <c r="M504" s="526">
        <f t="shared" si="59"/>
        <v>0</v>
      </c>
      <c r="N504" s="527">
        <f t="shared" si="60"/>
        <v>0.2</v>
      </c>
      <c r="O504" s="413"/>
      <c r="P504" s="531"/>
      <c r="Q504" s="531"/>
      <c r="R504" s="530">
        <f t="shared" si="56"/>
        <v>0.2</v>
      </c>
      <c r="S504" s="532">
        <f t="shared" si="61"/>
        <v>98.400000000000858</v>
      </c>
      <c r="T504" s="411" t="str">
        <f t="shared" si="57"/>
        <v>C</v>
      </c>
      <c r="U504" s="411" t="str">
        <f>IFERROR(INDEX(Nível!D:D,MATCH(H504,Nível!A:A,0)),U503)</f>
        <v>C</v>
      </c>
      <c r="V504" s="411" t="str">
        <f>IFERROR(INDEX(Nível!D:D,MATCH(H504,Nível!B:B,0)),V503)</f>
        <v>C</v>
      </c>
      <c r="W504" s="412" t="str">
        <f>IFERROR(INDEX(Nível!D:D,MATCH(H504,Nível!C:C,0)),CARREIRA!W503)</f>
        <v>C</v>
      </c>
      <c r="AZ504" s="411"/>
      <c r="BA504" s="413"/>
      <c r="BB504" s="414"/>
      <c r="BC504" s="414"/>
      <c r="BD504" s="414"/>
      <c r="BE504" s="414"/>
    </row>
    <row r="505" spans="7:57" ht="15" customHeight="1">
      <c r="G505" s="409" t="s">
        <v>573</v>
      </c>
      <c r="H505" s="417">
        <v>493</v>
      </c>
      <c r="I505" s="411">
        <f t="shared" si="58"/>
        <v>0.2</v>
      </c>
      <c r="J505" s="779">
        <f>$J$13</f>
        <v>0</v>
      </c>
      <c r="K505" s="533">
        <f>$K$13</f>
        <v>0</v>
      </c>
      <c r="L505" s="780"/>
      <c r="M505" s="526">
        <f t="shared" si="59"/>
        <v>0</v>
      </c>
      <c r="N505" s="527">
        <f t="shared" si="60"/>
        <v>0.2</v>
      </c>
      <c r="O505" s="413"/>
      <c r="P505" s="531"/>
      <c r="Q505" s="531"/>
      <c r="R505" s="530">
        <f t="shared" si="56"/>
        <v>0.2</v>
      </c>
      <c r="S505" s="532">
        <f t="shared" si="61"/>
        <v>98.600000000000861</v>
      </c>
      <c r="T505" s="411" t="str">
        <f t="shared" si="57"/>
        <v>C</v>
      </c>
      <c r="U505" s="411" t="str">
        <f>IFERROR(INDEX(Nível!D:D,MATCH(H505,Nível!A:A,0)),U504)</f>
        <v>C</v>
      </c>
      <c r="V505" s="411" t="str">
        <f>IFERROR(INDEX(Nível!D:D,MATCH(H505,Nível!B:B,0)),V504)</f>
        <v>C</v>
      </c>
      <c r="W505" s="412" t="str">
        <f>IFERROR(INDEX(Nível!D:D,MATCH(H505,Nível!C:C,0)),CARREIRA!W504)</f>
        <v>C</v>
      </c>
      <c r="AZ505" s="411"/>
      <c r="BA505" s="413"/>
      <c r="BB505" s="414"/>
      <c r="BC505" s="414"/>
      <c r="BD505" s="414"/>
      <c r="BE505" s="414"/>
    </row>
    <row r="506" spans="7:57" ht="15" customHeight="1">
      <c r="G506" s="415"/>
      <c r="H506" s="411">
        <v>494</v>
      </c>
      <c r="I506" s="411">
        <f t="shared" si="58"/>
        <v>0.2</v>
      </c>
      <c r="J506" s="780"/>
      <c r="K506" s="533">
        <f>$K$14</f>
        <v>0</v>
      </c>
      <c r="L506" s="780"/>
      <c r="M506" s="526">
        <f t="shared" si="59"/>
        <v>0</v>
      </c>
      <c r="N506" s="527">
        <f t="shared" si="60"/>
        <v>0.2</v>
      </c>
      <c r="O506" s="413"/>
      <c r="P506" s="531"/>
      <c r="Q506" s="531"/>
      <c r="R506" s="530">
        <f t="shared" si="56"/>
        <v>0.2</v>
      </c>
      <c r="S506" s="532">
        <f t="shared" si="61"/>
        <v>98.800000000000864</v>
      </c>
      <c r="T506" s="411" t="str">
        <f t="shared" si="57"/>
        <v>C</v>
      </c>
      <c r="U506" s="411" t="str">
        <f>IFERROR(INDEX(Nível!D:D,MATCH(H506,Nível!A:A,0)),U505)</f>
        <v>C</v>
      </c>
      <c r="V506" s="411" t="str">
        <f>IFERROR(INDEX(Nível!D:D,MATCH(H506,Nível!B:B,0)),V505)</f>
        <v>C</v>
      </c>
      <c r="W506" s="412" t="str">
        <f>IFERROR(INDEX(Nível!D:D,MATCH(H506,Nível!C:C,0)),CARREIRA!W505)</f>
        <v>C</v>
      </c>
      <c r="AZ506" s="411"/>
      <c r="BA506" s="413"/>
      <c r="BB506" s="414"/>
      <c r="BC506" s="414"/>
      <c r="BD506" s="414"/>
      <c r="BE506" s="414"/>
    </row>
    <row r="507" spans="7:57" ht="15" customHeight="1">
      <c r="G507" s="415"/>
      <c r="H507" s="411">
        <v>495</v>
      </c>
      <c r="I507" s="411">
        <f t="shared" si="58"/>
        <v>0.2</v>
      </c>
      <c r="J507" s="780"/>
      <c r="K507" s="533">
        <f>$K$15</f>
        <v>0</v>
      </c>
      <c r="L507" s="780"/>
      <c r="M507" s="526">
        <f t="shared" si="59"/>
        <v>0</v>
      </c>
      <c r="N507" s="527">
        <f t="shared" si="60"/>
        <v>0.2</v>
      </c>
      <c r="O507" s="413"/>
      <c r="P507" s="531"/>
      <c r="Q507" s="531"/>
      <c r="R507" s="530">
        <f t="shared" si="56"/>
        <v>0.2</v>
      </c>
      <c r="S507" s="532">
        <f t="shared" si="61"/>
        <v>99.000000000000867</v>
      </c>
      <c r="T507" s="411" t="str">
        <f t="shared" si="57"/>
        <v>C</v>
      </c>
      <c r="U507" s="411" t="str">
        <f>IFERROR(INDEX(Nível!D:D,MATCH(H507,Nível!A:A,0)),U506)</f>
        <v>C</v>
      </c>
      <c r="V507" s="411" t="str">
        <f>IFERROR(INDEX(Nível!D:D,MATCH(H507,Nível!B:B,0)),V506)</f>
        <v>C</v>
      </c>
      <c r="W507" s="412" t="str">
        <f>IFERROR(INDEX(Nível!D:D,MATCH(H507,Nível!C:C,0)),CARREIRA!W506)</f>
        <v>C</v>
      </c>
      <c r="AZ507" s="411"/>
      <c r="BA507" s="413"/>
      <c r="BB507" s="414"/>
      <c r="BC507" s="414"/>
      <c r="BD507" s="414"/>
      <c r="BE507" s="414"/>
    </row>
    <row r="508" spans="7:57" ht="15" customHeight="1">
      <c r="G508" s="415"/>
      <c r="H508" s="417">
        <v>496</v>
      </c>
      <c r="I508" s="411">
        <f t="shared" si="58"/>
        <v>0.2</v>
      </c>
      <c r="J508" s="780"/>
      <c r="K508" s="533">
        <f>$K$16</f>
        <v>0</v>
      </c>
      <c r="L508" s="780"/>
      <c r="M508" s="526">
        <f t="shared" si="59"/>
        <v>0</v>
      </c>
      <c r="N508" s="527">
        <f t="shared" si="60"/>
        <v>0.2</v>
      </c>
      <c r="O508" s="413"/>
      <c r="P508" s="531"/>
      <c r="Q508" s="531"/>
      <c r="R508" s="530">
        <f t="shared" si="56"/>
        <v>0.2</v>
      </c>
      <c r="S508" s="532">
        <f t="shared" si="61"/>
        <v>99.20000000000087</v>
      </c>
      <c r="T508" s="411" t="str">
        <f t="shared" si="57"/>
        <v>C</v>
      </c>
      <c r="U508" s="411" t="str">
        <f>IFERROR(INDEX(Nível!D:D,MATCH(H508,Nível!A:A,0)),U507)</f>
        <v>C</v>
      </c>
      <c r="V508" s="411" t="str">
        <f>IFERROR(INDEX(Nível!D:D,MATCH(H508,Nível!B:B,0)),V507)</f>
        <v>C</v>
      </c>
      <c r="W508" s="412" t="str">
        <f>IFERROR(INDEX(Nível!D:D,MATCH(H508,Nível!C:C,0)),CARREIRA!W507)</f>
        <v>C</v>
      </c>
      <c r="AZ508" s="411"/>
      <c r="BA508" s="413"/>
      <c r="BB508" s="414"/>
      <c r="BC508" s="414"/>
      <c r="BD508" s="414"/>
      <c r="BE508" s="414"/>
    </row>
    <row r="509" spans="7:57" ht="15" customHeight="1">
      <c r="G509" s="415"/>
      <c r="H509" s="411">
        <v>497</v>
      </c>
      <c r="I509" s="411">
        <f t="shared" si="58"/>
        <v>0.2</v>
      </c>
      <c r="J509" s="780"/>
      <c r="K509" s="533">
        <f>$K$17</f>
        <v>0</v>
      </c>
      <c r="L509" s="780"/>
      <c r="M509" s="526">
        <f t="shared" si="59"/>
        <v>0</v>
      </c>
      <c r="N509" s="527">
        <f t="shared" si="60"/>
        <v>0.2</v>
      </c>
      <c r="O509" s="413"/>
      <c r="P509" s="531"/>
      <c r="Q509" s="531"/>
      <c r="R509" s="530">
        <f t="shared" si="56"/>
        <v>0.2</v>
      </c>
      <c r="S509" s="532">
        <f t="shared" si="61"/>
        <v>99.400000000000873</v>
      </c>
      <c r="T509" s="411" t="str">
        <f t="shared" si="57"/>
        <v>C</v>
      </c>
      <c r="U509" s="411" t="str">
        <f>IFERROR(INDEX(Nível!D:D,MATCH(H509,Nível!A:A,0)),U508)</f>
        <v>C</v>
      </c>
      <c r="V509" s="411" t="str">
        <f>IFERROR(INDEX(Nível!D:D,MATCH(H509,Nível!B:B,0)),V508)</f>
        <v>C</v>
      </c>
      <c r="W509" s="412" t="str">
        <f>IFERROR(INDEX(Nível!D:D,MATCH(H509,Nível!C:C,0)),CARREIRA!W508)</f>
        <v>C</v>
      </c>
      <c r="AZ509" s="411"/>
      <c r="BA509" s="413"/>
      <c r="BB509" s="414"/>
      <c r="BC509" s="414"/>
      <c r="BD509" s="414"/>
      <c r="BE509" s="414"/>
    </row>
    <row r="510" spans="7:57" ht="15" customHeight="1">
      <c r="G510" s="415"/>
      <c r="H510" s="411">
        <v>498</v>
      </c>
      <c r="I510" s="411">
        <f t="shared" si="58"/>
        <v>0.2</v>
      </c>
      <c r="J510" s="781"/>
      <c r="K510" s="533">
        <f>$K$18</f>
        <v>0</v>
      </c>
      <c r="L510" s="780"/>
      <c r="M510" s="526">
        <f t="shared" si="59"/>
        <v>0</v>
      </c>
      <c r="N510" s="527">
        <f t="shared" si="60"/>
        <v>0.2</v>
      </c>
      <c r="O510" s="413"/>
      <c r="P510" s="531"/>
      <c r="Q510" s="531"/>
      <c r="R510" s="530">
        <f t="shared" si="56"/>
        <v>0.2</v>
      </c>
      <c r="S510" s="532">
        <f t="shared" si="61"/>
        <v>99.600000000000875</v>
      </c>
      <c r="T510" s="411" t="str">
        <f t="shared" si="57"/>
        <v>C</v>
      </c>
      <c r="U510" s="411" t="str">
        <f>IFERROR(INDEX(Nível!D:D,MATCH(H510,Nível!A:A,0)),U509)</f>
        <v>C</v>
      </c>
      <c r="V510" s="411" t="str">
        <f>IFERROR(INDEX(Nível!D:D,MATCH(H510,Nível!B:B,0)),V509)</f>
        <v>C</v>
      </c>
      <c r="W510" s="412" t="str">
        <f>IFERROR(INDEX(Nível!D:D,MATCH(H510,Nível!C:C,0)),CARREIRA!W509)</f>
        <v>C</v>
      </c>
      <c r="AZ510" s="411"/>
      <c r="BA510" s="413"/>
      <c r="BB510" s="414"/>
      <c r="BC510" s="414"/>
      <c r="BD510" s="414"/>
      <c r="BE510" s="414"/>
    </row>
    <row r="511" spans="7:57" ht="15" customHeight="1">
      <c r="G511" s="415"/>
      <c r="H511" s="417">
        <v>499</v>
      </c>
      <c r="I511" s="411">
        <f t="shared" si="58"/>
        <v>0.2</v>
      </c>
      <c r="J511" s="779">
        <f>$J$13</f>
        <v>0</v>
      </c>
      <c r="K511" s="533">
        <f>$K$13</f>
        <v>0</v>
      </c>
      <c r="L511" s="780"/>
      <c r="M511" s="526">
        <f t="shared" si="59"/>
        <v>0</v>
      </c>
      <c r="N511" s="527">
        <f t="shared" si="60"/>
        <v>0.2</v>
      </c>
      <c r="O511" s="413"/>
      <c r="P511" s="531"/>
      <c r="Q511" s="531"/>
      <c r="R511" s="530">
        <f t="shared" si="56"/>
        <v>0.2</v>
      </c>
      <c r="S511" s="532">
        <f t="shared" si="61"/>
        <v>99.800000000000878</v>
      </c>
      <c r="T511" s="411" t="str">
        <f t="shared" si="57"/>
        <v>C</v>
      </c>
      <c r="U511" s="411" t="str">
        <f>IFERROR(INDEX(Nível!D:D,MATCH(H511,Nível!A:A,0)),U510)</f>
        <v>C</v>
      </c>
      <c r="V511" s="411" t="str">
        <f>IFERROR(INDEX(Nível!D:D,MATCH(H511,Nível!B:B,0)),V510)</f>
        <v>C</v>
      </c>
      <c r="W511" s="412" t="str">
        <f>IFERROR(INDEX(Nível!D:D,MATCH(H511,Nível!C:C,0)),CARREIRA!W510)</f>
        <v>C</v>
      </c>
      <c r="AZ511" s="411"/>
      <c r="BA511" s="413"/>
      <c r="BB511" s="414"/>
      <c r="BC511" s="414"/>
      <c r="BD511" s="414"/>
      <c r="BE511" s="414"/>
    </row>
    <row r="512" spans="7:57" ht="15" customHeight="1">
      <c r="G512" s="415"/>
      <c r="H512" s="411">
        <v>500</v>
      </c>
      <c r="I512" s="411">
        <f t="shared" si="58"/>
        <v>0.2</v>
      </c>
      <c r="J512" s="780"/>
      <c r="K512" s="533">
        <f>$K$14</f>
        <v>0</v>
      </c>
      <c r="L512" s="780"/>
      <c r="M512" s="526">
        <f t="shared" si="59"/>
        <v>0</v>
      </c>
      <c r="N512" s="527">
        <f t="shared" si="60"/>
        <v>0.2</v>
      </c>
      <c r="O512" s="413"/>
      <c r="P512" s="531"/>
      <c r="Q512" s="531"/>
      <c r="R512" s="530">
        <f t="shared" si="56"/>
        <v>0.2</v>
      </c>
      <c r="S512" s="532">
        <f t="shared" si="61"/>
        <v>100.00000000000088</v>
      </c>
      <c r="T512" s="411" t="str">
        <f t="shared" si="57"/>
        <v>C</v>
      </c>
      <c r="U512" s="411" t="str">
        <f>IFERROR(INDEX(Nível!D:D,MATCH(H512,Nível!A:A,0)),U511)</f>
        <v>C</v>
      </c>
      <c r="V512" s="411" t="str">
        <f>IFERROR(INDEX(Nível!D:D,MATCH(H512,Nível!B:B,0)),V511)</f>
        <v>C</v>
      </c>
      <c r="W512" s="412" t="str">
        <f>IFERROR(INDEX(Nível!D:D,MATCH(H512,Nível!C:C,0)),CARREIRA!W511)</f>
        <v>C</v>
      </c>
      <c r="AZ512" s="411"/>
      <c r="BA512" s="413"/>
      <c r="BB512" s="414"/>
      <c r="BC512" s="414"/>
      <c r="BD512" s="414"/>
      <c r="BE512" s="414"/>
    </row>
    <row r="513" spans="7:57" ht="15" customHeight="1">
      <c r="G513" s="415"/>
      <c r="H513" s="411">
        <v>501</v>
      </c>
      <c r="I513" s="411">
        <f t="shared" si="58"/>
        <v>0.2</v>
      </c>
      <c r="J513" s="780"/>
      <c r="K513" s="533">
        <f>$K$15</f>
        <v>0</v>
      </c>
      <c r="L513" s="780"/>
      <c r="M513" s="526">
        <f t="shared" si="59"/>
        <v>0</v>
      </c>
      <c r="N513" s="527">
        <f t="shared" si="60"/>
        <v>0.2</v>
      </c>
      <c r="O513" s="413"/>
      <c r="P513" s="531"/>
      <c r="Q513" s="531"/>
      <c r="R513" s="530">
        <f t="shared" si="56"/>
        <v>0.2</v>
      </c>
      <c r="S513" s="532">
        <f t="shared" si="61"/>
        <v>100.20000000000088</v>
      </c>
      <c r="T513" s="411" t="str">
        <f t="shared" si="57"/>
        <v>C</v>
      </c>
      <c r="U513" s="411" t="str">
        <f>IFERROR(INDEX(Nível!D:D,MATCH(H513,Nível!A:A,0)),U512)</f>
        <v>C</v>
      </c>
      <c r="V513" s="411" t="str">
        <f>IFERROR(INDEX(Nível!D:D,MATCH(H513,Nível!B:B,0)),V512)</f>
        <v>C</v>
      </c>
      <c r="W513" s="412" t="str">
        <f>IFERROR(INDEX(Nível!D:D,MATCH(H513,Nível!C:C,0)),CARREIRA!W512)</f>
        <v>C</v>
      </c>
      <c r="AZ513" s="411"/>
      <c r="BA513" s="413"/>
      <c r="BB513" s="414"/>
      <c r="BC513" s="414"/>
      <c r="BD513" s="414"/>
      <c r="BE513" s="414"/>
    </row>
    <row r="514" spans="7:57" ht="15" customHeight="1">
      <c r="G514" s="415"/>
      <c r="H514" s="417">
        <v>502</v>
      </c>
      <c r="I514" s="411">
        <f t="shared" si="58"/>
        <v>0.2</v>
      </c>
      <c r="J514" s="780"/>
      <c r="K514" s="533">
        <f>$K$16</f>
        <v>0</v>
      </c>
      <c r="L514" s="780"/>
      <c r="M514" s="526">
        <f t="shared" si="59"/>
        <v>0</v>
      </c>
      <c r="N514" s="527">
        <f t="shared" si="60"/>
        <v>0.2</v>
      </c>
      <c r="O514" s="413"/>
      <c r="P514" s="531"/>
      <c r="Q514" s="531"/>
      <c r="R514" s="530">
        <f t="shared" si="56"/>
        <v>0.2</v>
      </c>
      <c r="S514" s="532">
        <f t="shared" si="61"/>
        <v>100.40000000000089</v>
      </c>
      <c r="T514" s="411" t="str">
        <f t="shared" si="57"/>
        <v>C</v>
      </c>
      <c r="U514" s="411" t="str">
        <f>IFERROR(INDEX(Nível!D:D,MATCH(H514,Nível!A:A,0)),U513)</f>
        <v>C</v>
      </c>
      <c r="V514" s="411" t="str">
        <f>IFERROR(INDEX(Nível!D:D,MATCH(H514,Nível!B:B,0)),V513)</f>
        <v>C</v>
      </c>
      <c r="W514" s="412" t="str">
        <f>IFERROR(INDEX(Nível!D:D,MATCH(H514,Nível!C:C,0)),CARREIRA!W513)</f>
        <v>C</v>
      </c>
      <c r="AZ514" s="411"/>
      <c r="BA514" s="413"/>
      <c r="BB514" s="414"/>
      <c r="BC514" s="414"/>
      <c r="BD514" s="414"/>
      <c r="BE514" s="414"/>
    </row>
    <row r="515" spans="7:57" ht="15" customHeight="1">
      <c r="G515" s="415"/>
      <c r="H515" s="411">
        <v>503</v>
      </c>
      <c r="I515" s="411">
        <f t="shared" si="58"/>
        <v>0.2</v>
      </c>
      <c r="J515" s="780"/>
      <c r="K515" s="533">
        <f>$K$17</f>
        <v>0</v>
      </c>
      <c r="L515" s="780"/>
      <c r="M515" s="526">
        <f t="shared" si="59"/>
        <v>0</v>
      </c>
      <c r="N515" s="527">
        <f t="shared" si="60"/>
        <v>0.2</v>
      </c>
      <c r="O515" s="413"/>
      <c r="P515" s="531"/>
      <c r="Q515" s="531"/>
      <c r="R515" s="530">
        <f t="shared" si="56"/>
        <v>0.2</v>
      </c>
      <c r="S515" s="532">
        <f t="shared" si="61"/>
        <v>100.60000000000089</v>
      </c>
      <c r="T515" s="411" t="str">
        <f t="shared" si="57"/>
        <v>C</v>
      </c>
      <c r="U515" s="411" t="str">
        <f>IFERROR(INDEX(Nível!D:D,MATCH(H515,Nível!A:A,0)),U514)</f>
        <v>C</v>
      </c>
      <c r="V515" s="411" t="str">
        <f>IFERROR(INDEX(Nível!D:D,MATCH(H515,Nível!B:B,0)),V514)</f>
        <v>C</v>
      </c>
      <c r="W515" s="412" t="str">
        <f>IFERROR(INDEX(Nível!D:D,MATCH(H515,Nível!C:C,0)),CARREIRA!W514)</f>
        <v>C</v>
      </c>
      <c r="AZ515" s="411"/>
      <c r="BA515" s="413"/>
      <c r="BB515" s="414"/>
      <c r="BC515" s="414"/>
      <c r="BD515" s="414"/>
      <c r="BE515" s="414"/>
    </row>
    <row r="516" spans="7:57" ht="15" customHeight="1">
      <c r="G516" s="417"/>
      <c r="H516" s="411">
        <v>504</v>
      </c>
      <c r="I516" s="411">
        <f t="shared" si="58"/>
        <v>0.2</v>
      </c>
      <c r="J516" s="781"/>
      <c r="K516" s="533">
        <f>$K$18</f>
        <v>0</v>
      </c>
      <c r="L516" s="781"/>
      <c r="M516" s="526">
        <f t="shared" si="59"/>
        <v>0</v>
      </c>
      <c r="N516" s="527">
        <f t="shared" si="60"/>
        <v>0.2</v>
      </c>
      <c r="O516" s="413"/>
      <c r="P516" s="531"/>
      <c r="Q516" s="531"/>
      <c r="R516" s="530">
        <f t="shared" si="56"/>
        <v>0.2</v>
      </c>
      <c r="S516" s="532">
        <f t="shared" si="61"/>
        <v>100.80000000000089</v>
      </c>
      <c r="T516" s="411" t="str">
        <f t="shared" si="57"/>
        <v>C</v>
      </c>
      <c r="U516" s="411" t="str">
        <f>IFERROR(INDEX(Nível!D:D,MATCH(H516,Nível!A:A,0)),U515)</f>
        <v>C</v>
      </c>
      <c r="V516" s="411" t="str">
        <f>IFERROR(INDEX(Nível!D:D,MATCH(H516,Nível!B:B,0)),V515)</f>
        <v>C</v>
      </c>
      <c r="W516" s="412" t="str">
        <f>IFERROR(INDEX(Nível!D:D,MATCH(H516,Nível!C:C,0)),CARREIRA!W515)</f>
        <v>C</v>
      </c>
      <c r="AZ516" s="411"/>
      <c r="BA516" s="413"/>
      <c r="BB516" s="414"/>
      <c r="BC516" s="414"/>
      <c r="BD516" s="414"/>
      <c r="BE516" s="414"/>
    </row>
    <row r="517" spans="7:57" ht="15" customHeight="1">
      <c r="G517" s="409" t="s">
        <v>574</v>
      </c>
      <c r="H517" s="417">
        <v>505</v>
      </c>
      <c r="I517" s="411">
        <f t="shared" si="58"/>
        <v>0.2</v>
      </c>
      <c r="J517" s="779">
        <f>$J$13</f>
        <v>0</v>
      </c>
      <c r="K517" s="533">
        <f>$K$13</f>
        <v>0</v>
      </c>
      <c r="L517" s="779">
        <f>$L$13</f>
        <v>0</v>
      </c>
      <c r="M517" s="526">
        <f t="shared" si="59"/>
        <v>0</v>
      </c>
      <c r="N517" s="527">
        <f t="shared" si="60"/>
        <v>0.2</v>
      </c>
      <c r="O517" s="413"/>
      <c r="P517" s="531"/>
      <c r="Q517" s="531"/>
      <c r="R517" s="530">
        <f t="shared" si="56"/>
        <v>0.2</v>
      </c>
      <c r="S517" s="532">
        <f t="shared" si="61"/>
        <v>101.0000000000009</v>
      </c>
      <c r="T517" s="411" t="str">
        <f t="shared" si="57"/>
        <v>C</v>
      </c>
      <c r="U517" s="411" t="str">
        <f>IFERROR(INDEX(Nível!D:D,MATCH(H517,Nível!A:A,0)),U516)</f>
        <v>C</v>
      </c>
      <c r="V517" s="411" t="str">
        <f>IFERROR(INDEX(Nível!D:D,MATCH(H517,Nível!B:B,0)),V516)</f>
        <v>C</v>
      </c>
      <c r="W517" s="412" t="str">
        <f>IFERROR(INDEX(Nível!D:D,MATCH(H517,Nível!C:C,0)),CARREIRA!W516)</f>
        <v>C</v>
      </c>
      <c r="AZ517" s="411"/>
      <c r="BA517" s="413"/>
      <c r="BB517" s="414"/>
      <c r="BC517" s="414"/>
      <c r="BD517" s="414"/>
      <c r="BE517" s="414"/>
    </row>
    <row r="518" spans="7:57" ht="15" customHeight="1">
      <c r="G518" s="415"/>
      <c r="H518" s="411">
        <v>506</v>
      </c>
      <c r="I518" s="411">
        <f t="shared" si="58"/>
        <v>0.2</v>
      </c>
      <c r="J518" s="780"/>
      <c r="K518" s="533">
        <f>$K$14</f>
        <v>0</v>
      </c>
      <c r="L518" s="780"/>
      <c r="M518" s="526">
        <f t="shared" si="59"/>
        <v>0</v>
      </c>
      <c r="N518" s="527">
        <f t="shared" si="60"/>
        <v>0.2</v>
      </c>
      <c r="O518" s="413"/>
      <c r="P518" s="531"/>
      <c r="Q518" s="531"/>
      <c r="R518" s="530">
        <f t="shared" si="56"/>
        <v>0.2</v>
      </c>
      <c r="S518" s="532">
        <f t="shared" si="61"/>
        <v>101.2000000000009</v>
      </c>
      <c r="T518" s="411" t="str">
        <f t="shared" si="57"/>
        <v>C</v>
      </c>
      <c r="U518" s="411" t="str">
        <f>IFERROR(INDEX(Nível!D:D,MATCH(H518,Nível!A:A,0)),U517)</f>
        <v>C</v>
      </c>
      <c r="V518" s="411" t="str">
        <f>IFERROR(INDEX(Nível!D:D,MATCH(H518,Nível!B:B,0)),V517)</f>
        <v>C</v>
      </c>
      <c r="W518" s="412" t="str">
        <f>IFERROR(INDEX(Nível!D:D,MATCH(H518,Nível!C:C,0)),CARREIRA!W517)</f>
        <v>C</v>
      </c>
      <c r="AZ518" s="411"/>
      <c r="BA518" s="413"/>
      <c r="BB518" s="414"/>
      <c r="BC518" s="414"/>
      <c r="BD518" s="414"/>
      <c r="BE518" s="414"/>
    </row>
    <row r="519" spans="7:57" ht="15" customHeight="1">
      <c r="G519" s="415"/>
      <c r="H519" s="411">
        <v>507</v>
      </c>
      <c r="I519" s="411">
        <f t="shared" si="58"/>
        <v>0.2</v>
      </c>
      <c r="J519" s="780"/>
      <c r="K519" s="533">
        <f>$K$15</f>
        <v>0</v>
      </c>
      <c r="L519" s="780"/>
      <c r="M519" s="526">
        <f t="shared" si="59"/>
        <v>0</v>
      </c>
      <c r="N519" s="527">
        <f t="shared" si="60"/>
        <v>0.2</v>
      </c>
      <c r="O519" s="413"/>
      <c r="P519" s="531"/>
      <c r="Q519" s="531"/>
      <c r="R519" s="530">
        <f t="shared" si="56"/>
        <v>0.2</v>
      </c>
      <c r="S519" s="532">
        <f t="shared" si="61"/>
        <v>101.4000000000009</v>
      </c>
      <c r="T519" s="411" t="str">
        <f t="shared" si="57"/>
        <v>C</v>
      </c>
      <c r="U519" s="411" t="str">
        <f>IFERROR(INDEX(Nível!D:D,MATCH(H519,Nível!A:A,0)),U518)</f>
        <v>C</v>
      </c>
      <c r="V519" s="411" t="str">
        <f>IFERROR(INDEX(Nível!D:D,MATCH(H519,Nível!B:B,0)),V518)</f>
        <v>C</v>
      </c>
      <c r="W519" s="412" t="str">
        <f>IFERROR(INDEX(Nível!D:D,MATCH(H519,Nível!C:C,0)),CARREIRA!W518)</f>
        <v>C</v>
      </c>
      <c r="AZ519" s="411"/>
      <c r="BA519" s="413"/>
      <c r="BB519" s="414"/>
      <c r="BC519" s="414"/>
      <c r="BD519" s="414"/>
      <c r="BE519" s="414"/>
    </row>
    <row r="520" spans="7:57" ht="15" customHeight="1">
      <c r="G520" s="415"/>
      <c r="H520" s="417">
        <v>508</v>
      </c>
      <c r="I520" s="411">
        <f t="shared" si="58"/>
        <v>0.2</v>
      </c>
      <c r="J520" s="780"/>
      <c r="K520" s="533">
        <f>$K$16</f>
        <v>0</v>
      </c>
      <c r="L520" s="780"/>
      <c r="M520" s="526">
        <f t="shared" si="59"/>
        <v>0</v>
      </c>
      <c r="N520" s="527">
        <f t="shared" si="60"/>
        <v>0.2</v>
      </c>
      <c r="O520" s="413"/>
      <c r="P520" s="531"/>
      <c r="Q520" s="531"/>
      <c r="R520" s="530">
        <f t="shared" si="56"/>
        <v>0.2</v>
      </c>
      <c r="S520" s="532">
        <f t="shared" si="61"/>
        <v>101.6000000000009</v>
      </c>
      <c r="T520" s="411" t="str">
        <f t="shared" si="57"/>
        <v>C</v>
      </c>
      <c r="U520" s="411" t="str">
        <f>IFERROR(INDEX(Nível!D:D,MATCH(H520,Nível!A:A,0)),U519)</f>
        <v>C</v>
      </c>
      <c r="V520" s="411" t="str">
        <f>IFERROR(INDEX(Nível!D:D,MATCH(H520,Nível!B:B,0)),V519)</f>
        <v>C</v>
      </c>
      <c r="W520" s="412" t="str">
        <f>IFERROR(INDEX(Nível!D:D,MATCH(H520,Nível!C:C,0)),CARREIRA!W519)</f>
        <v>C</v>
      </c>
      <c r="AZ520" s="411"/>
      <c r="BA520" s="413"/>
      <c r="BB520" s="414"/>
      <c r="BC520" s="414"/>
      <c r="BD520" s="414"/>
      <c r="BE520" s="414"/>
    </row>
    <row r="521" spans="7:57" ht="15" customHeight="1">
      <c r="G521" s="415"/>
      <c r="H521" s="411">
        <v>509</v>
      </c>
      <c r="I521" s="411">
        <f t="shared" si="58"/>
        <v>0.2</v>
      </c>
      <c r="J521" s="780"/>
      <c r="K521" s="533">
        <f>$K$17</f>
        <v>0</v>
      </c>
      <c r="L521" s="780"/>
      <c r="M521" s="526">
        <f t="shared" si="59"/>
        <v>0</v>
      </c>
      <c r="N521" s="527">
        <f t="shared" si="60"/>
        <v>0.2</v>
      </c>
      <c r="O521" s="413"/>
      <c r="P521" s="531"/>
      <c r="Q521" s="531"/>
      <c r="R521" s="530">
        <f t="shared" si="56"/>
        <v>0.2</v>
      </c>
      <c r="S521" s="532">
        <f t="shared" si="61"/>
        <v>101.80000000000091</v>
      </c>
      <c r="T521" s="411" t="str">
        <f t="shared" si="57"/>
        <v>C</v>
      </c>
      <c r="U521" s="411" t="str">
        <f>IFERROR(INDEX(Nível!D:D,MATCH(H521,Nível!A:A,0)),U520)</f>
        <v>C</v>
      </c>
      <c r="V521" s="411" t="str">
        <f>IFERROR(INDEX(Nível!D:D,MATCH(H521,Nível!B:B,0)),V520)</f>
        <v>C</v>
      </c>
      <c r="W521" s="412" t="str">
        <f>IFERROR(INDEX(Nível!D:D,MATCH(H521,Nível!C:C,0)),CARREIRA!W520)</f>
        <v>C</v>
      </c>
      <c r="AZ521" s="411"/>
      <c r="BA521" s="413"/>
      <c r="BB521" s="414"/>
      <c r="BC521" s="414"/>
      <c r="BD521" s="414"/>
      <c r="BE521" s="414"/>
    </row>
    <row r="522" spans="7:57" ht="15" customHeight="1">
      <c r="G522" s="415"/>
      <c r="H522" s="411">
        <v>510</v>
      </c>
      <c r="I522" s="411">
        <f t="shared" si="58"/>
        <v>0.2</v>
      </c>
      <c r="J522" s="781"/>
      <c r="K522" s="533">
        <f>$K$18</f>
        <v>0</v>
      </c>
      <c r="L522" s="780"/>
      <c r="M522" s="526">
        <f t="shared" si="59"/>
        <v>0</v>
      </c>
      <c r="N522" s="527">
        <f t="shared" si="60"/>
        <v>0.2</v>
      </c>
      <c r="O522" s="413"/>
      <c r="P522" s="531"/>
      <c r="Q522" s="531"/>
      <c r="R522" s="530">
        <f t="shared" si="56"/>
        <v>0.2</v>
      </c>
      <c r="S522" s="532">
        <f t="shared" si="61"/>
        <v>102.00000000000091</v>
      </c>
      <c r="T522" s="411" t="str">
        <f t="shared" si="57"/>
        <v>C</v>
      </c>
      <c r="U522" s="411" t="str">
        <f>IFERROR(INDEX(Nível!D:D,MATCH(H522,Nível!A:A,0)),U521)</f>
        <v>C</v>
      </c>
      <c r="V522" s="411" t="str">
        <f>IFERROR(INDEX(Nível!D:D,MATCH(H522,Nível!B:B,0)),V521)</f>
        <v>C</v>
      </c>
      <c r="W522" s="412" t="str">
        <f>IFERROR(INDEX(Nível!D:D,MATCH(H522,Nível!C:C,0)),CARREIRA!W521)</f>
        <v>C</v>
      </c>
      <c r="AZ522" s="411"/>
      <c r="BA522" s="413"/>
      <c r="BB522" s="414"/>
      <c r="BC522" s="414"/>
      <c r="BD522" s="414"/>
      <c r="BE522" s="414"/>
    </row>
    <row r="523" spans="7:57" ht="15" customHeight="1">
      <c r="G523" s="415"/>
      <c r="H523" s="417">
        <v>511</v>
      </c>
      <c r="I523" s="411">
        <f t="shared" si="58"/>
        <v>0.2</v>
      </c>
      <c r="J523" s="779">
        <f>$J$13</f>
        <v>0</v>
      </c>
      <c r="K523" s="533">
        <f>$K$13</f>
        <v>0</v>
      </c>
      <c r="L523" s="780"/>
      <c r="M523" s="526">
        <f t="shared" si="59"/>
        <v>0</v>
      </c>
      <c r="N523" s="527">
        <f t="shared" si="60"/>
        <v>0.2</v>
      </c>
      <c r="O523" s="413"/>
      <c r="P523" s="531"/>
      <c r="Q523" s="531"/>
      <c r="R523" s="530">
        <f t="shared" si="56"/>
        <v>0.2</v>
      </c>
      <c r="S523" s="532">
        <f t="shared" si="61"/>
        <v>102.20000000000091</v>
      </c>
      <c r="T523" s="411" t="str">
        <f t="shared" si="57"/>
        <v>C</v>
      </c>
      <c r="U523" s="411" t="str">
        <f>IFERROR(INDEX(Nível!D:D,MATCH(H523,Nível!A:A,0)),U522)</f>
        <v>C</v>
      </c>
      <c r="V523" s="411" t="str">
        <f>IFERROR(INDEX(Nível!D:D,MATCH(H523,Nível!B:B,0)),V522)</f>
        <v>C</v>
      </c>
      <c r="W523" s="412" t="str">
        <f>IFERROR(INDEX(Nível!D:D,MATCH(H523,Nível!C:C,0)),CARREIRA!W522)</f>
        <v>C</v>
      </c>
      <c r="AZ523" s="411"/>
      <c r="BA523" s="413"/>
      <c r="BB523" s="414"/>
      <c r="BC523" s="414"/>
      <c r="BD523" s="414"/>
      <c r="BE523" s="414"/>
    </row>
    <row r="524" spans="7:57" ht="15" customHeight="1">
      <c r="G524" s="415"/>
      <c r="H524" s="411">
        <v>512</v>
      </c>
      <c r="I524" s="411">
        <f t="shared" si="58"/>
        <v>0.2</v>
      </c>
      <c r="J524" s="780"/>
      <c r="K524" s="533">
        <f>$K$14</f>
        <v>0</v>
      </c>
      <c r="L524" s="780"/>
      <c r="M524" s="526">
        <f t="shared" si="59"/>
        <v>0</v>
      </c>
      <c r="N524" s="527">
        <f t="shared" si="60"/>
        <v>0.2</v>
      </c>
      <c r="O524" s="413"/>
      <c r="P524" s="531"/>
      <c r="Q524" s="531"/>
      <c r="R524" s="530">
        <f t="shared" si="56"/>
        <v>0.2</v>
      </c>
      <c r="S524" s="532">
        <f t="shared" si="61"/>
        <v>102.40000000000092</v>
      </c>
      <c r="T524" s="411" t="str">
        <f t="shared" si="57"/>
        <v>C</v>
      </c>
      <c r="U524" s="411" t="str">
        <f>IFERROR(INDEX(Nível!D:D,MATCH(H524,Nível!A:A,0)),U523)</f>
        <v>C</v>
      </c>
      <c r="V524" s="411" t="str">
        <f>IFERROR(INDEX(Nível!D:D,MATCH(H524,Nível!B:B,0)),V523)</f>
        <v>C</v>
      </c>
      <c r="W524" s="412" t="str">
        <f>IFERROR(INDEX(Nível!D:D,MATCH(H524,Nível!C:C,0)),CARREIRA!W523)</f>
        <v>C</v>
      </c>
      <c r="AZ524" s="411"/>
      <c r="BA524" s="413"/>
      <c r="BB524" s="414"/>
      <c r="BC524" s="414"/>
      <c r="BD524" s="414"/>
      <c r="BE524" s="414"/>
    </row>
    <row r="525" spans="7:57" ht="15" customHeight="1">
      <c r="G525" s="415"/>
      <c r="H525" s="411">
        <v>513</v>
      </c>
      <c r="I525" s="411">
        <f t="shared" si="58"/>
        <v>0.2</v>
      </c>
      <c r="J525" s="780"/>
      <c r="K525" s="533">
        <f>$K$15</f>
        <v>0</v>
      </c>
      <c r="L525" s="780"/>
      <c r="M525" s="526">
        <f t="shared" si="59"/>
        <v>0</v>
      </c>
      <c r="N525" s="527">
        <f t="shared" si="60"/>
        <v>0.2</v>
      </c>
      <c r="O525" s="413"/>
      <c r="P525" s="531"/>
      <c r="Q525" s="531"/>
      <c r="R525" s="530">
        <f t="shared" ref="R525:R588" si="62">SUM(N525:Q525)</f>
        <v>0.2</v>
      </c>
      <c r="S525" s="532">
        <f t="shared" si="61"/>
        <v>102.60000000000092</v>
      </c>
      <c r="T525" s="411" t="str">
        <f t="shared" ref="T525:T588" si="63">INDEX($B$9:$C$27,MATCH(S525,$C$9:$C$27,1),1)</f>
        <v>C</v>
      </c>
      <c r="U525" s="411" t="str">
        <f>IFERROR(INDEX(Nível!D:D,MATCH(H525,Nível!A:A,0)),U524)</f>
        <v>C</v>
      </c>
      <c r="V525" s="411" t="str">
        <f>IFERROR(INDEX(Nível!D:D,MATCH(H525,Nível!B:B,0)),V524)</f>
        <v>C</v>
      </c>
      <c r="W525" s="412" t="str">
        <f>IFERROR(INDEX(Nível!D:D,MATCH(H525,Nível!C:C,0)),CARREIRA!W524)</f>
        <v>C</v>
      </c>
      <c r="AZ525" s="411"/>
      <c r="BA525" s="413"/>
      <c r="BB525" s="414"/>
      <c r="BC525" s="414"/>
      <c r="BD525" s="414"/>
      <c r="BE525" s="414"/>
    </row>
    <row r="526" spans="7:57" ht="15" customHeight="1">
      <c r="G526" s="415"/>
      <c r="H526" s="417">
        <v>514</v>
      </c>
      <c r="I526" s="411">
        <f t="shared" ref="I526:I589" si="64">$I$13</f>
        <v>0.2</v>
      </c>
      <c r="J526" s="780"/>
      <c r="K526" s="533">
        <f>$K$16</f>
        <v>0</v>
      </c>
      <c r="L526" s="780"/>
      <c r="M526" s="526">
        <f t="shared" ref="M526:M589" si="65">$M$13</f>
        <v>0</v>
      </c>
      <c r="N526" s="527">
        <f t="shared" ref="N526:N589" si="66">SUM(I526+K526+M526)*$N$10</f>
        <v>0.2</v>
      </c>
      <c r="O526" s="413"/>
      <c r="P526" s="531"/>
      <c r="Q526" s="531"/>
      <c r="R526" s="530">
        <f t="shared" si="62"/>
        <v>0.2</v>
      </c>
      <c r="S526" s="532">
        <f t="shared" ref="S526:S589" si="67">S525+R526</f>
        <v>102.80000000000092</v>
      </c>
      <c r="T526" s="411" t="str">
        <f t="shared" si="63"/>
        <v>C</v>
      </c>
      <c r="U526" s="411" t="str">
        <f>IFERROR(INDEX(Nível!D:D,MATCH(H526,Nível!A:A,0)),U525)</f>
        <v>C</v>
      </c>
      <c r="V526" s="411" t="str">
        <f>IFERROR(INDEX(Nível!D:D,MATCH(H526,Nível!B:B,0)),V525)</f>
        <v>C</v>
      </c>
      <c r="W526" s="412" t="str">
        <f>IFERROR(INDEX(Nível!D:D,MATCH(H526,Nível!C:C,0)),CARREIRA!W525)</f>
        <v>C</v>
      </c>
      <c r="AZ526" s="411"/>
      <c r="BA526" s="413"/>
      <c r="BB526" s="414"/>
      <c r="BC526" s="414"/>
      <c r="BD526" s="414"/>
      <c r="BE526" s="414"/>
    </row>
    <row r="527" spans="7:57" ht="15" customHeight="1">
      <c r="G527" s="415"/>
      <c r="H527" s="411">
        <v>515</v>
      </c>
      <c r="I527" s="411">
        <f t="shared" si="64"/>
        <v>0.2</v>
      </c>
      <c r="J527" s="780"/>
      <c r="K527" s="533">
        <f>$K$17</f>
        <v>0</v>
      </c>
      <c r="L527" s="780"/>
      <c r="M527" s="526">
        <f t="shared" si="65"/>
        <v>0</v>
      </c>
      <c r="N527" s="527">
        <f t="shared" si="66"/>
        <v>0.2</v>
      </c>
      <c r="O527" s="413"/>
      <c r="P527" s="531"/>
      <c r="Q527" s="531"/>
      <c r="R527" s="530">
        <f t="shared" si="62"/>
        <v>0.2</v>
      </c>
      <c r="S527" s="532">
        <f t="shared" si="67"/>
        <v>103.00000000000092</v>
      </c>
      <c r="T527" s="411" t="str">
        <f t="shared" si="63"/>
        <v>C</v>
      </c>
      <c r="U527" s="411" t="str">
        <f>IFERROR(INDEX(Nível!D:D,MATCH(H527,Nível!A:A,0)),U526)</f>
        <v>C</v>
      </c>
      <c r="V527" s="411" t="str">
        <f>IFERROR(INDEX(Nível!D:D,MATCH(H527,Nível!B:B,0)),V526)</f>
        <v>C</v>
      </c>
      <c r="W527" s="412" t="str">
        <f>IFERROR(INDEX(Nível!D:D,MATCH(H527,Nível!C:C,0)),CARREIRA!W526)</f>
        <v>C</v>
      </c>
      <c r="AZ527" s="411"/>
      <c r="BA527" s="413"/>
      <c r="BB527" s="414"/>
      <c r="BC527" s="414"/>
      <c r="BD527" s="414"/>
      <c r="BE527" s="414"/>
    </row>
    <row r="528" spans="7:57" ht="15" customHeight="1">
      <c r="G528" s="417"/>
      <c r="H528" s="411">
        <v>516</v>
      </c>
      <c r="I528" s="411">
        <f t="shared" si="64"/>
        <v>0.2</v>
      </c>
      <c r="J528" s="781"/>
      <c r="K528" s="533">
        <f>$K$18</f>
        <v>0</v>
      </c>
      <c r="L528" s="780"/>
      <c r="M528" s="526">
        <f t="shared" si="65"/>
        <v>0</v>
      </c>
      <c r="N528" s="527">
        <f t="shared" si="66"/>
        <v>0.2</v>
      </c>
      <c r="O528" s="413"/>
      <c r="P528" s="531"/>
      <c r="Q528" s="531"/>
      <c r="R528" s="530">
        <f t="shared" si="62"/>
        <v>0.2</v>
      </c>
      <c r="S528" s="532">
        <f t="shared" si="67"/>
        <v>103.20000000000093</v>
      </c>
      <c r="T528" s="411" t="str">
        <f t="shared" si="63"/>
        <v>C</v>
      </c>
      <c r="U528" s="411" t="str">
        <f>IFERROR(INDEX(Nível!D:D,MATCH(H528,Nível!A:A,0)),U527)</f>
        <v>C</v>
      </c>
      <c r="V528" s="411" t="str">
        <f>IFERROR(INDEX(Nível!D:D,MATCH(H528,Nível!B:B,0)),V527)</f>
        <v>C</v>
      </c>
      <c r="W528" s="412" t="str">
        <f>IFERROR(INDEX(Nível!D:D,MATCH(H528,Nível!C:C,0)),CARREIRA!W527)</f>
        <v>C</v>
      </c>
      <c r="AZ528" s="411"/>
      <c r="BA528" s="413"/>
      <c r="BB528" s="414"/>
      <c r="BC528" s="414"/>
      <c r="BD528" s="414"/>
      <c r="BE528" s="414"/>
    </row>
    <row r="529" spans="7:57" ht="15" customHeight="1">
      <c r="G529" s="409" t="s">
        <v>575</v>
      </c>
      <c r="H529" s="417">
        <v>517</v>
      </c>
      <c r="I529" s="411">
        <f t="shared" si="64"/>
        <v>0.2</v>
      </c>
      <c r="J529" s="779">
        <f>$J$13</f>
        <v>0</v>
      </c>
      <c r="K529" s="533">
        <f>$K$13</f>
        <v>0</v>
      </c>
      <c r="L529" s="780"/>
      <c r="M529" s="526">
        <f t="shared" si="65"/>
        <v>0</v>
      </c>
      <c r="N529" s="527">
        <f t="shared" si="66"/>
        <v>0.2</v>
      </c>
      <c r="O529" s="413"/>
      <c r="P529" s="531"/>
      <c r="Q529" s="531"/>
      <c r="R529" s="530">
        <f t="shared" si="62"/>
        <v>0.2</v>
      </c>
      <c r="S529" s="532">
        <f t="shared" si="67"/>
        <v>103.40000000000093</v>
      </c>
      <c r="T529" s="411" t="str">
        <f t="shared" si="63"/>
        <v>C</v>
      </c>
      <c r="U529" s="411" t="str">
        <f>IFERROR(INDEX(Nível!D:D,MATCH(H529,Nível!A:A,0)),U528)</f>
        <v>C</v>
      </c>
      <c r="V529" s="411" t="str">
        <f>IFERROR(INDEX(Nível!D:D,MATCH(H529,Nível!B:B,0)),V528)</f>
        <v>C</v>
      </c>
      <c r="W529" s="412" t="str">
        <f>IFERROR(INDEX(Nível!D:D,MATCH(H529,Nível!C:C,0)),CARREIRA!W528)</f>
        <v>C</v>
      </c>
      <c r="AZ529" s="411"/>
      <c r="BA529" s="413"/>
      <c r="BB529" s="414"/>
      <c r="BC529" s="414"/>
      <c r="BD529" s="414"/>
      <c r="BE529" s="414"/>
    </row>
    <row r="530" spans="7:57" ht="15" customHeight="1">
      <c r="G530" s="415"/>
      <c r="H530" s="411">
        <v>518</v>
      </c>
      <c r="I530" s="411">
        <f t="shared" si="64"/>
        <v>0.2</v>
      </c>
      <c r="J530" s="780"/>
      <c r="K530" s="533">
        <f>$K$14</f>
        <v>0</v>
      </c>
      <c r="L530" s="780"/>
      <c r="M530" s="526">
        <f t="shared" si="65"/>
        <v>0</v>
      </c>
      <c r="N530" s="527">
        <f t="shared" si="66"/>
        <v>0.2</v>
      </c>
      <c r="O530" s="413"/>
      <c r="P530" s="531"/>
      <c r="Q530" s="531"/>
      <c r="R530" s="530">
        <f t="shared" si="62"/>
        <v>0.2</v>
      </c>
      <c r="S530" s="532">
        <f t="shared" si="67"/>
        <v>103.60000000000093</v>
      </c>
      <c r="T530" s="411" t="str">
        <f t="shared" si="63"/>
        <v>C</v>
      </c>
      <c r="U530" s="411" t="str">
        <f>IFERROR(INDEX(Nível!D:D,MATCH(H530,Nível!A:A,0)),U529)</f>
        <v>C</v>
      </c>
      <c r="V530" s="411" t="str">
        <f>IFERROR(INDEX(Nível!D:D,MATCH(H530,Nível!B:B,0)),V529)</f>
        <v>C</v>
      </c>
      <c r="W530" s="412" t="str">
        <f>IFERROR(INDEX(Nível!D:D,MATCH(H530,Nível!C:C,0)),CARREIRA!W529)</f>
        <v>C</v>
      </c>
      <c r="AZ530" s="411"/>
      <c r="BA530" s="413"/>
      <c r="BB530" s="414"/>
      <c r="BC530" s="414"/>
      <c r="BD530" s="414"/>
      <c r="BE530" s="414"/>
    </row>
    <row r="531" spans="7:57" ht="15" customHeight="1">
      <c r="G531" s="415"/>
      <c r="H531" s="411">
        <v>519</v>
      </c>
      <c r="I531" s="411">
        <f t="shared" si="64"/>
        <v>0.2</v>
      </c>
      <c r="J531" s="780"/>
      <c r="K531" s="533">
        <f>$K$15</f>
        <v>0</v>
      </c>
      <c r="L531" s="780"/>
      <c r="M531" s="526">
        <f t="shared" si="65"/>
        <v>0</v>
      </c>
      <c r="N531" s="527">
        <f t="shared" si="66"/>
        <v>0.2</v>
      </c>
      <c r="O531" s="413"/>
      <c r="P531" s="531"/>
      <c r="Q531" s="531"/>
      <c r="R531" s="530">
        <f t="shared" si="62"/>
        <v>0.2</v>
      </c>
      <c r="S531" s="532">
        <f t="shared" si="67"/>
        <v>103.80000000000094</v>
      </c>
      <c r="T531" s="411" t="str">
        <f t="shared" si="63"/>
        <v>C</v>
      </c>
      <c r="U531" s="411" t="str">
        <f>IFERROR(INDEX(Nível!D:D,MATCH(H531,Nível!A:A,0)),U530)</f>
        <v>C</v>
      </c>
      <c r="V531" s="411" t="str">
        <f>IFERROR(INDEX(Nível!D:D,MATCH(H531,Nível!B:B,0)),V530)</f>
        <v>C</v>
      </c>
      <c r="W531" s="412" t="str">
        <f>IFERROR(INDEX(Nível!D:D,MATCH(H531,Nível!C:C,0)),CARREIRA!W530)</f>
        <v>C</v>
      </c>
      <c r="AZ531" s="411"/>
      <c r="BA531" s="413"/>
      <c r="BB531" s="414"/>
      <c r="BC531" s="414"/>
      <c r="BD531" s="414"/>
      <c r="BE531" s="414"/>
    </row>
    <row r="532" spans="7:57" ht="15" customHeight="1">
      <c r="G532" s="415"/>
      <c r="H532" s="417">
        <v>520</v>
      </c>
      <c r="I532" s="411">
        <f t="shared" si="64"/>
        <v>0.2</v>
      </c>
      <c r="J532" s="780"/>
      <c r="K532" s="533">
        <f>$K$16</f>
        <v>0</v>
      </c>
      <c r="L532" s="780"/>
      <c r="M532" s="526">
        <f t="shared" si="65"/>
        <v>0</v>
      </c>
      <c r="N532" s="527">
        <f t="shared" si="66"/>
        <v>0.2</v>
      </c>
      <c r="O532" s="413"/>
      <c r="P532" s="531"/>
      <c r="Q532" s="531"/>
      <c r="R532" s="530">
        <f t="shared" si="62"/>
        <v>0.2</v>
      </c>
      <c r="S532" s="532">
        <f t="shared" si="67"/>
        <v>104.00000000000094</v>
      </c>
      <c r="T532" s="411" t="str">
        <f t="shared" si="63"/>
        <v>C</v>
      </c>
      <c r="U532" s="411" t="str">
        <f>IFERROR(INDEX(Nível!D:D,MATCH(H532,Nível!A:A,0)),U531)</f>
        <v>C</v>
      </c>
      <c r="V532" s="411" t="str">
        <f>IFERROR(INDEX(Nível!D:D,MATCH(H532,Nível!B:B,0)),V531)</f>
        <v>C</v>
      </c>
      <c r="W532" s="412" t="str">
        <f>IFERROR(INDEX(Nível!D:D,MATCH(H532,Nível!C:C,0)),CARREIRA!W531)</f>
        <v>C</v>
      </c>
      <c r="AZ532" s="411"/>
      <c r="BA532" s="413"/>
      <c r="BB532" s="414"/>
      <c r="BC532" s="414"/>
      <c r="BD532" s="414"/>
      <c r="BE532" s="414"/>
    </row>
    <row r="533" spans="7:57" ht="15" customHeight="1">
      <c r="G533" s="415"/>
      <c r="H533" s="411">
        <v>521</v>
      </c>
      <c r="I533" s="411">
        <f t="shared" si="64"/>
        <v>0.2</v>
      </c>
      <c r="J533" s="780"/>
      <c r="K533" s="533">
        <f>$K$17</f>
        <v>0</v>
      </c>
      <c r="L533" s="780"/>
      <c r="M533" s="526">
        <f t="shared" si="65"/>
        <v>0</v>
      </c>
      <c r="N533" s="527">
        <f t="shared" si="66"/>
        <v>0.2</v>
      </c>
      <c r="O533" s="413"/>
      <c r="P533" s="531"/>
      <c r="Q533" s="531"/>
      <c r="R533" s="530">
        <f t="shared" si="62"/>
        <v>0.2</v>
      </c>
      <c r="S533" s="532">
        <f t="shared" si="67"/>
        <v>104.20000000000094</v>
      </c>
      <c r="T533" s="411" t="str">
        <f t="shared" si="63"/>
        <v>C</v>
      </c>
      <c r="U533" s="411" t="str">
        <f>IFERROR(INDEX(Nível!D:D,MATCH(H533,Nível!A:A,0)),U532)</f>
        <v>C</v>
      </c>
      <c r="V533" s="411" t="str">
        <f>IFERROR(INDEX(Nível!D:D,MATCH(H533,Nível!B:B,0)),V532)</f>
        <v>C</v>
      </c>
      <c r="W533" s="412" t="str">
        <f>IFERROR(INDEX(Nível!D:D,MATCH(H533,Nível!C:C,0)),CARREIRA!W532)</f>
        <v>C</v>
      </c>
      <c r="AZ533" s="411"/>
      <c r="BA533" s="413"/>
      <c r="BB533" s="414"/>
      <c r="BC533" s="414"/>
      <c r="BD533" s="414"/>
      <c r="BE533" s="414"/>
    </row>
    <row r="534" spans="7:57" ht="15" customHeight="1">
      <c r="G534" s="415"/>
      <c r="H534" s="411">
        <v>522</v>
      </c>
      <c r="I534" s="411">
        <f t="shared" si="64"/>
        <v>0.2</v>
      </c>
      <c r="J534" s="781"/>
      <c r="K534" s="533">
        <f>$K$18</f>
        <v>0</v>
      </c>
      <c r="L534" s="780"/>
      <c r="M534" s="526">
        <f t="shared" si="65"/>
        <v>0</v>
      </c>
      <c r="N534" s="527">
        <f t="shared" si="66"/>
        <v>0.2</v>
      </c>
      <c r="O534" s="413"/>
      <c r="P534" s="531"/>
      <c r="Q534" s="531"/>
      <c r="R534" s="530">
        <f t="shared" si="62"/>
        <v>0.2</v>
      </c>
      <c r="S534" s="532">
        <f t="shared" si="67"/>
        <v>104.40000000000094</v>
      </c>
      <c r="T534" s="411" t="str">
        <f t="shared" si="63"/>
        <v>C</v>
      </c>
      <c r="U534" s="411" t="str">
        <f>IFERROR(INDEX(Nível!D:D,MATCH(H534,Nível!A:A,0)),U533)</f>
        <v>C</v>
      </c>
      <c r="V534" s="411" t="str">
        <f>IFERROR(INDEX(Nível!D:D,MATCH(H534,Nível!B:B,0)),V533)</f>
        <v>C</v>
      </c>
      <c r="W534" s="412" t="str">
        <f>IFERROR(INDEX(Nível!D:D,MATCH(H534,Nível!C:C,0)),CARREIRA!W533)</f>
        <v>C</v>
      </c>
      <c r="AZ534" s="411"/>
      <c r="BA534" s="413"/>
      <c r="BB534" s="414"/>
      <c r="BC534" s="414"/>
      <c r="BD534" s="414"/>
      <c r="BE534" s="414"/>
    </row>
    <row r="535" spans="7:57" ht="15" customHeight="1">
      <c r="G535" s="415"/>
      <c r="H535" s="417">
        <v>523</v>
      </c>
      <c r="I535" s="411">
        <f t="shared" si="64"/>
        <v>0.2</v>
      </c>
      <c r="J535" s="779">
        <f>$J$13</f>
        <v>0</v>
      </c>
      <c r="K535" s="533">
        <f>$K$13</f>
        <v>0</v>
      </c>
      <c r="L535" s="780"/>
      <c r="M535" s="526">
        <f t="shared" si="65"/>
        <v>0</v>
      </c>
      <c r="N535" s="527">
        <f t="shared" si="66"/>
        <v>0.2</v>
      </c>
      <c r="O535" s="413"/>
      <c r="P535" s="531"/>
      <c r="Q535" s="531"/>
      <c r="R535" s="530">
        <f t="shared" si="62"/>
        <v>0.2</v>
      </c>
      <c r="S535" s="532">
        <f t="shared" si="67"/>
        <v>104.60000000000095</v>
      </c>
      <c r="T535" s="411" t="str">
        <f t="shared" si="63"/>
        <v>C</v>
      </c>
      <c r="U535" s="411" t="str">
        <f>IFERROR(INDEX(Nível!D:D,MATCH(H535,Nível!A:A,0)),U534)</f>
        <v>C</v>
      </c>
      <c r="V535" s="411" t="str">
        <f>IFERROR(INDEX(Nível!D:D,MATCH(H535,Nível!B:B,0)),V534)</f>
        <v>C</v>
      </c>
      <c r="W535" s="412" t="str">
        <f>IFERROR(INDEX(Nível!D:D,MATCH(H535,Nível!C:C,0)),CARREIRA!W534)</f>
        <v>C</v>
      </c>
      <c r="AZ535" s="411"/>
      <c r="BA535" s="413"/>
      <c r="BB535" s="414"/>
      <c r="BC535" s="414"/>
      <c r="BD535" s="414"/>
      <c r="BE535" s="414"/>
    </row>
    <row r="536" spans="7:57" ht="15" customHeight="1">
      <c r="G536" s="415"/>
      <c r="H536" s="411">
        <v>524</v>
      </c>
      <c r="I536" s="411">
        <f t="shared" si="64"/>
        <v>0.2</v>
      </c>
      <c r="J536" s="780"/>
      <c r="K536" s="533">
        <f>$K$14</f>
        <v>0</v>
      </c>
      <c r="L536" s="780"/>
      <c r="M536" s="526">
        <f t="shared" si="65"/>
        <v>0</v>
      </c>
      <c r="N536" s="527">
        <f t="shared" si="66"/>
        <v>0.2</v>
      </c>
      <c r="O536" s="413"/>
      <c r="P536" s="531"/>
      <c r="Q536" s="531"/>
      <c r="R536" s="530">
        <f t="shared" si="62"/>
        <v>0.2</v>
      </c>
      <c r="S536" s="532">
        <f t="shared" si="67"/>
        <v>104.80000000000095</v>
      </c>
      <c r="T536" s="411" t="str">
        <f t="shared" si="63"/>
        <v>C</v>
      </c>
      <c r="U536" s="411" t="str">
        <f>IFERROR(INDEX(Nível!D:D,MATCH(H536,Nível!A:A,0)),U535)</f>
        <v>C</v>
      </c>
      <c r="V536" s="411" t="str">
        <f>IFERROR(INDEX(Nível!D:D,MATCH(H536,Nível!B:B,0)),V535)</f>
        <v>C</v>
      </c>
      <c r="W536" s="412" t="str">
        <f>IFERROR(INDEX(Nível!D:D,MATCH(H536,Nível!C:C,0)),CARREIRA!W535)</f>
        <v>C</v>
      </c>
      <c r="AZ536" s="411"/>
      <c r="BA536" s="413"/>
      <c r="BB536" s="414"/>
      <c r="BC536" s="414"/>
      <c r="BD536" s="414"/>
      <c r="BE536" s="414"/>
    </row>
    <row r="537" spans="7:57" ht="15" customHeight="1">
      <c r="G537" s="415"/>
      <c r="H537" s="411">
        <v>525</v>
      </c>
      <c r="I537" s="411">
        <f t="shared" si="64"/>
        <v>0.2</v>
      </c>
      <c r="J537" s="780"/>
      <c r="K537" s="533">
        <f>$K$15</f>
        <v>0</v>
      </c>
      <c r="L537" s="780"/>
      <c r="M537" s="526">
        <f t="shared" si="65"/>
        <v>0</v>
      </c>
      <c r="N537" s="527">
        <f t="shared" si="66"/>
        <v>0.2</v>
      </c>
      <c r="O537" s="413"/>
      <c r="P537" s="531"/>
      <c r="Q537" s="531"/>
      <c r="R537" s="530">
        <f t="shared" si="62"/>
        <v>0.2</v>
      </c>
      <c r="S537" s="532">
        <f t="shared" si="67"/>
        <v>105.00000000000095</v>
      </c>
      <c r="T537" s="411" t="str">
        <f t="shared" si="63"/>
        <v>C</v>
      </c>
      <c r="U537" s="411" t="str">
        <f>IFERROR(INDEX(Nível!D:D,MATCH(H537,Nível!A:A,0)),U536)</f>
        <v>C</v>
      </c>
      <c r="V537" s="411" t="str">
        <f>IFERROR(INDEX(Nível!D:D,MATCH(H537,Nível!B:B,0)),V536)</f>
        <v>C</v>
      </c>
      <c r="W537" s="412" t="str">
        <f>IFERROR(INDEX(Nível!D:D,MATCH(H537,Nível!C:C,0)),CARREIRA!W536)</f>
        <v>C</v>
      </c>
      <c r="AZ537" s="411"/>
      <c r="BA537" s="413"/>
      <c r="BB537" s="414"/>
      <c r="BC537" s="414"/>
      <c r="BD537" s="414"/>
      <c r="BE537" s="414"/>
    </row>
    <row r="538" spans="7:57" ht="15" customHeight="1">
      <c r="G538" s="415"/>
      <c r="H538" s="417">
        <v>526</v>
      </c>
      <c r="I538" s="411">
        <f t="shared" si="64"/>
        <v>0.2</v>
      </c>
      <c r="J538" s="780"/>
      <c r="K538" s="533">
        <f>$K$16</f>
        <v>0</v>
      </c>
      <c r="L538" s="780"/>
      <c r="M538" s="526">
        <f t="shared" si="65"/>
        <v>0</v>
      </c>
      <c r="N538" s="527">
        <f t="shared" si="66"/>
        <v>0.2</v>
      </c>
      <c r="O538" s="413"/>
      <c r="P538" s="531"/>
      <c r="Q538" s="531"/>
      <c r="R538" s="530">
        <f t="shared" si="62"/>
        <v>0.2</v>
      </c>
      <c r="S538" s="532">
        <f t="shared" si="67"/>
        <v>105.20000000000095</v>
      </c>
      <c r="T538" s="411" t="str">
        <f t="shared" si="63"/>
        <v>C</v>
      </c>
      <c r="U538" s="411" t="str">
        <f>IFERROR(INDEX(Nível!D:D,MATCH(H538,Nível!A:A,0)),U537)</f>
        <v>C</v>
      </c>
      <c r="V538" s="411" t="str">
        <f>IFERROR(INDEX(Nível!D:D,MATCH(H538,Nível!B:B,0)),V537)</f>
        <v>C</v>
      </c>
      <c r="W538" s="412" t="str">
        <f>IFERROR(INDEX(Nível!D:D,MATCH(H538,Nível!C:C,0)),CARREIRA!W537)</f>
        <v>C</v>
      </c>
      <c r="AZ538" s="411"/>
      <c r="BA538" s="413"/>
      <c r="BB538" s="414"/>
      <c r="BC538" s="414"/>
      <c r="BD538" s="414"/>
      <c r="BE538" s="414"/>
    </row>
    <row r="539" spans="7:57" ht="15" customHeight="1">
      <c r="G539" s="415"/>
      <c r="H539" s="411">
        <v>527</v>
      </c>
      <c r="I539" s="411">
        <f t="shared" si="64"/>
        <v>0.2</v>
      </c>
      <c r="J539" s="780"/>
      <c r="K539" s="533">
        <f>$K$17</f>
        <v>0</v>
      </c>
      <c r="L539" s="780"/>
      <c r="M539" s="526">
        <f t="shared" si="65"/>
        <v>0</v>
      </c>
      <c r="N539" s="527">
        <f t="shared" si="66"/>
        <v>0.2</v>
      </c>
      <c r="O539" s="413"/>
      <c r="P539" s="531"/>
      <c r="Q539" s="531"/>
      <c r="R539" s="530">
        <f t="shared" si="62"/>
        <v>0.2</v>
      </c>
      <c r="S539" s="532">
        <f t="shared" si="67"/>
        <v>105.40000000000096</v>
      </c>
      <c r="T539" s="411" t="str">
        <f t="shared" si="63"/>
        <v>C</v>
      </c>
      <c r="U539" s="411" t="str">
        <f>IFERROR(INDEX(Nível!D:D,MATCH(H539,Nível!A:A,0)),U538)</f>
        <v>C</v>
      </c>
      <c r="V539" s="411" t="str">
        <f>IFERROR(INDEX(Nível!D:D,MATCH(H539,Nível!B:B,0)),V538)</f>
        <v>C</v>
      </c>
      <c r="W539" s="412" t="str">
        <f>IFERROR(INDEX(Nível!D:D,MATCH(H539,Nível!C:C,0)),CARREIRA!W538)</f>
        <v>C</v>
      </c>
      <c r="AZ539" s="411"/>
      <c r="BA539" s="413"/>
      <c r="BB539" s="414"/>
      <c r="BC539" s="414"/>
      <c r="BD539" s="414"/>
      <c r="BE539" s="414"/>
    </row>
    <row r="540" spans="7:57" ht="15" customHeight="1">
      <c r="G540" s="417"/>
      <c r="H540" s="411">
        <v>528</v>
      </c>
      <c r="I540" s="411">
        <f t="shared" si="64"/>
        <v>0.2</v>
      </c>
      <c r="J540" s="781"/>
      <c r="K540" s="533">
        <f>$K$18</f>
        <v>0</v>
      </c>
      <c r="L540" s="781"/>
      <c r="M540" s="526">
        <f t="shared" si="65"/>
        <v>0</v>
      </c>
      <c r="N540" s="527">
        <f t="shared" si="66"/>
        <v>0.2</v>
      </c>
      <c r="O540" s="413"/>
      <c r="P540" s="531"/>
      <c r="Q540" s="531"/>
      <c r="R540" s="530">
        <f t="shared" si="62"/>
        <v>0.2</v>
      </c>
      <c r="S540" s="532">
        <f t="shared" si="67"/>
        <v>105.60000000000096</v>
      </c>
      <c r="T540" s="411" t="str">
        <f t="shared" si="63"/>
        <v>C</v>
      </c>
      <c r="U540" s="411" t="str">
        <f>IFERROR(INDEX(Nível!D:D,MATCH(H540,Nível!A:A,0)),U539)</f>
        <v>C</v>
      </c>
      <c r="V540" s="411" t="str">
        <f>IFERROR(INDEX(Nível!D:D,MATCH(H540,Nível!B:B,0)),V539)</f>
        <v>C</v>
      </c>
      <c r="W540" s="412" t="str">
        <f>IFERROR(INDEX(Nível!D:D,MATCH(H540,Nível!C:C,0)),CARREIRA!W539)</f>
        <v>C</v>
      </c>
      <c r="AZ540" s="411"/>
      <c r="BA540" s="413"/>
      <c r="BB540" s="414"/>
      <c r="BC540" s="414"/>
      <c r="BD540" s="414"/>
      <c r="BE540" s="414"/>
    </row>
    <row r="541" spans="7:57" ht="15" customHeight="1">
      <c r="G541" s="409" t="s">
        <v>576</v>
      </c>
      <c r="H541" s="417">
        <v>529</v>
      </c>
      <c r="I541" s="411">
        <f t="shared" si="64"/>
        <v>0.2</v>
      </c>
      <c r="J541" s="779">
        <f>$J$13</f>
        <v>0</v>
      </c>
      <c r="K541" s="533">
        <f>$K$13</f>
        <v>0</v>
      </c>
      <c r="L541" s="779">
        <f>$L$13</f>
        <v>0</v>
      </c>
      <c r="M541" s="526">
        <f t="shared" si="65"/>
        <v>0</v>
      </c>
      <c r="N541" s="527">
        <f t="shared" si="66"/>
        <v>0.2</v>
      </c>
      <c r="O541" s="413"/>
      <c r="P541" s="531"/>
      <c r="Q541" s="531"/>
      <c r="R541" s="530">
        <f t="shared" si="62"/>
        <v>0.2</v>
      </c>
      <c r="S541" s="532">
        <f t="shared" si="67"/>
        <v>105.80000000000096</v>
      </c>
      <c r="T541" s="411" t="str">
        <f t="shared" si="63"/>
        <v>C</v>
      </c>
      <c r="U541" s="411" t="str">
        <f>IFERROR(INDEX(Nível!D:D,MATCH(H541,Nível!A:A,0)),U540)</f>
        <v>C</v>
      </c>
      <c r="V541" s="411" t="str">
        <f>IFERROR(INDEX(Nível!D:D,MATCH(H541,Nível!B:B,0)),V540)</f>
        <v>C</v>
      </c>
      <c r="W541" s="412" t="str">
        <f>IFERROR(INDEX(Nível!D:D,MATCH(H541,Nível!C:C,0)),CARREIRA!W540)</f>
        <v>C</v>
      </c>
      <c r="AZ541" s="411"/>
      <c r="BA541" s="413"/>
      <c r="BB541" s="414"/>
      <c r="BC541" s="414"/>
      <c r="BD541" s="414"/>
      <c r="BE541" s="414"/>
    </row>
    <row r="542" spans="7:57" ht="15" customHeight="1">
      <c r="G542" s="415"/>
      <c r="H542" s="411">
        <v>530</v>
      </c>
      <c r="I542" s="411">
        <f t="shared" si="64"/>
        <v>0.2</v>
      </c>
      <c r="J542" s="780"/>
      <c r="K542" s="533">
        <f>$K$14</f>
        <v>0</v>
      </c>
      <c r="L542" s="780"/>
      <c r="M542" s="526">
        <f t="shared" si="65"/>
        <v>0</v>
      </c>
      <c r="N542" s="527">
        <f t="shared" si="66"/>
        <v>0.2</v>
      </c>
      <c r="O542" s="413"/>
      <c r="P542" s="531"/>
      <c r="Q542" s="531"/>
      <c r="R542" s="530">
        <f t="shared" si="62"/>
        <v>0.2</v>
      </c>
      <c r="S542" s="532">
        <f t="shared" si="67"/>
        <v>106.00000000000097</v>
      </c>
      <c r="T542" s="411" t="str">
        <f t="shared" si="63"/>
        <v>C</v>
      </c>
      <c r="U542" s="411" t="str">
        <f>IFERROR(INDEX(Nível!D:D,MATCH(H542,Nível!A:A,0)),U541)</f>
        <v>C</v>
      </c>
      <c r="V542" s="411" t="str">
        <f>IFERROR(INDEX(Nível!D:D,MATCH(H542,Nível!B:B,0)),V541)</f>
        <v>C</v>
      </c>
      <c r="W542" s="412" t="str">
        <f>IFERROR(INDEX(Nível!D:D,MATCH(H542,Nível!C:C,0)),CARREIRA!W541)</f>
        <v>C</v>
      </c>
      <c r="AZ542" s="411"/>
      <c r="BA542" s="413"/>
      <c r="BB542" s="414"/>
      <c r="BC542" s="414"/>
      <c r="BD542" s="414"/>
      <c r="BE542" s="414"/>
    </row>
    <row r="543" spans="7:57" ht="15" customHeight="1">
      <c r="G543" s="415"/>
      <c r="H543" s="411">
        <v>531</v>
      </c>
      <c r="I543" s="411">
        <f t="shared" si="64"/>
        <v>0.2</v>
      </c>
      <c r="J543" s="780"/>
      <c r="K543" s="533">
        <f>$K$15</f>
        <v>0</v>
      </c>
      <c r="L543" s="780"/>
      <c r="M543" s="526">
        <f t="shared" si="65"/>
        <v>0</v>
      </c>
      <c r="N543" s="527">
        <f t="shared" si="66"/>
        <v>0.2</v>
      </c>
      <c r="O543" s="413"/>
      <c r="P543" s="531"/>
      <c r="Q543" s="531"/>
      <c r="R543" s="530">
        <f t="shared" si="62"/>
        <v>0.2</v>
      </c>
      <c r="S543" s="532">
        <f t="shared" si="67"/>
        <v>106.20000000000097</v>
      </c>
      <c r="T543" s="411" t="str">
        <f t="shared" si="63"/>
        <v>C</v>
      </c>
      <c r="U543" s="411" t="str">
        <f>IFERROR(INDEX(Nível!D:D,MATCH(H543,Nível!A:A,0)),U542)</f>
        <v>C</v>
      </c>
      <c r="V543" s="411" t="str">
        <f>IFERROR(INDEX(Nível!D:D,MATCH(H543,Nível!B:B,0)),V542)</f>
        <v>C</v>
      </c>
      <c r="W543" s="412" t="str">
        <f>IFERROR(INDEX(Nível!D:D,MATCH(H543,Nível!C:C,0)),CARREIRA!W542)</f>
        <v>C</v>
      </c>
      <c r="AZ543" s="411"/>
      <c r="BA543" s="413"/>
      <c r="BB543" s="414"/>
      <c r="BC543" s="414"/>
      <c r="BD543" s="414"/>
      <c r="BE543" s="414"/>
    </row>
    <row r="544" spans="7:57" ht="15" customHeight="1">
      <c r="G544" s="415"/>
      <c r="H544" s="417">
        <v>532</v>
      </c>
      <c r="I544" s="411">
        <f t="shared" si="64"/>
        <v>0.2</v>
      </c>
      <c r="J544" s="780"/>
      <c r="K544" s="533">
        <f>$K$16</f>
        <v>0</v>
      </c>
      <c r="L544" s="780"/>
      <c r="M544" s="526">
        <f t="shared" si="65"/>
        <v>0</v>
      </c>
      <c r="N544" s="527">
        <f t="shared" si="66"/>
        <v>0.2</v>
      </c>
      <c r="O544" s="413"/>
      <c r="P544" s="531"/>
      <c r="Q544" s="531"/>
      <c r="R544" s="530">
        <f t="shared" si="62"/>
        <v>0.2</v>
      </c>
      <c r="S544" s="532">
        <f t="shared" si="67"/>
        <v>106.40000000000097</v>
      </c>
      <c r="T544" s="411" t="str">
        <f t="shared" si="63"/>
        <v>C</v>
      </c>
      <c r="U544" s="411" t="str">
        <f>IFERROR(INDEX(Nível!D:D,MATCH(H544,Nível!A:A,0)),U543)</f>
        <v>C</v>
      </c>
      <c r="V544" s="411" t="str">
        <f>IFERROR(INDEX(Nível!D:D,MATCH(H544,Nível!B:B,0)),V543)</f>
        <v>C</v>
      </c>
      <c r="W544" s="412" t="str">
        <f>IFERROR(INDEX(Nível!D:D,MATCH(H544,Nível!C:C,0)),CARREIRA!W543)</f>
        <v>C</v>
      </c>
      <c r="AZ544" s="411"/>
      <c r="BA544" s="413"/>
      <c r="BB544" s="414"/>
      <c r="BC544" s="414"/>
      <c r="BD544" s="414"/>
      <c r="BE544" s="414"/>
    </row>
    <row r="545" spans="7:57" ht="15" customHeight="1">
      <c r="G545" s="415"/>
      <c r="H545" s="411">
        <v>533</v>
      </c>
      <c r="I545" s="411">
        <f t="shared" si="64"/>
        <v>0.2</v>
      </c>
      <c r="J545" s="780"/>
      <c r="K545" s="533">
        <f>$K$17</f>
        <v>0</v>
      </c>
      <c r="L545" s="780"/>
      <c r="M545" s="526">
        <f t="shared" si="65"/>
        <v>0</v>
      </c>
      <c r="N545" s="527">
        <f t="shared" si="66"/>
        <v>0.2</v>
      </c>
      <c r="O545" s="413"/>
      <c r="P545" s="531"/>
      <c r="Q545" s="531"/>
      <c r="R545" s="530">
        <f t="shared" si="62"/>
        <v>0.2</v>
      </c>
      <c r="S545" s="532">
        <f t="shared" si="67"/>
        <v>106.60000000000097</v>
      </c>
      <c r="T545" s="411" t="str">
        <f t="shared" si="63"/>
        <v>C</v>
      </c>
      <c r="U545" s="411" t="str">
        <f>IFERROR(INDEX(Nível!D:D,MATCH(H545,Nível!A:A,0)),U544)</f>
        <v>C</v>
      </c>
      <c r="V545" s="411" t="str">
        <f>IFERROR(INDEX(Nível!D:D,MATCH(H545,Nível!B:B,0)),V544)</f>
        <v>C</v>
      </c>
      <c r="W545" s="412" t="str">
        <f>IFERROR(INDEX(Nível!D:D,MATCH(H545,Nível!C:C,0)),CARREIRA!W544)</f>
        <v>C</v>
      </c>
      <c r="AZ545" s="411"/>
      <c r="BA545" s="413"/>
      <c r="BB545" s="414"/>
      <c r="BC545" s="414"/>
      <c r="BD545" s="414"/>
      <c r="BE545" s="414"/>
    </row>
    <row r="546" spans="7:57" ht="15" customHeight="1">
      <c r="G546" s="415"/>
      <c r="H546" s="411">
        <v>534</v>
      </c>
      <c r="I546" s="411">
        <f t="shared" si="64"/>
        <v>0.2</v>
      </c>
      <c r="J546" s="781"/>
      <c r="K546" s="533">
        <f>$K$18</f>
        <v>0</v>
      </c>
      <c r="L546" s="780"/>
      <c r="M546" s="526">
        <f t="shared" si="65"/>
        <v>0</v>
      </c>
      <c r="N546" s="527">
        <f t="shared" si="66"/>
        <v>0.2</v>
      </c>
      <c r="O546" s="413"/>
      <c r="P546" s="531"/>
      <c r="Q546" s="531"/>
      <c r="R546" s="530">
        <f t="shared" si="62"/>
        <v>0.2</v>
      </c>
      <c r="S546" s="532">
        <f t="shared" si="67"/>
        <v>106.80000000000098</v>
      </c>
      <c r="T546" s="411" t="str">
        <f t="shared" si="63"/>
        <v>C</v>
      </c>
      <c r="U546" s="411" t="str">
        <f>IFERROR(INDEX(Nível!D:D,MATCH(H546,Nível!A:A,0)),U545)</f>
        <v>C</v>
      </c>
      <c r="V546" s="411" t="str">
        <f>IFERROR(INDEX(Nível!D:D,MATCH(H546,Nível!B:B,0)),V545)</f>
        <v>C</v>
      </c>
      <c r="W546" s="412" t="str">
        <f>IFERROR(INDEX(Nível!D:D,MATCH(H546,Nível!C:C,0)),CARREIRA!W545)</f>
        <v>C</v>
      </c>
      <c r="AZ546" s="411"/>
      <c r="BA546" s="413"/>
      <c r="BB546" s="414"/>
      <c r="BC546" s="414"/>
      <c r="BD546" s="414"/>
      <c r="BE546" s="414"/>
    </row>
    <row r="547" spans="7:57" ht="15" customHeight="1">
      <c r="G547" s="415"/>
      <c r="H547" s="417">
        <v>535</v>
      </c>
      <c r="I547" s="411">
        <f t="shared" si="64"/>
        <v>0.2</v>
      </c>
      <c r="J547" s="779">
        <f>$J$13</f>
        <v>0</v>
      </c>
      <c r="K547" s="533">
        <f>$K$13</f>
        <v>0</v>
      </c>
      <c r="L547" s="780"/>
      <c r="M547" s="526">
        <f t="shared" si="65"/>
        <v>0</v>
      </c>
      <c r="N547" s="527">
        <f t="shared" si="66"/>
        <v>0.2</v>
      </c>
      <c r="O547" s="413"/>
      <c r="P547" s="531"/>
      <c r="Q547" s="531"/>
      <c r="R547" s="530">
        <f t="shared" si="62"/>
        <v>0.2</v>
      </c>
      <c r="S547" s="532">
        <f t="shared" si="67"/>
        <v>107.00000000000098</v>
      </c>
      <c r="T547" s="411" t="str">
        <f t="shared" si="63"/>
        <v>C</v>
      </c>
      <c r="U547" s="411" t="str">
        <f>IFERROR(INDEX(Nível!D:D,MATCH(H547,Nível!A:A,0)),U546)</f>
        <v>C</v>
      </c>
      <c r="V547" s="411" t="str">
        <f>IFERROR(INDEX(Nível!D:D,MATCH(H547,Nível!B:B,0)),V546)</f>
        <v>C</v>
      </c>
      <c r="W547" s="412" t="str">
        <f>IFERROR(INDEX(Nível!D:D,MATCH(H547,Nível!C:C,0)),CARREIRA!W546)</f>
        <v>C</v>
      </c>
      <c r="AZ547" s="411"/>
      <c r="BA547" s="413"/>
      <c r="BB547" s="414"/>
      <c r="BC547" s="414"/>
      <c r="BD547" s="414"/>
      <c r="BE547" s="414"/>
    </row>
    <row r="548" spans="7:57" ht="15" customHeight="1">
      <c r="G548" s="415"/>
      <c r="H548" s="411">
        <v>536</v>
      </c>
      <c r="I548" s="411">
        <f t="shared" si="64"/>
        <v>0.2</v>
      </c>
      <c r="J548" s="780"/>
      <c r="K548" s="533">
        <f>$K$14</f>
        <v>0</v>
      </c>
      <c r="L548" s="780"/>
      <c r="M548" s="526">
        <f t="shared" si="65"/>
        <v>0</v>
      </c>
      <c r="N548" s="527">
        <f t="shared" si="66"/>
        <v>0.2</v>
      </c>
      <c r="O548" s="413"/>
      <c r="P548" s="531"/>
      <c r="Q548" s="531"/>
      <c r="R548" s="530">
        <f t="shared" si="62"/>
        <v>0.2</v>
      </c>
      <c r="S548" s="532">
        <f t="shared" si="67"/>
        <v>107.20000000000098</v>
      </c>
      <c r="T548" s="411" t="str">
        <f t="shared" si="63"/>
        <v>C</v>
      </c>
      <c r="U548" s="411" t="str">
        <f>IFERROR(INDEX(Nível!D:D,MATCH(H548,Nível!A:A,0)),U547)</f>
        <v>C</v>
      </c>
      <c r="V548" s="411" t="str">
        <f>IFERROR(INDEX(Nível!D:D,MATCH(H548,Nível!B:B,0)),V547)</f>
        <v>C</v>
      </c>
      <c r="W548" s="412" t="str">
        <f>IFERROR(INDEX(Nível!D:D,MATCH(H548,Nível!C:C,0)),CARREIRA!W547)</f>
        <v>C</v>
      </c>
      <c r="AZ548" s="411"/>
      <c r="BA548" s="413"/>
      <c r="BB548" s="414"/>
      <c r="BC548" s="414"/>
      <c r="BD548" s="414"/>
      <c r="BE548" s="414"/>
    </row>
    <row r="549" spans="7:57" ht="15" customHeight="1">
      <c r="G549" s="415"/>
      <c r="H549" s="411">
        <v>537</v>
      </c>
      <c r="I549" s="411">
        <f t="shared" si="64"/>
        <v>0.2</v>
      </c>
      <c r="J549" s="780"/>
      <c r="K549" s="533">
        <f>$K$15</f>
        <v>0</v>
      </c>
      <c r="L549" s="780"/>
      <c r="M549" s="526">
        <f t="shared" si="65"/>
        <v>0</v>
      </c>
      <c r="N549" s="527">
        <f t="shared" si="66"/>
        <v>0.2</v>
      </c>
      <c r="O549" s="413"/>
      <c r="P549" s="531"/>
      <c r="Q549" s="531"/>
      <c r="R549" s="530">
        <f t="shared" si="62"/>
        <v>0.2</v>
      </c>
      <c r="S549" s="532">
        <f t="shared" si="67"/>
        <v>107.40000000000099</v>
      </c>
      <c r="T549" s="411" t="str">
        <f t="shared" si="63"/>
        <v>C</v>
      </c>
      <c r="U549" s="411" t="str">
        <f>IFERROR(INDEX(Nível!D:D,MATCH(H549,Nível!A:A,0)),U548)</f>
        <v>C</v>
      </c>
      <c r="V549" s="411" t="str">
        <f>IFERROR(INDEX(Nível!D:D,MATCH(H549,Nível!B:B,0)),V548)</f>
        <v>C</v>
      </c>
      <c r="W549" s="412" t="str">
        <f>IFERROR(INDEX(Nível!D:D,MATCH(H549,Nível!C:C,0)),CARREIRA!W548)</f>
        <v>C</v>
      </c>
      <c r="AZ549" s="411"/>
      <c r="BA549" s="413"/>
      <c r="BB549" s="414"/>
      <c r="BC549" s="414"/>
      <c r="BD549" s="414"/>
      <c r="BE549" s="414"/>
    </row>
    <row r="550" spans="7:57" ht="15" customHeight="1">
      <c r="G550" s="415"/>
      <c r="H550" s="417">
        <v>538</v>
      </c>
      <c r="I550" s="411">
        <f t="shared" si="64"/>
        <v>0.2</v>
      </c>
      <c r="J550" s="780"/>
      <c r="K550" s="533">
        <f>$K$16</f>
        <v>0</v>
      </c>
      <c r="L550" s="780"/>
      <c r="M550" s="526">
        <f t="shared" si="65"/>
        <v>0</v>
      </c>
      <c r="N550" s="527">
        <f t="shared" si="66"/>
        <v>0.2</v>
      </c>
      <c r="O550" s="413"/>
      <c r="P550" s="531"/>
      <c r="Q550" s="531"/>
      <c r="R550" s="530">
        <f t="shared" si="62"/>
        <v>0.2</v>
      </c>
      <c r="S550" s="532">
        <f t="shared" si="67"/>
        <v>107.60000000000099</v>
      </c>
      <c r="T550" s="411" t="str">
        <f t="shared" si="63"/>
        <v>C</v>
      </c>
      <c r="U550" s="411" t="str">
        <f>IFERROR(INDEX(Nível!D:D,MATCH(H550,Nível!A:A,0)),U549)</f>
        <v>C</v>
      </c>
      <c r="V550" s="411" t="str">
        <f>IFERROR(INDEX(Nível!D:D,MATCH(H550,Nível!B:B,0)),V549)</f>
        <v>C</v>
      </c>
      <c r="W550" s="412" t="str">
        <f>IFERROR(INDEX(Nível!D:D,MATCH(H550,Nível!C:C,0)),CARREIRA!W549)</f>
        <v>C</v>
      </c>
      <c r="AZ550" s="411"/>
      <c r="BA550" s="413"/>
      <c r="BB550" s="414"/>
      <c r="BC550" s="414"/>
      <c r="BD550" s="414"/>
      <c r="BE550" s="414"/>
    </row>
    <row r="551" spans="7:57" ht="15" customHeight="1">
      <c r="G551" s="415"/>
      <c r="H551" s="411">
        <v>539</v>
      </c>
      <c r="I551" s="411">
        <f t="shared" si="64"/>
        <v>0.2</v>
      </c>
      <c r="J551" s="780"/>
      <c r="K551" s="533">
        <f>$K$17</f>
        <v>0</v>
      </c>
      <c r="L551" s="780"/>
      <c r="M551" s="526">
        <f t="shared" si="65"/>
        <v>0</v>
      </c>
      <c r="N551" s="527">
        <f t="shared" si="66"/>
        <v>0.2</v>
      </c>
      <c r="O551" s="413"/>
      <c r="P551" s="531"/>
      <c r="Q551" s="531"/>
      <c r="R551" s="530">
        <f t="shared" si="62"/>
        <v>0.2</v>
      </c>
      <c r="S551" s="532">
        <f t="shared" si="67"/>
        <v>107.80000000000099</v>
      </c>
      <c r="T551" s="411" t="str">
        <f t="shared" si="63"/>
        <v>C</v>
      </c>
      <c r="U551" s="411" t="str">
        <f>IFERROR(INDEX(Nível!D:D,MATCH(H551,Nível!A:A,0)),U550)</f>
        <v>C</v>
      </c>
      <c r="V551" s="411" t="str">
        <f>IFERROR(INDEX(Nível!D:D,MATCH(H551,Nível!B:B,0)),V550)</f>
        <v>C</v>
      </c>
      <c r="W551" s="412" t="str">
        <f>IFERROR(INDEX(Nível!D:D,MATCH(H551,Nível!C:C,0)),CARREIRA!W550)</f>
        <v>C</v>
      </c>
      <c r="AZ551" s="411"/>
      <c r="BA551" s="413"/>
      <c r="BB551" s="414"/>
      <c r="BC551" s="414"/>
      <c r="BD551" s="414"/>
      <c r="BE551" s="414"/>
    </row>
    <row r="552" spans="7:57" ht="15" customHeight="1">
      <c r="G552" s="417"/>
      <c r="H552" s="411">
        <v>540</v>
      </c>
      <c r="I552" s="411">
        <f t="shared" si="64"/>
        <v>0.2</v>
      </c>
      <c r="J552" s="781"/>
      <c r="K552" s="533">
        <f>$K$18</f>
        <v>0</v>
      </c>
      <c r="L552" s="780"/>
      <c r="M552" s="526">
        <f t="shared" si="65"/>
        <v>0</v>
      </c>
      <c r="N552" s="527">
        <f t="shared" si="66"/>
        <v>0.2</v>
      </c>
      <c r="O552" s="413"/>
      <c r="P552" s="531"/>
      <c r="Q552" s="531"/>
      <c r="R552" s="530">
        <f t="shared" si="62"/>
        <v>0.2</v>
      </c>
      <c r="S552" s="532">
        <f t="shared" si="67"/>
        <v>108.00000000000099</v>
      </c>
      <c r="T552" s="411" t="str">
        <f t="shared" si="63"/>
        <v>C</v>
      </c>
      <c r="U552" s="411" t="str">
        <f>IFERROR(INDEX(Nível!D:D,MATCH(H552,Nível!A:A,0)),U551)</f>
        <v>C</v>
      </c>
      <c r="V552" s="411" t="str">
        <f>IFERROR(INDEX(Nível!D:D,MATCH(H552,Nível!B:B,0)),V551)</f>
        <v>C</v>
      </c>
      <c r="W552" s="412" t="str">
        <f>IFERROR(INDEX(Nível!D:D,MATCH(H552,Nível!C:C,0)),CARREIRA!W551)</f>
        <v>C</v>
      </c>
      <c r="AZ552" s="411"/>
      <c r="BA552" s="413"/>
      <c r="BB552" s="414"/>
      <c r="BC552" s="414"/>
      <c r="BD552" s="414"/>
      <c r="BE552" s="414"/>
    </row>
    <row r="553" spans="7:57" ht="15" customHeight="1">
      <c r="G553" s="409" t="s">
        <v>577</v>
      </c>
      <c r="H553" s="417">
        <v>541</v>
      </c>
      <c r="I553" s="411">
        <f t="shared" si="64"/>
        <v>0.2</v>
      </c>
      <c r="J553" s="779">
        <f>$J$13</f>
        <v>0</v>
      </c>
      <c r="K553" s="533">
        <f>$K$13</f>
        <v>0</v>
      </c>
      <c r="L553" s="780"/>
      <c r="M553" s="526">
        <f t="shared" si="65"/>
        <v>0</v>
      </c>
      <c r="N553" s="527">
        <f t="shared" si="66"/>
        <v>0.2</v>
      </c>
      <c r="O553" s="413"/>
      <c r="P553" s="531"/>
      <c r="Q553" s="531"/>
      <c r="R553" s="530">
        <f t="shared" si="62"/>
        <v>0.2</v>
      </c>
      <c r="S553" s="532">
        <f t="shared" si="67"/>
        <v>108.200000000001</v>
      </c>
      <c r="T553" s="411" t="str">
        <f t="shared" si="63"/>
        <v>C</v>
      </c>
      <c r="U553" s="411" t="str">
        <f>IFERROR(INDEX(Nível!D:D,MATCH(H553,Nível!A:A,0)),U552)</f>
        <v>C</v>
      </c>
      <c r="V553" s="411" t="str">
        <f>IFERROR(INDEX(Nível!D:D,MATCH(H553,Nível!B:B,0)),V552)</f>
        <v>C</v>
      </c>
      <c r="W553" s="412" t="str">
        <f>IFERROR(INDEX(Nível!D:D,MATCH(H553,Nível!C:C,0)),CARREIRA!W552)</f>
        <v>C</v>
      </c>
      <c r="AZ553" s="411"/>
      <c r="BA553" s="413"/>
      <c r="BB553" s="414"/>
      <c r="BC553" s="414"/>
      <c r="BD553" s="414"/>
      <c r="BE553" s="414"/>
    </row>
    <row r="554" spans="7:57" ht="15" customHeight="1">
      <c r="G554" s="415"/>
      <c r="H554" s="411">
        <v>542</v>
      </c>
      <c r="I554" s="411">
        <f t="shared" si="64"/>
        <v>0.2</v>
      </c>
      <c r="J554" s="780"/>
      <c r="K554" s="533">
        <f>$K$14</f>
        <v>0</v>
      </c>
      <c r="L554" s="780"/>
      <c r="M554" s="526">
        <f t="shared" si="65"/>
        <v>0</v>
      </c>
      <c r="N554" s="527">
        <f t="shared" si="66"/>
        <v>0.2</v>
      </c>
      <c r="O554" s="413"/>
      <c r="P554" s="531"/>
      <c r="Q554" s="531"/>
      <c r="R554" s="530">
        <f t="shared" si="62"/>
        <v>0.2</v>
      </c>
      <c r="S554" s="532">
        <f t="shared" si="67"/>
        <v>108.400000000001</v>
      </c>
      <c r="T554" s="411" t="str">
        <f t="shared" si="63"/>
        <v>C</v>
      </c>
      <c r="U554" s="411" t="str">
        <f>IFERROR(INDEX(Nível!D:D,MATCH(H554,Nível!A:A,0)),U553)</f>
        <v>C</v>
      </c>
      <c r="V554" s="411" t="str">
        <f>IFERROR(INDEX(Nível!D:D,MATCH(H554,Nível!B:B,0)),V553)</f>
        <v>C</v>
      </c>
      <c r="W554" s="412" t="str">
        <f>IFERROR(INDEX(Nível!D:D,MATCH(H554,Nível!C:C,0)),CARREIRA!W553)</f>
        <v>C</v>
      </c>
      <c r="AZ554" s="411"/>
      <c r="BA554" s="413"/>
      <c r="BB554" s="414"/>
      <c r="BC554" s="414"/>
      <c r="BD554" s="414"/>
      <c r="BE554" s="414"/>
    </row>
    <row r="555" spans="7:57" ht="15" customHeight="1">
      <c r="G555" s="415"/>
      <c r="H555" s="411">
        <v>543</v>
      </c>
      <c r="I555" s="411">
        <f t="shared" si="64"/>
        <v>0.2</v>
      </c>
      <c r="J555" s="780"/>
      <c r="K555" s="533">
        <f>$K$15</f>
        <v>0</v>
      </c>
      <c r="L555" s="780"/>
      <c r="M555" s="526">
        <f t="shared" si="65"/>
        <v>0</v>
      </c>
      <c r="N555" s="527">
        <f t="shared" si="66"/>
        <v>0.2</v>
      </c>
      <c r="O555" s="413"/>
      <c r="P555" s="531"/>
      <c r="Q555" s="531"/>
      <c r="R555" s="530">
        <f t="shared" si="62"/>
        <v>0.2</v>
      </c>
      <c r="S555" s="532">
        <f t="shared" si="67"/>
        <v>108.600000000001</v>
      </c>
      <c r="T555" s="411" t="str">
        <f t="shared" si="63"/>
        <v>C</v>
      </c>
      <c r="U555" s="411" t="str">
        <f>IFERROR(INDEX(Nível!D:D,MATCH(H555,Nível!A:A,0)),U554)</f>
        <v>C</v>
      </c>
      <c r="V555" s="411" t="str">
        <f>IFERROR(INDEX(Nível!D:D,MATCH(H555,Nível!B:B,0)),V554)</f>
        <v>C</v>
      </c>
      <c r="W555" s="412" t="str">
        <f>IFERROR(INDEX(Nível!D:D,MATCH(H555,Nível!C:C,0)),CARREIRA!W554)</f>
        <v>C</v>
      </c>
      <c r="AZ555" s="411"/>
      <c r="BA555" s="413"/>
      <c r="BB555" s="414"/>
      <c r="BC555" s="414"/>
      <c r="BD555" s="414"/>
      <c r="BE555" s="414"/>
    </row>
    <row r="556" spans="7:57" ht="15" customHeight="1">
      <c r="G556" s="415"/>
      <c r="H556" s="417">
        <v>544</v>
      </c>
      <c r="I556" s="411">
        <f t="shared" si="64"/>
        <v>0.2</v>
      </c>
      <c r="J556" s="780"/>
      <c r="K556" s="533">
        <f>$K$16</f>
        <v>0</v>
      </c>
      <c r="L556" s="780"/>
      <c r="M556" s="526">
        <f t="shared" si="65"/>
        <v>0</v>
      </c>
      <c r="N556" s="527">
        <f t="shared" si="66"/>
        <v>0.2</v>
      </c>
      <c r="O556" s="413"/>
      <c r="P556" s="531"/>
      <c r="Q556" s="531"/>
      <c r="R556" s="530">
        <f t="shared" si="62"/>
        <v>0.2</v>
      </c>
      <c r="S556" s="532">
        <f t="shared" si="67"/>
        <v>108.80000000000101</v>
      </c>
      <c r="T556" s="411" t="str">
        <f t="shared" si="63"/>
        <v>C</v>
      </c>
      <c r="U556" s="411" t="str">
        <f>IFERROR(INDEX(Nível!D:D,MATCH(H556,Nível!A:A,0)),U555)</f>
        <v>C</v>
      </c>
      <c r="V556" s="411" t="str">
        <f>IFERROR(INDEX(Nível!D:D,MATCH(H556,Nível!B:B,0)),V555)</f>
        <v>C</v>
      </c>
      <c r="W556" s="412" t="str">
        <f>IFERROR(INDEX(Nível!D:D,MATCH(H556,Nível!C:C,0)),CARREIRA!W555)</f>
        <v>C</v>
      </c>
      <c r="AZ556" s="411"/>
      <c r="BA556" s="413"/>
      <c r="BB556" s="414"/>
      <c r="BC556" s="414"/>
      <c r="BD556" s="414"/>
      <c r="BE556" s="414"/>
    </row>
    <row r="557" spans="7:57" ht="15" customHeight="1">
      <c r="G557" s="415"/>
      <c r="H557" s="411">
        <v>545</v>
      </c>
      <c r="I557" s="411">
        <f t="shared" si="64"/>
        <v>0.2</v>
      </c>
      <c r="J557" s="780"/>
      <c r="K557" s="533">
        <f>$K$17</f>
        <v>0</v>
      </c>
      <c r="L557" s="780"/>
      <c r="M557" s="526">
        <f t="shared" si="65"/>
        <v>0</v>
      </c>
      <c r="N557" s="527">
        <f t="shared" si="66"/>
        <v>0.2</v>
      </c>
      <c r="O557" s="413"/>
      <c r="P557" s="531"/>
      <c r="Q557" s="531"/>
      <c r="R557" s="530">
        <f t="shared" si="62"/>
        <v>0.2</v>
      </c>
      <c r="S557" s="532">
        <f t="shared" si="67"/>
        <v>109.00000000000101</v>
      </c>
      <c r="T557" s="411" t="str">
        <f t="shared" si="63"/>
        <v>C</v>
      </c>
      <c r="U557" s="411" t="str">
        <f>IFERROR(INDEX(Nível!D:D,MATCH(H557,Nível!A:A,0)),U556)</f>
        <v>C</v>
      </c>
      <c r="V557" s="411" t="str">
        <f>IFERROR(INDEX(Nível!D:D,MATCH(H557,Nível!B:B,0)),V556)</f>
        <v>C</v>
      </c>
      <c r="W557" s="412" t="str">
        <f>IFERROR(INDEX(Nível!D:D,MATCH(H557,Nível!C:C,0)),CARREIRA!W556)</f>
        <v>C</v>
      </c>
      <c r="AZ557" s="411"/>
      <c r="BA557" s="413"/>
      <c r="BB557" s="414"/>
      <c r="BC557" s="414"/>
      <c r="BD557" s="414"/>
      <c r="BE557" s="414"/>
    </row>
    <row r="558" spans="7:57" ht="15" customHeight="1">
      <c r="G558" s="415"/>
      <c r="H558" s="411">
        <v>546</v>
      </c>
      <c r="I558" s="411">
        <f t="shared" si="64"/>
        <v>0.2</v>
      </c>
      <c r="J558" s="781"/>
      <c r="K558" s="533">
        <f>$K$18</f>
        <v>0</v>
      </c>
      <c r="L558" s="780"/>
      <c r="M558" s="526">
        <f t="shared" si="65"/>
        <v>0</v>
      </c>
      <c r="N558" s="527">
        <f t="shared" si="66"/>
        <v>0.2</v>
      </c>
      <c r="O558" s="413"/>
      <c r="P558" s="531"/>
      <c r="Q558" s="531"/>
      <c r="R558" s="530">
        <f t="shared" si="62"/>
        <v>0.2</v>
      </c>
      <c r="S558" s="532">
        <f t="shared" si="67"/>
        <v>109.20000000000101</v>
      </c>
      <c r="T558" s="411" t="str">
        <f t="shared" si="63"/>
        <v>C</v>
      </c>
      <c r="U558" s="411" t="str">
        <f>IFERROR(INDEX(Nível!D:D,MATCH(H558,Nível!A:A,0)),U557)</f>
        <v>C</v>
      </c>
      <c r="V558" s="411" t="str">
        <f>IFERROR(INDEX(Nível!D:D,MATCH(H558,Nível!B:B,0)),V557)</f>
        <v>C</v>
      </c>
      <c r="W558" s="412" t="str">
        <f>IFERROR(INDEX(Nível!D:D,MATCH(H558,Nível!C:C,0)),CARREIRA!W557)</f>
        <v>C</v>
      </c>
      <c r="AZ558" s="411"/>
      <c r="BA558" s="413"/>
      <c r="BB558" s="414"/>
      <c r="BC558" s="414"/>
      <c r="BD558" s="414"/>
      <c r="BE558" s="414"/>
    </row>
    <row r="559" spans="7:57" ht="15" customHeight="1">
      <c r="G559" s="415"/>
      <c r="H559" s="417">
        <v>547</v>
      </c>
      <c r="I559" s="411">
        <f t="shared" si="64"/>
        <v>0.2</v>
      </c>
      <c r="J559" s="779">
        <f>$J$13</f>
        <v>0</v>
      </c>
      <c r="K559" s="533">
        <f>$K$13</f>
        <v>0</v>
      </c>
      <c r="L559" s="780"/>
      <c r="M559" s="526">
        <f t="shared" si="65"/>
        <v>0</v>
      </c>
      <c r="N559" s="527">
        <f t="shared" si="66"/>
        <v>0.2</v>
      </c>
      <c r="O559" s="413"/>
      <c r="P559" s="531"/>
      <c r="Q559" s="531"/>
      <c r="R559" s="530">
        <f t="shared" si="62"/>
        <v>0.2</v>
      </c>
      <c r="S559" s="532">
        <f t="shared" si="67"/>
        <v>109.40000000000101</v>
      </c>
      <c r="T559" s="411" t="str">
        <f t="shared" si="63"/>
        <v>C</v>
      </c>
      <c r="U559" s="411" t="str">
        <f>IFERROR(INDEX(Nível!D:D,MATCH(H559,Nível!A:A,0)),U558)</f>
        <v>C</v>
      </c>
      <c r="V559" s="411" t="str">
        <f>IFERROR(INDEX(Nível!D:D,MATCH(H559,Nível!B:B,0)),V558)</f>
        <v>C</v>
      </c>
      <c r="W559" s="412" t="str">
        <f>IFERROR(INDEX(Nível!D:D,MATCH(H559,Nível!C:C,0)),CARREIRA!W558)</f>
        <v>C</v>
      </c>
      <c r="AZ559" s="411"/>
      <c r="BA559" s="413"/>
      <c r="BB559" s="414"/>
      <c r="BC559" s="414"/>
      <c r="BD559" s="414"/>
      <c r="BE559" s="414"/>
    </row>
    <row r="560" spans="7:57" ht="15" customHeight="1">
      <c r="G560" s="415"/>
      <c r="H560" s="411">
        <v>548</v>
      </c>
      <c r="I560" s="411">
        <f t="shared" si="64"/>
        <v>0.2</v>
      </c>
      <c r="J560" s="780"/>
      <c r="K560" s="533">
        <f>$K$14</f>
        <v>0</v>
      </c>
      <c r="L560" s="780"/>
      <c r="M560" s="526">
        <f t="shared" si="65"/>
        <v>0</v>
      </c>
      <c r="N560" s="527">
        <f t="shared" si="66"/>
        <v>0.2</v>
      </c>
      <c r="O560" s="413"/>
      <c r="P560" s="531"/>
      <c r="Q560" s="531"/>
      <c r="R560" s="530">
        <f t="shared" si="62"/>
        <v>0.2</v>
      </c>
      <c r="S560" s="532">
        <f t="shared" si="67"/>
        <v>109.60000000000102</v>
      </c>
      <c r="T560" s="411" t="str">
        <f t="shared" si="63"/>
        <v>C</v>
      </c>
      <c r="U560" s="411" t="str">
        <f>IFERROR(INDEX(Nível!D:D,MATCH(H560,Nível!A:A,0)),U559)</f>
        <v>C</v>
      </c>
      <c r="V560" s="411" t="str">
        <f>IFERROR(INDEX(Nível!D:D,MATCH(H560,Nível!B:B,0)),V559)</f>
        <v>C</v>
      </c>
      <c r="W560" s="412" t="str">
        <f>IFERROR(INDEX(Nível!D:D,MATCH(H560,Nível!C:C,0)),CARREIRA!W559)</f>
        <v>C</v>
      </c>
      <c r="AZ560" s="411"/>
      <c r="BA560" s="413"/>
      <c r="BB560" s="414"/>
      <c r="BC560" s="414"/>
      <c r="BD560" s="414"/>
      <c r="BE560" s="414"/>
    </row>
    <row r="561" spans="7:57" ht="15" customHeight="1">
      <c r="G561" s="415"/>
      <c r="H561" s="411">
        <v>549</v>
      </c>
      <c r="I561" s="411">
        <f t="shared" si="64"/>
        <v>0.2</v>
      </c>
      <c r="J561" s="780"/>
      <c r="K561" s="533">
        <f>$K$15</f>
        <v>0</v>
      </c>
      <c r="L561" s="780"/>
      <c r="M561" s="526">
        <f t="shared" si="65"/>
        <v>0</v>
      </c>
      <c r="N561" s="527">
        <f t="shared" si="66"/>
        <v>0.2</v>
      </c>
      <c r="O561" s="413"/>
      <c r="P561" s="531"/>
      <c r="Q561" s="531"/>
      <c r="R561" s="530">
        <f t="shared" si="62"/>
        <v>0.2</v>
      </c>
      <c r="S561" s="532">
        <f t="shared" si="67"/>
        <v>109.80000000000102</v>
      </c>
      <c r="T561" s="411" t="str">
        <f t="shared" si="63"/>
        <v>C</v>
      </c>
      <c r="U561" s="411" t="str">
        <f>IFERROR(INDEX(Nível!D:D,MATCH(H561,Nível!A:A,0)),U560)</f>
        <v>C</v>
      </c>
      <c r="V561" s="411" t="str">
        <f>IFERROR(INDEX(Nível!D:D,MATCH(H561,Nível!B:B,0)),V560)</f>
        <v>C</v>
      </c>
      <c r="W561" s="412" t="str">
        <f>IFERROR(INDEX(Nível!D:D,MATCH(H561,Nível!C:C,0)),CARREIRA!W560)</f>
        <v>C</v>
      </c>
      <c r="AZ561" s="411"/>
      <c r="BA561" s="413"/>
      <c r="BB561" s="414"/>
      <c r="BC561" s="414"/>
      <c r="BD561" s="414"/>
      <c r="BE561" s="414"/>
    </row>
    <row r="562" spans="7:57" ht="15" customHeight="1">
      <c r="G562" s="415"/>
      <c r="H562" s="417">
        <v>550</v>
      </c>
      <c r="I562" s="411">
        <f t="shared" si="64"/>
        <v>0.2</v>
      </c>
      <c r="J562" s="780"/>
      <c r="K562" s="533">
        <f>$K$16</f>
        <v>0</v>
      </c>
      <c r="L562" s="780"/>
      <c r="M562" s="526">
        <f t="shared" si="65"/>
        <v>0</v>
      </c>
      <c r="N562" s="527">
        <f t="shared" si="66"/>
        <v>0.2</v>
      </c>
      <c r="O562" s="413"/>
      <c r="P562" s="531"/>
      <c r="Q562" s="531"/>
      <c r="R562" s="530">
        <f t="shared" si="62"/>
        <v>0.2</v>
      </c>
      <c r="S562" s="532">
        <f t="shared" si="67"/>
        <v>110.00000000000102</v>
      </c>
      <c r="T562" s="411" t="str">
        <f t="shared" si="63"/>
        <v>C</v>
      </c>
      <c r="U562" s="411" t="str">
        <f>IFERROR(INDEX(Nível!D:D,MATCH(H562,Nível!A:A,0)),U561)</f>
        <v>C</v>
      </c>
      <c r="V562" s="411" t="str">
        <f>IFERROR(INDEX(Nível!D:D,MATCH(H562,Nível!B:B,0)),V561)</f>
        <v>C</v>
      </c>
      <c r="W562" s="412" t="str">
        <f>IFERROR(INDEX(Nível!D:D,MATCH(H562,Nível!C:C,0)),CARREIRA!W561)</f>
        <v>C</v>
      </c>
      <c r="AZ562" s="411"/>
      <c r="BA562" s="413"/>
      <c r="BB562" s="414"/>
      <c r="BC562" s="414"/>
      <c r="BD562" s="414"/>
      <c r="BE562" s="414"/>
    </row>
    <row r="563" spans="7:57" ht="15" customHeight="1">
      <c r="G563" s="415"/>
      <c r="H563" s="411">
        <v>551</v>
      </c>
      <c r="I563" s="411">
        <f t="shared" si="64"/>
        <v>0.2</v>
      </c>
      <c r="J563" s="780"/>
      <c r="K563" s="533">
        <f>$K$17</f>
        <v>0</v>
      </c>
      <c r="L563" s="780"/>
      <c r="M563" s="526">
        <f t="shared" si="65"/>
        <v>0</v>
      </c>
      <c r="N563" s="527">
        <f t="shared" si="66"/>
        <v>0.2</v>
      </c>
      <c r="O563" s="413"/>
      <c r="P563" s="531"/>
      <c r="Q563" s="531"/>
      <c r="R563" s="530">
        <f t="shared" si="62"/>
        <v>0.2</v>
      </c>
      <c r="S563" s="532">
        <f t="shared" si="67"/>
        <v>110.20000000000103</v>
      </c>
      <c r="T563" s="411" t="str">
        <f t="shared" si="63"/>
        <v>C</v>
      </c>
      <c r="U563" s="411" t="str">
        <f>IFERROR(INDEX(Nível!D:D,MATCH(H563,Nível!A:A,0)),U562)</f>
        <v>C</v>
      </c>
      <c r="V563" s="411" t="str">
        <f>IFERROR(INDEX(Nível!D:D,MATCH(H563,Nível!B:B,0)),V562)</f>
        <v>C</v>
      </c>
      <c r="W563" s="412" t="str">
        <f>IFERROR(INDEX(Nível!D:D,MATCH(H563,Nível!C:C,0)),CARREIRA!W562)</f>
        <v>C</v>
      </c>
      <c r="AZ563" s="411"/>
      <c r="BA563" s="413"/>
      <c r="BB563" s="414"/>
      <c r="BC563" s="414"/>
      <c r="BD563" s="414"/>
      <c r="BE563" s="414"/>
    </row>
    <row r="564" spans="7:57" ht="15" customHeight="1">
      <c r="G564" s="417"/>
      <c r="H564" s="411">
        <v>552</v>
      </c>
      <c r="I564" s="411">
        <f t="shared" si="64"/>
        <v>0.2</v>
      </c>
      <c r="J564" s="781"/>
      <c r="K564" s="533">
        <f>$K$18</f>
        <v>0</v>
      </c>
      <c r="L564" s="781"/>
      <c r="M564" s="526">
        <f t="shared" si="65"/>
        <v>0</v>
      </c>
      <c r="N564" s="527">
        <f t="shared" si="66"/>
        <v>0.2</v>
      </c>
      <c r="O564" s="413"/>
      <c r="P564" s="531"/>
      <c r="Q564" s="531"/>
      <c r="R564" s="530">
        <f t="shared" si="62"/>
        <v>0.2</v>
      </c>
      <c r="S564" s="532">
        <f t="shared" si="67"/>
        <v>110.40000000000103</v>
      </c>
      <c r="T564" s="411" t="str">
        <f t="shared" si="63"/>
        <v>C</v>
      </c>
      <c r="U564" s="411" t="str">
        <f>IFERROR(INDEX(Nível!D:D,MATCH(H564,Nível!A:A,0)),U563)</f>
        <v>C</v>
      </c>
      <c r="V564" s="411" t="str">
        <f>IFERROR(INDEX(Nível!D:D,MATCH(H564,Nível!B:B,0)),V563)</f>
        <v>C</v>
      </c>
      <c r="W564" s="412" t="str">
        <f>IFERROR(INDEX(Nível!D:D,MATCH(H564,Nível!C:C,0)),CARREIRA!W563)</f>
        <v>C</v>
      </c>
      <c r="AZ564" s="411"/>
      <c r="BA564" s="413"/>
      <c r="BB564" s="414"/>
      <c r="BC564" s="414"/>
      <c r="BD564" s="414"/>
      <c r="BE564" s="414"/>
    </row>
    <row r="565" spans="7:57" ht="15" customHeight="1">
      <c r="G565" s="409" t="s">
        <v>578</v>
      </c>
      <c r="H565" s="417">
        <v>553</v>
      </c>
      <c r="I565" s="411">
        <f t="shared" si="64"/>
        <v>0.2</v>
      </c>
      <c r="J565" s="779">
        <f>$J$13</f>
        <v>0</v>
      </c>
      <c r="K565" s="533">
        <f>$K$13</f>
        <v>0</v>
      </c>
      <c r="L565" s="779">
        <f>$L$13</f>
        <v>0</v>
      </c>
      <c r="M565" s="526">
        <f t="shared" si="65"/>
        <v>0</v>
      </c>
      <c r="N565" s="527">
        <f t="shared" si="66"/>
        <v>0.2</v>
      </c>
      <c r="O565" s="413"/>
      <c r="P565" s="531"/>
      <c r="Q565" s="531"/>
      <c r="R565" s="530">
        <f t="shared" si="62"/>
        <v>0.2</v>
      </c>
      <c r="S565" s="532">
        <f t="shared" si="67"/>
        <v>110.60000000000103</v>
      </c>
      <c r="T565" s="411" t="str">
        <f t="shared" si="63"/>
        <v>C</v>
      </c>
      <c r="U565" s="411" t="str">
        <f>IFERROR(INDEX(Nível!D:D,MATCH(H565,Nível!A:A,0)),U564)</f>
        <v>C</v>
      </c>
      <c r="V565" s="411" t="str">
        <f>IFERROR(INDEX(Nível!D:D,MATCH(H565,Nível!B:B,0)),V564)</f>
        <v>C</v>
      </c>
      <c r="W565" s="412" t="str">
        <f>IFERROR(INDEX(Nível!D:D,MATCH(H565,Nível!C:C,0)),CARREIRA!W564)</f>
        <v>C</v>
      </c>
      <c r="AZ565" s="411"/>
      <c r="BA565" s="413"/>
      <c r="BB565" s="414"/>
      <c r="BC565" s="414"/>
      <c r="BD565" s="414"/>
      <c r="BE565" s="414"/>
    </row>
    <row r="566" spans="7:57" ht="15" customHeight="1">
      <c r="G566" s="415"/>
      <c r="H566" s="411">
        <v>554</v>
      </c>
      <c r="I566" s="411">
        <f t="shared" si="64"/>
        <v>0.2</v>
      </c>
      <c r="J566" s="780"/>
      <c r="K566" s="533">
        <f>$K$14</f>
        <v>0</v>
      </c>
      <c r="L566" s="780"/>
      <c r="M566" s="526">
        <f t="shared" si="65"/>
        <v>0</v>
      </c>
      <c r="N566" s="527">
        <f t="shared" si="66"/>
        <v>0.2</v>
      </c>
      <c r="O566" s="413"/>
      <c r="P566" s="531"/>
      <c r="Q566" s="531"/>
      <c r="R566" s="530">
        <f t="shared" si="62"/>
        <v>0.2</v>
      </c>
      <c r="S566" s="532">
        <f t="shared" si="67"/>
        <v>110.80000000000103</v>
      </c>
      <c r="T566" s="411" t="str">
        <f t="shared" si="63"/>
        <v>C</v>
      </c>
      <c r="U566" s="411" t="str">
        <f>IFERROR(INDEX(Nível!D:D,MATCH(H566,Nível!A:A,0)),U565)</f>
        <v>C</v>
      </c>
      <c r="V566" s="411" t="str">
        <f>IFERROR(INDEX(Nível!D:D,MATCH(H566,Nível!B:B,0)),V565)</f>
        <v>C</v>
      </c>
      <c r="W566" s="412" t="str">
        <f>IFERROR(INDEX(Nível!D:D,MATCH(H566,Nível!C:C,0)),CARREIRA!W565)</f>
        <v>C</v>
      </c>
      <c r="AZ566" s="411"/>
      <c r="BA566" s="413"/>
      <c r="BB566" s="414"/>
      <c r="BC566" s="414"/>
      <c r="BD566" s="414"/>
      <c r="BE566" s="414"/>
    </row>
    <row r="567" spans="7:57" ht="15" customHeight="1">
      <c r="G567" s="415"/>
      <c r="H567" s="411">
        <v>555</v>
      </c>
      <c r="I567" s="411">
        <f t="shared" si="64"/>
        <v>0.2</v>
      </c>
      <c r="J567" s="780"/>
      <c r="K567" s="533">
        <f>$K$15</f>
        <v>0</v>
      </c>
      <c r="L567" s="780"/>
      <c r="M567" s="526">
        <f t="shared" si="65"/>
        <v>0</v>
      </c>
      <c r="N567" s="527">
        <f t="shared" si="66"/>
        <v>0.2</v>
      </c>
      <c r="O567" s="413"/>
      <c r="P567" s="531"/>
      <c r="Q567" s="531"/>
      <c r="R567" s="530">
        <f t="shared" si="62"/>
        <v>0.2</v>
      </c>
      <c r="S567" s="532">
        <f t="shared" si="67"/>
        <v>111.00000000000104</v>
      </c>
      <c r="T567" s="411" t="str">
        <f t="shared" si="63"/>
        <v>C</v>
      </c>
      <c r="U567" s="411" t="str">
        <f>IFERROR(INDEX(Nível!D:D,MATCH(H567,Nível!A:A,0)),U566)</f>
        <v>C</v>
      </c>
      <c r="V567" s="411" t="str">
        <f>IFERROR(INDEX(Nível!D:D,MATCH(H567,Nível!B:B,0)),V566)</f>
        <v>C</v>
      </c>
      <c r="W567" s="412" t="str">
        <f>IFERROR(INDEX(Nível!D:D,MATCH(H567,Nível!C:C,0)),CARREIRA!W566)</f>
        <v>C</v>
      </c>
      <c r="AZ567" s="411"/>
      <c r="BA567" s="413"/>
      <c r="BB567" s="414"/>
      <c r="BC567" s="414"/>
      <c r="BD567" s="414"/>
      <c r="BE567" s="414"/>
    </row>
    <row r="568" spans="7:57" ht="15" customHeight="1">
      <c r="G568" s="415"/>
      <c r="H568" s="417">
        <v>556</v>
      </c>
      <c r="I568" s="411">
        <f t="shared" si="64"/>
        <v>0.2</v>
      </c>
      <c r="J568" s="780"/>
      <c r="K568" s="533">
        <f>$K$16</f>
        <v>0</v>
      </c>
      <c r="L568" s="780"/>
      <c r="M568" s="526">
        <f t="shared" si="65"/>
        <v>0</v>
      </c>
      <c r="N568" s="527">
        <f t="shared" si="66"/>
        <v>0.2</v>
      </c>
      <c r="O568" s="413"/>
      <c r="P568" s="531"/>
      <c r="Q568" s="531"/>
      <c r="R568" s="530">
        <f t="shared" si="62"/>
        <v>0.2</v>
      </c>
      <c r="S568" s="532">
        <f t="shared" si="67"/>
        <v>111.20000000000104</v>
      </c>
      <c r="T568" s="411" t="str">
        <f t="shared" si="63"/>
        <v>C</v>
      </c>
      <c r="U568" s="411" t="str">
        <f>IFERROR(INDEX(Nível!D:D,MATCH(H568,Nível!A:A,0)),U567)</f>
        <v>C</v>
      </c>
      <c r="V568" s="411" t="str">
        <f>IFERROR(INDEX(Nível!D:D,MATCH(H568,Nível!B:B,0)),V567)</f>
        <v>C</v>
      </c>
      <c r="W568" s="412" t="str">
        <f>IFERROR(INDEX(Nível!D:D,MATCH(H568,Nível!C:C,0)),CARREIRA!W567)</f>
        <v>C</v>
      </c>
      <c r="AZ568" s="411"/>
      <c r="BA568" s="413"/>
      <c r="BB568" s="414"/>
      <c r="BC568" s="414"/>
      <c r="BD568" s="414"/>
      <c r="BE568" s="414"/>
    </row>
    <row r="569" spans="7:57" ht="15" customHeight="1">
      <c r="G569" s="415"/>
      <c r="H569" s="411">
        <v>557</v>
      </c>
      <c r="I569" s="411">
        <f t="shared" si="64"/>
        <v>0.2</v>
      </c>
      <c r="J569" s="780"/>
      <c r="K569" s="533">
        <f>$K$17</f>
        <v>0</v>
      </c>
      <c r="L569" s="780"/>
      <c r="M569" s="526">
        <f t="shared" si="65"/>
        <v>0</v>
      </c>
      <c r="N569" s="527">
        <f t="shared" si="66"/>
        <v>0.2</v>
      </c>
      <c r="O569" s="413"/>
      <c r="P569" s="531"/>
      <c r="Q569" s="531"/>
      <c r="R569" s="530">
        <f t="shared" si="62"/>
        <v>0.2</v>
      </c>
      <c r="S569" s="532">
        <f t="shared" si="67"/>
        <v>111.40000000000104</v>
      </c>
      <c r="T569" s="411" t="str">
        <f t="shared" si="63"/>
        <v>C</v>
      </c>
      <c r="U569" s="411" t="str">
        <f>IFERROR(INDEX(Nível!D:D,MATCH(H569,Nível!A:A,0)),U568)</f>
        <v>C</v>
      </c>
      <c r="V569" s="411" t="str">
        <f>IFERROR(INDEX(Nível!D:D,MATCH(H569,Nível!B:B,0)),V568)</f>
        <v>C</v>
      </c>
      <c r="W569" s="412" t="str">
        <f>IFERROR(INDEX(Nível!D:D,MATCH(H569,Nível!C:C,0)),CARREIRA!W568)</f>
        <v>C</v>
      </c>
      <c r="AZ569" s="411"/>
      <c r="BA569" s="413"/>
      <c r="BB569" s="414"/>
      <c r="BC569" s="414"/>
      <c r="BD569" s="414"/>
      <c r="BE569" s="414"/>
    </row>
    <row r="570" spans="7:57" ht="15" customHeight="1">
      <c r="G570" s="415"/>
      <c r="H570" s="411">
        <v>558</v>
      </c>
      <c r="I570" s="411">
        <f t="shared" si="64"/>
        <v>0.2</v>
      </c>
      <c r="J570" s="781"/>
      <c r="K570" s="533">
        <f>$K$18</f>
        <v>0</v>
      </c>
      <c r="L570" s="780"/>
      <c r="M570" s="526">
        <f t="shared" si="65"/>
        <v>0</v>
      </c>
      <c r="N570" s="527">
        <f t="shared" si="66"/>
        <v>0.2</v>
      </c>
      <c r="O570" s="413"/>
      <c r="P570" s="531"/>
      <c r="Q570" s="531"/>
      <c r="R570" s="530">
        <f t="shared" si="62"/>
        <v>0.2</v>
      </c>
      <c r="S570" s="532">
        <f t="shared" si="67"/>
        <v>111.60000000000105</v>
      </c>
      <c r="T570" s="411" t="str">
        <f t="shared" si="63"/>
        <v>C</v>
      </c>
      <c r="U570" s="411" t="str">
        <f>IFERROR(INDEX(Nível!D:D,MATCH(H570,Nível!A:A,0)),U569)</f>
        <v>C</v>
      </c>
      <c r="V570" s="411" t="str">
        <f>IFERROR(INDEX(Nível!D:D,MATCH(H570,Nível!B:B,0)),V569)</f>
        <v>C</v>
      </c>
      <c r="W570" s="412" t="str">
        <f>IFERROR(INDEX(Nível!D:D,MATCH(H570,Nível!C:C,0)),CARREIRA!W569)</f>
        <v>C</v>
      </c>
      <c r="AZ570" s="411"/>
      <c r="BA570" s="413"/>
      <c r="BB570" s="414"/>
      <c r="BC570" s="414"/>
      <c r="BD570" s="414"/>
      <c r="BE570" s="414"/>
    </row>
    <row r="571" spans="7:57" ht="15" customHeight="1">
      <c r="G571" s="415"/>
      <c r="H571" s="417">
        <v>559</v>
      </c>
      <c r="I571" s="411">
        <f t="shared" si="64"/>
        <v>0.2</v>
      </c>
      <c r="J571" s="779">
        <f>$J$13</f>
        <v>0</v>
      </c>
      <c r="K571" s="533">
        <f>$K$13</f>
        <v>0</v>
      </c>
      <c r="L571" s="780"/>
      <c r="M571" s="526">
        <f t="shared" si="65"/>
        <v>0</v>
      </c>
      <c r="N571" s="527">
        <f t="shared" si="66"/>
        <v>0.2</v>
      </c>
      <c r="O571" s="413"/>
      <c r="P571" s="531"/>
      <c r="Q571" s="531"/>
      <c r="R571" s="530">
        <f t="shared" si="62"/>
        <v>0.2</v>
      </c>
      <c r="S571" s="532">
        <f t="shared" si="67"/>
        <v>111.80000000000105</v>
      </c>
      <c r="T571" s="411" t="str">
        <f t="shared" si="63"/>
        <v>C</v>
      </c>
      <c r="U571" s="411" t="str">
        <f>IFERROR(INDEX(Nível!D:D,MATCH(H571,Nível!A:A,0)),U570)</f>
        <v>C</v>
      </c>
      <c r="V571" s="411" t="str">
        <f>IFERROR(INDEX(Nível!D:D,MATCH(H571,Nível!B:B,0)),V570)</f>
        <v>C</v>
      </c>
      <c r="W571" s="412" t="str">
        <f>IFERROR(INDEX(Nível!D:D,MATCH(H571,Nível!C:C,0)),CARREIRA!W570)</f>
        <v>C</v>
      </c>
      <c r="AZ571" s="411"/>
      <c r="BA571" s="413"/>
      <c r="BB571" s="414"/>
      <c r="BC571" s="414"/>
      <c r="BD571" s="414"/>
      <c r="BE571" s="414"/>
    </row>
    <row r="572" spans="7:57" ht="15" customHeight="1">
      <c r="G572" s="415"/>
      <c r="H572" s="411">
        <v>560</v>
      </c>
      <c r="I572" s="411">
        <f t="shared" si="64"/>
        <v>0.2</v>
      </c>
      <c r="J572" s="780"/>
      <c r="K572" s="533">
        <f>$K$14</f>
        <v>0</v>
      </c>
      <c r="L572" s="780"/>
      <c r="M572" s="526">
        <f t="shared" si="65"/>
        <v>0</v>
      </c>
      <c r="N572" s="527">
        <f t="shared" si="66"/>
        <v>0.2</v>
      </c>
      <c r="O572" s="413"/>
      <c r="P572" s="531"/>
      <c r="Q572" s="531"/>
      <c r="R572" s="530">
        <f t="shared" si="62"/>
        <v>0.2</v>
      </c>
      <c r="S572" s="532">
        <f t="shared" si="67"/>
        <v>112.00000000000105</v>
      </c>
      <c r="T572" s="411" t="str">
        <f t="shared" si="63"/>
        <v>C</v>
      </c>
      <c r="U572" s="411" t="str">
        <f>IFERROR(INDEX(Nível!D:D,MATCH(H572,Nível!A:A,0)),U571)</f>
        <v>C</v>
      </c>
      <c r="V572" s="411" t="str">
        <f>IFERROR(INDEX(Nível!D:D,MATCH(H572,Nível!B:B,0)),V571)</f>
        <v>C</v>
      </c>
      <c r="W572" s="412" t="str">
        <f>IFERROR(INDEX(Nível!D:D,MATCH(H572,Nível!C:C,0)),CARREIRA!W571)</f>
        <v>C</v>
      </c>
      <c r="AZ572" s="411"/>
      <c r="BA572" s="413"/>
      <c r="BB572" s="414"/>
      <c r="BC572" s="414"/>
      <c r="BD572" s="414"/>
      <c r="BE572" s="414"/>
    </row>
    <row r="573" spans="7:57" ht="15" customHeight="1">
      <c r="G573" s="415"/>
      <c r="H573" s="411">
        <v>561</v>
      </c>
      <c r="I573" s="411">
        <f t="shared" si="64"/>
        <v>0.2</v>
      </c>
      <c r="J573" s="780"/>
      <c r="K573" s="533">
        <f>$K$15</f>
        <v>0</v>
      </c>
      <c r="L573" s="780"/>
      <c r="M573" s="526">
        <f t="shared" si="65"/>
        <v>0</v>
      </c>
      <c r="N573" s="527">
        <f t="shared" si="66"/>
        <v>0.2</v>
      </c>
      <c r="O573" s="413"/>
      <c r="P573" s="531"/>
      <c r="Q573" s="531"/>
      <c r="R573" s="530">
        <f t="shared" si="62"/>
        <v>0.2</v>
      </c>
      <c r="S573" s="532">
        <f t="shared" si="67"/>
        <v>112.20000000000105</v>
      </c>
      <c r="T573" s="411" t="str">
        <f t="shared" si="63"/>
        <v>C</v>
      </c>
      <c r="U573" s="411" t="str">
        <f>IFERROR(INDEX(Nível!D:D,MATCH(H573,Nível!A:A,0)),U572)</f>
        <v>C</v>
      </c>
      <c r="V573" s="411" t="str">
        <f>IFERROR(INDEX(Nível!D:D,MATCH(H573,Nível!B:B,0)),V572)</f>
        <v>C</v>
      </c>
      <c r="W573" s="412" t="str">
        <f>IFERROR(INDEX(Nível!D:D,MATCH(H573,Nível!C:C,0)),CARREIRA!W572)</f>
        <v>C</v>
      </c>
      <c r="AZ573" s="411"/>
      <c r="BA573" s="413"/>
      <c r="BB573" s="414"/>
      <c r="BC573" s="414"/>
      <c r="BD573" s="414"/>
      <c r="BE573" s="414"/>
    </row>
    <row r="574" spans="7:57" ht="15" customHeight="1">
      <c r="G574" s="415"/>
      <c r="H574" s="417">
        <v>562</v>
      </c>
      <c r="I574" s="411">
        <f t="shared" si="64"/>
        <v>0.2</v>
      </c>
      <c r="J574" s="780"/>
      <c r="K574" s="533">
        <f>$K$16</f>
        <v>0</v>
      </c>
      <c r="L574" s="780"/>
      <c r="M574" s="526">
        <f t="shared" si="65"/>
        <v>0</v>
      </c>
      <c r="N574" s="527">
        <f t="shared" si="66"/>
        <v>0.2</v>
      </c>
      <c r="O574" s="413"/>
      <c r="P574" s="531"/>
      <c r="Q574" s="531"/>
      <c r="R574" s="530">
        <f t="shared" si="62"/>
        <v>0.2</v>
      </c>
      <c r="S574" s="532">
        <f t="shared" si="67"/>
        <v>112.40000000000106</v>
      </c>
      <c r="T574" s="411" t="str">
        <f t="shared" si="63"/>
        <v>C</v>
      </c>
      <c r="U574" s="411" t="str">
        <f>IFERROR(INDEX(Nível!D:D,MATCH(H574,Nível!A:A,0)),U573)</f>
        <v>C</v>
      </c>
      <c r="V574" s="411" t="str">
        <f>IFERROR(INDEX(Nível!D:D,MATCH(H574,Nível!B:B,0)),V573)</f>
        <v>C</v>
      </c>
      <c r="W574" s="412" t="str">
        <f>IFERROR(INDEX(Nível!D:D,MATCH(H574,Nível!C:C,0)),CARREIRA!W573)</f>
        <v>C</v>
      </c>
      <c r="AZ574" s="411"/>
      <c r="BA574" s="413"/>
      <c r="BB574" s="414"/>
      <c r="BC574" s="414"/>
      <c r="BD574" s="414"/>
      <c r="BE574" s="414"/>
    </row>
    <row r="575" spans="7:57" ht="15" customHeight="1">
      <c r="G575" s="415"/>
      <c r="H575" s="411">
        <v>563</v>
      </c>
      <c r="I575" s="411">
        <f t="shared" si="64"/>
        <v>0.2</v>
      </c>
      <c r="J575" s="780"/>
      <c r="K575" s="533">
        <f>$K$17</f>
        <v>0</v>
      </c>
      <c r="L575" s="780"/>
      <c r="M575" s="526">
        <f t="shared" si="65"/>
        <v>0</v>
      </c>
      <c r="N575" s="527">
        <f t="shared" si="66"/>
        <v>0.2</v>
      </c>
      <c r="O575" s="413"/>
      <c r="P575" s="531"/>
      <c r="Q575" s="531"/>
      <c r="R575" s="530">
        <f t="shared" si="62"/>
        <v>0.2</v>
      </c>
      <c r="S575" s="532">
        <f t="shared" si="67"/>
        <v>112.60000000000106</v>
      </c>
      <c r="T575" s="411" t="str">
        <f t="shared" si="63"/>
        <v>C</v>
      </c>
      <c r="U575" s="411" t="str">
        <f>IFERROR(INDEX(Nível!D:D,MATCH(H575,Nível!A:A,0)),U574)</f>
        <v>C</v>
      </c>
      <c r="V575" s="411" t="str">
        <f>IFERROR(INDEX(Nível!D:D,MATCH(H575,Nível!B:B,0)),V574)</f>
        <v>C</v>
      </c>
      <c r="W575" s="412" t="str">
        <f>IFERROR(INDEX(Nível!D:D,MATCH(H575,Nível!C:C,0)),CARREIRA!W574)</f>
        <v>C</v>
      </c>
      <c r="AZ575" s="411"/>
      <c r="BA575" s="413"/>
      <c r="BB575" s="414"/>
      <c r="BC575" s="414"/>
      <c r="BD575" s="414"/>
      <c r="BE575" s="414"/>
    </row>
    <row r="576" spans="7:57" ht="15" customHeight="1">
      <c r="G576" s="417"/>
      <c r="H576" s="411">
        <v>564</v>
      </c>
      <c r="I576" s="411">
        <f t="shared" si="64"/>
        <v>0.2</v>
      </c>
      <c r="J576" s="781"/>
      <c r="K576" s="533">
        <f>$K$18</f>
        <v>0</v>
      </c>
      <c r="L576" s="780"/>
      <c r="M576" s="526">
        <f t="shared" si="65"/>
        <v>0</v>
      </c>
      <c r="N576" s="527">
        <f t="shared" si="66"/>
        <v>0.2</v>
      </c>
      <c r="O576" s="413"/>
      <c r="P576" s="531"/>
      <c r="Q576" s="531"/>
      <c r="R576" s="530">
        <f t="shared" si="62"/>
        <v>0.2</v>
      </c>
      <c r="S576" s="532">
        <f t="shared" si="67"/>
        <v>112.80000000000106</v>
      </c>
      <c r="T576" s="411" t="str">
        <f t="shared" si="63"/>
        <v>C</v>
      </c>
      <c r="U576" s="411" t="str">
        <f>IFERROR(INDEX(Nível!D:D,MATCH(H576,Nível!A:A,0)),U575)</f>
        <v>C</v>
      </c>
      <c r="V576" s="411" t="str">
        <f>IFERROR(INDEX(Nível!D:D,MATCH(H576,Nível!B:B,0)),V575)</f>
        <v>C</v>
      </c>
      <c r="W576" s="412" t="str">
        <f>IFERROR(INDEX(Nível!D:D,MATCH(H576,Nível!C:C,0)),CARREIRA!W575)</f>
        <v>C</v>
      </c>
      <c r="AZ576" s="411"/>
      <c r="BA576" s="413"/>
      <c r="BB576" s="414"/>
      <c r="BC576" s="414"/>
      <c r="BD576" s="414"/>
      <c r="BE576" s="414"/>
    </row>
    <row r="577" spans="7:57" ht="15" customHeight="1">
      <c r="G577" s="409" t="s">
        <v>579</v>
      </c>
      <c r="H577" s="417">
        <v>565</v>
      </c>
      <c r="I577" s="411">
        <f t="shared" si="64"/>
        <v>0.2</v>
      </c>
      <c r="J577" s="779">
        <f>$J$13</f>
        <v>0</v>
      </c>
      <c r="K577" s="533">
        <f>$K$13</f>
        <v>0</v>
      </c>
      <c r="L577" s="780"/>
      <c r="M577" s="526">
        <f t="shared" si="65"/>
        <v>0</v>
      </c>
      <c r="N577" s="527">
        <f t="shared" si="66"/>
        <v>0.2</v>
      </c>
      <c r="O577" s="413"/>
      <c r="P577" s="531"/>
      <c r="Q577" s="531"/>
      <c r="R577" s="530">
        <f t="shared" si="62"/>
        <v>0.2</v>
      </c>
      <c r="S577" s="532">
        <f t="shared" si="67"/>
        <v>113.00000000000107</v>
      </c>
      <c r="T577" s="411" t="str">
        <f t="shared" si="63"/>
        <v>C</v>
      </c>
      <c r="U577" s="411" t="str">
        <f>IFERROR(INDEX(Nível!D:D,MATCH(H577,Nível!A:A,0)),U576)</f>
        <v>C</v>
      </c>
      <c r="V577" s="411" t="str">
        <f>IFERROR(INDEX(Nível!D:D,MATCH(H577,Nível!B:B,0)),V576)</f>
        <v>C</v>
      </c>
      <c r="W577" s="412" t="str">
        <f>IFERROR(INDEX(Nível!D:D,MATCH(H577,Nível!C:C,0)),CARREIRA!W576)</f>
        <v>C</v>
      </c>
      <c r="AZ577" s="411"/>
      <c r="BA577" s="413"/>
      <c r="BB577" s="414"/>
      <c r="BC577" s="414"/>
      <c r="BD577" s="414"/>
      <c r="BE577" s="414"/>
    </row>
    <row r="578" spans="7:57" ht="15" customHeight="1">
      <c r="G578" s="415"/>
      <c r="H578" s="411">
        <v>566</v>
      </c>
      <c r="I578" s="411">
        <f t="shared" si="64"/>
        <v>0.2</v>
      </c>
      <c r="J578" s="780"/>
      <c r="K578" s="533">
        <f>$K$14</f>
        <v>0</v>
      </c>
      <c r="L578" s="780"/>
      <c r="M578" s="526">
        <f t="shared" si="65"/>
        <v>0</v>
      </c>
      <c r="N578" s="527">
        <f t="shared" si="66"/>
        <v>0.2</v>
      </c>
      <c r="O578" s="413"/>
      <c r="P578" s="531"/>
      <c r="Q578" s="531"/>
      <c r="R578" s="530">
        <f t="shared" si="62"/>
        <v>0.2</v>
      </c>
      <c r="S578" s="532">
        <f t="shared" si="67"/>
        <v>113.20000000000107</v>
      </c>
      <c r="T578" s="411" t="str">
        <f t="shared" si="63"/>
        <v>C</v>
      </c>
      <c r="U578" s="411" t="str">
        <f>IFERROR(INDEX(Nível!D:D,MATCH(H578,Nível!A:A,0)),U577)</f>
        <v>C</v>
      </c>
      <c r="V578" s="411" t="str">
        <f>IFERROR(INDEX(Nível!D:D,MATCH(H578,Nível!B:B,0)),V577)</f>
        <v>C</v>
      </c>
      <c r="W578" s="412" t="str">
        <f>IFERROR(INDEX(Nível!D:D,MATCH(H578,Nível!C:C,0)),CARREIRA!W577)</f>
        <v>C</v>
      </c>
      <c r="AZ578" s="411"/>
      <c r="BA578" s="413"/>
      <c r="BB578" s="414"/>
      <c r="BC578" s="414"/>
      <c r="BD578" s="414"/>
      <c r="BE578" s="414"/>
    </row>
    <row r="579" spans="7:57" ht="15" customHeight="1">
      <c r="G579" s="415"/>
      <c r="H579" s="411">
        <v>567</v>
      </c>
      <c r="I579" s="411">
        <f t="shared" si="64"/>
        <v>0.2</v>
      </c>
      <c r="J579" s="780"/>
      <c r="K579" s="533">
        <f>$K$15</f>
        <v>0</v>
      </c>
      <c r="L579" s="780"/>
      <c r="M579" s="526">
        <f t="shared" si="65"/>
        <v>0</v>
      </c>
      <c r="N579" s="527">
        <f t="shared" si="66"/>
        <v>0.2</v>
      </c>
      <c r="O579" s="413"/>
      <c r="P579" s="531"/>
      <c r="Q579" s="531"/>
      <c r="R579" s="530">
        <f t="shared" si="62"/>
        <v>0.2</v>
      </c>
      <c r="S579" s="532">
        <f t="shared" si="67"/>
        <v>113.40000000000107</v>
      </c>
      <c r="T579" s="411" t="str">
        <f t="shared" si="63"/>
        <v>C</v>
      </c>
      <c r="U579" s="411" t="str">
        <f>IFERROR(INDEX(Nível!D:D,MATCH(H579,Nível!A:A,0)),U578)</f>
        <v>C</v>
      </c>
      <c r="V579" s="411" t="str">
        <f>IFERROR(INDEX(Nível!D:D,MATCH(H579,Nível!B:B,0)),V578)</f>
        <v>C</v>
      </c>
      <c r="W579" s="412" t="str">
        <f>IFERROR(INDEX(Nível!D:D,MATCH(H579,Nível!C:C,0)),CARREIRA!W578)</f>
        <v>C</v>
      </c>
      <c r="AZ579" s="411"/>
      <c r="BA579" s="413"/>
      <c r="BB579" s="414"/>
      <c r="BC579" s="414"/>
      <c r="BD579" s="414"/>
      <c r="BE579" s="414"/>
    </row>
    <row r="580" spans="7:57" ht="15" customHeight="1">
      <c r="G580" s="415"/>
      <c r="H580" s="417">
        <v>568</v>
      </c>
      <c r="I580" s="411">
        <f t="shared" si="64"/>
        <v>0.2</v>
      </c>
      <c r="J580" s="780"/>
      <c r="K580" s="533">
        <f>$K$16</f>
        <v>0</v>
      </c>
      <c r="L580" s="780"/>
      <c r="M580" s="526">
        <f t="shared" si="65"/>
        <v>0</v>
      </c>
      <c r="N580" s="527">
        <f t="shared" si="66"/>
        <v>0.2</v>
      </c>
      <c r="O580" s="413"/>
      <c r="P580" s="531"/>
      <c r="Q580" s="531"/>
      <c r="R580" s="530">
        <f t="shared" si="62"/>
        <v>0.2</v>
      </c>
      <c r="S580" s="532">
        <f t="shared" si="67"/>
        <v>113.60000000000107</v>
      </c>
      <c r="T580" s="411" t="str">
        <f t="shared" si="63"/>
        <v>C</v>
      </c>
      <c r="U580" s="411" t="str">
        <f>IFERROR(INDEX(Nível!D:D,MATCH(H580,Nível!A:A,0)),U579)</f>
        <v>C</v>
      </c>
      <c r="V580" s="411" t="str">
        <f>IFERROR(INDEX(Nível!D:D,MATCH(H580,Nível!B:B,0)),V579)</f>
        <v>C</v>
      </c>
      <c r="W580" s="412" t="str">
        <f>IFERROR(INDEX(Nível!D:D,MATCH(H580,Nível!C:C,0)),CARREIRA!W579)</f>
        <v>C</v>
      </c>
      <c r="AZ580" s="411"/>
      <c r="BA580" s="413"/>
      <c r="BB580" s="414"/>
      <c r="BC580" s="414"/>
      <c r="BD580" s="414"/>
      <c r="BE580" s="414"/>
    </row>
    <row r="581" spans="7:57" ht="15" customHeight="1">
      <c r="G581" s="415"/>
      <c r="H581" s="411">
        <v>569</v>
      </c>
      <c r="I581" s="411">
        <f t="shared" si="64"/>
        <v>0.2</v>
      </c>
      <c r="J581" s="780"/>
      <c r="K581" s="533">
        <f>$K$17</f>
        <v>0</v>
      </c>
      <c r="L581" s="780"/>
      <c r="M581" s="526">
        <f t="shared" si="65"/>
        <v>0</v>
      </c>
      <c r="N581" s="527">
        <f t="shared" si="66"/>
        <v>0.2</v>
      </c>
      <c r="O581" s="413"/>
      <c r="P581" s="531"/>
      <c r="Q581" s="531"/>
      <c r="R581" s="530">
        <f t="shared" si="62"/>
        <v>0.2</v>
      </c>
      <c r="S581" s="532">
        <f t="shared" si="67"/>
        <v>113.80000000000108</v>
      </c>
      <c r="T581" s="411" t="str">
        <f t="shared" si="63"/>
        <v>C</v>
      </c>
      <c r="U581" s="411" t="str">
        <f>IFERROR(INDEX(Nível!D:D,MATCH(H581,Nível!A:A,0)),U580)</f>
        <v>C</v>
      </c>
      <c r="V581" s="411" t="str">
        <f>IFERROR(INDEX(Nível!D:D,MATCH(H581,Nível!B:B,0)),V580)</f>
        <v>C</v>
      </c>
      <c r="W581" s="412" t="str">
        <f>IFERROR(INDEX(Nível!D:D,MATCH(H581,Nível!C:C,0)),CARREIRA!W580)</f>
        <v>C</v>
      </c>
      <c r="AZ581" s="411"/>
      <c r="BA581" s="413"/>
      <c r="BB581" s="414"/>
      <c r="BC581" s="414"/>
      <c r="BD581" s="414"/>
      <c r="BE581" s="414"/>
    </row>
    <row r="582" spans="7:57" ht="15" customHeight="1">
      <c r="G582" s="415"/>
      <c r="H582" s="411">
        <v>570</v>
      </c>
      <c r="I582" s="411">
        <f t="shared" si="64"/>
        <v>0.2</v>
      </c>
      <c r="J582" s="781"/>
      <c r="K582" s="533">
        <f>$K$18</f>
        <v>0</v>
      </c>
      <c r="L582" s="780"/>
      <c r="M582" s="526">
        <f t="shared" si="65"/>
        <v>0</v>
      </c>
      <c r="N582" s="527">
        <f t="shared" si="66"/>
        <v>0.2</v>
      </c>
      <c r="O582" s="413"/>
      <c r="P582" s="531"/>
      <c r="Q582" s="531"/>
      <c r="R582" s="530">
        <f t="shared" si="62"/>
        <v>0.2</v>
      </c>
      <c r="S582" s="532">
        <f t="shared" si="67"/>
        <v>114.00000000000108</v>
      </c>
      <c r="T582" s="411" t="str">
        <f t="shared" si="63"/>
        <v>C</v>
      </c>
      <c r="U582" s="411" t="str">
        <f>IFERROR(INDEX(Nível!D:D,MATCH(H582,Nível!A:A,0)),U581)</f>
        <v>C</v>
      </c>
      <c r="V582" s="411" t="str">
        <f>IFERROR(INDEX(Nível!D:D,MATCH(H582,Nível!B:B,0)),V581)</f>
        <v>C</v>
      </c>
      <c r="W582" s="412" t="str">
        <f>IFERROR(INDEX(Nível!D:D,MATCH(H582,Nível!C:C,0)),CARREIRA!W581)</f>
        <v>C</v>
      </c>
      <c r="AZ582" s="411"/>
      <c r="BA582" s="413"/>
      <c r="BB582" s="414"/>
      <c r="BC582" s="414"/>
      <c r="BD582" s="414"/>
      <c r="BE582" s="414"/>
    </row>
    <row r="583" spans="7:57" ht="15" customHeight="1">
      <c r="G583" s="415"/>
      <c r="H583" s="417">
        <v>571</v>
      </c>
      <c r="I583" s="411">
        <f t="shared" si="64"/>
        <v>0.2</v>
      </c>
      <c r="J583" s="779">
        <f>$J$13</f>
        <v>0</v>
      </c>
      <c r="K583" s="533">
        <f>$K$13</f>
        <v>0</v>
      </c>
      <c r="L583" s="780"/>
      <c r="M583" s="526">
        <f t="shared" si="65"/>
        <v>0</v>
      </c>
      <c r="N583" s="527">
        <f t="shared" si="66"/>
        <v>0.2</v>
      </c>
      <c r="O583" s="413"/>
      <c r="P583" s="531"/>
      <c r="Q583" s="531"/>
      <c r="R583" s="530">
        <f t="shared" si="62"/>
        <v>0.2</v>
      </c>
      <c r="S583" s="532">
        <f t="shared" si="67"/>
        <v>114.20000000000108</v>
      </c>
      <c r="T583" s="411" t="str">
        <f t="shared" si="63"/>
        <v>C</v>
      </c>
      <c r="U583" s="411" t="str">
        <f>IFERROR(INDEX(Nível!D:D,MATCH(H583,Nível!A:A,0)),U582)</f>
        <v>C</v>
      </c>
      <c r="V583" s="411" t="str">
        <f>IFERROR(INDEX(Nível!D:D,MATCH(H583,Nível!B:B,0)),V582)</f>
        <v>C</v>
      </c>
      <c r="W583" s="412" t="str">
        <f>IFERROR(INDEX(Nível!D:D,MATCH(H583,Nível!C:C,0)),CARREIRA!W582)</f>
        <v>C</v>
      </c>
      <c r="AZ583" s="411"/>
      <c r="BA583" s="413"/>
      <c r="BB583" s="414"/>
      <c r="BC583" s="414"/>
      <c r="BD583" s="414"/>
      <c r="BE583" s="414"/>
    </row>
    <row r="584" spans="7:57" ht="15" customHeight="1">
      <c r="G584" s="415"/>
      <c r="H584" s="411">
        <v>572</v>
      </c>
      <c r="I584" s="411">
        <f t="shared" si="64"/>
        <v>0.2</v>
      </c>
      <c r="J584" s="780"/>
      <c r="K584" s="533">
        <f>$K$14</f>
        <v>0</v>
      </c>
      <c r="L584" s="780"/>
      <c r="M584" s="526">
        <f t="shared" si="65"/>
        <v>0</v>
      </c>
      <c r="N584" s="527">
        <f t="shared" si="66"/>
        <v>0.2</v>
      </c>
      <c r="O584" s="413"/>
      <c r="P584" s="531"/>
      <c r="Q584" s="531"/>
      <c r="R584" s="530">
        <f t="shared" si="62"/>
        <v>0.2</v>
      </c>
      <c r="S584" s="532">
        <f t="shared" si="67"/>
        <v>114.40000000000109</v>
      </c>
      <c r="T584" s="411" t="str">
        <f t="shared" si="63"/>
        <v>C</v>
      </c>
      <c r="U584" s="411" t="str">
        <f>IFERROR(INDEX(Nível!D:D,MATCH(H584,Nível!A:A,0)),U583)</f>
        <v>C</v>
      </c>
      <c r="V584" s="411" t="str">
        <f>IFERROR(INDEX(Nível!D:D,MATCH(H584,Nível!B:B,0)),V583)</f>
        <v>C</v>
      </c>
      <c r="W584" s="412" t="str">
        <f>IFERROR(INDEX(Nível!D:D,MATCH(H584,Nível!C:C,0)),CARREIRA!W583)</f>
        <v>C</v>
      </c>
      <c r="AZ584" s="411"/>
      <c r="BA584" s="413"/>
      <c r="BB584" s="414"/>
      <c r="BC584" s="414"/>
      <c r="BD584" s="414"/>
      <c r="BE584" s="414"/>
    </row>
    <row r="585" spans="7:57" ht="15" customHeight="1">
      <c r="G585" s="415"/>
      <c r="H585" s="411">
        <v>573</v>
      </c>
      <c r="I585" s="411">
        <f t="shared" si="64"/>
        <v>0.2</v>
      </c>
      <c r="J585" s="780"/>
      <c r="K585" s="533">
        <f>$K$15</f>
        <v>0</v>
      </c>
      <c r="L585" s="780"/>
      <c r="M585" s="526">
        <f t="shared" si="65"/>
        <v>0</v>
      </c>
      <c r="N585" s="527">
        <f t="shared" si="66"/>
        <v>0.2</v>
      </c>
      <c r="O585" s="413"/>
      <c r="P585" s="531"/>
      <c r="Q585" s="531"/>
      <c r="R585" s="530">
        <f t="shared" si="62"/>
        <v>0.2</v>
      </c>
      <c r="S585" s="532">
        <f t="shared" si="67"/>
        <v>114.60000000000109</v>
      </c>
      <c r="T585" s="411" t="str">
        <f t="shared" si="63"/>
        <v>C</v>
      </c>
      <c r="U585" s="411" t="str">
        <f>IFERROR(INDEX(Nível!D:D,MATCH(H585,Nível!A:A,0)),U584)</f>
        <v>C</v>
      </c>
      <c r="V585" s="411" t="str">
        <f>IFERROR(INDEX(Nível!D:D,MATCH(H585,Nível!B:B,0)),V584)</f>
        <v>C</v>
      </c>
      <c r="W585" s="412" t="str">
        <f>IFERROR(INDEX(Nível!D:D,MATCH(H585,Nível!C:C,0)),CARREIRA!W584)</f>
        <v>C</v>
      </c>
      <c r="AZ585" s="411"/>
      <c r="BA585" s="413"/>
      <c r="BB585" s="414"/>
      <c r="BC585" s="414"/>
      <c r="BD585" s="414"/>
      <c r="BE585" s="414"/>
    </row>
    <row r="586" spans="7:57" ht="15" customHeight="1">
      <c r="G586" s="415"/>
      <c r="H586" s="417">
        <v>574</v>
      </c>
      <c r="I586" s="411">
        <f t="shared" si="64"/>
        <v>0.2</v>
      </c>
      <c r="J586" s="780"/>
      <c r="K586" s="533">
        <f>$K$16</f>
        <v>0</v>
      </c>
      <c r="L586" s="780"/>
      <c r="M586" s="526">
        <f t="shared" si="65"/>
        <v>0</v>
      </c>
      <c r="N586" s="527">
        <f t="shared" si="66"/>
        <v>0.2</v>
      </c>
      <c r="O586" s="413"/>
      <c r="P586" s="531"/>
      <c r="Q586" s="531"/>
      <c r="R586" s="530">
        <f t="shared" si="62"/>
        <v>0.2</v>
      </c>
      <c r="S586" s="532">
        <f t="shared" si="67"/>
        <v>114.80000000000109</v>
      </c>
      <c r="T586" s="411" t="str">
        <f t="shared" si="63"/>
        <v>C</v>
      </c>
      <c r="U586" s="411" t="str">
        <f>IFERROR(INDEX(Nível!D:D,MATCH(H586,Nível!A:A,0)),U585)</f>
        <v>C</v>
      </c>
      <c r="V586" s="411" t="str">
        <f>IFERROR(INDEX(Nível!D:D,MATCH(H586,Nível!B:B,0)),V585)</f>
        <v>C</v>
      </c>
      <c r="W586" s="412" t="str">
        <f>IFERROR(INDEX(Nível!D:D,MATCH(H586,Nível!C:C,0)),CARREIRA!W585)</f>
        <v>C</v>
      </c>
      <c r="AZ586" s="411"/>
      <c r="BA586" s="413"/>
      <c r="BB586" s="414"/>
      <c r="BC586" s="414"/>
      <c r="BD586" s="414"/>
      <c r="BE586" s="414"/>
    </row>
    <row r="587" spans="7:57" ht="15" customHeight="1">
      <c r="G587" s="415"/>
      <c r="H587" s="411">
        <v>575</v>
      </c>
      <c r="I587" s="411">
        <f t="shared" si="64"/>
        <v>0.2</v>
      </c>
      <c r="J587" s="780"/>
      <c r="K587" s="533">
        <f>$K$17</f>
        <v>0</v>
      </c>
      <c r="L587" s="780"/>
      <c r="M587" s="526">
        <f t="shared" si="65"/>
        <v>0</v>
      </c>
      <c r="N587" s="527">
        <f t="shared" si="66"/>
        <v>0.2</v>
      </c>
      <c r="O587" s="413"/>
      <c r="P587" s="531"/>
      <c r="Q587" s="531"/>
      <c r="R587" s="530">
        <f t="shared" si="62"/>
        <v>0.2</v>
      </c>
      <c r="S587" s="532">
        <f t="shared" si="67"/>
        <v>115.00000000000109</v>
      </c>
      <c r="T587" s="411" t="str">
        <f t="shared" si="63"/>
        <v>C</v>
      </c>
      <c r="U587" s="411" t="str">
        <f>IFERROR(INDEX(Nível!D:D,MATCH(H587,Nível!A:A,0)),U586)</f>
        <v>C</v>
      </c>
      <c r="V587" s="411" t="str">
        <f>IFERROR(INDEX(Nível!D:D,MATCH(H587,Nível!B:B,0)),V586)</f>
        <v>C</v>
      </c>
      <c r="W587" s="412" t="str">
        <f>IFERROR(INDEX(Nível!D:D,MATCH(H587,Nível!C:C,0)),CARREIRA!W586)</f>
        <v>C</v>
      </c>
      <c r="AZ587" s="411"/>
      <c r="BA587" s="413"/>
      <c r="BB587" s="414"/>
      <c r="BC587" s="414"/>
      <c r="BD587" s="414"/>
      <c r="BE587" s="414"/>
    </row>
    <row r="588" spans="7:57" ht="15" customHeight="1">
      <c r="G588" s="417"/>
      <c r="H588" s="411">
        <v>576</v>
      </c>
      <c r="I588" s="411">
        <f t="shared" si="64"/>
        <v>0.2</v>
      </c>
      <c r="J588" s="781"/>
      <c r="K588" s="533">
        <f>$K$18</f>
        <v>0</v>
      </c>
      <c r="L588" s="781"/>
      <c r="M588" s="526">
        <f t="shared" si="65"/>
        <v>0</v>
      </c>
      <c r="N588" s="527">
        <f t="shared" si="66"/>
        <v>0.2</v>
      </c>
      <c r="O588" s="413"/>
      <c r="P588" s="531"/>
      <c r="Q588" s="531"/>
      <c r="R588" s="530">
        <f t="shared" si="62"/>
        <v>0.2</v>
      </c>
      <c r="S588" s="532">
        <f t="shared" si="67"/>
        <v>115.2000000000011</v>
      </c>
      <c r="T588" s="411" t="str">
        <f t="shared" si="63"/>
        <v>C</v>
      </c>
      <c r="U588" s="411" t="str">
        <f>IFERROR(INDEX(Nível!D:D,MATCH(H588,Nível!A:A,0)),U587)</f>
        <v>C</v>
      </c>
      <c r="V588" s="411" t="str">
        <f>IFERROR(INDEX(Nível!D:D,MATCH(H588,Nível!B:B,0)),V587)</f>
        <v>C</v>
      </c>
      <c r="W588" s="412" t="str">
        <f>IFERROR(INDEX(Nível!D:D,MATCH(H588,Nível!C:C,0)),CARREIRA!W587)</f>
        <v>C</v>
      </c>
      <c r="AZ588" s="411"/>
      <c r="BA588" s="413"/>
      <c r="BB588" s="414"/>
      <c r="BC588" s="414"/>
      <c r="BD588" s="414"/>
      <c r="BE588" s="414"/>
    </row>
    <row r="589" spans="7:57" ht="15" customHeight="1">
      <c r="G589" s="409" t="s">
        <v>580</v>
      </c>
      <c r="H589" s="417">
        <v>577</v>
      </c>
      <c r="I589" s="411">
        <f t="shared" si="64"/>
        <v>0.2</v>
      </c>
      <c r="J589" s="779">
        <f>$J$13</f>
        <v>0</v>
      </c>
      <c r="K589" s="533">
        <f>$K$13</f>
        <v>0</v>
      </c>
      <c r="L589" s="779">
        <f>$L$13</f>
        <v>0</v>
      </c>
      <c r="M589" s="526">
        <f t="shared" si="65"/>
        <v>0</v>
      </c>
      <c r="N589" s="527">
        <f t="shared" si="66"/>
        <v>0.2</v>
      </c>
      <c r="O589" s="413"/>
      <c r="P589" s="531"/>
      <c r="Q589" s="531"/>
      <c r="R589" s="530">
        <f t="shared" ref="R589:R652" si="68">SUM(N589:Q589)</f>
        <v>0.2</v>
      </c>
      <c r="S589" s="532">
        <f t="shared" si="67"/>
        <v>115.4000000000011</v>
      </c>
      <c r="T589" s="411" t="str">
        <f t="shared" ref="T589:T652" si="69">INDEX($B$9:$C$27,MATCH(S589,$C$9:$C$27,1),1)</f>
        <v>C</v>
      </c>
      <c r="U589" s="411" t="str">
        <f>IFERROR(INDEX(Nível!D:D,MATCH(H589,Nível!A:A,0)),U588)</f>
        <v>C</v>
      </c>
      <c r="V589" s="411" t="str">
        <f>IFERROR(INDEX(Nível!D:D,MATCH(H589,Nível!B:B,0)),V588)</f>
        <v>C</v>
      </c>
      <c r="W589" s="412" t="str">
        <f>IFERROR(INDEX(Nível!D:D,MATCH(H589,Nível!C:C,0)),CARREIRA!W588)</f>
        <v>C</v>
      </c>
      <c r="AZ589" s="411"/>
      <c r="BA589" s="413"/>
      <c r="BB589" s="414"/>
      <c r="BC589" s="414"/>
      <c r="BD589" s="414"/>
      <c r="BE589" s="414"/>
    </row>
    <row r="590" spans="7:57" ht="15" customHeight="1">
      <c r="G590" s="415"/>
      <c r="H590" s="411">
        <v>578</v>
      </c>
      <c r="I590" s="411">
        <f t="shared" ref="I590:I653" si="70">$I$13</f>
        <v>0.2</v>
      </c>
      <c r="J590" s="780"/>
      <c r="K590" s="533">
        <f>$K$14</f>
        <v>0</v>
      </c>
      <c r="L590" s="780"/>
      <c r="M590" s="526">
        <f t="shared" ref="M590:M653" si="71">$M$13</f>
        <v>0</v>
      </c>
      <c r="N590" s="527">
        <f t="shared" ref="N590:N653" si="72">SUM(I590+K590+M590)*$N$10</f>
        <v>0.2</v>
      </c>
      <c r="O590" s="413"/>
      <c r="P590" s="531"/>
      <c r="Q590" s="531"/>
      <c r="R590" s="530">
        <f t="shared" si="68"/>
        <v>0.2</v>
      </c>
      <c r="S590" s="532">
        <f t="shared" ref="S590:S653" si="73">S589+R590</f>
        <v>115.6000000000011</v>
      </c>
      <c r="T590" s="411" t="str">
        <f t="shared" si="69"/>
        <v>C</v>
      </c>
      <c r="U590" s="411" t="str">
        <f>IFERROR(INDEX(Nível!D:D,MATCH(H590,Nível!A:A,0)),U589)</f>
        <v>C</v>
      </c>
      <c r="V590" s="411" t="str">
        <f>IFERROR(INDEX(Nível!D:D,MATCH(H590,Nível!B:B,0)),V589)</f>
        <v>C</v>
      </c>
      <c r="W590" s="412" t="str">
        <f>IFERROR(INDEX(Nível!D:D,MATCH(H590,Nível!C:C,0)),CARREIRA!W589)</f>
        <v>C</v>
      </c>
      <c r="AZ590" s="411"/>
      <c r="BA590" s="413"/>
      <c r="BB590" s="414"/>
      <c r="BC590" s="414"/>
      <c r="BD590" s="414"/>
      <c r="BE590" s="414"/>
    </row>
    <row r="591" spans="7:57" ht="15" customHeight="1">
      <c r="G591" s="415"/>
      <c r="H591" s="411">
        <v>579</v>
      </c>
      <c r="I591" s="411">
        <f t="shared" si="70"/>
        <v>0.2</v>
      </c>
      <c r="J591" s="780"/>
      <c r="K591" s="533">
        <f>$K$15</f>
        <v>0</v>
      </c>
      <c r="L591" s="780"/>
      <c r="M591" s="526">
        <f t="shared" si="71"/>
        <v>0</v>
      </c>
      <c r="N591" s="527">
        <f t="shared" si="72"/>
        <v>0.2</v>
      </c>
      <c r="O591" s="413"/>
      <c r="P591" s="531"/>
      <c r="Q591" s="531"/>
      <c r="R591" s="530">
        <f t="shared" si="68"/>
        <v>0.2</v>
      </c>
      <c r="S591" s="532">
        <f t="shared" si="73"/>
        <v>115.80000000000111</v>
      </c>
      <c r="T591" s="411" t="str">
        <f t="shared" si="69"/>
        <v>C</v>
      </c>
      <c r="U591" s="411" t="str">
        <f>IFERROR(INDEX(Nível!D:D,MATCH(H591,Nível!A:A,0)),U590)</f>
        <v>C</v>
      </c>
      <c r="V591" s="411" t="str">
        <f>IFERROR(INDEX(Nível!D:D,MATCH(H591,Nível!B:B,0)),V590)</f>
        <v>C</v>
      </c>
      <c r="W591" s="412" t="str">
        <f>IFERROR(INDEX(Nível!D:D,MATCH(H591,Nível!C:C,0)),CARREIRA!W590)</f>
        <v>C</v>
      </c>
      <c r="AZ591" s="411"/>
      <c r="BA591" s="413"/>
      <c r="BB591" s="414"/>
      <c r="BC591" s="414"/>
      <c r="BD591" s="414"/>
      <c r="BE591" s="414"/>
    </row>
    <row r="592" spans="7:57" ht="15" customHeight="1">
      <c r="G592" s="415"/>
      <c r="H592" s="417">
        <v>580</v>
      </c>
      <c r="I592" s="411">
        <f t="shared" si="70"/>
        <v>0.2</v>
      </c>
      <c r="J592" s="780"/>
      <c r="K592" s="533">
        <f>$K$16</f>
        <v>0</v>
      </c>
      <c r="L592" s="780"/>
      <c r="M592" s="526">
        <f t="shared" si="71"/>
        <v>0</v>
      </c>
      <c r="N592" s="527">
        <f t="shared" si="72"/>
        <v>0.2</v>
      </c>
      <c r="O592" s="413"/>
      <c r="P592" s="531"/>
      <c r="Q592" s="531"/>
      <c r="R592" s="530">
        <f t="shared" si="68"/>
        <v>0.2</v>
      </c>
      <c r="S592" s="532">
        <f t="shared" si="73"/>
        <v>116.00000000000111</v>
      </c>
      <c r="T592" s="411" t="str">
        <f t="shared" si="69"/>
        <v>C</v>
      </c>
      <c r="U592" s="411" t="str">
        <f>IFERROR(INDEX(Nível!D:D,MATCH(H592,Nível!A:A,0)),U591)</f>
        <v>C</v>
      </c>
      <c r="V592" s="411" t="str">
        <f>IFERROR(INDEX(Nível!D:D,MATCH(H592,Nível!B:B,0)),V591)</f>
        <v>C</v>
      </c>
      <c r="W592" s="412" t="str">
        <f>IFERROR(INDEX(Nível!D:D,MATCH(H592,Nível!C:C,0)),CARREIRA!W591)</f>
        <v>C</v>
      </c>
      <c r="AZ592" s="411"/>
      <c r="BA592" s="413"/>
      <c r="BB592" s="414"/>
      <c r="BC592" s="414"/>
      <c r="BD592" s="414"/>
      <c r="BE592" s="414"/>
    </row>
    <row r="593" spans="7:57" ht="15" customHeight="1">
      <c r="G593" s="415"/>
      <c r="H593" s="411">
        <v>581</v>
      </c>
      <c r="I593" s="411">
        <f t="shared" si="70"/>
        <v>0.2</v>
      </c>
      <c r="J593" s="780"/>
      <c r="K593" s="533">
        <f>$K$17</f>
        <v>0</v>
      </c>
      <c r="L593" s="780"/>
      <c r="M593" s="526">
        <f t="shared" si="71"/>
        <v>0</v>
      </c>
      <c r="N593" s="527">
        <f t="shared" si="72"/>
        <v>0.2</v>
      </c>
      <c r="O593" s="413"/>
      <c r="P593" s="531"/>
      <c r="Q593" s="531"/>
      <c r="R593" s="530">
        <f t="shared" si="68"/>
        <v>0.2</v>
      </c>
      <c r="S593" s="532">
        <f t="shared" si="73"/>
        <v>116.20000000000111</v>
      </c>
      <c r="T593" s="411" t="str">
        <f t="shared" si="69"/>
        <v>C</v>
      </c>
      <c r="U593" s="411" t="str">
        <f>IFERROR(INDEX(Nível!D:D,MATCH(H593,Nível!A:A,0)),U592)</f>
        <v>C</v>
      </c>
      <c r="V593" s="411" t="str">
        <f>IFERROR(INDEX(Nível!D:D,MATCH(H593,Nível!B:B,0)),V592)</f>
        <v>C</v>
      </c>
      <c r="W593" s="412" t="str">
        <f>IFERROR(INDEX(Nível!D:D,MATCH(H593,Nível!C:C,0)),CARREIRA!W592)</f>
        <v>C</v>
      </c>
      <c r="AZ593" s="411"/>
      <c r="BA593" s="413"/>
      <c r="BB593" s="414"/>
      <c r="BC593" s="414"/>
      <c r="BD593" s="414"/>
      <c r="BE593" s="414"/>
    </row>
    <row r="594" spans="7:57" ht="15" customHeight="1">
      <c r="G594" s="415"/>
      <c r="H594" s="411">
        <v>582</v>
      </c>
      <c r="I594" s="411">
        <f t="shared" si="70"/>
        <v>0.2</v>
      </c>
      <c r="J594" s="781"/>
      <c r="K594" s="533">
        <f>$K$18</f>
        <v>0</v>
      </c>
      <c r="L594" s="780"/>
      <c r="M594" s="526">
        <f t="shared" si="71"/>
        <v>0</v>
      </c>
      <c r="N594" s="527">
        <f t="shared" si="72"/>
        <v>0.2</v>
      </c>
      <c r="O594" s="413"/>
      <c r="P594" s="531"/>
      <c r="Q594" s="531"/>
      <c r="R594" s="530">
        <f t="shared" si="68"/>
        <v>0.2</v>
      </c>
      <c r="S594" s="532">
        <f t="shared" si="73"/>
        <v>116.40000000000111</v>
      </c>
      <c r="T594" s="411" t="str">
        <f t="shared" si="69"/>
        <v>C</v>
      </c>
      <c r="U594" s="411" t="str">
        <f>IFERROR(INDEX(Nível!D:D,MATCH(H594,Nível!A:A,0)),U593)</f>
        <v>C</v>
      </c>
      <c r="V594" s="411" t="str">
        <f>IFERROR(INDEX(Nível!D:D,MATCH(H594,Nível!B:B,0)),V593)</f>
        <v>C</v>
      </c>
      <c r="W594" s="412" t="str">
        <f>IFERROR(INDEX(Nível!D:D,MATCH(H594,Nível!C:C,0)),CARREIRA!W593)</f>
        <v>C</v>
      </c>
      <c r="AZ594" s="411"/>
      <c r="BA594" s="413"/>
      <c r="BB594" s="414"/>
      <c r="BC594" s="414"/>
      <c r="BD594" s="414"/>
      <c r="BE594" s="414"/>
    </row>
    <row r="595" spans="7:57" ht="15" customHeight="1">
      <c r="G595" s="415"/>
      <c r="H595" s="417">
        <v>583</v>
      </c>
      <c r="I595" s="411">
        <f t="shared" si="70"/>
        <v>0.2</v>
      </c>
      <c r="J595" s="779">
        <f>$J$13</f>
        <v>0</v>
      </c>
      <c r="K595" s="533">
        <f>$K$13</f>
        <v>0</v>
      </c>
      <c r="L595" s="780"/>
      <c r="M595" s="526">
        <f t="shared" si="71"/>
        <v>0</v>
      </c>
      <c r="N595" s="527">
        <f t="shared" si="72"/>
        <v>0.2</v>
      </c>
      <c r="O595" s="413"/>
      <c r="P595" s="531"/>
      <c r="Q595" s="531"/>
      <c r="R595" s="530">
        <f t="shared" si="68"/>
        <v>0.2</v>
      </c>
      <c r="S595" s="532">
        <f t="shared" si="73"/>
        <v>116.60000000000112</v>
      </c>
      <c r="T595" s="411" t="str">
        <f t="shared" si="69"/>
        <v>C</v>
      </c>
      <c r="U595" s="411" t="str">
        <f>IFERROR(INDEX(Nível!D:D,MATCH(H595,Nível!A:A,0)),U594)</f>
        <v>C</v>
      </c>
      <c r="V595" s="411" t="str">
        <f>IFERROR(INDEX(Nível!D:D,MATCH(H595,Nível!B:B,0)),V594)</f>
        <v>C</v>
      </c>
      <c r="W595" s="412" t="str">
        <f>IFERROR(INDEX(Nível!D:D,MATCH(H595,Nível!C:C,0)),CARREIRA!W594)</f>
        <v>C</v>
      </c>
      <c r="AZ595" s="411"/>
      <c r="BA595" s="413"/>
      <c r="BB595" s="414"/>
      <c r="BC595" s="414"/>
      <c r="BD595" s="414"/>
      <c r="BE595" s="414"/>
    </row>
    <row r="596" spans="7:57" ht="15" customHeight="1">
      <c r="G596" s="415"/>
      <c r="H596" s="411">
        <v>584</v>
      </c>
      <c r="I596" s="411">
        <f t="shared" si="70"/>
        <v>0.2</v>
      </c>
      <c r="J596" s="780"/>
      <c r="K596" s="533">
        <f>$K$14</f>
        <v>0</v>
      </c>
      <c r="L596" s="780"/>
      <c r="M596" s="526">
        <f t="shared" si="71"/>
        <v>0</v>
      </c>
      <c r="N596" s="527">
        <f t="shared" si="72"/>
        <v>0.2</v>
      </c>
      <c r="O596" s="413"/>
      <c r="P596" s="531"/>
      <c r="Q596" s="531"/>
      <c r="R596" s="530">
        <f t="shared" si="68"/>
        <v>0.2</v>
      </c>
      <c r="S596" s="532">
        <f t="shared" si="73"/>
        <v>116.80000000000112</v>
      </c>
      <c r="T596" s="411" t="str">
        <f t="shared" si="69"/>
        <v>C</v>
      </c>
      <c r="U596" s="411" t="str">
        <f>IFERROR(INDEX(Nível!D:D,MATCH(H596,Nível!A:A,0)),U595)</f>
        <v>C</v>
      </c>
      <c r="V596" s="411" t="str">
        <f>IFERROR(INDEX(Nível!D:D,MATCH(H596,Nível!B:B,0)),V595)</f>
        <v>C</v>
      </c>
      <c r="W596" s="412" t="str">
        <f>IFERROR(INDEX(Nível!D:D,MATCH(H596,Nível!C:C,0)),CARREIRA!W595)</f>
        <v>C</v>
      </c>
      <c r="AZ596" s="411"/>
      <c r="BA596" s="413"/>
      <c r="BB596" s="414"/>
      <c r="BC596" s="414"/>
      <c r="BD596" s="414"/>
      <c r="BE596" s="414"/>
    </row>
    <row r="597" spans="7:57" ht="15" customHeight="1">
      <c r="G597" s="415"/>
      <c r="H597" s="411">
        <v>585</v>
      </c>
      <c r="I597" s="411">
        <f t="shared" si="70"/>
        <v>0.2</v>
      </c>
      <c r="J597" s="780"/>
      <c r="K597" s="533">
        <f>$K$15</f>
        <v>0</v>
      </c>
      <c r="L597" s="780"/>
      <c r="M597" s="526">
        <f t="shared" si="71"/>
        <v>0</v>
      </c>
      <c r="N597" s="527">
        <f t="shared" si="72"/>
        <v>0.2</v>
      </c>
      <c r="O597" s="413"/>
      <c r="P597" s="531"/>
      <c r="Q597" s="531"/>
      <c r="R597" s="530">
        <f t="shared" si="68"/>
        <v>0.2</v>
      </c>
      <c r="S597" s="532">
        <f t="shared" si="73"/>
        <v>117.00000000000112</v>
      </c>
      <c r="T597" s="411" t="str">
        <f t="shared" si="69"/>
        <v>C</v>
      </c>
      <c r="U597" s="411" t="str">
        <f>IFERROR(INDEX(Nível!D:D,MATCH(H597,Nível!A:A,0)),U596)</f>
        <v>C</v>
      </c>
      <c r="V597" s="411" t="str">
        <f>IFERROR(INDEX(Nível!D:D,MATCH(H597,Nível!B:B,0)),V596)</f>
        <v>C</v>
      </c>
      <c r="W597" s="412" t="str">
        <f>IFERROR(INDEX(Nível!D:D,MATCH(H597,Nível!C:C,0)),CARREIRA!W596)</f>
        <v>C</v>
      </c>
      <c r="AZ597" s="411"/>
      <c r="BA597" s="413"/>
      <c r="BB597" s="414"/>
      <c r="BC597" s="414"/>
      <c r="BD597" s="414"/>
      <c r="BE597" s="414"/>
    </row>
    <row r="598" spans="7:57" ht="15" customHeight="1">
      <c r="G598" s="415"/>
      <c r="H598" s="417">
        <v>586</v>
      </c>
      <c r="I598" s="411">
        <f t="shared" si="70"/>
        <v>0.2</v>
      </c>
      <c r="J598" s="780"/>
      <c r="K598" s="533">
        <f>$K$16</f>
        <v>0</v>
      </c>
      <c r="L598" s="780"/>
      <c r="M598" s="526">
        <f t="shared" si="71"/>
        <v>0</v>
      </c>
      <c r="N598" s="527">
        <f t="shared" si="72"/>
        <v>0.2</v>
      </c>
      <c r="O598" s="413"/>
      <c r="P598" s="531"/>
      <c r="Q598" s="531"/>
      <c r="R598" s="530">
        <f t="shared" si="68"/>
        <v>0.2</v>
      </c>
      <c r="S598" s="532">
        <f t="shared" si="73"/>
        <v>117.20000000000113</v>
      </c>
      <c r="T598" s="411" t="str">
        <f t="shared" si="69"/>
        <v>C</v>
      </c>
      <c r="U598" s="411" t="str">
        <f>IFERROR(INDEX(Nível!D:D,MATCH(H598,Nível!A:A,0)),U597)</f>
        <v>C</v>
      </c>
      <c r="V598" s="411" t="str">
        <f>IFERROR(INDEX(Nível!D:D,MATCH(H598,Nível!B:B,0)),V597)</f>
        <v>C</v>
      </c>
      <c r="W598" s="412" t="str">
        <f>IFERROR(INDEX(Nível!D:D,MATCH(H598,Nível!C:C,0)),CARREIRA!W597)</f>
        <v>C</v>
      </c>
      <c r="AZ598" s="411"/>
      <c r="BA598" s="413"/>
      <c r="BB598" s="414"/>
      <c r="BC598" s="414"/>
      <c r="BD598" s="414"/>
      <c r="BE598" s="414"/>
    </row>
    <row r="599" spans="7:57" ht="15" customHeight="1">
      <c r="G599" s="415"/>
      <c r="H599" s="411">
        <v>587</v>
      </c>
      <c r="I599" s="411">
        <f t="shared" si="70"/>
        <v>0.2</v>
      </c>
      <c r="J599" s="780"/>
      <c r="K599" s="533">
        <f>$K$17</f>
        <v>0</v>
      </c>
      <c r="L599" s="780"/>
      <c r="M599" s="526">
        <f t="shared" si="71"/>
        <v>0</v>
      </c>
      <c r="N599" s="527">
        <f t="shared" si="72"/>
        <v>0.2</v>
      </c>
      <c r="O599" s="413"/>
      <c r="P599" s="531"/>
      <c r="Q599" s="531"/>
      <c r="R599" s="530">
        <f t="shared" si="68"/>
        <v>0.2</v>
      </c>
      <c r="S599" s="532">
        <f t="shared" si="73"/>
        <v>117.40000000000113</v>
      </c>
      <c r="T599" s="411" t="str">
        <f t="shared" si="69"/>
        <v>C</v>
      </c>
      <c r="U599" s="411" t="str">
        <f>IFERROR(INDEX(Nível!D:D,MATCH(H599,Nível!A:A,0)),U598)</f>
        <v>C</v>
      </c>
      <c r="V599" s="411" t="str">
        <f>IFERROR(INDEX(Nível!D:D,MATCH(H599,Nível!B:B,0)),V598)</f>
        <v>C</v>
      </c>
      <c r="W599" s="412" t="str">
        <f>IFERROR(INDEX(Nível!D:D,MATCH(H599,Nível!C:C,0)),CARREIRA!W598)</f>
        <v>C</v>
      </c>
      <c r="AZ599" s="411"/>
      <c r="BA599" s="413"/>
      <c r="BB599" s="414"/>
      <c r="BC599" s="414"/>
      <c r="BD599" s="414"/>
      <c r="BE599" s="414"/>
    </row>
    <row r="600" spans="7:57" ht="15" customHeight="1">
      <c r="G600" s="417"/>
      <c r="H600" s="411">
        <v>588</v>
      </c>
      <c r="I600" s="411">
        <f t="shared" si="70"/>
        <v>0.2</v>
      </c>
      <c r="J600" s="781"/>
      <c r="K600" s="533">
        <f>$K$18</f>
        <v>0</v>
      </c>
      <c r="L600" s="780"/>
      <c r="M600" s="526">
        <f t="shared" si="71"/>
        <v>0</v>
      </c>
      <c r="N600" s="527">
        <f t="shared" si="72"/>
        <v>0.2</v>
      </c>
      <c r="O600" s="413"/>
      <c r="P600" s="531"/>
      <c r="Q600" s="531"/>
      <c r="R600" s="530">
        <f t="shared" si="68"/>
        <v>0.2</v>
      </c>
      <c r="S600" s="532">
        <f t="shared" si="73"/>
        <v>117.60000000000113</v>
      </c>
      <c r="T600" s="411" t="str">
        <f t="shared" si="69"/>
        <v>C</v>
      </c>
      <c r="U600" s="411" t="str">
        <f>IFERROR(INDEX(Nível!D:D,MATCH(H600,Nível!A:A,0)),U599)</f>
        <v>C</v>
      </c>
      <c r="V600" s="411" t="str">
        <f>IFERROR(INDEX(Nível!D:D,MATCH(H600,Nível!B:B,0)),V599)</f>
        <v>C</v>
      </c>
      <c r="W600" s="412" t="str">
        <f>IFERROR(INDEX(Nível!D:D,MATCH(H600,Nível!C:C,0)),CARREIRA!W599)</f>
        <v>C</v>
      </c>
      <c r="AZ600" s="411"/>
      <c r="BA600" s="413"/>
      <c r="BB600" s="414"/>
      <c r="BC600" s="414"/>
      <c r="BD600" s="414"/>
      <c r="BE600" s="414"/>
    </row>
    <row r="601" spans="7:57" ht="15" customHeight="1">
      <c r="G601" s="409" t="s">
        <v>581</v>
      </c>
      <c r="H601" s="417">
        <v>589</v>
      </c>
      <c r="I601" s="411">
        <f t="shared" si="70"/>
        <v>0.2</v>
      </c>
      <c r="J601" s="779">
        <f>$J$13</f>
        <v>0</v>
      </c>
      <c r="K601" s="533">
        <f>$K$13</f>
        <v>0</v>
      </c>
      <c r="L601" s="780"/>
      <c r="M601" s="526">
        <f t="shared" si="71"/>
        <v>0</v>
      </c>
      <c r="N601" s="527">
        <f t="shared" si="72"/>
        <v>0.2</v>
      </c>
      <c r="O601" s="413"/>
      <c r="P601" s="531"/>
      <c r="Q601" s="531"/>
      <c r="R601" s="530">
        <f t="shared" si="68"/>
        <v>0.2</v>
      </c>
      <c r="S601" s="532">
        <f t="shared" si="73"/>
        <v>117.80000000000113</v>
      </c>
      <c r="T601" s="411" t="str">
        <f t="shared" si="69"/>
        <v>C</v>
      </c>
      <c r="U601" s="411" t="str">
        <f>IFERROR(INDEX(Nível!D:D,MATCH(H601,Nível!A:A,0)),U600)</f>
        <v>C</v>
      </c>
      <c r="V601" s="411" t="str">
        <f>IFERROR(INDEX(Nível!D:D,MATCH(H601,Nível!B:B,0)),V600)</f>
        <v>C</v>
      </c>
      <c r="W601" s="412" t="str">
        <f>IFERROR(INDEX(Nível!D:D,MATCH(H601,Nível!C:C,0)),CARREIRA!W600)</f>
        <v>C</v>
      </c>
      <c r="AZ601" s="411"/>
      <c r="BA601" s="413"/>
      <c r="BB601" s="414"/>
      <c r="BC601" s="414"/>
      <c r="BD601" s="414"/>
      <c r="BE601" s="414"/>
    </row>
    <row r="602" spans="7:57" ht="15" customHeight="1">
      <c r="G602" s="415"/>
      <c r="H602" s="411">
        <v>590</v>
      </c>
      <c r="I602" s="411">
        <f t="shared" si="70"/>
        <v>0.2</v>
      </c>
      <c r="J602" s="780"/>
      <c r="K602" s="533">
        <f>$K$14</f>
        <v>0</v>
      </c>
      <c r="L602" s="780"/>
      <c r="M602" s="526">
        <f t="shared" si="71"/>
        <v>0</v>
      </c>
      <c r="N602" s="527">
        <f t="shared" si="72"/>
        <v>0.2</v>
      </c>
      <c r="O602" s="413"/>
      <c r="P602" s="531"/>
      <c r="Q602" s="531"/>
      <c r="R602" s="530">
        <f t="shared" si="68"/>
        <v>0.2</v>
      </c>
      <c r="S602" s="532">
        <f t="shared" si="73"/>
        <v>118.00000000000114</v>
      </c>
      <c r="T602" s="411" t="str">
        <f t="shared" si="69"/>
        <v>C</v>
      </c>
      <c r="U602" s="411" t="str">
        <f>IFERROR(INDEX(Nível!D:D,MATCH(H602,Nível!A:A,0)),U601)</f>
        <v>C</v>
      </c>
      <c r="V602" s="411" t="str">
        <f>IFERROR(INDEX(Nível!D:D,MATCH(H602,Nível!B:B,0)),V601)</f>
        <v>C</v>
      </c>
      <c r="W602" s="412" t="str">
        <f>IFERROR(INDEX(Nível!D:D,MATCH(H602,Nível!C:C,0)),CARREIRA!W601)</f>
        <v>C</v>
      </c>
      <c r="AZ602" s="411"/>
      <c r="BA602" s="413"/>
      <c r="BB602" s="414"/>
      <c r="BC602" s="414"/>
      <c r="BD602" s="414"/>
      <c r="BE602" s="414"/>
    </row>
    <row r="603" spans="7:57" ht="15" customHeight="1">
      <c r="G603" s="415"/>
      <c r="H603" s="411">
        <v>591</v>
      </c>
      <c r="I603" s="411">
        <f t="shared" si="70"/>
        <v>0.2</v>
      </c>
      <c r="J603" s="780"/>
      <c r="K603" s="533">
        <f>$K$15</f>
        <v>0</v>
      </c>
      <c r="L603" s="780"/>
      <c r="M603" s="526">
        <f t="shared" si="71"/>
        <v>0</v>
      </c>
      <c r="N603" s="527">
        <f t="shared" si="72"/>
        <v>0.2</v>
      </c>
      <c r="O603" s="413"/>
      <c r="P603" s="531"/>
      <c r="Q603" s="531"/>
      <c r="R603" s="530">
        <f t="shared" si="68"/>
        <v>0.2</v>
      </c>
      <c r="S603" s="532">
        <f t="shared" si="73"/>
        <v>118.20000000000114</v>
      </c>
      <c r="T603" s="411" t="str">
        <f t="shared" si="69"/>
        <v>C</v>
      </c>
      <c r="U603" s="411" t="str">
        <f>IFERROR(INDEX(Nível!D:D,MATCH(H603,Nível!A:A,0)),U602)</f>
        <v>C</v>
      </c>
      <c r="V603" s="411" t="str">
        <f>IFERROR(INDEX(Nível!D:D,MATCH(H603,Nível!B:B,0)),V602)</f>
        <v>C</v>
      </c>
      <c r="W603" s="412" t="str">
        <f>IFERROR(INDEX(Nível!D:D,MATCH(H603,Nível!C:C,0)),CARREIRA!W602)</f>
        <v>C</v>
      </c>
      <c r="AZ603" s="411"/>
      <c r="BA603" s="413"/>
      <c r="BB603" s="414"/>
      <c r="BC603" s="414"/>
      <c r="BD603" s="414"/>
      <c r="BE603" s="414"/>
    </row>
    <row r="604" spans="7:57" ht="15" customHeight="1">
      <c r="G604" s="415"/>
      <c r="H604" s="417">
        <v>592</v>
      </c>
      <c r="I604" s="411">
        <f t="shared" si="70"/>
        <v>0.2</v>
      </c>
      <c r="J604" s="780"/>
      <c r="K604" s="533">
        <f>$K$16</f>
        <v>0</v>
      </c>
      <c r="L604" s="780"/>
      <c r="M604" s="526">
        <f t="shared" si="71"/>
        <v>0</v>
      </c>
      <c r="N604" s="527">
        <f t="shared" si="72"/>
        <v>0.2</v>
      </c>
      <c r="O604" s="413"/>
      <c r="P604" s="531"/>
      <c r="Q604" s="531"/>
      <c r="R604" s="530">
        <f t="shared" si="68"/>
        <v>0.2</v>
      </c>
      <c r="S604" s="532">
        <f t="shared" si="73"/>
        <v>118.40000000000114</v>
      </c>
      <c r="T604" s="411" t="str">
        <f t="shared" si="69"/>
        <v>C</v>
      </c>
      <c r="U604" s="411" t="str">
        <f>IFERROR(INDEX(Nível!D:D,MATCH(H604,Nível!A:A,0)),U603)</f>
        <v>C</v>
      </c>
      <c r="V604" s="411" t="str">
        <f>IFERROR(INDEX(Nível!D:D,MATCH(H604,Nível!B:B,0)),V603)</f>
        <v>C</v>
      </c>
      <c r="W604" s="412" t="str">
        <f>IFERROR(INDEX(Nível!D:D,MATCH(H604,Nível!C:C,0)),CARREIRA!W603)</f>
        <v>C</v>
      </c>
      <c r="AZ604" s="411"/>
      <c r="BA604" s="413"/>
      <c r="BB604" s="414"/>
      <c r="BC604" s="414"/>
      <c r="BD604" s="414"/>
      <c r="BE604" s="414"/>
    </row>
    <row r="605" spans="7:57" ht="15" customHeight="1">
      <c r="G605" s="415"/>
      <c r="H605" s="411">
        <v>593</v>
      </c>
      <c r="I605" s="411">
        <f t="shared" si="70"/>
        <v>0.2</v>
      </c>
      <c r="J605" s="780"/>
      <c r="K605" s="533">
        <f>$K$17</f>
        <v>0</v>
      </c>
      <c r="L605" s="780"/>
      <c r="M605" s="526">
        <f t="shared" si="71"/>
        <v>0</v>
      </c>
      <c r="N605" s="527">
        <f t="shared" si="72"/>
        <v>0.2</v>
      </c>
      <c r="O605" s="413"/>
      <c r="P605" s="531"/>
      <c r="Q605" s="531"/>
      <c r="R605" s="530">
        <f t="shared" si="68"/>
        <v>0.2</v>
      </c>
      <c r="S605" s="532">
        <f t="shared" si="73"/>
        <v>118.60000000000115</v>
      </c>
      <c r="T605" s="411" t="str">
        <f t="shared" si="69"/>
        <v>C</v>
      </c>
      <c r="U605" s="411" t="str">
        <f>IFERROR(INDEX(Nível!D:D,MATCH(H605,Nível!A:A,0)),U604)</f>
        <v>C</v>
      </c>
      <c r="V605" s="411" t="str">
        <f>IFERROR(INDEX(Nível!D:D,MATCH(H605,Nível!B:B,0)),V604)</f>
        <v>C</v>
      </c>
      <c r="W605" s="412" t="str">
        <f>IFERROR(INDEX(Nível!D:D,MATCH(H605,Nível!C:C,0)),CARREIRA!W604)</f>
        <v>C</v>
      </c>
      <c r="AZ605" s="411"/>
      <c r="BA605" s="413"/>
      <c r="BB605" s="414"/>
      <c r="BC605" s="414"/>
      <c r="BD605" s="414"/>
      <c r="BE605" s="414"/>
    </row>
    <row r="606" spans="7:57" ht="15" customHeight="1">
      <c r="G606" s="415"/>
      <c r="H606" s="411">
        <v>594</v>
      </c>
      <c r="I606" s="411">
        <f t="shared" si="70"/>
        <v>0.2</v>
      </c>
      <c r="J606" s="781"/>
      <c r="K606" s="533">
        <f>$K$18</f>
        <v>0</v>
      </c>
      <c r="L606" s="780"/>
      <c r="M606" s="526">
        <f t="shared" si="71"/>
        <v>0</v>
      </c>
      <c r="N606" s="527">
        <f t="shared" si="72"/>
        <v>0.2</v>
      </c>
      <c r="O606" s="413"/>
      <c r="P606" s="531"/>
      <c r="Q606" s="531"/>
      <c r="R606" s="530">
        <f t="shared" si="68"/>
        <v>0.2</v>
      </c>
      <c r="S606" s="532">
        <f t="shared" si="73"/>
        <v>118.80000000000115</v>
      </c>
      <c r="T606" s="411" t="str">
        <f t="shared" si="69"/>
        <v>C</v>
      </c>
      <c r="U606" s="411" t="str">
        <f>IFERROR(INDEX(Nível!D:D,MATCH(H606,Nível!A:A,0)),U605)</f>
        <v>C</v>
      </c>
      <c r="V606" s="411" t="str">
        <f>IFERROR(INDEX(Nível!D:D,MATCH(H606,Nível!B:B,0)),V605)</f>
        <v>C</v>
      </c>
      <c r="W606" s="412" t="str">
        <f>IFERROR(INDEX(Nível!D:D,MATCH(H606,Nível!C:C,0)),CARREIRA!W605)</f>
        <v>C</v>
      </c>
      <c r="AZ606" s="411"/>
      <c r="BA606" s="413"/>
      <c r="BB606" s="414"/>
      <c r="BC606" s="414"/>
      <c r="BD606" s="414"/>
      <c r="BE606" s="414"/>
    </row>
    <row r="607" spans="7:57" ht="15" customHeight="1">
      <c r="G607" s="415"/>
      <c r="H607" s="417">
        <v>595</v>
      </c>
      <c r="I607" s="411">
        <f t="shared" si="70"/>
        <v>0.2</v>
      </c>
      <c r="J607" s="779">
        <f>$J$13</f>
        <v>0</v>
      </c>
      <c r="K607" s="533">
        <f>$K$13</f>
        <v>0</v>
      </c>
      <c r="L607" s="780"/>
      <c r="M607" s="526">
        <f t="shared" si="71"/>
        <v>0</v>
      </c>
      <c r="N607" s="527">
        <f t="shared" si="72"/>
        <v>0.2</v>
      </c>
      <c r="O607" s="413"/>
      <c r="P607" s="531"/>
      <c r="Q607" s="531"/>
      <c r="R607" s="530">
        <f t="shared" si="68"/>
        <v>0.2</v>
      </c>
      <c r="S607" s="532">
        <f t="shared" si="73"/>
        <v>119.00000000000115</v>
      </c>
      <c r="T607" s="411" t="str">
        <f t="shared" si="69"/>
        <v>C</v>
      </c>
      <c r="U607" s="411" t="str">
        <f>IFERROR(INDEX(Nível!D:D,MATCH(H607,Nível!A:A,0)),U606)</f>
        <v>C</v>
      </c>
      <c r="V607" s="411" t="str">
        <f>IFERROR(INDEX(Nível!D:D,MATCH(H607,Nível!B:B,0)),V606)</f>
        <v>C</v>
      </c>
      <c r="W607" s="412" t="str">
        <f>IFERROR(INDEX(Nível!D:D,MATCH(H607,Nível!C:C,0)),CARREIRA!W606)</f>
        <v>C</v>
      </c>
      <c r="AZ607" s="411"/>
      <c r="BA607" s="413"/>
      <c r="BB607" s="414"/>
      <c r="BC607" s="414"/>
      <c r="BD607" s="414"/>
      <c r="BE607" s="414"/>
    </row>
    <row r="608" spans="7:57" ht="15" customHeight="1">
      <c r="G608" s="415"/>
      <c r="H608" s="411">
        <v>596</v>
      </c>
      <c r="I608" s="411">
        <f t="shared" si="70"/>
        <v>0.2</v>
      </c>
      <c r="J608" s="780"/>
      <c r="K608" s="533">
        <f>$K$14</f>
        <v>0</v>
      </c>
      <c r="L608" s="780"/>
      <c r="M608" s="526">
        <f t="shared" si="71"/>
        <v>0</v>
      </c>
      <c r="N608" s="527">
        <f t="shared" si="72"/>
        <v>0.2</v>
      </c>
      <c r="O608" s="413"/>
      <c r="P608" s="531"/>
      <c r="Q608" s="531"/>
      <c r="R608" s="530">
        <f t="shared" si="68"/>
        <v>0.2</v>
      </c>
      <c r="S608" s="532">
        <f t="shared" si="73"/>
        <v>119.20000000000115</v>
      </c>
      <c r="T608" s="411" t="str">
        <f t="shared" si="69"/>
        <v>C</v>
      </c>
      <c r="U608" s="411" t="str">
        <f>IFERROR(INDEX(Nível!D:D,MATCH(H608,Nível!A:A,0)),U607)</f>
        <v>C</v>
      </c>
      <c r="V608" s="411" t="str">
        <f>IFERROR(INDEX(Nível!D:D,MATCH(H608,Nível!B:B,0)),V607)</f>
        <v>C</v>
      </c>
      <c r="W608" s="412" t="str">
        <f>IFERROR(INDEX(Nível!D:D,MATCH(H608,Nível!C:C,0)),CARREIRA!W607)</f>
        <v>C</v>
      </c>
      <c r="AZ608" s="411"/>
      <c r="BA608" s="413"/>
      <c r="BB608" s="414"/>
      <c r="BC608" s="414"/>
      <c r="BD608" s="414"/>
      <c r="BE608" s="414"/>
    </row>
    <row r="609" spans="7:57" ht="15" customHeight="1">
      <c r="G609" s="415"/>
      <c r="H609" s="411">
        <v>597</v>
      </c>
      <c r="I609" s="411">
        <f t="shared" si="70"/>
        <v>0.2</v>
      </c>
      <c r="J609" s="780"/>
      <c r="K609" s="533">
        <f>$K$15</f>
        <v>0</v>
      </c>
      <c r="L609" s="780"/>
      <c r="M609" s="526">
        <f t="shared" si="71"/>
        <v>0</v>
      </c>
      <c r="N609" s="527">
        <f t="shared" si="72"/>
        <v>0.2</v>
      </c>
      <c r="O609" s="413"/>
      <c r="P609" s="531"/>
      <c r="Q609" s="531"/>
      <c r="R609" s="530">
        <f t="shared" si="68"/>
        <v>0.2</v>
      </c>
      <c r="S609" s="532">
        <f t="shared" si="73"/>
        <v>119.40000000000116</v>
      </c>
      <c r="T609" s="411" t="str">
        <f t="shared" si="69"/>
        <v>C</v>
      </c>
      <c r="U609" s="411" t="str">
        <f>IFERROR(INDEX(Nível!D:D,MATCH(H609,Nível!A:A,0)),U608)</f>
        <v>C</v>
      </c>
      <c r="V609" s="411" t="str">
        <f>IFERROR(INDEX(Nível!D:D,MATCH(H609,Nível!B:B,0)),V608)</f>
        <v>C</v>
      </c>
      <c r="W609" s="412" t="str">
        <f>IFERROR(INDEX(Nível!D:D,MATCH(H609,Nível!C:C,0)),CARREIRA!W608)</f>
        <v>C</v>
      </c>
      <c r="AZ609" s="411"/>
      <c r="BA609" s="413"/>
      <c r="BB609" s="414"/>
      <c r="BC609" s="414"/>
      <c r="BD609" s="414"/>
      <c r="BE609" s="414"/>
    </row>
    <row r="610" spans="7:57" ht="15" customHeight="1">
      <c r="G610" s="415"/>
      <c r="H610" s="417">
        <v>598</v>
      </c>
      <c r="I610" s="411">
        <f t="shared" si="70"/>
        <v>0.2</v>
      </c>
      <c r="J610" s="780"/>
      <c r="K610" s="533">
        <f>$K$16</f>
        <v>0</v>
      </c>
      <c r="L610" s="780"/>
      <c r="M610" s="526">
        <f t="shared" si="71"/>
        <v>0</v>
      </c>
      <c r="N610" s="527">
        <f t="shared" si="72"/>
        <v>0.2</v>
      </c>
      <c r="O610" s="413"/>
      <c r="P610" s="531"/>
      <c r="Q610" s="531"/>
      <c r="R610" s="530">
        <f t="shared" si="68"/>
        <v>0.2</v>
      </c>
      <c r="S610" s="532">
        <f t="shared" si="73"/>
        <v>119.60000000000116</v>
      </c>
      <c r="T610" s="411" t="str">
        <f t="shared" si="69"/>
        <v>C</v>
      </c>
      <c r="U610" s="411" t="str">
        <f>IFERROR(INDEX(Nível!D:D,MATCH(H610,Nível!A:A,0)),U609)</f>
        <v>C</v>
      </c>
      <c r="V610" s="411" t="str">
        <f>IFERROR(INDEX(Nível!D:D,MATCH(H610,Nível!B:B,0)),V609)</f>
        <v>C</v>
      </c>
      <c r="W610" s="412" t="str">
        <f>IFERROR(INDEX(Nível!D:D,MATCH(H610,Nível!C:C,0)),CARREIRA!W609)</f>
        <v>C</v>
      </c>
      <c r="AZ610" s="411"/>
      <c r="BA610" s="413"/>
      <c r="BB610" s="414"/>
      <c r="BC610" s="414"/>
      <c r="BD610" s="414"/>
      <c r="BE610" s="414"/>
    </row>
    <row r="611" spans="7:57" ht="15" customHeight="1">
      <c r="G611" s="415"/>
      <c r="H611" s="411">
        <v>599</v>
      </c>
      <c r="I611" s="411">
        <f t="shared" si="70"/>
        <v>0.2</v>
      </c>
      <c r="J611" s="780"/>
      <c r="K611" s="533">
        <f>$K$17</f>
        <v>0</v>
      </c>
      <c r="L611" s="780"/>
      <c r="M611" s="526">
        <f t="shared" si="71"/>
        <v>0</v>
      </c>
      <c r="N611" s="527">
        <f t="shared" si="72"/>
        <v>0.2</v>
      </c>
      <c r="O611" s="413"/>
      <c r="P611" s="531"/>
      <c r="Q611" s="531"/>
      <c r="R611" s="530">
        <f t="shared" si="68"/>
        <v>0.2</v>
      </c>
      <c r="S611" s="532">
        <f t="shared" si="73"/>
        <v>119.80000000000116</v>
      </c>
      <c r="T611" s="411" t="str">
        <f t="shared" si="69"/>
        <v>C</v>
      </c>
      <c r="U611" s="411" t="str">
        <f>IFERROR(INDEX(Nível!D:D,MATCH(H611,Nível!A:A,0)),U610)</f>
        <v>C</v>
      </c>
      <c r="V611" s="411" t="str">
        <f>IFERROR(INDEX(Nível!D:D,MATCH(H611,Nível!B:B,0)),V610)</f>
        <v>C</v>
      </c>
      <c r="W611" s="412" t="str">
        <f>IFERROR(INDEX(Nível!D:D,MATCH(H611,Nível!C:C,0)),CARREIRA!W610)</f>
        <v>C</v>
      </c>
      <c r="AZ611" s="411"/>
      <c r="BA611" s="413"/>
      <c r="BB611" s="414"/>
      <c r="BC611" s="414"/>
      <c r="BD611" s="414"/>
      <c r="BE611" s="414"/>
    </row>
    <row r="612" spans="7:57" ht="15" customHeight="1">
      <c r="G612" s="417"/>
      <c r="H612" s="411">
        <v>600</v>
      </c>
      <c r="I612" s="411">
        <f t="shared" si="70"/>
        <v>0.2</v>
      </c>
      <c r="J612" s="781"/>
      <c r="K612" s="533">
        <f>$K$18</f>
        <v>0</v>
      </c>
      <c r="L612" s="781"/>
      <c r="M612" s="526">
        <f t="shared" si="71"/>
        <v>0</v>
      </c>
      <c r="N612" s="527">
        <f t="shared" si="72"/>
        <v>0.2</v>
      </c>
      <c r="O612" s="413"/>
      <c r="P612" s="531"/>
      <c r="Q612" s="531"/>
      <c r="R612" s="530">
        <f t="shared" si="68"/>
        <v>0.2</v>
      </c>
      <c r="S612" s="532">
        <f t="shared" si="73"/>
        <v>120.00000000000117</v>
      </c>
      <c r="T612" s="411" t="str">
        <f t="shared" si="69"/>
        <v>C</v>
      </c>
      <c r="U612" s="411" t="str">
        <f>IFERROR(INDEX(Nível!D:D,MATCH(H612,Nível!A:A,0)),U611)</f>
        <v>C</v>
      </c>
      <c r="V612" s="411" t="str">
        <f>IFERROR(INDEX(Nível!D:D,MATCH(H612,Nível!B:B,0)),V611)</f>
        <v>C</v>
      </c>
      <c r="W612" s="412" t="str">
        <f>IFERROR(INDEX(Nível!D:D,MATCH(H612,Nível!C:C,0)),CARREIRA!W611)</f>
        <v>C</v>
      </c>
      <c r="AZ612" s="411"/>
      <c r="BA612" s="413"/>
      <c r="BB612" s="414"/>
      <c r="BC612" s="414"/>
      <c r="BD612" s="414"/>
      <c r="BE612" s="414"/>
    </row>
    <row r="613" spans="7:57" ht="15" customHeight="1">
      <c r="G613" s="409" t="s">
        <v>582</v>
      </c>
      <c r="H613" s="417">
        <v>601</v>
      </c>
      <c r="I613" s="411">
        <f t="shared" si="70"/>
        <v>0.2</v>
      </c>
      <c r="J613" s="779">
        <f>$J$13</f>
        <v>0</v>
      </c>
      <c r="K613" s="533">
        <f>$K$13</f>
        <v>0</v>
      </c>
      <c r="L613" s="779">
        <f>$L$13</f>
        <v>0</v>
      </c>
      <c r="M613" s="526">
        <f t="shared" si="71"/>
        <v>0</v>
      </c>
      <c r="N613" s="527">
        <f t="shared" si="72"/>
        <v>0.2</v>
      </c>
      <c r="O613" s="413"/>
      <c r="P613" s="531"/>
      <c r="Q613" s="531"/>
      <c r="R613" s="530">
        <f t="shared" si="68"/>
        <v>0.2</v>
      </c>
      <c r="S613" s="532">
        <f t="shared" si="73"/>
        <v>120.20000000000117</v>
      </c>
      <c r="T613" s="411" t="str">
        <f t="shared" si="69"/>
        <v>C</v>
      </c>
      <c r="U613" s="411" t="str">
        <f>IFERROR(INDEX(Nível!D:D,MATCH(H613,Nível!A:A,0)),U612)</f>
        <v>C</v>
      </c>
      <c r="V613" s="411" t="str">
        <f>IFERROR(INDEX(Nível!D:D,MATCH(H613,Nível!B:B,0)),V612)</f>
        <v>C</v>
      </c>
      <c r="W613" s="412" t="str">
        <f>IFERROR(INDEX(Nível!D:D,MATCH(H613,Nível!C:C,0)),CARREIRA!W612)</f>
        <v>C</v>
      </c>
      <c r="AZ613" s="411"/>
      <c r="BA613" s="413"/>
      <c r="BB613" s="414"/>
      <c r="BC613" s="414"/>
      <c r="BD613" s="414"/>
      <c r="BE613" s="414"/>
    </row>
    <row r="614" spans="7:57" ht="15" customHeight="1">
      <c r="G614" s="415"/>
      <c r="H614" s="411">
        <v>602</v>
      </c>
      <c r="I614" s="411">
        <f t="shared" si="70"/>
        <v>0.2</v>
      </c>
      <c r="J614" s="780"/>
      <c r="K614" s="533">
        <f>$K$14</f>
        <v>0</v>
      </c>
      <c r="L614" s="780"/>
      <c r="M614" s="526">
        <f t="shared" si="71"/>
        <v>0</v>
      </c>
      <c r="N614" s="527">
        <f t="shared" si="72"/>
        <v>0.2</v>
      </c>
      <c r="O614" s="413"/>
      <c r="P614" s="531"/>
      <c r="Q614" s="531"/>
      <c r="R614" s="530">
        <f t="shared" si="68"/>
        <v>0.2</v>
      </c>
      <c r="S614" s="532">
        <f t="shared" si="73"/>
        <v>120.40000000000117</v>
      </c>
      <c r="T614" s="411" t="str">
        <f t="shared" si="69"/>
        <v>C</v>
      </c>
      <c r="U614" s="411" t="str">
        <f>IFERROR(INDEX(Nível!D:D,MATCH(H614,Nível!A:A,0)),U613)</f>
        <v>C</v>
      </c>
      <c r="V614" s="411" t="str">
        <f>IFERROR(INDEX(Nível!D:D,MATCH(H614,Nível!B:B,0)),V613)</f>
        <v>C</v>
      </c>
      <c r="W614" s="412" t="str">
        <f>IFERROR(INDEX(Nível!D:D,MATCH(H614,Nível!C:C,0)),CARREIRA!W613)</f>
        <v>C</v>
      </c>
      <c r="AZ614" s="411"/>
      <c r="BA614" s="413"/>
      <c r="BB614" s="414"/>
      <c r="BC614" s="414"/>
      <c r="BD614" s="414"/>
      <c r="BE614" s="414"/>
    </row>
    <row r="615" spans="7:57" ht="15" customHeight="1">
      <c r="G615" s="415"/>
      <c r="H615" s="411">
        <v>603</v>
      </c>
      <c r="I615" s="411">
        <f t="shared" si="70"/>
        <v>0.2</v>
      </c>
      <c r="J615" s="780"/>
      <c r="K615" s="533">
        <f>$K$15</f>
        <v>0</v>
      </c>
      <c r="L615" s="780"/>
      <c r="M615" s="526">
        <f t="shared" si="71"/>
        <v>0</v>
      </c>
      <c r="N615" s="527">
        <f t="shared" si="72"/>
        <v>0.2</v>
      </c>
      <c r="O615" s="413"/>
      <c r="P615" s="531"/>
      <c r="Q615" s="531"/>
      <c r="R615" s="530">
        <f t="shared" si="68"/>
        <v>0.2</v>
      </c>
      <c r="S615" s="532">
        <f t="shared" si="73"/>
        <v>120.60000000000117</v>
      </c>
      <c r="T615" s="411" t="str">
        <f t="shared" si="69"/>
        <v>C</v>
      </c>
      <c r="U615" s="411" t="str">
        <f>IFERROR(INDEX(Nível!D:D,MATCH(H615,Nível!A:A,0)),U614)</f>
        <v>C</v>
      </c>
      <c r="V615" s="411" t="str">
        <f>IFERROR(INDEX(Nível!D:D,MATCH(H615,Nível!B:B,0)),V614)</f>
        <v>C</v>
      </c>
      <c r="W615" s="412" t="str">
        <f>IFERROR(INDEX(Nível!D:D,MATCH(H615,Nível!C:C,0)),CARREIRA!W614)</f>
        <v>C</v>
      </c>
      <c r="AZ615" s="411"/>
      <c r="BA615" s="413"/>
      <c r="BB615" s="414"/>
      <c r="BC615" s="414"/>
      <c r="BD615" s="414"/>
      <c r="BE615" s="414"/>
    </row>
    <row r="616" spans="7:57" ht="15" customHeight="1">
      <c r="G616" s="415"/>
      <c r="H616" s="417">
        <v>604</v>
      </c>
      <c r="I616" s="411">
        <f t="shared" si="70"/>
        <v>0.2</v>
      </c>
      <c r="J616" s="780"/>
      <c r="K616" s="533">
        <f>$K$16</f>
        <v>0</v>
      </c>
      <c r="L616" s="780"/>
      <c r="M616" s="526">
        <f t="shared" si="71"/>
        <v>0</v>
      </c>
      <c r="N616" s="527">
        <f t="shared" si="72"/>
        <v>0.2</v>
      </c>
      <c r="O616" s="413"/>
      <c r="P616" s="531"/>
      <c r="Q616" s="531"/>
      <c r="R616" s="530">
        <f t="shared" si="68"/>
        <v>0.2</v>
      </c>
      <c r="S616" s="532">
        <f t="shared" si="73"/>
        <v>120.80000000000118</v>
      </c>
      <c r="T616" s="411" t="str">
        <f t="shared" si="69"/>
        <v>C</v>
      </c>
      <c r="U616" s="411" t="str">
        <f>IFERROR(INDEX(Nível!D:D,MATCH(H616,Nível!A:A,0)),U615)</f>
        <v>C</v>
      </c>
      <c r="V616" s="411" t="str">
        <f>IFERROR(INDEX(Nível!D:D,MATCH(H616,Nível!B:B,0)),V615)</f>
        <v>C</v>
      </c>
      <c r="W616" s="412" t="str">
        <f>IFERROR(INDEX(Nível!D:D,MATCH(H616,Nível!C:C,0)),CARREIRA!W615)</f>
        <v>C</v>
      </c>
      <c r="AZ616" s="411"/>
      <c r="BA616" s="413"/>
      <c r="BB616" s="414"/>
      <c r="BC616" s="414"/>
      <c r="BD616" s="414"/>
      <c r="BE616" s="414"/>
    </row>
    <row r="617" spans="7:57" ht="15" customHeight="1">
      <c r="G617" s="415"/>
      <c r="H617" s="411">
        <v>605</v>
      </c>
      <c r="I617" s="411">
        <f t="shared" si="70"/>
        <v>0.2</v>
      </c>
      <c r="J617" s="780"/>
      <c r="K617" s="533">
        <f>$K$17</f>
        <v>0</v>
      </c>
      <c r="L617" s="780"/>
      <c r="M617" s="526">
        <f t="shared" si="71"/>
        <v>0</v>
      </c>
      <c r="N617" s="527">
        <f t="shared" si="72"/>
        <v>0.2</v>
      </c>
      <c r="O617" s="413"/>
      <c r="P617" s="531"/>
      <c r="Q617" s="531"/>
      <c r="R617" s="530">
        <f t="shared" si="68"/>
        <v>0.2</v>
      </c>
      <c r="S617" s="532">
        <f t="shared" si="73"/>
        <v>121.00000000000118</v>
      </c>
      <c r="T617" s="411" t="str">
        <f t="shared" si="69"/>
        <v>C</v>
      </c>
      <c r="U617" s="411" t="str">
        <f>IFERROR(INDEX(Nível!D:D,MATCH(H617,Nível!A:A,0)),U616)</f>
        <v>C</v>
      </c>
      <c r="V617" s="411" t="str">
        <f>IFERROR(INDEX(Nível!D:D,MATCH(H617,Nível!B:B,0)),V616)</f>
        <v>C</v>
      </c>
      <c r="W617" s="412" t="str">
        <f>IFERROR(INDEX(Nível!D:D,MATCH(H617,Nível!C:C,0)),CARREIRA!W616)</f>
        <v>C</v>
      </c>
      <c r="AZ617" s="411"/>
      <c r="BA617" s="413"/>
      <c r="BB617" s="414"/>
      <c r="BC617" s="414"/>
      <c r="BD617" s="414"/>
      <c r="BE617" s="414"/>
    </row>
    <row r="618" spans="7:57" ht="15" customHeight="1">
      <c r="G618" s="415"/>
      <c r="H618" s="411">
        <v>606</v>
      </c>
      <c r="I618" s="411">
        <f t="shared" si="70"/>
        <v>0.2</v>
      </c>
      <c r="J618" s="781"/>
      <c r="K618" s="533">
        <f>$K$18</f>
        <v>0</v>
      </c>
      <c r="L618" s="780"/>
      <c r="M618" s="526">
        <f t="shared" si="71"/>
        <v>0</v>
      </c>
      <c r="N618" s="527">
        <f t="shared" si="72"/>
        <v>0.2</v>
      </c>
      <c r="O618" s="413"/>
      <c r="P618" s="531"/>
      <c r="Q618" s="531"/>
      <c r="R618" s="530">
        <f t="shared" si="68"/>
        <v>0.2</v>
      </c>
      <c r="S618" s="532">
        <f t="shared" si="73"/>
        <v>121.20000000000118</v>
      </c>
      <c r="T618" s="411" t="str">
        <f t="shared" si="69"/>
        <v>C</v>
      </c>
      <c r="U618" s="411" t="str">
        <f>IFERROR(INDEX(Nível!D:D,MATCH(H618,Nível!A:A,0)),U617)</f>
        <v>C</v>
      </c>
      <c r="V618" s="411" t="str">
        <f>IFERROR(INDEX(Nível!D:D,MATCH(H618,Nível!B:B,0)),V617)</f>
        <v>C</v>
      </c>
      <c r="W618" s="412" t="str">
        <f>IFERROR(INDEX(Nível!D:D,MATCH(H618,Nível!C:C,0)),CARREIRA!W617)</f>
        <v>C</v>
      </c>
      <c r="AZ618" s="411"/>
      <c r="BA618" s="413"/>
      <c r="BB618" s="414"/>
      <c r="BC618" s="414"/>
      <c r="BD618" s="414"/>
      <c r="BE618" s="414"/>
    </row>
    <row r="619" spans="7:57" ht="15" customHeight="1">
      <c r="G619" s="415"/>
      <c r="H619" s="417">
        <v>607</v>
      </c>
      <c r="I619" s="411">
        <f t="shared" si="70"/>
        <v>0.2</v>
      </c>
      <c r="J619" s="779">
        <f>$J$13</f>
        <v>0</v>
      </c>
      <c r="K619" s="533">
        <f>$K$13</f>
        <v>0</v>
      </c>
      <c r="L619" s="780"/>
      <c r="M619" s="526">
        <f t="shared" si="71"/>
        <v>0</v>
      </c>
      <c r="N619" s="527">
        <f t="shared" si="72"/>
        <v>0.2</v>
      </c>
      <c r="O619" s="413"/>
      <c r="P619" s="531"/>
      <c r="Q619" s="531"/>
      <c r="R619" s="530">
        <f t="shared" si="68"/>
        <v>0.2</v>
      </c>
      <c r="S619" s="532">
        <f t="shared" si="73"/>
        <v>121.40000000000119</v>
      </c>
      <c r="T619" s="411" t="str">
        <f t="shared" si="69"/>
        <v>C</v>
      </c>
      <c r="U619" s="411" t="str">
        <f>IFERROR(INDEX(Nível!D:D,MATCH(H619,Nível!A:A,0)),U618)</f>
        <v>C</v>
      </c>
      <c r="V619" s="411" t="str">
        <f>IFERROR(INDEX(Nível!D:D,MATCH(H619,Nível!B:B,0)),V618)</f>
        <v>C</v>
      </c>
      <c r="W619" s="412" t="str">
        <f>IFERROR(INDEX(Nível!D:D,MATCH(H619,Nível!C:C,0)),CARREIRA!W618)</f>
        <v>C</v>
      </c>
      <c r="AZ619" s="411"/>
      <c r="BA619" s="413"/>
      <c r="BB619" s="414"/>
      <c r="BC619" s="414"/>
      <c r="BD619" s="414"/>
      <c r="BE619" s="414"/>
    </row>
    <row r="620" spans="7:57" ht="15" customHeight="1">
      <c r="G620" s="415"/>
      <c r="H620" s="411">
        <v>608</v>
      </c>
      <c r="I620" s="411">
        <f t="shared" si="70"/>
        <v>0.2</v>
      </c>
      <c r="J620" s="780"/>
      <c r="K620" s="533">
        <f>$K$14</f>
        <v>0</v>
      </c>
      <c r="L620" s="780"/>
      <c r="M620" s="526">
        <f t="shared" si="71"/>
        <v>0</v>
      </c>
      <c r="N620" s="527">
        <f t="shared" si="72"/>
        <v>0.2</v>
      </c>
      <c r="O620" s="413"/>
      <c r="P620" s="531"/>
      <c r="Q620" s="531"/>
      <c r="R620" s="530">
        <f t="shared" si="68"/>
        <v>0.2</v>
      </c>
      <c r="S620" s="532">
        <f t="shared" si="73"/>
        <v>121.60000000000119</v>
      </c>
      <c r="T620" s="411" t="str">
        <f t="shared" si="69"/>
        <v>C</v>
      </c>
      <c r="U620" s="411" t="str">
        <f>IFERROR(INDEX(Nível!D:D,MATCH(H620,Nível!A:A,0)),U619)</f>
        <v>C</v>
      </c>
      <c r="V620" s="411" t="str">
        <f>IFERROR(INDEX(Nível!D:D,MATCH(H620,Nível!B:B,0)),V619)</f>
        <v>C</v>
      </c>
      <c r="W620" s="412" t="str">
        <f>IFERROR(INDEX(Nível!D:D,MATCH(H620,Nível!C:C,0)),CARREIRA!W619)</f>
        <v>C</v>
      </c>
      <c r="AZ620" s="411"/>
      <c r="BA620" s="413"/>
      <c r="BB620" s="414"/>
      <c r="BC620" s="414"/>
      <c r="BD620" s="414"/>
      <c r="BE620" s="414"/>
    </row>
    <row r="621" spans="7:57" ht="15" customHeight="1">
      <c r="G621" s="415"/>
      <c r="H621" s="411">
        <v>609</v>
      </c>
      <c r="I621" s="411">
        <f t="shared" si="70"/>
        <v>0.2</v>
      </c>
      <c r="J621" s="780"/>
      <c r="K621" s="533">
        <f>$K$15</f>
        <v>0</v>
      </c>
      <c r="L621" s="780"/>
      <c r="M621" s="526">
        <f t="shared" si="71"/>
        <v>0</v>
      </c>
      <c r="N621" s="527">
        <f t="shared" si="72"/>
        <v>0.2</v>
      </c>
      <c r="O621" s="413"/>
      <c r="P621" s="531"/>
      <c r="Q621" s="531"/>
      <c r="R621" s="530">
        <f t="shared" si="68"/>
        <v>0.2</v>
      </c>
      <c r="S621" s="532">
        <f t="shared" si="73"/>
        <v>121.80000000000119</v>
      </c>
      <c r="T621" s="411" t="str">
        <f t="shared" si="69"/>
        <v>C</v>
      </c>
      <c r="U621" s="411" t="str">
        <f>IFERROR(INDEX(Nível!D:D,MATCH(H621,Nível!A:A,0)),U620)</f>
        <v>C</v>
      </c>
      <c r="V621" s="411" t="str">
        <f>IFERROR(INDEX(Nível!D:D,MATCH(H621,Nível!B:B,0)),V620)</f>
        <v>C</v>
      </c>
      <c r="W621" s="412" t="str">
        <f>IFERROR(INDEX(Nível!D:D,MATCH(H621,Nível!C:C,0)),CARREIRA!W620)</f>
        <v>C</v>
      </c>
      <c r="AZ621" s="411"/>
      <c r="BA621" s="413"/>
      <c r="BB621" s="414"/>
      <c r="BC621" s="414"/>
      <c r="BD621" s="414"/>
      <c r="BE621" s="414"/>
    </row>
    <row r="622" spans="7:57" ht="15" customHeight="1">
      <c r="G622" s="415"/>
      <c r="H622" s="417">
        <v>610</v>
      </c>
      <c r="I622" s="411">
        <f t="shared" si="70"/>
        <v>0.2</v>
      </c>
      <c r="J622" s="780"/>
      <c r="K622" s="533">
        <f>$K$16</f>
        <v>0</v>
      </c>
      <c r="L622" s="780"/>
      <c r="M622" s="526">
        <f t="shared" si="71"/>
        <v>0</v>
      </c>
      <c r="N622" s="527">
        <f t="shared" si="72"/>
        <v>0.2</v>
      </c>
      <c r="O622" s="413"/>
      <c r="P622" s="531"/>
      <c r="Q622" s="531"/>
      <c r="R622" s="530">
        <f t="shared" si="68"/>
        <v>0.2</v>
      </c>
      <c r="S622" s="532">
        <f t="shared" si="73"/>
        <v>122.00000000000119</v>
      </c>
      <c r="T622" s="411" t="str">
        <f t="shared" si="69"/>
        <v>C</v>
      </c>
      <c r="U622" s="411" t="str">
        <f>IFERROR(INDEX(Nível!D:D,MATCH(H622,Nível!A:A,0)),U621)</f>
        <v>C</v>
      </c>
      <c r="V622" s="411" t="str">
        <f>IFERROR(INDEX(Nível!D:D,MATCH(H622,Nível!B:B,0)),V621)</f>
        <v>C</v>
      </c>
      <c r="W622" s="412" t="str">
        <f>IFERROR(INDEX(Nível!D:D,MATCH(H622,Nível!C:C,0)),CARREIRA!W621)</f>
        <v>C</v>
      </c>
      <c r="AZ622" s="411"/>
      <c r="BA622" s="413"/>
      <c r="BB622" s="414"/>
      <c r="BC622" s="414"/>
      <c r="BD622" s="414"/>
      <c r="BE622" s="414"/>
    </row>
    <row r="623" spans="7:57" ht="15" customHeight="1">
      <c r="G623" s="415"/>
      <c r="H623" s="411">
        <v>611</v>
      </c>
      <c r="I623" s="411">
        <f t="shared" si="70"/>
        <v>0.2</v>
      </c>
      <c r="J623" s="780"/>
      <c r="K623" s="533">
        <f>$K$17</f>
        <v>0</v>
      </c>
      <c r="L623" s="780"/>
      <c r="M623" s="526">
        <f t="shared" si="71"/>
        <v>0</v>
      </c>
      <c r="N623" s="527">
        <f t="shared" si="72"/>
        <v>0.2</v>
      </c>
      <c r="O623" s="413"/>
      <c r="P623" s="531"/>
      <c r="Q623" s="531"/>
      <c r="R623" s="530">
        <f t="shared" si="68"/>
        <v>0.2</v>
      </c>
      <c r="S623" s="532">
        <f t="shared" si="73"/>
        <v>122.2000000000012</v>
      </c>
      <c r="T623" s="411" t="str">
        <f t="shared" si="69"/>
        <v>C</v>
      </c>
      <c r="U623" s="411" t="str">
        <f>IFERROR(INDEX(Nível!D:D,MATCH(H623,Nível!A:A,0)),U622)</f>
        <v>C</v>
      </c>
      <c r="V623" s="411" t="str">
        <f>IFERROR(INDEX(Nível!D:D,MATCH(H623,Nível!B:B,0)),V622)</f>
        <v>C</v>
      </c>
      <c r="W623" s="412" t="str">
        <f>IFERROR(INDEX(Nível!D:D,MATCH(H623,Nível!C:C,0)),CARREIRA!W622)</f>
        <v>C</v>
      </c>
      <c r="AZ623" s="411"/>
      <c r="BA623" s="413"/>
      <c r="BB623" s="414"/>
      <c r="BC623" s="414"/>
      <c r="BD623" s="414"/>
      <c r="BE623" s="414"/>
    </row>
    <row r="624" spans="7:57" ht="15" customHeight="1">
      <c r="G624" s="417"/>
      <c r="H624" s="411">
        <v>612</v>
      </c>
      <c r="I624" s="411">
        <f t="shared" si="70"/>
        <v>0.2</v>
      </c>
      <c r="J624" s="781"/>
      <c r="K624" s="533">
        <f>$K$18</f>
        <v>0</v>
      </c>
      <c r="L624" s="780"/>
      <c r="M624" s="526">
        <f t="shared" si="71"/>
        <v>0</v>
      </c>
      <c r="N624" s="527">
        <f t="shared" si="72"/>
        <v>0.2</v>
      </c>
      <c r="O624" s="413"/>
      <c r="P624" s="531"/>
      <c r="Q624" s="531"/>
      <c r="R624" s="530">
        <f t="shared" si="68"/>
        <v>0.2</v>
      </c>
      <c r="S624" s="532">
        <f t="shared" si="73"/>
        <v>122.4000000000012</v>
      </c>
      <c r="T624" s="411" t="str">
        <f t="shared" si="69"/>
        <v>C</v>
      </c>
      <c r="U624" s="411" t="str">
        <f>IFERROR(INDEX(Nível!D:D,MATCH(H624,Nível!A:A,0)),U623)</f>
        <v>C</v>
      </c>
      <c r="V624" s="411" t="str">
        <f>IFERROR(INDEX(Nível!D:D,MATCH(H624,Nível!B:B,0)),V623)</f>
        <v>C</v>
      </c>
      <c r="W624" s="412" t="str">
        <f>IFERROR(INDEX(Nível!D:D,MATCH(H624,Nível!C:C,0)),CARREIRA!W623)</f>
        <v>C</v>
      </c>
      <c r="AZ624" s="411"/>
      <c r="BA624" s="413"/>
      <c r="BB624" s="414"/>
      <c r="BC624" s="414"/>
      <c r="BD624" s="414"/>
      <c r="BE624" s="414"/>
    </row>
    <row r="625" spans="7:57" ht="15" customHeight="1">
      <c r="G625" s="409" t="s">
        <v>583</v>
      </c>
      <c r="H625" s="417">
        <v>613</v>
      </c>
      <c r="I625" s="411">
        <f t="shared" si="70"/>
        <v>0.2</v>
      </c>
      <c r="J625" s="779">
        <f>$J$13</f>
        <v>0</v>
      </c>
      <c r="K625" s="533">
        <f>$K$13</f>
        <v>0</v>
      </c>
      <c r="L625" s="780"/>
      <c r="M625" s="526">
        <f t="shared" si="71"/>
        <v>0</v>
      </c>
      <c r="N625" s="527">
        <f t="shared" si="72"/>
        <v>0.2</v>
      </c>
      <c r="O625" s="413"/>
      <c r="P625" s="531"/>
      <c r="Q625" s="531"/>
      <c r="R625" s="530">
        <f t="shared" si="68"/>
        <v>0.2</v>
      </c>
      <c r="S625" s="532">
        <f t="shared" si="73"/>
        <v>122.6000000000012</v>
      </c>
      <c r="T625" s="411" t="str">
        <f t="shared" si="69"/>
        <v>C</v>
      </c>
      <c r="U625" s="411" t="str">
        <f>IFERROR(INDEX(Nível!D:D,MATCH(H625,Nível!A:A,0)),U624)</f>
        <v>C</v>
      </c>
      <c r="V625" s="411" t="str">
        <f>IFERROR(INDEX(Nível!D:D,MATCH(H625,Nível!B:B,0)),V624)</f>
        <v>C</v>
      </c>
      <c r="W625" s="412" t="str">
        <f>IFERROR(INDEX(Nível!D:D,MATCH(H625,Nível!C:C,0)),CARREIRA!W624)</f>
        <v>C</v>
      </c>
      <c r="AZ625" s="411"/>
      <c r="BA625" s="413"/>
      <c r="BB625" s="414"/>
      <c r="BC625" s="414"/>
      <c r="BD625" s="414"/>
      <c r="BE625" s="414"/>
    </row>
    <row r="626" spans="7:57" ht="15" customHeight="1">
      <c r="G626" s="415"/>
      <c r="H626" s="411">
        <v>614</v>
      </c>
      <c r="I626" s="411">
        <f t="shared" si="70"/>
        <v>0.2</v>
      </c>
      <c r="J626" s="780"/>
      <c r="K626" s="533">
        <f>$K$14</f>
        <v>0</v>
      </c>
      <c r="L626" s="780"/>
      <c r="M626" s="526">
        <f t="shared" si="71"/>
        <v>0</v>
      </c>
      <c r="N626" s="527">
        <f t="shared" si="72"/>
        <v>0.2</v>
      </c>
      <c r="O626" s="413"/>
      <c r="P626" s="531"/>
      <c r="Q626" s="531"/>
      <c r="R626" s="530">
        <f t="shared" si="68"/>
        <v>0.2</v>
      </c>
      <c r="S626" s="532">
        <f t="shared" si="73"/>
        <v>122.80000000000121</v>
      </c>
      <c r="T626" s="411" t="str">
        <f t="shared" si="69"/>
        <v>C</v>
      </c>
      <c r="U626" s="411" t="str">
        <f>IFERROR(INDEX(Nível!D:D,MATCH(H626,Nível!A:A,0)),U625)</f>
        <v>C</v>
      </c>
      <c r="V626" s="411" t="str">
        <f>IFERROR(INDEX(Nível!D:D,MATCH(H626,Nível!B:B,0)),V625)</f>
        <v>C</v>
      </c>
      <c r="W626" s="412" t="str">
        <f>IFERROR(INDEX(Nível!D:D,MATCH(H626,Nível!C:C,0)),CARREIRA!W625)</f>
        <v>C</v>
      </c>
      <c r="AZ626" s="411"/>
      <c r="BA626" s="413"/>
      <c r="BB626" s="414"/>
      <c r="BC626" s="414"/>
      <c r="BD626" s="414"/>
      <c r="BE626" s="414"/>
    </row>
    <row r="627" spans="7:57" ht="15" customHeight="1">
      <c r="G627" s="415"/>
      <c r="H627" s="411">
        <v>615</v>
      </c>
      <c r="I627" s="411">
        <f t="shared" si="70"/>
        <v>0.2</v>
      </c>
      <c r="J627" s="780"/>
      <c r="K627" s="533">
        <f>$K$15</f>
        <v>0</v>
      </c>
      <c r="L627" s="780"/>
      <c r="M627" s="526">
        <f t="shared" si="71"/>
        <v>0</v>
      </c>
      <c r="N627" s="527">
        <f t="shared" si="72"/>
        <v>0.2</v>
      </c>
      <c r="O627" s="413"/>
      <c r="P627" s="531"/>
      <c r="Q627" s="531"/>
      <c r="R627" s="530">
        <f t="shared" si="68"/>
        <v>0.2</v>
      </c>
      <c r="S627" s="532">
        <f t="shared" si="73"/>
        <v>123.00000000000121</v>
      </c>
      <c r="T627" s="411" t="str">
        <f t="shared" si="69"/>
        <v>C</v>
      </c>
      <c r="U627" s="411" t="str">
        <f>IFERROR(INDEX(Nível!D:D,MATCH(H627,Nível!A:A,0)),U626)</f>
        <v>C</v>
      </c>
      <c r="V627" s="411" t="str">
        <f>IFERROR(INDEX(Nível!D:D,MATCH(H627,Nível!B:B,0)),V626)</f>
        <v>C</v>
      </c>
      <c r="W627" s="412" t="str">
        <f>IFERROR(INDEX(Nível!D:D,MATCH(H627,Nível!C:C,0)),CARREIRA!W626)</f>
        <v>C</v>
      </c>
      <c r="AZ627" s="411"/>
      <c r="BA627" s="413"/>
      <c r="BB627" s="414"/>
      <c r="BC627" s="414"/>
      <c r="BD627" s="414"/>
      <c r="BE627" s="414"/>
    </row>
    <row r="628" spans="7:57" ht="15" customHeight="1">
      <c r="G628" s="415"/>
      <c r="H628" s="417">
        <v>616</v>
      </c>
      <c r="I628" s="411">
        <f t="shared" si="70"/>
        <v>0.2</v>
      </c>
      <c r="J628" s="780"/>
      <c r="K628" s="533">
        <f>$K$16</f>
        <v>0</v>
      </c>
      <c r="L628" s="780"/>
      <c r="M628" s="526">
        <f t="shared" si="71"/>
        <v>0</v>
      </c>
      <c r="N628" s="527">
        <f t="shared" si="72"/>
        <v>0.2</v>
      </c>
      <c r="O628" s="413"/>
      <c r="P628" s="531"/>
      <c r="Q628" s="531"/>
      <c r="R628" s="530">
        <f t="shared" si="68"/>
        <v>0.2</v>
      </c>
      <c r="S628" s="532">
        <f t="shared" si="73"/>
        <v>123.20000000000121</v>
      </c>
      <c r="T628" s="411" t="str">
        <f t="shared" si="69"/>
        <v>C</v>
      </c>
      <c r="U628" s="411" t="str">
        <f>IFERROR(INDEX(Nível!D:D,MATCH(H628,Nível!A:A,0)),U627)</f>
        <v>C</v>
      </c>
      <c r="V628" s="411" t="str">
        <f>IFERROR(INDEX(Nível!D:D,MATCH(H628,Nível!B:B,0)),V627)</f>
        <v>C</v>
      </c>
      <c r="W628" s="412" t="str">
        <f>IFERROR(INDEX(Nível!D:D,MATCH(H628,Nível!C:C,0)),CARREIRA!W627)</f>
        <v>C</v>
      </c>
      <c r="AZ628" s="411"/>
      <c r="BA628" s="413"/>
      <c r="BB628" s="414"/>
      <c r="BC628" s="414"/>
      <c r="BD628" s="414"/>
      <c r="BE628" s="414"/>
    </row>
    <row r="629" spans="7:57" ht="15" customHeight="1">
      <c r="G629" s="415"/>
      <c r="H629" s="411">
        <v>617</v>
      </c>
      <c r="I629" s="411">
        <f t="shared" si="70"/>
        <v>0.2</v>
      </c>
      <c r="J629" s="780"/>
      <c r="K629" s="533">
        <f>$K$17</f>
        <v>0</v>
      </c>
      <c r="L629" s="780"/>
      <c r="M629" s="526">
        <f t="shared" si="71"/>
        <v>0</v>
      </c>
      <c r="N629" s="527">
        <f t="shared" si="72"/>
        <v>0.2</v>
      </c>
      <c r="O629" s="413"/>
      <c r="P629" s="531"/>
      <c r="Q629" s="531"/>
      <c r="R629" s="530">
        <f t="shared" si="68"/>
        <v>0.2</v>
      </c>
      <c r="S629" s="532">
        <f t="shared" si="73"/>
        <v>123.40000000000121</v>
      </c>
      <c r="T629" s="411" t="str">
        <f t="shared" si="69"/>
        <v>C</v>
      </c>
      <c r="U629" s="411" t="str">
        <f>IFERROR(INDEX(Nível!D:D,MATCH(H629,Nível!A:A,0)),U628)</f>
        <v>C</v>
      </c>
      <c r="V629" s="411" t="str">
        <f>IFERROR(INDEX(Nível!D:D,MATCH(H629,Nível!B:B,0)),V628)</f>
        <v>C</v>
      </c>
      <c r="W629" s="412" t="str">
        <f>IFERROR(INDEX(Nível!D:D,MATCH(H629,Nível!C:C,0)),CARREIRA!W628)</f>
        <v>C</v>
      </c>
      <c r="AZ629" s="411"/>
      <c r="BA629" s="413"/>
      <c r="BB629" s="414"/>
      <c r="BC629" s="414"/>
      <c r="BD629" s="414"/>
      <c r="BE629" s="414"/>
    </row>
    <row r="630" spans="7:57" ht="15" customHeight="1">
      <c r="G630" s="415"/>
      <c r="H630" s="411">
        <v>618</v>
      </c>
      <c r="I630" s="411">
        <f t="shared" si="70"/>
        <v>0.2</v>
      </c>
      <c r="J630" s="781"/>
      <c r="K630" s="533">
        <f>$K$18</f>
        <v>0</v>
      </c>
      <c r="L630" s="780"/>
      <c r="M630" s="526">
        <f t="shared" si="71"/>
        <v>0</v>
      </c>
      <c r="N630" s="527">
        <f t="shared" si="72"/>
        <v>0.2</v>
      </c>
      <c r="O630" s="413"/>
      <c r="P630" s="531"/>
      <c r="Q630" s="531"/>
      <c r="R630" s="530">
        <f t="shared" si="68"/>
        <v>0.2</v>
      </c>
      <c r="S630" s="532">
        <f t="shared" si="73"/>
        <v>123.60000000000122</v>
      </c>
      <c r="T630" s="411" t="str">
        <f t="shared" si="69"/>
        <v>C</v>
      </c>
      <c r="U630" s="411" t="str">
        <f>IFERROR(INDEX(Nível!D:D,MATCH(H630,Nível!A:A,0)),U629)</f>
        <v>C</v>
      </c>
      <c r="V630" s="411" t="str">
        <f>IFERROR(INDEX(Nível!D:D,MATCH(H630,Nível!B:B,0)),V629)</f>
        <v>C</v>
      </c>
      <c r="W630" s="412" t="str">
        <f>IFERROR(INDEX(Nível!D:D,MATCH(H630,Nível!C:C,0)),CARREIRA!W629)</f>
        <v>C</v>
      </c>
      <c r="AZ630" s="411"/>
      <c r="BA630" s="413"/>
      <c r="BB630" s="414"/>
      <c r="BC630" s="414"/>
      <c r="BD630" s="414"/>
      <c r="BE630" s="414"/>
    </row>
    <row r="631" spans="7:57" ht="15" customHeight="1">
      <c r="G631" s="415"/>
      <c r="H631" s="417">
        <v>619</v>
      </c>
      <c r="I631" s="411">
        <f t="shared" si="70"/>
        <v>0.2</v>
      </c>
      <c r="J631" s="779">
        <f>$J$13</f>
        <v>0</v>
      </c>
      <c r="K631" s="533">
        <f>$K$13</f>
        <v>0</v>
      </c>
      <c r="L631" s="780"/>
      <c r="M631" s="526">
        <f t="shared" si="71"/>
        <v>0</v>
      </c>
      <c r="N631" s="527">
        <f t="shared" si="72"/>
        <v>0.2</v>
      </c>
      <c r="O631" s="413"/>
      <c r="P631" s="531"/>
      <c r="Q631" s="531"/>
      <c r="R631" s="530">
        <f t="shared" si="68"/>
        <v>0.2</v>
      </c>
      <c r="S631" s="532">
        <f t="shared" si="73"/>
        <v>123.80000000000122</v>
      </c>
      <c r="T631" s="411" t="str">
        <f t="shared" si="69"/>
        <v>C</v>
      </c>
      <c r="U631" s="411" t="str">
        <f>IFERROR(INDEX(Nível!D:D,MATCH(H631,Nível!A:A,0)),U630)</f>
        <v>C</v>
      </c>
      <c r="V631" s="411" t="str">
        <f>IFERROR(INDEX(Nível!D:D,MATCH(H631,Nível!B:B,0)),V630)</f>
        <v>C</v>
      </c>
      <c r="W631" s="412" t="str">
        <f>IFERROR(INDEX(Nível!D:D,MATCH(H631,Nível!C:C,0)),CARREIRA!W630)</f>
        <v>C</v>
      </c>
      <c r="AZ631" s="411"/>
      <c r="BA631" s="413"/>
      <c r="BB631" s="414"/>
      <c r="BC631" s="414"/>
      <c r="BD631" s="414"/>
      <c r="BE631" s="414"/>
    </row>
    <row r="632" spans="7:57" ht="15" customHeight="1">
      <c r="G632" s="415"/>
      <c r="H632" s="411">
        <v>620</v>
      </c>
      <c r="I632" s="411">
        <f t="shared" si="70"/>
        <v>0.2</v>
      </c>
      <c r="J632" s="780"/>
      <c r="K632" s="533">
        <f>$K$14</f>
        <v>0</v>
      </c>
      <c r="L632" s="780"/>
      <c r="M632" s="526">
        <f t="shared" si="71"/>
        <v>0</v>
      </c>
      <c r="N632" s="527">
        <f t="shared" si="72"/>
        <v>0.2</v>
      </c>
      <c r="O632" s="413"/>
      <c r="P632" s="531"/>
      <c r="Q632" s="531"/>
      <c r="R632" s="530">
        <f t="shared" si="68"/>
        <v>0.2</v>
      </c>
      <c r="S632" s="532">
        <f t="shared" si="73"/>
        <v>124.00000000000122</v>
      </c>
      <c r="T632" s="411" t="str">
        <f t="shared" si="69"/>
        <v>C</v>
      </c>
      <c r="U632" s="411" t="str">
        <f>IFERROR(INDEX(Nível!D:D,MATCH(H632,Nível!A:A,0)),U631)</f>
        <v>C</v>
      </c>
      <c r="V632" s="411" t="str">
        <f>IFERROR(INDEX(Nível!D:D,MATCH(H632,Nível!B:B,0)),V631)</f>
        <v>C</v>
      </c>
      <c r="W632" s="412" t="str">
        <f>IFERROR(INDEX(Nível!D:D,MATCH(H632,Nível!C:C,0)),CARREIRA!W631)</f>
        <v>C</v>
      </c>
      <c r="AZ632" s="411"/>
      <c r="BA632" s="413"/>
      <c r="BB632" s="414"/>
      <c r="BC632" s="414"/>
      <c r="BD632" s="414"/>
      <c r="BE632" s="414"/>
    </row>
    <row r="633" spans="7:57" ht="15" customHeight="1">
      <c r="G633" s="415"/>
      <c r="H633" s="411">
        <v>621</v>
      </c>
      <c r="I633" s="411">
        <f t="shared" si="70"/>
        <v>0.2</v>
      </c>
      <c r="J633" s="780"/>
      <c r="K633" s="533">
        <f>$K$15</f>
        <v>0</v>
      </c>
      <c r="L633" s="780"/>
      <c r="M633" s="526">
        <f t="shared" si="71"/>
        <v>0</v>
      </c>
      <c r="N633" s="527">
        <f t="shared" si="72"/>
        <v>0.2</v>
      </c>
      <c r="O633" s="413"/>
      <c r="P633" s="531"/>
      <c r="Q633" s="531"/>
      <c r="R633" s="530">
        <f t="shared" si="68"/>
        <v>0.2</v>
      </c>
      <c r="S633" s="532">
        <f t="shared" si="73"/>
        <v>124.20000000000122</v>
      </c>
      <c r="T633" s="411" t="str">
        <f t="shared" si="69"/>
        <v>C</v>
      </c>
      <c r="U633" s="411" t="str">
        <f>IFERROR(INDEX(Nível!D:D,MATCH(H633,Nível!A:A,0)),U632)</f>
        <v>C</v>
      </c>
      <c r="V633" s="411" t="str">
        <f>IFERROR(INDEX(Nível!D:D,MATCH(H633,Nível!B:B,0)),V632)</f>
        <v>C</v>
      </c>
      <c r="W633" s="412" t="str">
        <f>IFERROR(INDEX(Nível!D:D,MATCH(H633,Nível!C:C,0)),CARREIRA!W632)</f>
        <v>C</v>
      </c>
      <c r="AZ633" s="411"/>
      <c r="BA633" s="413"/>
      <c r="BB633" s="414"/>
      <c r="BC633" s="414"/>
      <c r="BD633" s="414"/>
      <c r="BE633" s="414"/>
    </row>
    <row r="634" spans="7:57" ht="15" customHeight="1">
      <c r="G634" s="415"/>
      <c r="H634" s="417">
        <v>622</v>
      </c>
      <c r="I634" s="411">
        <f t="shared" si="70"/>
        <v>0.2</v>
      </c>
      <c r="J634" s="780"/>
      <c r="K634" s="533">
        <f>$K$16</f>
        <v>0</v>
      </c>
      <c r="L634" s="780"/>
      <c r="M634" s="526">
        <f t="shared" si="71"/>
        <v>0</v>
      </c>
      <c r="N634" s="527">
        <f t="shared" si="72"/>
        <v>0.2</v>
      </c>
      <c r="O634" s="413"/>
      <c r="P634" s="531"/>
      <c r="Q634" s="531"/>
      <c r="R634" s="530">
        <f t="shared" si="68"/>
        <v>0.2</v>
      </c>
      <c r="S634" s="532">
        <f t="shared" si="73"/>
        <v>124.40000000000123</v>
      </c>
      <c r="T634" s="411" t="str">
        <f t="shared" si="69"/>
        <v>C</v>
      </c>
      <c r="U634" s="411" t="str">
        <f>IFERROR(INDEX(Nível!D:D,MATCH(H634,Nível!A:A,0)),U633)</f>
        <v>C</v>
      </c>
      <c r="V634" s="411" t="str">
        <f>IFERROR(INDEX(Nível!D:D,MATCH(H634,Nível!B:B,0)),V633)</f>
        <v>C</v>
      </c>
      <c r="W634" s="412" t="str">
        <f>IFERROR(INDEX(Nível!D:D,MATCH(H634,Nível!C:C,0)),CARREIRA!W633)</f>
        <v>C</v>
      </c>
      <c r="AZ634" s="411"/>
      <c r="BA634" s="413"/>
      <c r="BB634" s="414"/>
      <c r="BC634" s="414"/>
      <c r="BD634" s="414"/>
      <c r="BE634" s="414"/>
    </row>
    <row r="635" spans="7:57" ht="15" customHeight="1">
      <c r="G635" s="415"/>
      <c r="H635" s="411">
        <v>623</v>
      </c>
      <c r="I635" s="411">
        <f t="shared" si="70"/>
        <v>0.2</v>
      </c>
      <c r="J635" s="780"/>
      <c r="K635" s="533">
        <f>$K$17</f>
        <v>0</v>
      </c>
      <c r="L635" s="780"/>
      <c r="M635" s="526">
        <f t="shared" si="71"/>
        <v>0</v>
      </c>
      <c r="N635" s="527">
        <f t="shared" si="72"/>
        <v>0.2</v>
      </c>
      <c r="O635" s="413"/>
      <c r="P635" s="531"/>
      <c r="Q635" s="531"/>
      <c r="R635" s="530">
        <f t="shared" si="68"/>
        <v>0.2</v>
      </c>
      <c r="S635" s="532">
        <f t="shared" si="73"/>
        <v>124.60000000000123</v>
      </c>
      <c r="T635" s="411" t="str">
        <f t="shared" si="69"/>
        <v>C</v>
      </c>
      <c r="U635" s="411" t="str">
        <f>IFERROR(INDEX(Nível!D:D,MATCH(H635,Nível!A:A,0)),U634)</f>
        <v>C</v>
      </c>
      <c r="V635" s="411" t="str">
        <f>IFERROR(INDEX(Nível!D:D,MATCH(H635,Nível!B:B,0)),V634)</f>
        <v>C</v>
      </c>
      <c r="W635" s="412" t="str">
        <f>IFERROR(INDEX(Nível!D:D,MATCH(H635,Nível!C:C,0)),CARREIRA!W634)</f>
        <v>C</v>
      </c>
      <c r="AZ635" s="411"/>
      <c r="BA635" s="413"/>
      <c r="BB635" s="414"/>
      <c r="BC635" s="414"/>
      <c r="BD635" s="414"/>
      <c r="BE635" s="414"/>
    </row>
    <row r="636" spans="7:57" ht="15" customHeight="1">
      <c r="G636" s="417"/>
      <c r="H636" s="411">
        <v>624</v>
      </c>
      <c r="I636" s="411">
        <f t="shared" si="70"/>
        <v>0.2</v>
      </c>
      <c r="J636" s="781"/>
      <c r="K636" s="533">
        <f>$K$18</f>
        <v>0</v>
      </c>
      <c r="L636" s="781"/>
      <c r="M636" s="526">
        <f t="shared" si="71"/>
        <v>0</v>
      </c>
      <c r="N636" s="527">
        <f t="shared" si="72"/>
        <v>0.2</v>
      </c>
      <c r="O636" s="413"/>
      <c r="P636" s="531"/>
      <c r="Q636" s="531"/>
      <c r="R636" s="530">
        <f t="shared" si="68"/>
        <v>0.2</v>
      </c>
      <c r="S636" s="532">
        <f t="shared" si="73"/>
        <v>124.80000000000123</v>
      </c>
      <c r="T636" s="411" t="str">
        <f t="shared" si="69"/>
        <v>C</v>
      </c>
      <c r="U636" s="411" t="str">
        <f>IFERROR(INDEX(Nível!D:D,MATCH(H636,Nível!A:A,0)),U635)</f>
        <v>C</v>
      </c>
      <c r="V636" s="411" t="str">
        <f>IFERROR(INDEX(Nível!D:D,MATCH(H636,Nível!B:B,0)),V635)</f>
        <v>C</v>
      </c>
      <c r="W636" s="412" t="str">
        <f>IFERROR(INDEX(Nível!D:D,MATCH(H636,Nível!C:C,0)),CARREIRA!W635)</f>
        <v>C</v>
      </c>
      <c r="AZ636" s="411"/>
      <c r="BA636" s="413"/>
      <c r="BB636" s="414"/>
      <c r="BC636" s="414"/>
      <c r="BD636" s="414"/>
      <c r="BE636" s="414"/>
    </row>
    <row r="637" spans="7:57" ht="15" customHeight="1">
      <c r="G637" s="409" t="s">
        <v>584</v>
      </c>
      <c r="H637" s="417">
        <v>625</v>
      </c>
      <c r="I637" s="411">
        <f t="shared" si="70"/>
        <v>0.2</v>
      </c>
      <c r="J637" s="779">
        <f>$J$13</f>
        <v>0</v>
      </c>
      <c r="K637" s="533">
        <f>$K$13</f>
        <v>0</v>
      </c>
      <c r="L637" s="779">
        <f>$L$13</f>
        <v>0</v>
      </c>
      <c r="M637" s="526">
        <f t="shared" si="71"/>
        <v>0</v>
      </c>
      <c r="N637" s="527">
        <f t="shared" si="72"/>
        <v>0.2</v>
      </c>
      <c r="O637" s="413"/>
      <c r="P637" s="531"/>
      <c r="Q637" s="531"/>
      <c r="R637" s="530">
        <f t="shared" si="68"/>
        <v>0.2</v>
      </c>
      <c r="S637" s="532">
        <f t="shared" si="73"/>
        <v>125.00000000000124</v>
      </c>
      <c r="T637" s="411" t="str">
        <f t="shared" si="69"/>
        <v>C</v>
      </c>
      <c r="U637" s="411" t="str">
        <f>IFERROR(INDEX(Nível!D:D,MATCH(H637,Nível!A:A,0)),U636)</f>
        <v>C</v>
      </c>
      <c r="V637" s="411" t="str">
        <f>IFERROR(INDEX(Nível!D:D,MATCH(H637,Nível!B:B,0)),V636)</f>
        <v>C</v>
      </c>
      <c r="W637" s="412" t="str">
        <f>IFERROR(INDEX(Nível!D:D,MATCH(H637,Nível!C:C,0)),CARREIRA!W636)</f>
        <v>C</v>
      </c>
      <c r="AZ637" s="411"/>
      <c r="BA637" s="413"/>
      <c r="BB637" s="414"/>
      <c r="BC637" s="414"/>
      <c r="BD637" s="414"/>
      <c r="BE637" s="414"/>
    </row>
    <row r="638" spans="7:57" ht="15" customHeight="1">
      <c r="G638" s="415"/>
      <c r="H638" s="411">
        <v>626</v>
      </c>
      <c r="I638" s="411">
        <f t="shared" si="70"/>
        <v>0.2</v>
      </c>
      <c r="J638" s="780"/>
      <c r="K638" s="533">
        <f>$K$14</f>
        <v>0</v>
      </c>
      <c r="L638" s="780"/>
      <c r="M638" s="526">
        <f t="shared" si="71"/>
        <v>0</v>
      </c>
      <c r="N638" s="527">
        <f t="shared" si="72"/>
        <v>0.2</v>
      </c>
      <c r="O638" s="413"/>
      <c r="P638" s="531"/>
      <c r="Q638" s="531"/>
      <c r="R638" s="530">
        <f t="shared" si="68"/>
        <v>0.2</v>
      </c>
      <c r="S638" s="532">
        <f t="shared" si="73"/>
        <v>125.20000000000124</v>
      </c>
      <c r="T638" s="411" t="str">
        <f t="shared" si="69"/>
        <v>C</v>
      </c>
      <c r="U638" s="411" t="str">
        <f>IFERROR(INDEX(Nível!D:D,MATCH(H638,Nível!A:A,0)),U637)</f>
        <v>C</v>
      </c>
      <c r="V638" s="411" t="str">
        <f>IFERROR(INDEX(Nível!D:D,MATCH(H638,Nível!B:B,0)),V637)</f>
        <v>C</v>
      </c>
      <c r="W638" s="412" t="str">
        <f>IFERROR(INDEX(Nível!D:D,MATCH(H638,Nível!C:C,0)),CARREIRA!W637)</f>
        <v>C</v>
      </c>
      <c r="AZ638" s="411"/>
      <c r="BA638" s="413"/>
      <c r="BB638" s="414"/>
      <c r="BC638" s="414"/>
      <c r="BD638" s="414"/>
      <c r="BE638" s="414"/>
    </row>
    <row r="639" spans="7:57" ht="15" customHeight="1">
      <c r="G639" s="415"/>
      <c r="H639" s="411">
        <v>627</v>
      </c>
      <c r="I639" s="411">
        <f t="shared" si="70"/>
        <v>0.2</v>
      </c>
      <c r="J639" s="780"/>
      <c r="K639" s="533">
        <f>$K$15</f>
        <v>0</v>
      </c>
      <c r="L639" s="780"/>
      <c r="M639" s="526">
        <f t="shared" si="71"/>
        <v>0</v>
      </c>
      <c r="N639" s="527">
        <f t="shared" si="72"/>
        <v>0.2</v>
      </c>
      <c r="O639" s="413"/>
      <c r="P639" s="531"/>
      <c r="Q639" s="531"/>
      <c r="R639" s="530">
        <f t="shared" si="68"/>
        <v>0.2</v>
      </c>
      <c r="S639" s="532">
        <f t="shared" si="73"/>
        <v>125.40000000000124</v>
      </c>
      <c r="T639" s="411" t="str">
        <f t="shared" si="69"/>
        <v>C</v>
      </c>
      <c r="U639" s="411" t="str">
        <f>IFERROR(INDEX(Nível!D:D,MATCH(H639,Nível!A:A,0)),U638)</f>
        <v>C</v>
      </c>
      <c r="V639" s="411" t="str">
        <f>IFERROR(INDEX(Nível!D:D,MATCH(H639,Nível!B:B,0)),V638)</f>
        <v>C</v>
      </c>
      <c r="W639" s="412" t="str">
        <f>IFERROR(INDEX(Nível!D:D,MATCH(H639,Nível!C:C,0)),CARREIRA!W638)</f>
        <v>C</v>
      </c>
      <c r="AZ639" s="411"/>
      <c r="BA639" s="413"/>
      <c r="BB639" s="414"/>
      <c r="BC639" s="414"/>
      <c r="BD639" s="414"/>
      <c r="BE639" s="414"/>
    </row>
    <row r="640" spans="7:57" ht="15" customHeight="1">
      <c r="G640" s="415"/>
      <c r="H640" s="417">
        <v>628</v>
      </c>
      <c r="I640" s="411">
        <f t="shared" si="70"/>
        <v>0.2</v>
      </c>
      <c r="J640" s="780"/>
      <c r="K640" s="533">
        <f>$K$16</f>
        <v>0</v>
      </c>
      <c r="L640" s="780"/>
      <c r="M640" s="526">
        <f t="shared" si="71"/>
        <v>0</v>
      </c>
      <c r="N640" s="527">
        <f t="shared" si="72"/>
        <v>0.2</v>
      </c>
      <c r="O640" s="413"/>
      <c r="P640" s="531"/>
      <c r="Q640" s="531"/>
      <c r="R640" s="530">
        <f t="shared" si="68"/>
        <v>0.2</v>
      </c>
      <c r="S640" s="532">
        <f t="shared" si="73"/>
        <v>125.60000000000124</v>
      </c>
      <c r="T640" s="411" t="str">
        <f t="shared" si="69"/>
        <v>C</v>
      </c>
      <c r="U640" s="411" t="str">
        <f>IFERROR(INDEX(Nível!D:D,MATCH(H640,Nível!A:A,0)),U639)</f>
        <v>C</v>
      </c>
      <c r="V640" s="411" t="str">
        <f>IFERROR(INDEX(Nível!D:D,MATCH(H640,Nível!B:B,0)),V639)</f>
        <v>C</v>
      </c>
      <c r="W640" s="412" t="str">
        <f>IFERROR(INDEX(Nível!D:D,MATCH(H640,Nível!C:C,0)),CARREIRA!W639)</f>
        <v>C</v>
      </c>
      <c r="AZ640" s="411"/>
      <c r="BA640" s="413"/>
      <c r="BB640" s="414"/>
      <c r="BC640" s="414"/>
      <c r="BD640" s="414"/>
      <c r="BE640" s="414"/>
    </row>
    <row r="641" spans="7:57" ht="15" customHeight="1">
      <c r="G641" s="415"/>
      <c r="H641" s="411">
        <v>629</v>
      </c>
      <c r="I641" s="411">
        <f t="shared" si="70"/>
        <v>0.2</v>
      </c>
      <c r="J641" s="780"/>
      <c r="K641" s="533">
        <f>$K$17</f>
        <v>0</v>
      </c>
      <c r="L641" s="780"/>
      <c r="M641" s="526">
        <f t="shared" si="71"/>
        <v>0</v>
      </c>
      <c r="N641" s="527">
        <f t="shared" si="72"/>
        <v>0.2</v>
      </c>
      <c r="O641" s="413"/>
      <c r="P641" s="531"/>
      <c r="Q641" s="531"/>
      <c r="R641" s="530">
        <f t="shared" si="68"/>
        <v>0.2</v>
      </c>
      <c r="S641" s="532">
        <f t="shared" si="73"/>
        <v>125.80000000000125</v>
      </c>
      <c r="T641" s="411" t="str">
        <f t="shared" si="69"/>
        <v>C</v>
      </c>
      <c r="U641" s="411" t="str">
        <f>IFERROR(INDEX(Nível!D:D,MATCH(H641,Nível!A:A,0)),U640)</f>
        <v>C</v>
      </c>
      <c r="V641" s="411" t="str">
        <f>IFERROR(INDEX(Nível!D:D,MATCH(H641,Nível!B:B,0)),V640)</f>
        <v>C</v>
      </c>
      <c r="W641" s="412" t="str">
        <f>IFERROR(INDEX(Nível!D:D,MATCH(H641,Nível!C:C,0)),CARREIRA!W640)</f>
        <v>C</v>
      </c>
      <c r="AZ641" s="411"/>
      <c r="BA641" s="413"/>
      <c r="BB641" s="414"/>
      <c r="BC641" s="414"/>
      <c r="BD641" s="414"/>
      <c r="BE641" s="414"/>
    </row>
    <row r="642" spans="7:57" ht="15" customHeight="1">
      <c r="G642" s="415"/>
      <c r="H642" s="411">
        <v>630</v>
      </c>
      <c r="I642" s="411">
        <f t="shared" si="70"/>
        <v>0.2</v>
      </c>
      <c r="J642" s="781"/>
      <c r="K642" s="533">
        <f>$K$18</f>
        <v>0</v>
      </c>
      <c r="L642" s="780"/>
      <c r="M642" s="526">
        <f t="shared" si="71"/>
        <v>0</v>
      </c>
      <c r="N642" s="527">
        <f t="shared" si="72"/>
        <v>0.2</v>
      </c>
      <c r="O642" s="413"/>
      <c r="P642" s="531"/>
      <c r="Q642" s="531"/>
      <c r="R642" s="530">
        <f t="shared" si="68"/>
        <v>0.2</v>
      </c>
      <c r="S642" s="532">
        <f t="shared" si="73"/>
        <v>126.00000000000125</v>
      </c>
      <c r="T642" s="411" t="str">
        <f t="shared" si="69"/>
        <v>C</v>
      </c>
      <c r="U642" s="411" t="str">
        <f>IFERROR(INDEX(Nível!D:D,MATCH(H642,Nível!A:A,0)),U641)</f>
        <v>C</v>
      </c>
      <c r="V642" s="411" t="str">
        <f>IFERROR(INDEX(Nível!D:D,MATCH(H642,Nível!B:B,0)),V641)</f>
        <v>C</v>
      </c>
      <c r="W642" s="412" t="str">
        <f>IFERROR(INDEX(Nível!D:D,MATCH(H642,Nível!C:C,0)),CARREIRA!W641)</f>
        <v>C</v>
      </c>
      <c r="AZ642" s="411"/>
      <c r="BA642" s="413"/>
      <c r="BB642" s="414"/>
      <c r="BC642" s="414"/>
      <c r="BD642" s="414"/>
      <c r="BE642" s="414"/>
    </row>
    <row r="643" spans="7:57" ht="15" customHeight="1">
      <c r="G643" s="415"/>
      <c r="H643" s="417">
        <v>631</v>
      </c>
      <c r="I643" s="411">
        <f t="shared" si="70"/>
        <v>0.2</v>
      </c>
      <c r="J643" s="779">
        <f>$J$13</f>
        <v>0</v>
      </c>
      <c r="K643" s="533">
        <f>$K$13</f>
        <v>0</v>
      </c>
      <c r="L643" s="780"/>
      <c r="M643" s="526">
        <f t="shared" si="71"/>
        <v>0</v>
      </c>
      <c r="N643" s="527">
        <f t="shared" si="72"/>
        <v>0.2</v>
      </c>
      <c r="O643" s="413"/>
      <c r="P643" s="531"/>
      <c r="Q643" s="531"/>
      <c r="R643" s="530">
        <f t="shared" si="68"/>
        <v>0.2</v>
      </c>
      <c r="S643" s="532">
        <f t="shared" si="73"/>
        <v>126.20000000000125</v>
      </c>
      <c r="T643" s="411" t="str">
        <f t="shared" si="69"/>
        <v>C</v>
      </c>
      <c r="U643" s="411" t="str">
        <f>IFERROR(INDEX(Nível!D:D,MATCH(H643,Nível!A:A,0)),U642)</f>
        <v>C</v>
      </c>
      <c r="V643" s="411" t="str">
        <f>IFERROR(INDEX(Nível!D:D,MATCH(H643,Nível!B:B,0)),V642)</f>
        <v>C</v>
      </c>
      <c r="W643" s="412" t="str">
        <f>IFERROR(INDEX(Nível!D:D,MATCH(H643,Nível!C:C,0)),CARREIRA!W642)</f>
        <v>C</v>
      </c>
      <c r="AZ643" s="411"/>
      <c r="BA643" s="413"/>
      <c r="BB643" s="414"/>
      <c r="BC643" s="414"/>
      <c r="BD643" s="414"/>
      <c r="BE643" s="414"/>
    </row>
    <row r="644" spans="7:57" ht="15" customHeight="1">
      <c r="G644" s="415"/>
      <c r="H644" s="411">
        <v>632</v>
      </c>
      <c r="I644" s="411">
        <f t="shared" si="70"/>
        <v>0.2</v>
      </c>
      <c r="J644" s="780"/>
      <c r="K644" s="533">
        <f>$K$14</f>
        <v>0</v>
      </c>
      <c r="L644" s="780"/>
      <c r="M644" s="526">
        <f t="shared" si="71"/>
        <v>0</v>
      </c>
      <c r="N644" s="527">
        <f t="shared" si="72"/>
        <v>0.2</v>
      </c>
      <c r="O644" s="413"/>
      <c r="P644" s="531"/>
      <c r="Q644" s="531"/>
      <c r="R644" s="530">
        <f t="shared" si="68"/>
        <v>0.2</v>
      </c>
      <c r="S644" s="532">
        <f t="shared" si="73"/>
        <v>126.40000000000126</v>
      </c>
      <c r="T644" s="411" t="str">
        <f t="shared" si="69"/>
        <v>C</v>
      </c>
      <c r="U644" s="411" t="str">
        <f>IFERROR(INDEX(Nível!D:D,MATCH(H644,Nível!A:A,0)),U643)</f>
        <v>C</v>
      </c>
      <c r="V644" s="411" t="str">
        <f>IFERROR(INDEX(Nível!D:D,MATCH(H644,Nível!B:B,0)),V643)</f>
        <v>C</v>
      </c>
      <c r="W644" s="412" t="str">
        <f>IFERROR(INDEX(Nível!D:D,MATCH(H644,Nível!C:C,0)),CARREIRA!W643)</f>
        <v>C</v>
      </c>
      <c r="AZ644" s="411"/>
      <c r="BA644" s="413"/>
      <c r="BB644" s="414"/>
      <c r="BC644" s="414"/>
      <c r="BD644" s="414"/>
      <c r="BE644" s="414"/>
    </row>
    <row r="645" spans="7:57" ht="15" customHeight="1">
      <c r="G645" s="415"/>
      <c r="H645" s="411">
        <v>633</v>
      </c>
      <c r="I645" s="411">
        <f t="shared" si="70"/>
        <v>0.2</v>
      </c>
      <c r="J645" s="780"/>
      <c r="K645" s="533">
        <f>$K$15</f>
        <v>0</v>
      </c>
      <c r="L645" s="780"/>
      <c r="M645" s="526">
        <f t="shared" si="71"/>
        <v>0</v>
      </c>
      <c r="N645" s="527">
        <f t="shared" si="72"/>
        <v>0.2</v>
      </c>
      <c r="O645" s="413"/>
      <c r="P645" s="531"/>
      <c r="Q645" s="531"/>
      <c r="R645" s="530">
        <f t="shared" si="68"/>
        <v>0.2</v>
      </c>
      <c r="S645" s="532">
        <f t="shared" si="73"/>
        <v>126.60000000000126</v>
      </c>
      <c r="T645" s="411" t="str">
        <f t="shared" si="69"/>
        <v>C</v>
      </c>
      <c r="U645" s="411" t="str">
        <f>IFERROR(INDEX(Nível!D:D,MATCH(H645,Nível!A:A,0)),U644)</f>
        <v>C</v>
      </c>
      <c r="V645" s="411" t="str">
        <f>IFERROR(INDEX(Nível!D:D,MATCH(H645,Nível!B:B,0)),V644)</f>
        <v>C</v>
      </c>
      <c r="W645" s="412" t="str">
        <f>IFERROR(INDEX(Nível!D:D,MATCH(H645,Nível!C:C,0)),CARREIRA!W644)</f>
        <v>C</v>
      </c>
      <c r="AZ645" s="411"/>
      <c r="BA645" s="413"/>
      <c r="BB645" s="414"/>
      <c r="BC645" s="414"/>
      <c r="BD645" s="414"/>
      <c r="BE645" s="414"/>
    </row>
    <row r="646" spans="7:57" ht="15" customHeight="1">
      <c r="G646" s="415"/>
      <c r="H646" s="417">
        <v>634</v>
      </c>
      <c r="I646" s="411">
        <f t="shared" si="70"/>
        <v>0.2</v>
      </c>
      <c r="J646" s="780"/>
      <c r="K646" s="533">
        <f>$K$16</f>
        <v>0</v>
      </c>
      <c r="L646" s="780"/>
      <c r="M646" s="526">
        <f t="shared" si="71"/>
        <v>0</v>
      </c>
      <c r="N646" s="527">
        <f t="shared" si="72"/>
        <v>0.2</v>
      </c>
      <c r="O646" s="413"/>
      <c r="P646" s="531"/>
      <c r="Q646" s="531"/>
      <c r="R646" s="530">
        <f t="shared" si="68"/>
        <v>0.2</v>
      </c>
      <c r="S646" s="532">
        <f t="shared" si="73"/>
        <v>126.80000000000126</v>
      </c>
      <c r="T646" s="411" t="str">
        <f t="shared" si="69"/>
        <v>C</v>
      </c>
      <c r="U646" s="411" t="str">
        <f>IFERROR(INDEX(Nível!D:D,MATCH(H646,Nível!A:A,0)),U645)</f>
        <v>C</v>
      </c>
      <c r="V646" s="411" t="str">
        <f>IFERROR(INDEX(Nível!D:D,MATCH(H646,Nível!B:B,0)),V645)</f>
        <v>C</v>
      </c>
      <c r="W646" s="412" t="str">
        <f>IFERROR(INDEX(Nível!D:D,MATCH(H646,Nível!C:C,0)),CARREIRA!W645)</f>
        <v>C</v>
      </c>
      <c r="AZ646" s="411"/>
      <c r="BA646" s="413"/>
      <c r="BB646" s="414"/>
      <c r="BC646" s="414"/>
      <c r="BD646" s="414"/>
      <c r="BE646" s="414"/>
    </row>
    <row r="647" spans="7:57" ht="15" customHeight="1">
      <c r="G647" s="415"/>
      <c r="H647" s="411">
        <v>635</v>
      </c>
      <c r="I647" s="411">
        <f t="shared" si="70"/>
        <v>0.2</v>
      </c>
      <c r="J647" s="780"/>
      <c r="K647" s="533">
        <f>$K$17</f>
        <v>0</v>
      </c>
      <c r="L647" s="780"/>
      <c r="M647" s="526">
        <f t="shared" si="71"/>
        <v>0</v>
      </c>
      <c r="N647" s="527">
        <f t="shared" si="72"/>
        <v>0.2</v>
      </c>
      <c r="O647" s="413"/>
      <c r="P647" s="531"/>
      <c r="Q647" s="531"/>
      <c r="R647" s="530">
        <f t="shared" si="68"/>
        <v>0.2</v>
      </c>
      <c r="S647" s="532">
        <f t="shared" si="73"/>
        <v>127.00000000000126</v>
      </c>
      <c r="T647" s="411" t="str">
        <f t="shared" si="69"/>
        <v>C</v>
      </c>
      <c r="U647" s="411" t="str">
        <f>IFERROR(INDEX(Nível!D:D,MATCH(H647,Nível!A:A,0)),U646)</f>
        <v>C</v>
      </c>
      <c r="V647" s="411" t="str">
        <f>IFERROR(INDEX(Nível!D:D,MATCH(H647,Nível!B:B,0)),V646)</f>
        <v>C</v>
      </c>
      <c r="W647" s="412" t="str">
        <f>IFERROR(INDEX(Nível!D:D,MATCH(H647,Nível!C:C,0)),CARREIRA!W646)</f>
        <v>C</v>
      </c>
      <c r="AZ647" s="411"/>
      <c r="BA647" s="413"/>
      <c r="BB647" s="414"/>
      <c r="BC647" s="414"/>
      <c r="BD647" s="414"/>
      <c r="BE647" s="414"/>
    </row>
    <row r="648" spans="7:57" ht="15" customHeight="1">
      <c r="G648" s="417"/>
      <c r="H648" s="411">
        <v>636</v>
      </c>
      <c r="I648" s="411">
        <f t="shared" si="70"/>
        <v>0.2</v>
      </c>
      <c r="J648" s="781"/>
      <c r="K648" s="533">
        <f>$K$18</f>
        <v>0</v>
      </c>
      <c r="L648" s="780"/>
      <c r="M648" s="526">
        <f t="shared" si="71"/>
        <v>0</v>
      </c>
      <c r="N648" s="527">
        <f t="shared" si="72"/>
        <v>0.2</v>
      </c>
      <c r="O648" s="413"/>
      <c r="P648" s="531"/>
      <c r="Q648" s="531"/>
      <c r="R648" s="530">
        <f t="shared" si="68"/>
        <v>0.2</v>
      </c>
      <c r="S648" s="532">
        <f t="shared" si="73"/>
        <v>127.20000000000127</v>
      </c>
      <c r="T648" s="411" t="str">
        <f t="shared" si="69"/>
        <v>C</v>
      </c>
      <c r="U648" s="411" t="str">
        <f>IFERROR(INDEX(Nível!D:D,MATCH(H648,Nível!A:A,0)),U647)</f>
        <v>C</v>
      </c>
      <c r="V648" s="411" t="str">
        <f>IFERROR(INDEX(Nível!D:D,MATCH(H648,Nível!B:B,0)),V647)</f>
        <v>C</v>
      </c>
      <c r="W648" s="412" t="str">
        <f>IFERROR(INDEX(Nível!D:D,MATCH(H648,Nível!C:C,0)),CARREIRA!W647)</f>
        <v>C</v>
      </c>
      <c r="AZ648" s="411"/>
      <c r="BA648" s="413"/>
      <c r="BB648" s="414"/>
      <c r="BC648" s="414"/>
      <c r="BD648" s="414"/>
      <c r="BE648" s="414"/>
    </row>
    <row r="649" spans="7:57" ht="15" customHeight="1">
      <c r="G649" s="409" t="s">
        <v>585</v>
      </c>
      <c r="H649" s="417">
        <v>637</v>
      </c>
      <c r="I649" s="411">
        <f t="shared" si="70"/>
        <v>0.2</v>
      </c>
      <c r="J649" s="779">
        <f>$J$13</f>
        <v>0</v>
      </c>
      <c r="K649" s="533">
        <f>$K$13</f>
        <v>0</v>
      </c>
      <c r="L649" s="780"/>
      <c r="M649" s="526">
        <f t="shared" si="71"/>
        <v>0</v>
      </c>
      <c r="N649" s="527">
        <f t="shared" si="72"/>
        <v>0.2</v>
      </c>
      <c r="O649" s="413"/>
      <c r="P649" s="531"/>
      <c r="Q649" s="531"/>
      <c r="R649" s="530">
        <f t="shared" si="68"/>
        <v>0.2</v>
      </c>
      <c r="S649" s="532">
        <f t="shared" si="73"/>
        <v>127.40000000000127</v>
      </c>
      <c r="T649" s="411" t="str">
        <f t="shared" si="69"/>
        <v>C</v>
      </c>
      <c r="U649" s="411" t="str">
        <f>IFERROR(INDEX(Nível!D:D,MATCH(H649,Nível!A:A,0)),U648)</f>
        <v>C</v>
      </c>
      <c r="V649" s="411" t="str">
        <f>IFERROR(INDEX(Nível!D:D,MATCH(H649,Nível!B:B,0)),V648)</f>
        <v>C</v>
      </c>
      <c r="W649" s="412" t="str">
        <f>IFERROR(INDEX(Nível!D:D,MATCH(H649,Nível!C:C,0)),CARREIRA!W648)</f>
        <v>C</v>
      </c>
      <c r="AZ649" s="411"/>
      <c r="BA649" s="413"/>
      <c r="BB649" s="414"/>
      <c r="BC649" s="414"/>
      <c r="BD649" s="414"/>
      <c r="BE649" s="414"/>
    </row>
    <row r="650" spans="7:57" ht="15" customHeight="1">
      <c r="G650" s="415"/>
      <c r="H650" s="411">
        <v>638</v>
      </c>
      <c r="I650" s="411">
        <f t="shared" si="70"/>
        <v>0.2</v>
      </c>
      <c r="J650" s="780"/>
      <c r="K650" s="533">
        <f>$K$14</f>
        <v>0</v>
      </c>
      <c r="L650" s="780"/>
      <c r="M650" s="526">
        <f t="shared" si="71"/>
        <v>0</v>
      </c>
      <c r="N650" s="527">
        <f t="shared" si="72"/>
        <v>0.2</v>
      </c>
      <c r="O650" s="413"/>
      <c r="P650" s="531"/>
      <c r="Q650" s="531"/>
      <c r="R650" s="530">
        <f t="shared" si="68"/>
        <v>0.2</v>
      </c>
      <c r="S650" s="532">
        <f t="shared" si="73"/>
        <v>127.60000000000127</v>
      </c>
      <c r="T650" s="411" t="str">
        <f t="shared" si="69"/>
        <v>C</v>
      </c>
      <c r="U650" s="411" t="str">
        <f>IFERROR(INDEX(Nível!D:D,MATCH(H650,Nível!A:A,0)),U649)</f>
        <v>C</v>
      </c>
      <c r="V650" s="411" t="str">
        <f>IFERROR(INDEX(Nível!D:D,MATCH(H650,Nível!B:B,0)),V649)</f>
        <v>C</v>
      </c>
      <c r="W650" s="412" t="str">
        <f>IFERROR(INDEX(Nível!D:D,MATCH(H650,Nível!C:C,0)),CARREIRA!W649)</f>
        <v>C</v>
      </c>
      <c r="AZ650" s="411"/>
      <c r="BA650" s="413"/>
      <c r="BB650" s="414"/>
      <c r="BC650" s="414"/>
      <c r="BD650" s="414"/>
      <c r="BE650" s="414"/>
    </row>
    <row r="651" spans="7:57" ht="15" customHeight="1">
      <c r="G651" s="415"/>
      <c r="H651" s="411">
        <v>639</v>
      </c>
      <c r="I651" s="411">
        <f t="shared" si="70"/>
        <v>0.2</v>
      </c>
      <c r="J651" s="780"/>
      <c r="K651" s="533">
        <f>$K$15</f>
        <v>0</v>
      </c>
      <c r="L651" s="780"/>
      <c r="M651" s="526">
        <f t="shared" si="71"/>
        <v>0</v>
      </c>
      <c r="N651" s="527">
        <f t="shared" si="72"/>
        <v>0.2</v>
      </c>
      <c r="O651" s="413"/>
      <c r="P651" s="531"/>
      <c r="Q651" s="531"/>
      <c r="R651" s="530">
        <f t="shared" si="68"/>
        <v>0.2</v>
      </c>
      <c r="S651" s="532">
        <f t="shared" si="73"/>
        <v>127.80000000000128</v>
      </c>
      <c r="T651" s="411" t="str">
        <f t="shared" si="69"/>
        <v>C</v>
      </c>
      <c r="U651" s="411" t="str">
        <f>IFERROR(INDEX(Nível!D:D,MATCH(H651,Nível!A:A,0)),U650)</f>
        <v>C</v>
      </c>
      <c r="V651" s="411" t="str">
        <f>IFERROR(INDEX(Nível!D:D,MATCH(H651,Nível!B:B,0)),V650)</f>
        <v>C</v>
      </c>
      <c r="W651" s="412" t="str">
        <f>IFERROR(INDEX(Nível!D:D,MATCH(H651,Nível!C:C,0)),CARREIRA!W650)</f>
        <v>C</v>
      </c>
      <c r="AZ651" s="411"/>
      <c r="BA651" s="413"/>
      <c r="BB651" s="414"/>
      <c r="BC651" s="414"/>
      <c r="BD651" s="414"/>
      <c r="BE651" s="414"/>
    </row>
    <row r="652" spans="7:57" ht="15" customHeight="1">
      <c r="G652" s="415"/>
      <c r="H652" s="417">
        <v>640</v>
      </c>
      <c r="I652" s="411">
        <f t="shared" si="70"/>
        <v>0.2</v>
      </c>
      <c r="J652" s="780"/>
      <c r="K652" s="533">
        <f>$K$16</f>
        <v>0</v>
      </c>
      <c r="L652" s="780"/>
      <c r="M652" s="526">
        <f t="shared" si="71"/>
        <v>0</v>
      </c>
      <c r="N652" s="527">
        <f t="shared" si="72"/>
        <v>0.2</v>
      </c>
      <c r="O652" s="413"/>
      <c r="P652" s="531"/>
      <c r="Q652" s="531"/>
      <c r="R652" s="530">
        <f t="shared" si="68"/>
        <v>0.2</v>
      </c>
      <c r="S652" s="532">
        <f t="shared" si="73"/>
        <v>128.00000000000128</v>
      </c>
      <c r="T652" s="411" t="str">
        <f t="shared" si="69"/>
        <v>C</v>
      </c>
      <c r="U652" s="411" t="str">
        <f>IFERROR(INDEX(Nível!D:D,MATCH(H652,Nível!A:A,0)),U651)</f>
        <v>C</v>
      </c>
      <c r="V652" s="411" t="str">
        <f>IFERROR(INDEX(Nível!D:D,MATCH(H652,Nível!B:B,0)),V651)</f>
        <v>C</v>
      </c>
      <c r="W652" s="412" t="str">
        <f>IFERROR(INDEX(Nível!D:D,MATCH(H652,Nível!C:C,0)),CARREIRA!W651)</f>
        <v>C</v>
      </c>
      <c r="AZ652" s="411"/>
      <c r="BA652" s="413"/>
      <c r="BB652" s="414"/>
      <c r="BC652" s="414"/>
      <c r="BD652" s="414"/>
      <c r="BE652" s="414"/>
    </row>
    <row r="653" spans="7:57" ht="15" customHeight="1">
      <c r="G653" s="415"/>
      <c r="H653" s="411">
        <v>641</v>
      </c>
      <c r="I653" s="411">
        <f t="shared" si="70"/>
        <v>0.2</v>
      </c>
      <c r="J653" s="780"/>
      <c r="K653" s="533">
        <f>$K$17</f>
        <v>0</v>
      </c>
      <c r="L653" s="780"/>
      <c r="M653" s="526">
        <f t="shared" si="71"/>
        <v>0</v>
      </c>
      <c r="N653" s="527">
        <f t="shared" si="72"/>
        <v>0.2</v>
      </c>
      <c r="O653" s="413"/>
      <c r="P653" s="531"/>
      <c r="Q653" s="531"/>
      <c r="R653" s="530">
        <f t="shared" ref="R653:R716" si="74">SUM(N653:Q653)</f>
        <v>0.2</v>
      </c>
      <c r="S653" s="532">
        <f t="shared" si="73"/>
        <v>128.20000000000127</v>
      </c>
      <c r="T653" s="411" t="str">
        <f t="shared" ref="T653:T716" si="75">INDEX($B$9:$C$27,MATCH(S653,$C$9:$C$27,1),1)</f>
        <v>C</v>
      </c>
      <c r="U653" s="411" t="str">
        <f>IFERROR(INDEX(Nível!D:D,MATCH(H653,Nível!A:A,0)),U652)</f>
        <v>C</v>
      </c>
      <c r="V653" s="411" t="str">
        <f>IFERROR(INDEX(Nível!D:D,MATCH(H653,Nível!B:B,0)),V652)</f>
        <v>C</v>
      </c>
      <c r="W653" s="412" t="str">
        <f>IFERROR(INDEX(Nível!D:D,MATCH(H653,Nível!C:C,0)),CARREIRA!W652)</f>
        <v>C</v>
      </c>
      <c r="AZ653" s="411"/>
      <c r="BA653" s="413"/>
      <c r="BB653" s="414"/>
      <c r="BC653" s="414"/>
      <c r="BD653" s="414"/>
      <c r="BE653" s="414"/>
    </row>
    <row r="654" spans="7:57" ht="15" customHeight="1">
      <c r="G654" s="415"/>
      <c r="H654" s="411">
        <v>642</v>
      </c>
      <c r="I654" s="411">
        <f t="shared" ref="I654:I717" si="76">$I$13</f>
        <v>0.2</v>
      </c>
      <c r="J654" s="781"/>
      <c r="K654" s="533">
        <f>$K$18</f>
        <v>0</v>
      </c>
      <c r="L654" s="780"/>
      <c r="M654" s="526">
        <f t="shared" ref="M654:M717" si="77">$M$13</f>
        <v>0</v>
      </c>
      <c r="N654" s="527">
        <f t="shared" ref="N654:N717" si="78">SUM(I654+K654+M654)*$N$10</f>
        <v>0.2</v>
      </c>
      <c r="O654" s="413"/>
      <c r="P654" s="531"/>
      <c r="Q654" s="531"/>
      <c r="R654" s="530">
        <f t="shared" si="74"/>
        <v>0.2</v>
      </c>
      <c r="S654" s="532">
        <f t="shared" ref="S654:S717" si="79">S653+R654</f>
        <v>128.40000000000126</v>
      </c>
      <c r="T654" s="411" t="str">
        <f t="shared" si="75"/>
        <v>C</v>
      </c>
      <c r="U654" s="411" t="str">
        <f>IFERROR(INDEX(Nível!D:D,MATCH(H654,Nível!A:A,0)),U653)</f>
        <v>C</v>
      </c>
      <c r="V654" s="411" t="str">
        <f>IFERROR(INDEX(Nível!D:D,MATCH(H654,Nível!B:B,0)),V653)</f>
        <v>C</v>
      </c>
      <c r="W654" s="412" t="str">
        <f>IFERROR(INDEX(Nível!D:D,MATCH(H654,Nível!C:C,0)),CARREIRA!W653)</f>
        <v>C</v>
      </c>
      <c r="AZ654" s="411"/>
      <c r="BA654" s="413"/>
      <c r="BB654" s="414"/>
      <c r="BC654" s="414"/>
      <c r="BD654" s="414"/>
      <c r="BE654" s="414"/>
    </row>
    <row r="655" spans="7:57" ht="15" customHeight="1">
      <c r="G655" s="415"/>
      <c r="H655" s="417">
        <v>643</v>
      </c>
      <c r="I655" s="411">
        <f t="shared" si="76"/>
        <v>0.2</v>
      </c>
      <c r="J655" s="779">
        <f>$J$13</f>
        <v>0</v>
      </c>
      <c r="K655" s="533">
        <f>$K$13</f>
        <v>0</v>
      </c>
      <c r="L655" s="780"/>
      <c r="M655" s="526">
        <f t="shared" si="77"/>
        <v>0</v>
      </c>
      <c r="N655" s="527">
        <f t="shared" si="78"/>
        <v>0.2</v>
      </c>
      <c r="O655" s="413"/>
      <c r="P655" s="531"/>
      <c r="Q655" s="531"/>
      <c r="R655" s="530">
        <f t="shared" si="74"/>
        <v>0.2</v>
      </c>
      <c r="S655" s="532">
        <f t="shared" si="79"/>
        <v>128.60000000000124</v>
      </c>
      <c r="T655" s="411" t="str">
        <f t="shared" si="75"/>
        <v>C</v>
      </c>
      <c r="U655" s="411" t="str">
        <f>IFERROR(INDEX(Nível!D:D,MATCH(H655,Nível!A:A,0)),U654)</f>
        <v>C</v>
      </c>
      <c r="V655" s="411" t="str">
        <f>IFERROR(INDEX(Nível!D:D,MATCH(H655,Nível!B:B,0)),V654)</f>
        <v>C</v>
      </c>
      <c r="W655" s="412" t="str">
        <f>IFERROR(INDEX(Nível!D:D,MATCH(H655,Nível!C:C,0)),CARREIRA!W654)</f>
        <v>C</v>
      </c>
      <c r="AZ655" s="411"/>
      <c r="BA655" s="413"/>
      <c r="BB655" s="414"/>
      <c r="BC655" s="414"/>
      <c r="BD655" s="414"/>
      <c r="BE655" s="414"/>
    </row>
    <row r="656" spans="7:57" ht="15" customHeight="1">
      <c r="G656" s="415"/>
      <c r="H656" s="411">
        <v>644</v>
      </c>
      <c r="I656" s="411">
        <f t="shared" si="76"/>
        <v>0.2</v>
      </c>
      <c r="J656" s="780"/>
      <c r="K656" s="533">
        <f>$K$14</f>
        <v>0</v>
      </c>
      <c r="L656" s="780"/>
      <c r="M656" s="526">
        <f t="shared" si="77"/>
        <v>0</v>
      </c>
      <c r="N656" s="527">
        <f t="shared" si="78"/>
        <v>0.2</v>
      </c>
      <c r="O656" s="413"/>
      <c r="P656" s="531"/>
      <c r="Q656" s="531"/>
      <c r="R656" s="530">
        <f t="shared" si="74"/>
        <v>0.2</v>
      </c>
      <c r="S656" s="532">
        <f t="shared" si="79"/>
        <v>128.80000000000123</v>
      </c>
      <c r="T656" s="411" t="str">
        <f t="shared" si="75"/>
        <v>C</v>
      </c>
      <c r="U656" s="411" t="str">
        <f>IFERROR(INDEX(Nível!D:D,MATCH(H656,Nível!A:A,0)),U655)</f>
        <v>C</v>
      </c>
      <c r="V656" s="411" t="str">
        <f>IFERROR(INDEX(Nível!D:D,MATCH(H656,Nível!B:B,0)),V655)</f>
        <v>C</v>
      </c>
      <c r="W656" s="412" t="str">
        <f>IFERROR(INDEX(Nível!D:D,MATCH(H656,Nível!C:C,0)),CARREIRA!W655)</f>
        <v>C</v>
      </c>
      <c r="AZ656" s="411"/>
      <c r="BA656" s="413"/>
      <c r="BB656" s="414"/>
      <c r="BC656" s="414"/>
      <c r="BD656" s="414"/>
      <c r="BE656" s="414"/>
    </row>
    <row r="657" spans="7:57" ht="15" customHeight="1">
      <c r="G657" s="415"/>
      <c r="H657" s="411">
        <v>645</v>
      </c>
      <c r="I657" s="411">
        <f t="shared" si="76"/>
        <v>0.2</v>
      </c>
      <c r="J657" s="780"/>
      <c r="K657" s="533">
        <f>$K$15</f>
        <v>0</v>
      </c>
      <c r="L657" s="780"/>
      <c r="M657" s="526">
        <f t="shared" si="77"/>
        <v>0</v>
      </c>
      <c r="N657" s="527">
        <f t="shared" si="78"/>
        <v>0.2</v>
      </c>
      <c r="O657" s="413"/>
      <c r="P657" s="531"/>
      <c r="Q657" s="531"/>
      <c r="R657" s="530">
        <f t="shared" si="74"/>
        <v>0.2</v>
      </c>
      <c r="S657" s="532">
        <f t="shared" si="79"/>
        <v>129.00000000000122</v>
      </c>
      <c r="T657" s="411" t="str">
        <f t="shared" si="75"/>
        <v>C</v>
      </c>
      <c r="U657" s="411" t="str">
        <f>IFERROR(INDEX(Nível!D:D,MATCH(H657,Nível!A:A,0)),U656)</f>
        <v>C</v>
      </c>
      <c r="V657" s="411" t="str">
        <f>IFERROR(INDEX(Nível!D:D,MATCH(H657,Nível!B:B,0)),V656)</f>
        <v>C</v>
      </c>
      <c r="W657" s="412" t="str">
        <f>IFERROR(INDEX(Nível!D:D,MATCH(H657,Nível!C:C,0)),CARREIRA!W656)</f>
        <v>C</v>
      </c>
      <c r="AZ657" s="411"/>
      <c r="BA657" s="413"/>
      <c r="BB657" s="414"/>
      <c r="BC657" s="414"/>
      <c r="BD657" s="414"/>
      <c r="BE657" s="414"/>
    </row>
    <row r="658" spans="7:57" ht="15" customHeight="1">
      <c r="G658" s="415"/>
      <c r="H658" s="417">
        <v>646</v>
      </c>
      <c r="I658" s="411">
        <f t="shared" si="76"/>
        <v>0.2</v>
      </c>
      <c r="J658" s="780"/>
      <c r="K658" s="533">
        <f>$K$16</f>
        <v>0</v>
      </c>
      <c r="L658" s="780"/>
      <c r="M658" s="526">
        <f t="shared" si="77"/>
        <v>0</v>
      </c>
      <c r="N658" s="527">
        <f t="shared" si="78"/>
        <v>0.2</v>
      </c>
      <c r="O658" s="413"/>
      <c r="P658" s="531"/>
      <c r="Q658" s="531"/>
      <c r="R658" s="530">
        <f t="shared" si="74"/>
        <v>0.2</v>
      </c>
      <c r="S658" s="532">
        <f t="shared" si="79"/>
        <v>129.20000000000121</v>
      </c>
      <c r="T658" s="411" t="str">
        <f t="shared" si="75"/>
        <v>C</v>
      </c>
      <c r="U658" s="411" t="str">
        <f>IFERROR(INDEX(Nível!D:D,MATCH(H658,Nível!A:A,0)),U657)</f>
        <v>C</v>
      </c>
      <c r="V658" s="411" t="str">
        <f>IFERROR(INDEX(Nível!D:D,MATCH(H658,Nível!B:B,0)),V657)</f>
        <v>C</v>
      </c>
      <c r="W658" s="412" t="str">
        <f>IFERROR(INDEX(Nível!D:D,MATCH(H658,Nível!C:C,0)),CARREIRA!W657)</f>
        <v>C</v>
      </c>
      <c r="AZ658" s="411"/>
      <c r="BA658" s="413"/>
      <c r="BB658" s="414"/>
      <c r="BC658" s="414"/>
      <c r="BD658" s="414"/>
      <c r="BE658" s="414"/>
    </row>
    <row r="659" spans="7:57" ht="15" customHeight="1">
      <c r="G659" s="415"/>
      <c r="H659" s="411">
        <v>647</v>
      </c>
      <c r="I659" s="411">
        <f t="shared" si="76"/>
        <v>0.2</v>
      </c>
      <c r="J659" s="780"/>
      <c r="K659" s="533">
        <f>$K$17</f>
        <v>0</v>
      </c>
      <c r="L659" s="780"/>
      <c r="M659" s="526">
        <f t="shared" si="77"/>
        <v>0</v>
      </c>
      <c r="N659" s="527">
        <f t="shared" si="78"/>
        <v>0.2</v>
      </c>
      <c r="O659" s="413"/>
      <c r="P659" s="531"/>
      <c r="Q659" s="531"/>
      <c r="R659" s="530">
        <f t="shared" si="74"/>
        <v>0.2</v>
      </c>
      <c r="S659" s="532">
        <f t="shared" si="79"/>
        <v>129.4000000000012</v>
      </c>
      <c r="T659" s="411" t="str">
        <f t="shared" si="75"/>
        <v>C</v>
      </c>
      <c r="U659" s="411" t="str">
        <f>IFERROR(INDEX(Nível!D:D,MATCH(H659,Nível!A:A,0)),U658)</f>
        <v>C</v>
      </c>
      <c r="V659" s="411" t="str">
        <f>IFERROR(INDEX(Nível!D:D,MATCH(H659,Nível!B:B,0)),V658)</f>
        <v>C</v>
      </c>
      <c r="W659" s="412" t="str">
        <f>IFERROR(INDEX(Nível!D:D,MATCH(H659,Nível!C:C,0)),CARREIRA!W658)</f>
        <v>C</v>
      </c>
      <c r="AZ659" s="411"/>
      <c r="BA659" s="413"/>
      <c r="BB659" s="414"/>
      <c r="BC659" s="414"/>
      <c r="BD659" s="414"/>
      <c r="BE659" s="414"/>
    </row>
    <row r="660" spans="7:57" ht="15" customHeight="1">
      <c r="G660" s="417"/>
      <c r="H660" s="411">
        <v>648</v>
      </c>
      <c r="I660" s="411">
        <f t="shared" si="76"/>
        <v>0.2</v>
      </c>
      <c r="J660" s="781"/>
      <c r="K660" s="533">
        <f>$K$18</f>
        <v>0</v>
      </c>
      <c r="L660" s="781"/>
      <c r="M660" s="526">
        <f t="shared" si="77"/>
        <v>0</v>
      </c>
      <c r="N660" s="527">
        <f t="shared" si="78"/>
        <v>0.2</v>
      </c>
      <c r="O660" s="413"/>
      <c r="P660" s="531"/>
      <c r="Q660" s="531"/>
      <c r="R660" s="530">
        <f t="shared" si="74"/>
        <v>0.2</v>
      </c>
      <c r="S660" s="532">
        <f t="shared" si="79"/>
        <v>129.60000000000119</v>
      </c>
      <c r="T660" s="411" t="str">
        <f t="shared" si="75"/>
        <v>C</v>
      </c>
      <c r="U660" s="411" t="str">
        <f>IFERROR(INDEX(Nível!D:D,MATCH(H660,Nível!A:A,0)),U659)</f>
        <v>C</v>
      </c>
      <c r="V660" s="411" t="str">
        <f>IFERROR(INDEX(Nível!D:D,MATCH(H660,Nível!B:B,0)),V659)</f>
        <v>C</v>
      </c>
      <c r="W660" s="412" t="str">
        <f>IFERROR(INDEX(Nível!D:D,MATCH(H660,Nível!C:C,0)),CARREIRA!W659)</f>
        <v>C</v>
      </c>
      <c r="AZ660" s="411"/>
      <c r="BA660" s="413"/>
      <c r="BB660" s="414"/>
      <c r="BC660" s="414"/>
      <c r="BD660" s="414"/>
      <c r="BE660" s="414"/>
    </row>
    <row r="661" spans="7:57" ht="15" customHeight="1">
      <c r="G661" s="409" t="s">
        <v>586</v>
      </c>
      <c r="H661" s="417">
        <v>649</v>
      </c>
      <c r="I661" s="411">
        <f t="shared" si="76"/>
        <v>0.2</v>
      </c>
      <c r="J661" s="779">
        <f>$J$13</f>
        <v>0</v>
      </c>
      <c r="K661" s="533">
        <f>$K$13</f>
        <v>0</v>
      </c>
      <c r="L661" s="779">
        <f>$L$13</f>
        <v>0</v>
      </c>
      <c r="M661" s="526">
        <f t="shared" si="77"/>
        <v>0</v>
      </c>
      <c r="N661" s="527">
        <f t="shared" si="78"/>
        <v>0.2</v>
      </c>
      <c r="O661" s="413"/>
      <c r="P661" s="531"/>
      <c r="Q661" s="531"/>
      <c r="R661" s="530">
        <f t="shared" si="74"/>
        <v>0.2</v>
      </c>
      <c r="S661" s="532">
        <f t="shared" si="79"/>
        <v>129.80000000000118</v>
      </c>
      <c r="T661" s="411" t="str">
        <f t="shared" si="75"/>
        <v>C</v>
      </c>
      <c r="U661" s="411" t="str">
        <f>IFERROR(INDEX(Nível!D:D,MATCH(H661,Nível!A:A,0)),U660)</f>
        <v>C</v>
      </c>
      <c r="V661" s="411" t="str">
        <f>IFERROR(INDEX(Nível!D:D,MATCH(H661,Nível!B:B,0)),V660)</f>
        <v>C</v>
      </c>
      <c r="W661" s="412" t="str">
        <f>IFERROR(INDEX(Nível!D:D,MATCH(H661,Nível!C:C,0)),CARREIRA!W660)</f>
        <v>C</v>
      </c>
      <c r="AZ661" s="411"/>
      <c r="BA661" s="413"/>
      <c r="BB661" s="414"/>
      <c r="BC661" s="414"/>
      <c r="BD661" s="414"/>
      <c r="BE661" s="414"/>
    </row>
    <row r="662" spans="7:57" ht="15" customHeight="1">
      <c r="G662" s="415"/>
      <c r="H662" s="411">
        <v>650</v>
      </c>
      <c r="I662" s="411">
        <f t="shared" si="76"/>
        <v>0.2</v>
      </c>
      <c r="J662" s="780"/>
      <c r="K662" s="533">
        <f>$K$14</f>
        <v>0</v>
      </c>
      <c r="L662" s="780"/>
      <c r="M662" s="526">
        <f t="shared" si="77"/>
        <v>0</v>
      </c>
      <c r="N662" s="527">
        <f t="shared" si="78"/>
        <v>0.2</v>
      </c>
      <c r="O662" s="413"/>
      <c r="P662" s="531"/>
      <c r="Q662" s="531"/>
      <c r="R662" s="530">
        <f t="shared" si="74"/>
        <v>0.2</v>
      </c>
      <c r="S662" s="532">
        <f t="shared" si="79"/>
        <v>130.00000000000117</v>
      </c>
      <c r="T662" s="411" t="str">
        <f t="shared" si="75"/>
        <v>C</v>
      </c>
      <c r="U662" s="411" t="str">
        <f>IFERROR(INDEX(Nível!D:D,MATCH(H662,Nível!A:A,0)),U661)</f>
        <v>C</v>
      </c>
      <c r="V662" s="411" t="str">
        <f>IFERROR(INDEX(Nível!D:D,MATCH(H662,Nível!B:B,0)),V661)</f>
        <v>C</v>
      </c>
      <c r="W662" s="412" t="str">
        <f>IFERROR(INDEX(Nível!D:D,MATCH(H662,Nível!C:C,0)),CARREIRA!W661)</f>
        <v>C</v>
      </c>
      <c r="AZ662" s="411"/>
      <c r="BA662" s="413"/>
      <c r="BB662" s="414"/>
      <c r="BC662" s="414"/>
      <c r="BD662" s="414"/>
      <c r="BE662" s="414"/>
    </row>
    <row r="663" spans="7:57" ht="15" customHeight="1">
      <c r="G663" s="415"/>
      <c r="H663" s="411">
        <v>651</v>
      </c>
      <c r="I663" s="411">
        <f t="shared" si="76"/>
        <v>0.2</v>
      </c>
      <c r="J663" s="780"/>
      <c r="K663" s="533">
        <f>$K$15</f>
        <v>0</v>
      </c>
      <c r="L663" s="780"/>
      <c r="M663" s="526">
        <f t="shared" si="77"/>
        <v>0</v>
      </c>
      <c r="N663" s="527">
        <f t="shared" si="78"/>
        <v>0.2</v>
      </c>
      <c r="O663" s="413"/>
      <c r="P663" s="531"/>
      <c r="Q663" s="531"/>
      <c r="R663" s="530">
        <f t="shared" si="74"/>
        <v>0.2</v>
      </c>
      <c r="S663" s="532">
        <f t="shared" si="79"/>
        <v>130.20000000000115</v>
      </c>
      <c r="T663" s="411" t="str">
        <f t="shared" si="75"/>
        <v>C</v>
      </c>
      <c r="U663" s="411" t="str">
        <f>IFERROR(INDEX(Nível!D:D,MATCH(H663,Nível!A:A,0)),U662)</f>
        <v>C</v>
      </c>
      <c r="V663" s="411" t="str">
        <f>IFERROR(INDEX(Nível!D:D,MATCH(H663,Nível!B:B,0)),V662)</f>
        <v>C</v>
      </c>
      <c r="W663" s="412" t="str">
        <f>IFERROR(INDEX(Nível!D:D,MATCH(H663,Nível!C:C,0)),CARREIRA!W662)</f>
        <v>C</v>
      </c>
      <c r="AZ663" s="411"/>
      <c r="BA663" s="413"/>
      <c r="BB663" s="414"/>
      <c r="BC663" s="414"/>
      <c r="BD663" s="414"/>
      <c r="BE663" s="414"/>
    </row>
    <row r="664" spans="7:57" ht="15" customHeight="1">
      <c r="G664" s="415"/>
      <c r="H664" s="417">
        <v>652</v>
      </c>
      <c r="I664" s="411">
        <f t="shared" si="76"/>
        <v>0.2</v>
      </c>
      <c r="J664" s="780"/>
      <c r="K664" s="533">
        <f>$K$16</f>
        <v>0</v>
      </c>
      <c r="L664" s="780"/>
      <c r="M664" s="526">
        <f t="shared" si="77"/>
        <v>0</v>
      </c>
      <c r="N664" s="527">
        <f t="shared" si="78"/>
        <v>0.2</v>
      </c>
      <c r="O664" s="413"/>
      <c r="P664" s="531"/>
      <c r="Q664" s="531"/>
      <c r="R664" s="530">
        <f t="shared" si="74"/>
        <v>0.2</v>
      </c>
      <c r="S664" s="532">
        <f t="shared" si="79"/>
        <v>130.40000000000114</v>
      </c>
      <c r="T664" s="411" t="str">
        <f t="shared" si="75"/>
        <v>C</v>
      </c>
      <c r="U664" s="411" t="str">
        <f>IFERROR(INDEX(Nível!D:D,MATCH(H664,Nível!A:A,0)),U663)</f>
        <v>C</v>
      </c>
      <c r="V664" s="411" t="str">
        <f>IFERROR(INDEX(Nível!D:D,MATCH(H664,Nível!B:B,0)),V663)</f>
        <v>C</v>
      </c>
      <c r="W664" s="412" t="str">
        <f>IFERROR(INDEX(Nível!D:D,MATCH(H664,Nível!C:C,0)),CARREIRA!W663)</f>
        <v>C</v>
      </c>
      <c r="AZ664" s="411"/>
      <c r="BA664" s="413"/>
      <c r="BB664" s="414"/>
      <c r="BC664" s="414"/>
      <c r="BD664" s="414"/>
      <c r="BE664" s="414"/>
    </row>
    <row r="665" spans="7:57" ht="15" customHeight="1">
      <c r="G665" s="415"/>
      <c r="H665" s="411">
        <v>653</v>
      </c>
      <c r="I665" s="411">
        <f t="shared" si="76"/>
        <v>0.2</v>
      </c>
      <c r="J665" s="780"/>
      <c r="K665" s="533">
        <f>$K$17</f>
        <v>0</v>
      </c>
      <c r="L665" s="780"/>
      <c r="M665" s="526">
        <f t="shared" si="77"/>
        <v>0</v>
      </c>
      <c r="N665" s="527">
        <f t="shared" si="78"/>
        <v>0.2</v>
      </c>
      <c r="O665" s="413"/>
      <c r="P665" s="531"/>
      <c r="Q665" s="531"/>
      <c r="R665" s="530">
        <f t="shared" si="74"/>
        <v>0.2</v>
      </c>
      <c r="S665" s="532">
        <f t="shared" si="79"/>
        <v>130.60000000000113</v>
      </c>
      <c r="T665" s="411" t="str">
        <f t="shared" si="75"/>
        <v>C</v>
      </c>
      <c r="U665" s="411" t="str">
        <f>IFERROR(INDEX(Nível!D:D,MATCH(H665,Nível!A:A,0)),U664)</f>
        <v>C</v>
      </c>
      <c r="V665" s="411" t="str">
        <f>IFERROR(INDEX(Nível!D:D,MATCH(H665,Nível!B:B,0)),V664)</f>
        <v>C</v>
      </c>
      <c r="W665" s="412" t="str">
        <f>IFERROR(INDEX(Nível!D:D,MATCH(H665,Nível!C:C,0)),CARREIRA!W664)</f>
        <v>C</v>
      </c>
      <c r="AZ665" s="411"/>
      <c r="BA665" s="413"/>
      <c r="BB665" s="414"/>
      <c r="BC665" s="414"/>
      <c r="BD665" s="414"/>
      <c r="BE665" s="414"/>
    </row>
    <row r="666" spans="7:57" ht="15" customHeight="1">
      <c r="G666" s="415"/>
      <c r="H666" s="411">
        <v>654</v>
      </c>
      <c r="I666" s="411">
        <f t="shared" si="76"/>
        <v>0.2</v>
      </c>
      <c r="J666" s="781"/>
      <c r="K666" s="533">
        <f>$K$18</f>
        <v>0</v>
      </c>
      <c r="L666" s="780"/>
      <c r="M666" s="526">
        <f t="shared" si="77"/>
        <v>0</v>
      </c>
      <c r="N666" s="527">
        <f t="shared" si="78"/>
        <v>0.2</v>
      </c>
      <c r="O666" s="413"/>
      <c r="P666" s="531"/>
      <c r="Q666" s="531"/>
      <c r="R666" s="530">
        <f t="shared" si="74"/>
        <v>0.2</v>
      </c>
      <c r="S666" s="532">
        <f t="shared" si="79"/>
        <v>130.80000000000112</v>
      </c>
      <c r="T666" s="411" t="str">
        <f t="shared" si="75"/>
        <v>C</v>
      </c>
      <c r="U666" s="411" t="str">
        <f>IFERROR(INDEX(Nível!D:D,MATCH(H666,Nível!A:A,0)),U665)</f>
        <v>C</v>
      </c>
      <c r="V666" s="411" t="str">
        <f>IFERROR(INDEX(Nível!D:D,MATCH(H666,Nível!B:B,0)),V665)</f>
        <v>C</v>
      </c>
      <c r="W666" s="412" t="str">
        <f>IFERROR(INDEX(Nível!D:D,MATCH(H666,Nível!C:C,0)),CARREIRA!W665)</f>
        <v>C</v>
      </c>
      <c r="AZ666" s="411"/>
      <c r="BA666" s="413"/>
      <c r="BB666" s="414"/>
      <c r="BC666" s="414"/>
      <c r="BD666" s="414"/>
      <c r="BE666" s="414"/>
    </row>
    <row r="667" spans="7:57" ht="15" customHeight="1">
      <c r="G667" s="415"/>
      <c r="H667" s="417">
        <v>655</v>
      </c>
      <c r="I667" s="411">
        <f t="shared" si="76"/>
        <v>0.2</v>
      </c>
      <c r="J667" s="779">
        <f>$J$13</f>
        <v>0</v>
      </c>
      <c r="K667" s="533">
        <f>$K$13</f>
        <v>0</v>
      </c>
      <c r="L667" s="780"/>
      <c r="M667" s="526">
        <f t="shared" si="77"/>
        <v>0</v>
      </c>
      <c r="N667" s="527">
        <f t="shared" si="78"/>
        <v>0.2</v>
      </c>
      <c r="O667" s="413"/>
      <c r="P667" s="531"/>
      <c r="Q667" s="531"/>
      <c r="R667" s="530">
        <f t="shared" si="74"/>
        <v>0.2</v>
      </c>
      <c r="S667" s="532">
        <f t="shared" si="79"/>
        <v>131.00000000000111</v>
      </c>
      <c r="T667" s="411" t="str">
        <f t="shared" si="75"/>
        <v>C</v>
      </c>
      <c r="U667" s="411" t="str">
        <f>IFERROR(INDEX(Nível!D:D,MATCH(H667,Nível!A:A,0)),U666)</f>
        <v>C</v>
      </c>
      <c r="V667" s="411" t="str">
        <f>IFERROR(INDEX(Nível!D:D,MATCH(H667,Nível!B:B,0)),V666)</f>
        <v>C</v>
      </c>
      <c r="W667" s="412" t="str">
        <f>IFERROR(INDEX(Nível!D:D,MATCH(H667,Nível!C:C,0)),CARREIRA!W666)</f>
        <v>C</v>
      </c>
      <c r="AZ667" s="411"/>
      <c r="BA667" s="413"/>
      <c r="BB667" s="414"/>
      <c r="BC667" s="414"/>
      <c r="BD667" s="414"/>
      <c r="BE667" s="414"/>
    </row>
    <row r="668" spans="7:57" ht="15" customHeight="1">
      <c r="G668" s="415"/>
      <c r="H668" s="411">
        <v>656</v>
      </c>
      <c r="I668" s="411">
        <f t="shared" si="76"/>
        <v>0.2</v>
      </c>
      <c r="J668" s="780"/>
      <c r="K668" s="533">
        <f>$K$14</f>
        <v>0</v>
      </c>
      <c r="L668" s="780"/>
      <c r="M668" s="526">
        <f t="shared" si="77"/>
        <v>0</v>
      </c>
      <c r="N668" s="527">
        <f t="shared" si="78"/>
        <v>0.2</v>
      </c>
      <c r="O668" s="413"/>
      <c r="P668" s="531"/>
      <c r="Q668" s="531"/>
      <c r="R668" s="530">
        <f t="shared" si="74"/>
        <v>0.2</v>
      </c>
      <c r="S668" s="532">
        <f t="shared" si="79"/>
        <v>131.2000000000011</v>
      </c>
      <c r="T668" s="411" t="str">
        <f t="shared" si="75"/>
        <v>C</v>
      </c>
      <c r="U668" s="411" t="str">
        <f>IFERROR(INDEX(Nível!D:D,MATCH(H668,Nível!A:A,0)),U667)</f>
        <v>C</v>
      </c>
      <c r="V668" s="411" t="str">
        <f>IFERROR(INDEX(Nível!D:D,MATCH(H668,Nível!B:B,0)),V667)</f>
        <v>C</v>
      </c>
      <c r="W668" s="412" t="str">
        <f>IFERROR(INDEX(Nível!D:D,MATCH(H668,Nível!C:C,0)),CARREIRA!W667)</f>
        <v>C</v>
      </c>
      <c r="AZ668" s="411"/>
      <c r="BA668" s="413"/>
      <c r="BB668" s="414"/>
      <c r="BC668" s="414"/>
      <c r="BD668" s="414"/>
      <c r="BE668" s="414"/>
    </row>
    <row r="669" spans="7:57" ht="15" customHeight="1">
      <c r="G669" s="415"/>
      <c r="H669" s="411">
        <v>657</v>
      </c>
      <c r="I669" s="411">
        <f t="shared" si="76"/>
        <v>0.2</v>
      </c>
      <c r="J669" s="780"/>
      <c r="K669" s="533">
        <f>$K$15</f>
        <v>0</v>
      </c>
      <c r="L669" s="780"/>
      <c r="M669" s="526">
        <f t="shared" si="77"/>
        <v>0</v>
      </c>
      <c r="N669" s="527">
        <f t="shared" si="78"/>
        <v>0.2</v>
      </c>
      <c r="O669" s="413"/>
      <c r="P669" s="531"/>
      <c r="Q669" s="531"/>
      <c r="R669" s="530">
        <f t="shared" si="74"/>
        <v>0.2</v>
      </c>
      <c r="S669" s="532">
        <f t="shared" si="79"/>
        <v>131.40000000000109</v>
      </c>
      <c r="T669" s="411" t="str">
        <f t="shared" si="75"/>
        <v>C</v>
      </c>
      <c r="U669" s="411" t="str">
        <f>IFERROR(INDEX(Nível!D:D,MATCH(H669,Nível!A:A,0)),U668)</f>
        <v>C</v>
      </c>
      <c r="V669" s="411" t="str">
        <f>IFERROR(INDEX(Nível!D:D,MATCH(H669,Nível!B:B,0)),V668)</f>
        <v>C</v>
      </c>
      <c r="W669" s="412" t="str">
        <f>IFERROR(INDEX(Nível!D:D,MATCH(H669,Nível!C:C,0)),CARREIRA!W668)</f>
        <v>C</v>
      </c>
      <c r="AZ669" s="411"/>
      <c r="BA669" s="413"/>
      <c r="BB669" s="414"/>
      <c r="BC669" s="414"/>
      <c r="BD669" s="414"/>
      <c r="BE669" s="414"/>
    </row>
    <row r="670" spans="7:57" ht="15" customHeight="1">
      <c r="G670" s="415"/>
      <c r="H670" s="417">
        <v>658</v>
      </c>
      <c r="I670" s="411">
        <f t="shared" si="76"/>
        <v>0.2</v>
      </c>
      <c r="J670" s="780"/>
      <c r="K670" s="533">
        <f>$K$16</f>
        <v>0</v>
      </c>
      <c r="L670" s="780"/>
      <c r="M670" s="526">
        <f t="shared" si="77"/>
        <v>0</v>
      </c>
      <c r="N670" s="527">
        <f t="shared" si="78"/>
        <v>0.2</v>
      </c>
      <c r="O670" s="413"/>
      <c r="P670" s="531"/>
      <c r="Q670" s="531"/>
      <c r="R670" s="530">
        <f t="shared" si="74"/>
        <v>0.2</v>
      </c>
      <c r="S670" s="532">
        <f t="shared" si="79"/>
        <v>131.60000000000107</v>
      </c>
      <c r="T670" s="411" t="str">
        <f t="shared" si="75"/>
        <v>C</v>
      </c>
      <c r="U670" s="411" t="str">
        <f>IFERROR(INDEX(Nível!D:D,MATCH(H670,Nível!A:A,0)),U669)</f>
        <v>C</v>
      </c>
      <c r="V670" s="411" t="str">
        <f>IFERROR(INDEX(Nível!D:D,MATCH(H670,Nível!B:B,0)),V669)</f>
        <v>C</v>
      </c>
      <c r="W670" s="412" t="str">
        <f>IFERROR(INDEX(Nível!D:D,MATCH(H670,Nível!C:C,0)),CARREIRA!W669)</f>
        <v>C</v>
      </c>
      <c r="AZ670" s="411"/>
      <c r="BA670" s="413"/>
      <c r="BB670" s="414"/>
      <c r="BC670" s="414"/>
      <c r="BD670" s="414"/>
      <c r="BE670" s="414"/>
    </row>
    <row r="671" spans="7:57" ht="15" customHeight="1">
      <c r="G671" s="415"/>
      <c r="H671" s="411">
        <v>659</v>
      </c>
      <c r="I671" s="411">
        <f t="shared" si="76"/>
        <v>0.2</v>
      </c>
      <c r="J671" s="780"/>
      <c r="K671" s="533">
        <f>$K$17</f>
        <v>0</v>
      </c>
      <c r="L671" s="780"/>
      <c r="M671" s="526">
        <f t="shared" si="77"/>
        <v>0</v>
      </c>
      <c r="N671" s="527">
        <f t="shared" si="78"/>
        <v>0.2</v>
      </c>
      <c r="O671" s="413"/>
      <c r="P671" s="531"/>
      <c r="Q671" s="531"/>
      <c r="R671" s="530">
        <f t="shared" si="74"/>
        <v>0.2</v>
      </c>
      <c r="S671" s="532">
        <f t="shared" si="79"/>
        <v>131.80000000000106</v>
      </c>
      <c r="T671" s="411" t="str">
        <f t="shared" si="75"/>
        <v>C</v>
      </c>
      <c r="U671" s="411" t="str">
        <f>IFERROR(INDEX(Nível!D:D,MATCH(H671,Nível!A:A,0)),U670)</f>
        <v>C</v>
      </c>
      <c r="V671" s="411" t="str">
        <f>IFERROR(INDEX(Nível!D:D,MATCH(H671,Nível!B:B,0)),V670)</f>
        <v>C</v>
      </c>
      <c r="W671" s="412" t="str">
        <f>IFERROR(INDEX(Nível!D:D,MATCH(H671,Nível!C:C,0)),CARREIRA!W670)</f>
        <v>C</v>
      </c>
      <c r="AZ671" s="411"/>
      <c r="BA671" s="413"/>
      <c r="BB671" s="414"/>
      <c r="BC671" s="414"/>
      <c r="BD671" s="414"/>
      <c r="BE671" s="414"/>
    </row>
    <row r="672" spans="7:57" ht="15" customHeight="1">
      <c r="G672" s="417"/>
      <c r="H672" s="411">
        <v>660</v>
      </c>
      <c r="I672" s="411">
        <f t="shared" si="76"/>
        <v>0.2</v>
      </c>
      <c r="J672" s="781"/>
      <c r="K672" s="533">
        <f>$K$18</f>
        <v>0</v>
      </c>
      <c r="L672" s="780"/>
      <c r="M672" s="526">
        <f t="shared" si="77"/>
        <v>0</v>
      </c>
      <c r="N672" s="527">
        <f t="shared" si="78"/>
        <v>0.2</v>
      </c>
      <c r="O672" s="413"/>
      <c r="P672" s="531"/>
      <c r="Q672" s="531"/>
      <c r="R672" s="530">
        <f t="shared" si="74"/>
        <v>0.2</v>
      </c>
      <c r="S672" s="532">
        <f t="shared" si="79"/>
        <v>132.00000000000105</v>
      </c>
      <c r="T672" s="411" t="str">
        <f t="shared" si="75"/>
        <v>C</v>
      </c>
      <c r="U672" s="411" t="str">
        <f>IFERROR(INDEX(Nível!D:D,MATCH(H672,Nível!A:A,0)),U671)</f>
        <v>C</v>
      </c>
      <c r="V672" s="411" t="str">
        <f>IFERROR(INDEX(Nível!D:D,MATCH(H672,Nível!B:B,0)),V671)</f>
        <v>C</v>
      </c>
      <c r="W672" s="412" t="str">
        <f>IFERROR(INDEX(Nível!D:D,MATCH(H672,Nível!C:C,0)),CARREIRA!W671)</f>
        <v>C</v>
      </c>
      <c r="AZ672" s="411"/>
      <c r="BA672" s="413"/>
      <c r="BB672" s="414"/>
      <c r="BC672" s="414"/>
      <c r="BD672" s="414"/>
      <c r="BE672" s="414"/>
    </row>
    <row r="673" spans="7:57" ht="15" customHeight="1">
      <c r="G673" s="409" t="s">
        <v>587</v>
      </c>
      <c r="H673" s="417">
        <v>661</v>
      </c>
      <c r="I673" s="411">
        <f t="shared" si="76"/>
        <v>0.2</v>
      </c>
      <c r="J673" s="779">
        <f>$J$13</f>
        <v>0</v>
      </c>
      <c r="K673" s="533">
        <f>$K$13</f>
        <v>0</v>
      </c>
      <c r="L673" s="780"/>
      <c r="M673" s="526">
        <f t="shared" si="77"/>
        <v>0</v>
      </c>
      <c r="N673" s="527">
        <f t="shared" si="78"/>
        <v>0.2</v>
      </c>
      <c r="O673" s="413"/>
      <c r="P673" s="531"/>
      <c r="Q673" s="531"/>
      <c r="R673" s="530">
        <f t="shared" si="74"/>
        <v>0.2</v>
      </c>
      <c r="S673" s="532">
        <f t="shared" si="79"/>
        <v>132.20000000000104</v>
      </c>
      <c r="T673" s="411" t="str">
        <f t="shared" si="75"/>
        <v>C</v>
      </c>
      <c r="U673" s="411" t="str">
        <f>IFERROR(INDEX(Nível!D:D,MATCH(H673,Nível!A:A,0)),U672)</f>
        <v>C</v>
      </c>
      <c r="V673" s="411" t="str">
        <f>IFERROR(INDEX(Nível!D:D,MATCH(H673,Nível!B:B,0)),V672)</f>
        <v>C</v>
      </c>
      <c r="W673" s="412" t="str">
        <f>IFERROR(INDEX(Nível!D:D,MATCH(H673,Nível!C:C,0)),CARREIRA!W672)</f>
        <v>C</v>
      </c>
      <c r="AZ673" s="411"/>
      <c r="BA673" s="413"/>
      <c r="BB673" s="414"/>
      <c r="BC673" s="414"/>
      <c r="BD673" s="414"/>
      <c r="BE673" s="414"/>
    </row>
    <row r="674" spans="7:57" ht="15" customHeight="1">
      <c r="G674" s="415"/>
      <c r="H674" s="411">
        <v>662</v>
      </c>
      <c r="I674" s="411">
        <f t="shared" si="76"/>
        <v>0.2</v>
      </c>
      <c r="J674" s="780"/>
      <c r="K674" s="533">
        <f>$K$14</f>
        <v>0</v>
      </c>
      <c r="L674" s="780"/>
      <c r="M674" s="526">
        <f t="shared" si="77"/>
        <v>0</v>
      </c>
      <c r="N674" s="527">
        <f t="shared" si="78"/>
        <v>0.2</v>
      </c>
      <c r="O674" s="413"/>
      <c r="P674" s="531"/>
      <c r="Q674" s="531"/>
      <c r="R674" s="530">
        <f t="shared" si="74"/>
        <v>0.2</v>
      </c>
      <c r="S674" s="532">
        <f t="shared" si="79"/>
        <v>132.40000000000103</v>
      </c>
      <c r="T674" s="411" t="str">
        <f t="shared" si="75"/>
        <v>C</v>
      </c>
      <c r="U674" s="411" t="str">
        <f>IFERROR(INDEX(Nível!D:D,MATCH(H674,Nível!A:A,0)),U673)</f>
        <v>C</v>
      </c>
      <c r="V674" s="411" t="str">
        <f>IFERROR(INDEX(Nível!D:D,MATCH(H674,Nível!B:B,0)),V673)</f>
        <v>C</v>
      </c>
      <c r="W674" s="412" t="str">
        <f>IFERROR(INDEX(Nível!D:D,MATCH(H674,Nível!C:C,0)),CARREIRA!W673)</f>
        <v>C</v>
      </c>
      <c r="AZ674" s="411"/>
      <c r="BA674" s="413"/>
      <c r="BB674" s="414"/>
      <c r="BC674" s="414"/>
      <c r="BD674" s="414"/>
      <c r="BE674" s="414"/>
    </row>
    <row r="675" spans="7:57" ht="15" customHeight="1">
      <c r="G675" s="415"/>
      <c r="H675" s="411">
        <v>663</v>
      </c>
      <c r="I675" s="411">
        <f t="shared" si="76"/>
        <v>0.2</v>
      </c>
      <c r="J675" s="780"/>
      <c r="K675" s="533">
        <f>$K$15</f>
        <v>0</v>
      </c>
      <c r="L675" s="780"/>
      <c r="M675" s="526">
        <f t="shared" si="77"/>
        <v>0</v>
      </c>
      <c r="N675" s="527">
        <f t="shared" si="78"/>
        <v>0.2</v>
      </c>
      <c r="O675" s="413"/>
      <c r="P675" s="531"/>
      <c r="Q675" s="531"/>
      <c r="R675" s="530">
        <f t="shared" si="74"/>
        <v>0.2</v>
      </c>
      <c r="S675" s="532">
        <f t="shared" si="79"/>
        <v>132.60000000000102</v>
      </c>
      <c r="T675" s="411" t="str">
        <f t="shared" si="75"/>
        <v>C</v>
      </c>
      <c r="U675" s="411" t="str">
        <f>IFERROR(INDEX(Nível!D:D,MATCH(H675,Nível!A:A,0)),U674)</f>
        <v>C</v>
      </c>
      <c r="V675" s="411" t="str">
        <f>IFERROR(INDEX(Nível!D:D,MATCH(H675,Nível!B:B,0)),V674)</f>
        <v>C</v>
      </c>
      <c r="W675" s="412" t="str">
        <f>IFERROR(INDEX(Nível!D:D,MATCH(H675,Nível!C:C,0)),CARREIRA!W674)</f>
        <v>C</v>
      </c>
      <c r="AZ675" s="411"/>
      <c r="BA675" s="413"/>
      <c r="BB675" s="414"/>
      <c r="BC675" s="414"/>
      <c r="BD675" s="414"/>
      <c r="BE675" s="414"/>
    </row>
    <row r="676" spans="7:57" ht="15" customHeight="1">
      <c r="G676" s="415"/>
      <c r="H676" s="417">
        <v>664</v>
      </c>
      <c r="I676" s="411">
        <f t="shared" si="76"/>
        <v>0.2</v>
      </c>
      <c r="J676" s="780"/>
      <c r="K676" s="533">
        <f>$K$16</f>
        <v>0</v>
      </c>
      <c r="L676" s="780"/>
      <c r="M676" s="526">
        <f t="shared" si="77"/>
        <v>0</v>
      </c>
      <c r="N676" s="527">
        <f t="shared" si="78"/>
        <v>0.2</v>
      </c>
      <c r="O676" s="413"/>
      <c r="P676" s="531"/>
      <c r="Q676" s="531"/>
      <c r="R676" s="530">
        <f t="shared" si="74"/>
        <v>0.2</v>
      </c>
      <c r="S676" s="532">
        <f t="shared" si="79"/>
        <v>132.80000000000101</v>
      </c>
      <c r="T676" s="411" t="str">
        <f t="shared" si="75"/>
        <v>C</v>
      </c>
      <c r="U676" s="411" t="str">
        <f>IFERROR(INDEX(Nível!D:D,MATCH(H676,Nível!A:A,0)),U675)</f>
        <v>C</v>
      </c>
      <c r="V676" s="411" t="str">
        <f>IFERROR(INDEX(Nível!D:D,MATCH(H676,Nível!B:B,0)),V675)</f>
        <v>C</v>
      </c>
      <c r="W676" s="412" t="str">
        <f>IFERROR(INDEX(Nível!D:D,MATCH(H676,Nível!C:C,0)),CARREIRA!W675)</f>
        <v>C</v>
      </c>
      <c r="AZ676" s="411"/>
      <c r="BA676" s="413"/>
      <c r="BB676" s="414"/>
      <c r="BC676" s="414"/>
      <c r="BD676" s="414"/>
      <c r="BE676" s="414"/>
    </row>
    <row r="677" spans="7:57" ht="15" customHeight="1">
      <c r="G677" s="415"/>
      <c r="H677" s="411">
        <v>665</v>
      </c>
      <c r="I677" s="411">
        <f t="shared" si="76"/>
        <v>0.2</v>
      </c>
      <c r="J677" s="780"/>
      <c r="K677" s="533">
        <f>$K$17</f>
        <v>0</v>
      </c>
      <c r="L677" s="780"/>
      <c r="M677" s="526">
        <f t="shared" si="77"/>
        <v>0</v>
      </c>
      <c r="N677" s="527">
        <f t="shared" si="78"/>
        <v>0.2</v>
      </c>
      <c r="O677" s="413"/>
      <c r="P677" s="531"/>
      <c r="Q677" s="531"/>
      <c r="R677" s="530">
        <f t="shared" si="74"/>
        <v>0.2</v>
      </c>
      <c r="S677" s="532">
        <f t="shared" si="79"/>
        <v>133.00000000000099</v>
      </c>
      <c r="T677" s="411" t="str">
        <f t="shared" si="75"/>
        <v>C</v>
      </c>
      <c r="U677" s="411" t="str">
        <f>IFERROR(INDEX(Nível!D:D,MATCH(H677,Nível!A:A,0)),U676)</f>
        <v>C</v>
      </c>
      <c r="V677" s="411" t="str">
        <f>IFERROR(INDEX(Nível!D:D,MATCH(H677,Nível!B:B,0)),V676)</f>
        <v>C</v>
      </c>
      <c r="W677" s="412" t="str">
        <f>IFERROR(INDEX(Nível!D:D,MATCH(H677,Nível!C:C,0)),CARREIRA!W676)</f>
        <v>C</v>
      </c>
      <c r="AZ677" s="411"/>
      <c r="BA677" s="413"/>
      <c r="BB677" s="414"/>
      <c r="BC677" s="414"/>
      <c r="BD677" s="414"/>
      <c r="BE677" s="414"/>
    </row>
    <row r="678" spans="7:57" ht="15" customHeight="1">
      <c r="G678" s="415"/>
      <c r="H678" s="411">
        <v>666</v>
      </c>
      <c r="I678" s="411">
        <f t="shared" si="76"/>
        <v>0.2</v>
      </c>
      <c r="J678" s="781"/>
      <c r="K678" s="533">
        <f>$K$18</f>
        <v>0</v>
      </c>
      <c r="L678" s="780"/>
      <c r="M678" s="526">
        <f t="shared" si="77"/>
        <v>0</v>
      </c>
      <c r="N678" s="527">
        <f t="shared" si="78"/>
        <v>0.2</v>
      </c>
      <c r="O678" s="413"/>
      <c r="P678" s="531"/>
      <c r="Q678" s="531"/>
      <c r="R678" s="530">
        <f t="shared" si="74"/>
        <v>0.2</v>
      </c>
      <c r="S678" s="532">
        <f t="shared" si="79"/>
        <v>133.20000000000098</v>
      </c>
      <c r="T678" s="411" t="str">
        <f t="shared" si="75"/>
        <v>C</v>
      </c>
      <c r="U678" s="411" t="str">
        <f>IFERROR(INDEX(Nível!D:D,MATCH(H678,Nível!A:A,0)),U677)</f>
        <v>C</v>
      </c>
      <c r="V678" s="411" t="str">
        <f>IFERROR(INDEX(Nível!D:D,MATCH(H678,Nível!B:B,0)),V677)</f>
        <v>C</v>
      </c>
      <c r="W678" s="412" t="str">
        <f>IFERROR(INDEX(Nível!D:D,MATCH(H678,Nível!C:C,0)),CARREIRA!W677)</f>
        <v>C</v>
      </c>
      <c r="AZ678" s="411"/>
      <c r="BA678" s="413"/>
      <c r="BB678" s="414"/>
      <c r="BC678" s="414"/>
      <c r="BD678" s="414"/>
      <c r="BE678" s="414"/>
    </row>
    <row r="679" spans="7:57" ht="15" customHeight="1">
      <c r="G679" s="415"/>
      <c r="H679" s="417">
        <v>667</v>
      </c>
      <c r="I679" s="411">
        <f t="shared" si="76"/>
        <v>0.2</v>
      </c>
      <c r="J679" s="779">
        <f>$J$13</f>
        <v>0</v>
      </c>
      <c r="K679" s="533">
        <f>$K$13</f>
        <v>0</v>
      </c>
      <c r="L679" s="780"/>
      <c r="M679" s="526">
        <f t="shared" si="77"/>
        <v>0</v>
      </c>
      <c r="N679" s="527">
        <f t="shared" si="78"/>
        <v>0.2</v>
      </c>
      <c r="O679" s="413"/>
      <c r="P679" s="531"/>
      <c r="Q679" s="531"/>
      <c r="R679" s="530">
        <f t="shared" si="74"/>
        <v>0.2</v>
      </c>
      <c r="S679" s="532">
        <f t="shared" si="79"/>
        <v>133.40000000000097</v>
      </c>
      <c r="T679" s="411" t="str">
        <f t="shared" si="75"/>
        <v>C</v>
      </c>
      <c r="U679" s="411" t="str">
        <f>IFERROR(INDEX(Nível!D:D,MATCH(H679,Nível!A:A,0)),U678)</f>
        <v>C</v>
      </c>
      <c r="V679" s="411" t="str">
        <f>IFERROR(INDEX(Nível!D:D,MATCH(H679,Nível!B:B,0)),V678)</f>
        <v>C</v>
      </c>
      <c r="W679" s="412" t="str">
        <f>IFERROR(INDEX(Nível!D:D,MATCH(H679,Nível!C:C,0)),CARREIRA!W678)</f>
        <v>C</v>
      </c>
      <c r="AZ679" s="411"/>
      <c r="BA679" s="413"/>
      <c r="BB679" s="414"/>
      <c r="BC679" s="414"/>
      <c r="BD679" s="414"/>
      <c r="BE679" s="414"/>
    </row>
    <row r="680" spans="7:57" ht="15" customHeight="1">
      <c r="G680" s="415"/>
      <c r="H680" s="411">
        <v>668</v>
      </c>
      <c r="I680" s="411">
        <f t="shared" si="76"/>
        <v>0.2</v>
      </c>
      <c r="J680" s="780"/>
      <c r="K680" s="533">
        <f>$K$14</f>
        <v>0</v>
      </c>
      <c r="L680" s="780"/>
      <c r="M680" s="526">
        <f t="shared" si="77"/>
        <v>0</v>
      </c>
      <c r="N680" s="527">
        <f t="shared" si="78"/>
        <v>0.2</v>
      </c>
      <c r="O680" s="413"/>
      <c r="P680" s="531"/>
      <c r="Q680" s="531"/>
      <c r="R680" s="530">
        <f t="shared" si="74"/>
        <v>0.2</v>
      </c>
      <c r="S680" s="532">
        <f t="shared" si="79"/>
        <v>133.60000000000096</v>
      </c>
      <c r="T680" s="411" t="str">
        <f t="shared" si="75"/>
        <v>C</v>
      </c>
      <c r="U680" s="411" t="str">
        <f>IFERROR(INDEX(Nível!D:D,MATCH(H680,Nível!A:A,0)),U679)</f>
        <v>C</v>
      </c>
      <c r="V680" s="411" t="str">
        <f>IFERROR(INDEX(Nível!D:D,MATCH(H680,Nível!B:B,0)),V679)</f>
        <v>C</v>
      </c>
      <c r="W680" s="412" t="str">
        <f>IFERROR(INDEX(Nível!D:D,MATCH(H680,Nível!C:C,0)),CARREIRA!W679)</f>
        <v>C</v>
      </c>
      <c r="AZ680" s="411"/>
      <c r="BA680" s="413"/>
      <c r="BB680" s="414"/>
      <c r="BC680" s="414"/>
      <c r="BD680" s="414"/>
      <c r="BE680" s="414"/>
    </row>
    <row r="681" spans="7:57" ht="15" customHeight="1">
      <c r="G681" s="415"/>
      <c r="H681" s="411">
        <v>669</v>
      </c>
      <c r="I681" s="411">
        <f t="shared" si="76"/>
        <v>0.2</v>
      </c>
      <c r="J681" s="780"/>
      <c r="K681" s="533">
        <f>$K$15</f>
        <v>0</v>
      </c>
      <c r="L681" s="780"/>
      <c r="M681" s="526">
        <f t="shared" si="77"/>
        <v>0</v>
      </c>
      <c r="N681" s="527">
        <f t="shared" si="78"/>
        <v>0.2</v>
      </c>
      <c r="O681" s="413"/>
      <c r="P681" s="531"/>
      <c r="Q681" s="531"/>
      <c r="R681" s="530">
        <f t="shared" si="74"/>
        <v>0.2</v>
      </c>
      <c r="S681" s="532">
        <f t="shared" si="79"/>
        <v>133.80000000000095</v>
      </c>
      <c r="T681" s="411" t="str">
        <f t="shared" si="75"/>
        <v>C</v>
      </c>
      <c r="U681" s="411" t="str">
        <f>IFERROR(INDEX(Nível!D:D,MATCH(H681,Nível!A:A,0)),U680)</f>
        <v>C</v>
      </c>
      <c r="V681" s="411" t="str">
        <f>IFERROR(INDEX(Nível!D:D,MATCH(H681,Nível!B:B,0)),V680)</f>
        <v>C</v>
      </c>
      <c r="W681" s="412" t="str">
        <f>IFERROR(INDEX(Nível!D:D,MATCH(H681,Nível!C:C,0)),CARREIRA!W680)</f>
        <v>C</v>
      </c>
      <c r="AZ681" s="411"/>
      <c r="BA681" s="413"/>
      <c r="BB681" s="414"/>
      <c r="BC681" s="414"/>
      <c r="BD681" s="414"/>
      <c r="BE681" s="414"/>
    </row>
    <row r="682" spans="7:57" ht="15" customHeight="1">
      <c r="G682" s="415"/>
      <c r="H682" s="417">
        <v>670</v>
      </c>
      <c r="I682" s="411">
        <f t="shared" si="76"/>
        <v>0.2</v>
      </c>
      <c r="J682" s="780"/>
      <c r="K682" s="533">
        <f>$K$16</f>
        <v>0</v>
      </c>
      <c r="L682" s="780"/>
      <c r="M682" s="526">
        <f t="shared" si="77"/>
        <v>0</v>
      </c>
      <c r="N682" s="527">
        <f t="shared" si="78"/>
        <v>0.2</v>
      </c>
      <c r="O682" s="413"/>
      <c r="P682" s="531"/>
      <c r="Q682" s="531"/>
      <c r="R682" s="530">
        <f t="shared" si="74"/>
        <v>0.2</v>
      </c>
      <c r="S682" s="532">
        <f t="shared" si="79"/>
        <v>134.00000000000094</v>
      </c>
      <c r="T682" s="411" t="str">
        <f t="shared" si="75"/>
        <v>C</v>
      </c>
      <c r="U682" s="411" t="str">
        <f>IFERROR(INDEX(Nível!D:D,MATCH(H682,Nível!A:A,0)),U681)</f>
        <v>C</v>
      </c>
      <c r="V682" s="411" t="str">
        <f>IFERROR(INDEX(Nível!D:D,MATCH(H682,Nível!B:B,0)),V681)</f>
        <v>C</v>
      </c>
      <c r="W682" s="412" t="str">
        <f>IFERROR(INDEX(Nível!D:D,MATCH(H682,Nível!C:C,0)),CARREIRA!W681)</f>
        <v>C</v>
      </c>
      <c r="AZ682" s="411"/>
      <c r="BA682" s="413"/>
      <c r="BB682" s="414"/>
      <c r="BC682" s="414"/>
      <c r="BD682" s="414"/>
      <c r="BE682" s="414"/>
    </row>
    <row r="683" spans="7:57" ht="15" customHeight="1">
      <c r="G683" s="415"/>
      <c r="H683" s="411">
        <v>671</v>
      </c>
      <c r="I683" s="411">
        <f t="shared" si="76"/>
        <v>0.2</v>
      </c>
      <c r="J683" s="780"/>
      <c r="K683" s="533">
        <f>$K$17</f>
        <v>0</v>
      </c>
      <c r="L683" s="780"/>
      <c r="M683" s="526">
        <f t="shared" si="77"/>
        <v>0</v>
      </c>
      <c r="N683" s="527">
        <f t="shared" si="78"/>
        <v>0.2</v>
      </c>
      <c r="O683" s="413"/>
      <c r="P683" s="531"/>
      <c r="Q683" s="531"/>
      <c r="R683" s="530">
        <f t="shared" si="74"/>
        <v>0.2</v>
      </c>
      <c r="S683" s="532">
        <f t="shared" si="79"/>
        <v>134.20000000000093</v>
      </c>
      <c r="T683" s="411" t="str">
        <f t="shared" si="75"/>
        <v>C</v>
      </c>
      <c r="U683" s="411" t="str">
        <f>IFERROR(INDEX(Nível!D:D,MATCH(H683,Nível!A:A,0)),U682)</f>
        <v>C</v>
      </c>
      <c r="V683" s="411" t="str">
        <f>IFERROR(INDEX(Nível!D:D,MATCH(H683,Nível!B:B,0)),V682)</f>
        <v>C</v>
      </c>
      <c r="W683" s="412" t="str">
        <f>IFERROR(INDEX(Nível!D:D,MATCH(H683,Nível!C:C,0)),CARREIRA!W682)</f>
        <v>C</v>
      </c>
      <c r="AZ683" s="411"/>
      <c r="BA683" s="413"/>
      <c r="BB683" s="414"/>
      <c r="BC683" s="414"/>
      <c r="BD683" s="414"/>
      <c r="BE683" s="414"/>
    </row>
    <row r="684" spans="7:57" ht="15" customHeight="1">
      <c r="G684" s="417"/>
      <c r="H684" s="411">
        <v>672</v>
      </c>
      <c r="I684" s="411">
        <f t="shared" si="76"/>
        <v>0.2</v>
      </c>
      <c r="J684" s="781"/>
      <c r="K684" s="533">
        <f>$K$18</f>
        <v>0</v>
      </c>
      <c r="L684" s="781"/>
      <c r="M684" s="526">
        <f t="shared" si="77"/>
        <v>0</v>
      </c>
      <c r="N684" s="527">
        <f t="shared" si="78"/>
        <v>0.2</v>
      </c>
      <c r="O684" s="413"/>
      <c r="P684" s="531"/>
      <c r="Q684" s="531"/>
      <c r="R684" s="530">
        <f t="shared" si="74"/>
        <v>0.2</v>
      </c>
      <c r="S684" s="532">
        <f t="shared" si="79"/>
        <v>134.40000000000092</v>
      </c>
      <c r="T684" s="411" t="str">
        <f t="shared" si="75"/>
        <v>C</v>
      </c>
      <c r="U684" s="411" t="str">
        <f>IFERROR(INDEX(Nível!D:D,MATCH(H684,Nível!A:A,0)),U683)</f>
        <v>C</v>
      </c>
      <c r="V684" s="411" t="str">
        <f>IFERROR(INDEX(Nível!D:D,MATCH(H684,Nível!B:B,0)),V683)</f>
        <v>C</v>
      </c>
      <c r="W684" s="412" t="str">
        <f>IFERROR(INDEX(Nível!D:D,MATCH(H684,Nível!C:C,0)),CARREIRA!W683)</f>
        <v>C</v>
      </c>
      <c r="AZ684" s="411"/>
      <c r="BA684" s="413"/>
      <c r="BB684" s="414"/>
      <c r="BC684" s="414"/>
      <c r="BD684" s="414"/>
      <c r="BE684" s="414"/>
    </row>
    <row r="685" spans="7:57" ht="15" customHeight="1">
      <c r="G685" s="409" t="s">
        <v>588</v>
      </c>
      <c r="H685" s="417">
        <v>673</v>
      </c>
      <c r="I685" s="411">
        <f t="shared" si="76"/>
        <v>0.2</v>
      </c>
      <c r="J685" s="779">
        <f>$J$13</f>
        <v>0</v>
      </c>
      <c r="K685" s="533">
        <f>$K$13</f>
        <v>0</v>
      </c>
      <c r="L685" s="779">
        <f>$L$13</f>
        <v>0</v>
      </c>
      <c r="M685" s="526">
        <f t="shared" si="77"/>
        <v>0</v>
      </c>
      <c r="N685" s="527">
        <f t="shared" si="78"/>
        <v>0.2</v>
      </c>
      <c r="O685" s="413"/>
      <c r="P685" s="531"/>
      <c r="Q685" s="531"/>
      <c r="R685" s="530">
        <f t="shared" si="74"/>
        <v>0.2</v>
      </c>
      <c r="S685" s="532">
        <f t="shared" si="79"/>
        <v>134.6000000000009</v>
      </c>
      <c r="T685" s="411" t="str">
        <f t="shared" si="75"/>
        <v>C</v>
      </c>
      <c r="U685" s="411" t="str">
        <f>IFERROR(INDEX(Nível!D:D,MATCH(H685,Nível!A:A,0)),U684)</f>
        <v>C</v>
      </c>
      <c r="V685" s="411" t="str">
        <f>IFERROR(INDEX(Nível!D:D,MATCH(H685,Nível!B:B,0)),V684)</f>
        <v>C</v>
      </c>
      <c r="W685" s="412" t="str">
        <f>IFERROR(INDEX(Nível!D:D,MATCH(H685,Nível!C:C,0)),CARREIRA!W684)</f>
        <v>C</v>
      </c>
      <c r="AZ685" s="411"/>
      <c r="BA685" s="413"/>
      <c r="BB685" s="414"/>
      <c r="BC685" s="414"/>
      <c r="BD685" s="414"/>
      <c r="BE685" s="414"/>
    </row>
    <row r="686" spans="7:57" ht="15" customHeight="1">
      <c r="G686" s="415"/>
      <c r="H686" s="411">
        <v>674</v>
      </c>
      <c r="I686" s="411">
        <f t="shared" si="76"/>
        <v>0.2</v>
      </c>
      <c r="J686" s="780"/>
      <c r="K686" s="533">
        <f>$K$14</f>
        <v>0</v>
      </c>
      <c r="L686" s="780"/>
      <c r="M686" s="526">
        <f t="shared" si="77"/>
        <v>0</v>
      </c>
      <c r="N686" s="527">
        <f t="shared" si="78"/>
        <v>0.2</v>
      </c>
      <c r="O686" s="413"/>
      <c r="P686" s="531"/>
      <c r="Q686" s="531"/>
      <c r="R686" s="530">
        <f t="shared" si="74"/>
        <v>0.2</v>
      </c>
      <c r="S686" s="532">
        <f t="shared" si="79"/>
        <v>134.80000000000089</v>
      </c>
      <c r="T686" s="411" t="str">
        <f t="shared" si="75"/>
        <v>C</v>
      </c>
      <c r="U686" s="411" t="str">
        <f>IFERROR(INDEX(Nível!D:D,MATCH(H686,Nível!A:A,0)),U685)</f>
        <v>C</v>
      </c>
      <c r="V686" s="411" t="str">
        <f>IFERROR(INDEX(Nível!D:D,MATCH(H686,Nível!B:B,0)),V685)</f>
        <v>C</v>
      </c>
      <c r="W686" s="412" t="str">
        <f>IFERROR(INDEX(Nível!D:D,MATCH(H686,Nível!C:C,0)),CARREIRA!W685)</f>
        <v>C</v>
      </c>
      <c r="AZ686" s="411"/>
      <c r="BA686" s="413"/>
      <c r="BB686" s="414"/>
      <c r="BC686" s="414"/>
      <c r="BD686" s="414"/>
      <c r="BE686" s="414"/>
    </row>
    <row r="687" spans="7:57" ht="15" customHeight="1">
      <c r="G687" s="415"/>
      <c r="H687" s="411">
        <v>675</v>
      </c>
      <c r="I687" s="411">
        <f t="shared" si="76"/>
        <v>0.2</v>
      </c>
      <c r="J687" s="780"/>
      <c r="K687" s="533">
        <f>$K$15</f>
        <v>0</v>
      </c>
      <c r="L687" s="780"/>
      <c r="M687" s="526">
        <f t="shared" si="77"/>
        <v>0</v>
      </c>
      <c r="N687" s="527">
        <f t="shared" si="78"/>
        <v>0.2</v>
      </c>
      <c r="O687" s="413"/>
      <c r="P687" s="531"/>
      <c r="Q687" s="531"/>
      <c r="R687" s="530">
        <f t="shared" si="74"/>
        <v>0.2</v>
      </c>
      <c r="S687" s="532">
        <f t="shared" si="79"/>
        <v>135.00000000000088</v>
      </c>
      <c r="T687" s="411" t="str">
        <f t="shared" si="75"/>
        <v>C</v>
      </c>
      <c r="U687" s="411" t="str">
        <f>IFERROR(INDEX(Nível!D:D,MATCH(H687,Nível!A:A,0)),U686)</f>
        <v>C</v>
      </c>
      <c r="V687" s="411" t="str">
        <f>IFERROR(INDEX(Nível!D:D,MATCH(H687,Nível!B:B,0)),V686)</f>
        <v>C</v>
      </c>
      <c r="W687" s="412" t="str">
        <f>IFERROR(INDEX(Nível!D:D,MATCH(H687,Nível!C:C,0)),CARREIRA!W686)</f>
        <v>C</v>
      </c>
      <c r="AZ687" s="411"/>
      <c r="BA687" s="413"/>
      <c r="BB687" s="414"/>
      <c r="BC687" s="414"/>
      <c r="BD687" s="414"/>
      <c r="BE687" s="414"/>
    </row>
    <row r="688" spans="7:57" ht="15" customHeight="1">
      <c r="G688" s="415"/>
      <c r="H688" s="417">
        <v>676</v>
      </c>
      <c r="I688" s="411">
        <f t="shared" si="76"/>
        <v>0.2</v>
      </c>
      <c r="J688" s="780"/>
      <c r="K688" s="533">
        <f>$K$16</f>
        <v>0</v>
      </c>
      <c r="L688" s="780"/>
      <c r="M688" s="526">
        <f t="shared" si="77"/>
        <v>0</v>
      </c>
      <c r="N688" s="527">
        <f t="shared" si="78"/>
        <v>0.2</v>
      </c>
      <c r="O688" s="413"/>
      <c r="P688" s="531"/>
      <c r="Q688" s="531"/>
      <c r="R688" s="530">
        <f t="shared" si="74"/>
        <v>0.2</v>
      </c>
      <c r="S688" s="532">
        <f t="shared" si="79"/>
        <v>135.20000000000087</v>
      </c>
      <c r="T688" s="411" t="str">
        <f t="shared" si="75"/>
        <v>C</v>
      </c>
      <c r="U688" s="411" t="str">
        <f>IFERROR(INDEX(Nível!D:D,MATCH(H688,Nível!A:A,0)),U687)</f>
        <v>C</v>
      </c>
      <c r="V688" s="411" t="str">
        <f>IFERROR(INDEX(Nível!D:D,MATCH(H688,Nível!B:B,0)),V687)</f>
        <v>C</v>
      </c>
      <c r="W688" s="412" t="str">
        <f>IFERROR(INDEX(Nível!D:D,MATCH(H688,Nível!C:C,0)),CARREIRA!W687)</f>
        <v>C</v>
      </c>
      <c r="AZ688" s="411"/>
      <c r="BA688" s="413"/>
      <c r="BB688" s="414"/>
      <c r="BC688" s="414"/>
      <c r="BD688" s="414"/>
      <c r="BE688" s="414"/>
    </row>
    <row r="689" spans="7:57" ht="15" customHeight="1">
      <c r="G689" s="415"/>
      <c r="H689" s="411">
        <v>677</v>
      </c>
      <c r="I689" s="411">
        <f t="shared" si="76"/>
        <v>0.2</v>
      </c>
      <c r="J689" s="780"/>
      <c r="K689" s="533">
        <f>$K$17</f>
        <v>0</v>
      </c>
      <c r="L689" s="780"/>
      <c r="M689" s="526">
        <f t="shared" si="77"/>
        <v>0</v>
      </c>
      <c r="N689" s="527">
        <f t="shared" si="78"/>
        <v>0.2</v>
      </c>
      <c r="O689" s="413"/>
      <c r="P689" s="531"/>
      <c r="Q689" s="531"/>
      <c r="R689" s="530">
        <f t="shared" si="74"/>
        <v>0.2</v>
      </c>
      <c r="S689" s="532">
        <f t="shared" si="79"/>
        <v>135.40000000000086</v>
      </c>
      <c r="T689" s="411" t="str">
        <f t="shared" si="75"/>
        <v>C</v>
      </c>
      <c r="U689" s="411" t="str">
        <f>IFERROR(INDEX(Nível!D:D,MATCH(H689,Nível!A:A,0)),U688)</f>
        <v>C</v>
      </c>
      <c r="V689" s="411" t="str">
        <f>IFERROR(INDEX(Nível!D:D,MATCH(H689,Nível!B:B,0)),V688)</f>
        <v>C</v>
      </c>
      <c r="W689" s="412" t="str">
        <f>IFERROR(INDEX(Nível!D:D,MATCH(H689,Nível!C:C,0)),CARREIRA!W688)</f>
        <v>C</v>
      </c>
      <c r="AZ689" s="411"/>
      <c r="BA689" s="413"/>
      <c r="BB689" s="414"/>
      <c r="BC689" s="414"/>
      <c r="BD689" s="414"/>
      <c r="BE689" s="414"/>
    </row>
    <row r="690" spans="7:57" ht="15" customHeight="1">
      <c r="G690" s="415"/>
      <c r="H690" s="411">
        <v>678</v>
      </c>
      <c r="I690" s="411">
        <f t="shared" si="76"/>
        <v>0.2</v>
      </c>
      <c r="J690" s="781"/>
      <c r="K690" s="533">
        <f>$K$18</f>
        <v>0</v>
      </c>
      <c r="L690" s="780"/>
      <c r="M690" s="526">
        <f t="shared" si="77"/>
        <v>0</v>
      </c>
      <c r="N690" s="527">
        <f t="shared" si="78"/>
        <v>0.2</v>
      </c>
      <c r="O690" s="413"/>
      <c r="P690" s="531"/>
      <c r="Q690" s="531"/>
      <c r="R690" s="530">
        <f t="shared" si="74"/>
        <v>0.2</v>
      </c>
      <c r="S690" s="532">
        <f t="shared" si="79"/>
        <v>135.60000000000085</v>
      </c>
      <c r="T690" s="411" t="str">
        <f t="shared" si="75"/>
        <v>C</v>
      </c>
      <c r="U690" s="411" t="str">
        <f>IFERROR(INDEX(Nível!D:D,MATCH(H690,Nível!A:A,0)),U689)</f>
        <v>C</v>
      </c>
      <c r="V690" s="411" t="str">
        <f>IFERROR(INDEX(Nível!D:D,MATCH(H690,Nível!B:B,0)),V689)</f>
        <v>C</v>
      </c>
      <c r="W690" s="412" t="str">
        <f>IFERROR(INDEX(Nível!D:D,MATCH(H690,Nível!C:C,0)),CARREIRA!W689)</f>
        <v>C</v>
      </c>
      <c r="AZ690" s="411"/>
      <c r="BA690" s="413"/>
      <c r="BB690" s="414"/>
      <c r="BC690" s="414"/>
      <c r="BD690" s="414"/>
      <c r="BE690" s="414"/>
    </row>
    <row r="691" spans="7:57" ht="15" customHeight="1">
      <c r="G691" s="415"/>
      <c r="H691" s="417">
        <v>679</v>
      </c>
      <c r="I691" s="411">
        <f t="shared" si="76"/>
        <v>0.2</v>
      </c>
      <c r="J691" s="779">
        <f>$J$13</f>
        <v>0</v>
      </c>
      <c r="K691" s="533">
        <f>$K$13</f>
        <v>0</v>
      </c>
      <c r="L691" s="780"/>
      <c r="M691" s="526">
        <f t="shared" si="77"/>
        <v>0</v>
      </c>
      <c r="N691" s="527">
        <f t="shared" si="78"/>
        <v>0.2</v>
      </c>
      <c r="O691" s="413"/>
      <c r="P691" s="531"/>
      <c r="Q691" s="531"/>
      <c r="R691" s="530">
        <f t="shared" si="74"/>
        <v>0.2</v>
      </c>
      <c r="S691" s="532">
        <f t="shared" si="79"/>
        <v>135.80000000000084</v>
      </c>
      <c r="T691" s="411" t="str">
        <f t="shared" si="75"/>
        <v>C</v>
      </c>
      <c r="U691" s="411" t="str">
        <f>IFERROR(INDEX(Nível!D:D,MATCH(H691,Nível!A:A,0)),U690)</f>
        <v>C</v>
      </c>
      <c r="V691" s="411" t="str">
        <f>IFERROR(INDEX(Nível!D:D,MATCH(H691,Nível!B:B,0)),V690)</f>
        <v>C</v>
      </c>
      <c r="W691" s="412" t="str">
        <f>IFERROR(INDEX(Nível!D:D,MATCH(H691,Nível!C:C,0)),CARREIRA!W690)</f>
        <v>C</v>
      </c>
      <c r="AZ691" s="411"/>
      <c r="BA691" s="413"/>
      <c r="BB691" s="414"/>
      <c r="BC691" s="414"/>
      <c r="BD691" s="414"/>
      <c r="BE691" s="414"/>
    </row>
    <row r="692" spans="7:57" ht="15" customHeight="1">
      <c r="G692" s="415"/>
      <c r="H692" s="411">
        <v>680</v>
      </c>
      <c r="I692" s="411">
        <f t="shared" si="76"/>
        <v>0.2</v>
      </c>
      <c r="J692" s="780"/>
      <c r="K692" s="533">
        <f>$K$14</f>
        <v>0</v>
      </c>
      <c r="L692" s="780"/>
      <c r="M692" s="526">
        <f t="shared" si="77"/>
        <v>0</v>
      </c>
      <c r="N692" s="527">
        <f t="shared" si="78"/>
        <v>0.2</v>
      </c>
      <c r="O692" s="413"/>
      <c r="P692" s="531"/>
      <c r="Q692" s="531"/>
      <c r="R692" s="530">
        <f t="shared" si="74"/>
        <v>0.2</v>
      </c>
      <c r="S692" s="532">
        <f t="shared" si="79"/>
        <v>136.00000000000082</v>
      </c>
      <c r="T692" s="411" t="str">
        <f t="shared" si="75"/>
        <v>C</v>
      </c>
      <c r="U692" s="411" t="str">
        <f>IFERROR(INDEX(Nível!D:D,MATCH(H692,Nível!A:A,0)),U691)</f>
        <v>C</v>
      </c>
      <c r="V692" s="411" t="str">
        <f>IFERROR(INDEX(Nível!D:D,MATCH(H692,Nível!B:B,0)),V691)</f>
        <v>C</v>
      </c>
      <c r="W692" s="412" t="str">
        <f>IFERROR(INDEX(Nível!D:D,MATCH(H692,Nível!C:C,0)),CARREIRA!W691)</f>
        <v>C</v>
      </c>
      <c r="AZ692" s="411"/>
      <c r="BA692" s="413"/>
      <c r="BB692" s="414"/>
      <c r="BC692" s="414"/>
      <c r="BD692" s="414"/>
      <c r="BE692" s="414"/>
    </row>
    <row r="693" spans="7:57" ht="15" customHeight="1">
      <c r="G693" s="415"/>
      <c r="H693" s="411">
        <v>681</v>
      </c>
      <c r="I693" s="411">
        <f t="shared" si="76"/>
        <v>0.2</v>
      </c>
      <c r="J693" s="780"/>
      <c r="K693" s="533">
        <f>$K$15</f>
        <v>0</v>
      </c>
      <c r="L693" s="780"/>
      <c r="M693" s="526">
        <f t="shared" si="77"/>
        <v>0</v>
      </c>
      <c r="N693" s="527">
        <f t="shared" si="78"/>
        <v>0.2</v>
      </c>
      <c r="O693" s="413"/>
      <c r="P693" s="531"/>
      <c r="Q693" s="531"/>
      <c r="R693" s="530">
        <f t="shared" si="74"/>
        <v>0.2</v>
      </c>
      <c r="S693" s="532">
        <f t="shared" si="79"/>
        <v>136.20000000000081</v>
      </c>
      <c r="T693" s="411" t="str">
        <f t="shared" si="75"/>
        <v>C</v>
      </c>
      <c r="U693" s="411" t="str">
        <f>IFERROR(INDEX(Nível!D:D,MATCH(H693,Nível!A:A,0)),U692)</f>
        <v>C</v>
      </c>
      <c r="V693" s="411" t="str">
        <f>IFERROR(INDEX(Nível!D:D,MATCH(H693,Nível!B:B,0)),V692)</f>
        <v>C</v>
      </c>
      <c r="W693" s="412" t="str">
        <f>IFERROR(INDEX(Nível!D:D,MATCH(H693,Nível!C:C,0)),CARREIRA!W692)</f>
        <v>C</v>
      </c>
      <c r="AZ693" s="411"/>
      <c r="BA693" s="413"/>
      <c r="BB693" s="414"/>
      <c r="BC693" s="414"/>
      <c r="BD693" s="414"/>
      <c r="BE693" s="414"/>
    </row>
    <row r="694" spans="7:57" ht="15" customHeight="1">
      <c r="G694" s="415"/>
      <c r="H694" s="417">
        <v>682</v>
      </c>
      <c r="I694" s="411">
        <f t="shared" si="76"/>
        <v>0.2</v>
      </c>
      <c r="J694" s="780"/>
      <c r="K694" s="533">
        <f>$K$16</f>
        <v>0</v>
      </c>
      <c r="L694" s="780"/>
      <c r="M694" s="526">
        <f t="shared" si="77"/>
        <v>0</v>
      </c>
      <c r="N694" s="527">
        <f t="shared" si="78"/>
        <v>0.2</v>
      </c>
      <c r="O694" s="413"/>
      <c r="P694" s="531"/>
      <c r="Q694" s="531"/>
      <c r="R694" s="530">
        <f t="shared" si="74"/>
        <v>0.2</v>
      </c>
      <c r="S694" s="532">
        <f t="shared" si="79"/>
        <v>136.4000000000008</v>
      </c>
      <c r="T694" s="411" t="str">
        <f t="shared" si="75"/>
        <v>C</v>
      </c>
      <c r="U694" s="411" t="str">
        <f>IFERROR(INDEX(Nível!D:D,MATCH(H694,Nível!A:A,0)),U693)</f>
        <v>C</v>
      </c>
      <c r="V694" s="411" t="str">
        <f>IFERROR(INDEX(Nível!D:D,MATCH(H694,Nível!B:B,0)),V693)</f>
        <v>C</v>
      </c>
      <c r="W694" s="412" t="str">
        <f>IFERROR(INDEX(Nível!D:D,MATCH(H694,Nível!C:C,0)),CARREIRA!W693)</f>
        <v>C</v>
      </c>
      <c r="AZ694" s="411"/>
      <c r="BA694" s="413"/>
      <c r="BB694" s="414"/>
      <c r="BC694" s="414"/>
      <c r="BD694" s="414"/>
      <c r="BE694" s="414"/>
    </row>
    <row r="695" spans="7:57" ht="15" customHeight="1">
      <c r="G695" s="415"/>
      <c r="H695" s="411">
        <v>683</v>
      </c>
      <c r="I695" s="411">
        <f t="shared" si="76"/>
        <v>0.2</v>
      </c>
      <c r="J695" s="780"/>
      <c r="K695" s="533">
        <f>$K$17</f>
        <v>0</v>
      </c>
      <c r="L695" s="780"/>
      <c r="M695" s="526">
        <f t="shared" si="77"/>
        <v>0</v>
      </c>
      <c r="N695" s="527">
        <f t="shared" si="78"/>
        <v>0.2</v>
      </c>
      <c r="O695" s="413"/>
      <c r="P695" s="531"/>
      <c r="Q695" s="531"/>
      <c r="R695" s="530">
        <f t="shared" si="74"/>
        <v>0.2</v>
      </c>
      <c r="S695" s="532">
        <f t="shared" si="79"/>
        <v>136.60000000000079</v>
      </c>
      <c r="T695" s="411" t="str">
        <f t="shared" si="75"/>
        <v>C</v>
      </c>
      <c r="U695" s="411" t="str">
        <f>IFERROR(INDEX(Nível!D:D,MATCH(H695,Nível!A:A,0)),U694)</f>
        <v>C</v>
      </c>
      <c r="V695" s="411" t="str">
        <f>IFERROR(INDEX(Nível!D:D,MATCH(H695,Nível!B:B,0)),V694)</f>
        <v>C</v>
      </c>
      <c r="W695" s="412" t="str">
        <f>IFERROR(INDEX(Nível!D:D,MATCH(H695,Nível!C:C,0)),CARREIRA!W694)</f>
        <v>C</v>
      </c>
      <c r="AZ695" s="411"/>
      <c r="BA695" s="413"/>
      <c r="BB695" s="414"/>
      <c r="BC695" s="414"/>
      <c r="BD695" s="414"/>
      <c r="BE695" s="414"/>
    </row>
    <row r="696" spans="7:57" ht="15" customHeight="1">
      <c r="G696" s="417"/>
      <c r="H696" s="411">
        <v>684</v>
      </c>
      <c r="I696" s="411">
        <f t="shared" si="76"/>
        <v>0.2</v>
      </c>
      <c r="J696" s="781"/>
      <c r="K696" s="533">
        <f>$K$18</f>
        <v>0</v>
      </c>
      <c r="L696" s="780"/>
      <c r="M696" s="526">
        <f t="shared" si="77"/>
        <v>0</v>
      </c>
      <c r="N696" s="527">
        <f t="shared" si="78"/>
        <v>0.2</v>
      </c>
      <c r="O696" s="413"/>
      <c r="P696" s="531"/>
      <c r="Q696" s="531"/>
      <c r="R696" s="530">
        <f t="shared" si="74"/>
        <v>0.2</v>
      </c>
      <c r="S696" s="532">
        <f t="shared" si="79"/>
        <v>136.80000000000078</v>
      </c>
      <c r="T696" s="411" t="str">
        <f t="shared" si="75"/>
        <v>C</v>
      </c>
      <c r="U696" s="411" t="str">
        <f>IFERROR(INDEX(Nível!D:D,MATCH(H696,Nível!A:A,0)),U695)</f>
        <v>C</v>
      </c>
      <c r="V696" s="411" t="str">
        <f>IFERROR(INDEX(Nível!D:D,MATCH(H696,Nível!B:B,0)),V695)</f>
        <v>C</v>
      </c>
      <c r="W696" s="412" t="str">
        <f>IFERROR(INDEX(Nível!D:D,MATCH(H696,Nível!C:C,0)),CARREIRA!W695)</f>
        <v>C</v>
      </c>
      <c r="AZ696" s="411"/>
      <c r="BA696" s="413"/>
      <c r="BB696" s="414"/>
      <c r="BC696" s="414"/>
      <c r="BD696" s="414"/>
      <c r="BE696" s="414"/>
    </row>
    <row r="697" spans="7:57" ht="15" customHeight="1">
      <c r="G697" s="409" t="s">
        <v>589</v>
      </c>
      <c r="H697" s="417">
        <v>685</v>
      </c>
      <c r="I697" s="411">
        <f t="shared" si="76"/>
        <v>0.2</v>
      </c>
      <c r="J697" s="779">
        <f>$J$13</f>
        <v>0</v>
      </c>
      <c r="K697" s="533">
        <f>$K$13</f>
        <v>0</v>
      </c>
      <c r="L697" s="780"/>
      <c r="M697" s="526">
        <f t="shared" si="77"/>
        <v>0</v>
      </c>
      <c r="N697" s="527">
        <f t="shared" si="78"/>
        <v>0.2</v>
      </c>
      <c r="O697" s="413"/>
      <c r="P697" s="531"/>
      <c r="Q697" s="531"/>
      <c r="R697" s="530">
        <f t="shared" si="74"/>
        <v>0.2</v>
      </c>
      <c r="S697" s="532">
        <f t="shared" si="79"/>
        <v>137.00000000000077</v>
      </c>
      <c r="T697" s="411" t="str">
        <f t="shared" si="75"/>
        <v>C</v>
      </c>
      <c r="U697" s="411" t="str">
        <f>IFERROR(INDEX(Nível!D:D,MATCH(H697,Nível!A:A,0)),U696)</f>
        <v>C</v>
      </c>
      <c r="V697" s="411" t="str">
        <f>IFERROR(INDEX(Nível!D:D,MATCH(H697,Nível!B:B,0)),V696)</f>
        <v>C</v>
      </c>
      <c r="W697" s="412" t="str">
        <f>IFERROR(INDEX(Nível!D:D,MATCH(H697,Nível!C:C,0)),CARREIRA!W696)</f>
        <v>C</v>
      </c>
      <c r="AZ697" s="411"/>
      <c r="BA697" s="413"/>
      <c r="BB697" s="414"/>
      <c r="BC697" s="414"/>
      <c r="BD697" s="414"/>
      <c r="BE697" s="414"/>
    </row>
    <row r="698" spans="7:57" ht="15" customHeight="1">
      <c r="G698" s="415"/>
      <c r="H698" s="411">
        <v>686</v>
      </c>
      <c r="I698" s="411">
        <f t="shared" si="76"/>
        <v>0.2</v>
      </c>
      <c r="J698" s="780"/>
      <c r="K698" s="533">
        <f>$K$14</f>
        <v>0</v>
      </c>
      <c r="L698" s="780"/>
      <c r="M698" s="526">
        <f t="shared" si="77"/>
        <v>0</v>
      </c>
      <c r="N698" s="527">
        <f t="shared" si="78"/>
        <v>0.2</v>
      </c>
      <c r="O698" s="413"/>
      <c r="P698" s="531"/>
      <c r="Q698" s="531"/>
      <c r="R698" s="530">
        <f t="shared" si="74"/>
        <v>0.2</v>
      </c>
      <c r="S698" s="532">
        <f t="shared" si="79"/>
        <v>137.20000000000076</v>
      </c>
      <c r="T698" s="411" t="str">
        <f t="shared" si="75"/>
        <v>C</v>
      </c>
      <c r="U698" s="411" t="str">
        <f>IFERROR(INDEX(Nível!D:D,MATCH(H698,Nível!A:A,0)),U697)</f>
        <v>C</v>
      </c>
      <c r="V698" s="411" t="str">
        <f>IFERROR(INDEX(Nível!D:D,MATCH(H698,Nível!B:B,0)),V697)</f>
        <v>C</v>
      </c>
      <c r="W698" s="412" t="str">
        <f>IFERROR(INDEX(Nível!D:D,MATCH(H698,Nível!C:C,0)),CARREIRA!W697)</f>
        <v>C</v>
      </c>
      <c r="AZ698" s="411"/>
      <c r="BA698" s="413"/>
      <c r="BB698" s="414"/>
      <c r="BC698" s="414"/>
      <c r="BD698" s="414"/>
      <c r="BE698" s="414"/>
    </row>
    <row r="699" spans="7:57" ht="15" customHeight="1">
      <c r="G699" s="415"/>
      <c r="H699" s="411">
        <v>687</v>
      </c>
      <c r="I699" s="411">
        <f t="shared" si="76"/>
        <v>0.2</v>
      </c>
      <c r="J699" s="780"/>
      <c r="K699" s="533">
        <f>$K$15</f>
        <v>0</v>
      </c>
      <c r="L699" s="780"/>
      <c r="M699" s="526">
        <f t="shared" si="77"/>
        <v>0</v>
      </c>
      <c r="N699" s="527">
        <f t="shared" si="78"/>
        <v>0.2</v>
      </c>
      <c r="O699" s="413"/>
      <c r="P699" s="531"/>
      <c r="Q699" s="531"/>
      <c r="R699" s="530">
        <f t="shared" si="74"/>
        <v>0.2</v>
      </c>
      <c r="S699" s="532">
        <f t="shared" si="79"/>
        <v>137.40000000000074</v>
      </c>
      <c r="T699" s="411" t="str">
        <f t="shared" si="75"/>
        <v>C</v>
      </c>
      <c r="U699" s="411" t="str">
        <f>IFERROR(INDEX(Nível!D:D,MATCH(H699,Nível!A:A,0)),U698)</f>
        <v>C</v>
      </c>
      <c r="V699" s="411" t="str">
        <f>IFERROR(INDEX(Nível!D:D,MATCH(H699,Nível!B:B,0)),V698)</f>
        <v>C</v>
      </c>
      <c r="W699" s="412" t="str">
        <f>IFERROR(INDEX(Nível!D:D,MATCH(H699,Nível!C:C,0)),CARREIRA!W698)</f>
        <v>C</v>
      </c>
      <c r="AZ699" s="411"/>
      <c r="BA699" s="413"/>
      <c r="BB699" s="414"/>
      <c r="BC699" s="414"/>
      <c r="BD699" s="414"/>
      <c r="BE699" s="414"/>
    </row>
    <row r="700" spans="7:57" ht="15" customHeight="1">
      <c r="G700" s="415"/>
      <c r="H700" s="417">
        <v>688</v>
      </c>
      <c r="I700" s="411">
        <f t="shared" si="76"/>
        <v>0.2</v>
      </c>
      <c r="J700" s="780"/>
      <c r="K700" s="533">
        <f>$K$16</f>
        <v>0</v>
      </c>
      <c r="L700" s="780"/>
      <c r="M700" s="526">
        <f t="shared" si="77"/>
        <v>0</v>
      </c>
      <c r="N700" s="527">
        <f t="shared" si="78"/>
        <v>0.2</v>
      </c>
      <c r="O700" s="413"/>
      <c r="P700" s="531"/>
      <c r="Q700" s="531"/>
      <c r="R700" s="530">
        <f t="shared" si="74"/>
        <v>0.2</v>
      </c>
      <c r="S700" s="532">
        <f t="shared" si="79"/>
        <v>137.60000000000073</v>
      </c>
      <c r="T700" s="411" t="str">
        <f t="shared" si="75"/>
        <v>C</v>
      </c>
      <c r="U700" s="411" t="str">
        <f>IFERROR(INDEX(Nível!D:D,MATCH(H700,Nível!A:A,0)),U699)</f>
        <v>C</v>
      </c>
      <c r="V700" s="411" t="str">
        <f>IFERROR(INDEX(Nível!D:D,MATCH(H700,Nível!B:B,0)),V699)</f>
        <v>C</v>
      </c>
      <c r="W700" s="412" t="str">
        <f>IFERROR(INDEX(Nível!D:D,MATCH(H700,Nível!C:C,0)),CARREIRA!W699)</f>
        <v>C</v>
      </c>
      <c r="AZ700" s="411"/>
      <c r="BA700" s="413"/>
      <c r="BB700" s="414"/>
      <c r="BC700" s="414"/>
      <c r="BD700" s="414"/>
      <c r="BE700" s="414"/>
    </row>
    <row r="701" spans="7:57" ht="15" customHeight="1">
      <c r="G701" s="415"/>
      <c r="H701" s="411">
        <v>689</v>
      </c>
      <c r="I701" s="411">
        <f t="shared" si="76"/>
        <v>0.2</v>
      </c>
      <c r="J701" s="780"/>
      <c r="K701" s="533">
        <f>$K$17</f>
        <v>0</v>
      </c>
      <c r="L701" s="780"/>
      <c r="M701" s="526">
        <f t="shared" si="77"/>
        <v>0</v>
      </c>
      <c r="N701" s="527">
        <f t="shared" si="78"/>
        <v>0.2</v>
      </c>
      <c r="O701" s="413"/>
      <c r="P701" s="531"/>
      <c r="Q701" s="531"/>
      <c r="R701" s="530">
        <f t="shared" si="74"/>
        <v>0.2</v>
      </c>
      <c r="S701" s="532">
        <f t="shared" si="79"/>
        <v>137.80000000000072</v>
      </c>
      <c r="T701" s="411" t="str">
        <f t="shared" si="75"/>
        <v>C</v>
      </c>
      <c r="U701" s="411" t="str">
        <f>IFERROR(INDEX(Nível!D:D,MATCH(H701,Nível!A:A,0)),U700)</f>
        <v>C</v>
      </c>
      <c r="V701" s="411" t="str">
        <f>IFERROR(INDEX(Nível!D:D,MATCH(H701,Nível!B:B,0)),V700)</f>
        <v>C</v>
      </c>
      <c r="W701" s="412" t="str">
        <f>IFERROR(INDEX(Nível!D:D,MATCH(H701,Nível!C:C,0)),CARREIRA!W700)</f>
        <v>C</v>
      </c>
      <c r="AZ701" s="411"/>
      <c r="BA701" s="413"/>
      <c r="BB701" s="414"/>
      <c r="BC701" s="414"/>
      <c r="BD701" s="414"/>
      <c r="BE701" s="414"/>
    </row>
    <row r="702" spans="7:57" ht="15" customHeight="1">
      <c r="G702" s="415"/>
      <c r="H702" s="411">
        <v>690</v>
      </c>
      <c r="I702" s="411">
        <f t="shared" si="76"/>
        <v>0.2</v>
      </c>
      <c r="J702" s="781"/>
      <c r="K702" s="533">
        <f>$K$18</f>
        <v>0</v>
      </c>
      <c r="L702" s="780"/>
      <c r="M702" s="526">
        <f t="shared" si="77"/>
        <v>0</v>
      </c>
      <c r="N702" s="527">
        <f t="shared" si="78"/>
        <v>0.2</v>
      </c>
      <c r="O702" s="413"/>
      <c r="P702" s="531"/>
      <c r="Q702" s="531"/>
      <c r="R702" s="530">
        <f t="shared" si="74"/>
        <v>0.2</v>
      </c>
      <c r="S702" s="532">
        <f t="shared" si="79"/>
        <v>138.00000000000071</v>
      </c>
      <c r="T702" s="411" t="str">
        <f t="shared" si="75"/>
        <v>C</v>
      </c>
      <c r="U702" s="411" t="str">
        <f>IFERROR(INDEX(Nível!D:D,MATCH(H702,Nível!A:A,0)),U701)</f>
        <v>C</v>
      </c>
      <c r="V702" s="411" t="str">
        <f>IFERROR(INDEX(Nível!D:D,MATCH(H702,Nível!B:B,0)),V701)</f>
        <v>C</v>
      </c>
      <c r="W702" s="412" t="str">
        <f>IFERROR(INDEX(Nível!D:D,MATCH(H702,Nível!C:C,0)),CARREIRA!W701)</f>
        <v>C</v>
      </c>
      <c r="AZ702" s="411"/>
      <c r="BA702" s="413"/>
      <c r="BB702" s="414"/>
      <c r="BC702" s="414"/>
      <c r="BD702" s="414"/>
      <c r="BE702" s="414"/>
    </row>
    <row r="703" spans="7:57" ht="15" customHeight="1">
      <c r="G703" s="415"/>
      <c r="H703" s="417">
        <v>691</v>
      </c>
      <c r="I703" s="411">
        <f t="shared" si="76"/>
        <v>0.2</v>
      </c>
      <c r="J703" s="779">
        <f>$J$13</f>
        <v>0</v>
      </c>
      <c r="K703" s="533">
        <f>$K$13</f>
        <v>0</v>
      </c>
      <c r="L703" s="780"/>
      <c r="M703" s="526">
        <f t="shared" si="77"/>
        <v>0</v>
      </c>
      <c r="N703" s="527">
        <f t="shared" si="78"/>
        <v>0.2</v>
      </c>
      <c r="O703" s="413"/>
      <c r="P703" s="531"/>
      <c r="Q703" s="531"/>
      <c r="R703" s="530">
        <f t="shared" si="74"/>
        <v>0.2</v>
      </c>
      <c r="S703" s="532">
        <f t="shared" si="79"/>
        <v>138.2000000000007</v>
      </c>
      <c r="T703" s="411" t="str">
        <f t="shared" si="75"/>
        <v>C</v>
      </c>
      <c r="U703" s="411" t="str">
        <f>IFERROR(INDEX(Nível!D:D,MATCH(H703,Nível!A:A,0)),U702)</f>
        <v>C</v>
      </c>
      <c r="V703" s="411" t="str">
        <f>IFERROR(INDEX(Nível!D:D,MATCH(H703,Nível!B:B,0)),V702)</f>
        <v>C</v>
      </c>
      <c r="W703" s="412" t="str">
        <f>IFERROR(INDEX(Nível!D:D,MATCH(H703,Nível!C:C,0)),CARREIRA!W702)</f>
        <v>C</v>
      </c>
      <c r="AZ703" s="411"/>
      <c r="BA703" s="413"/>
      <c r="BB703" s="414"/>
      <c r="BC703" s="414"/>
      <c r="BD703" s="414"/>
      <c r="BE703" s="414"/>
    </row>
    <row r="704" spans="7:57" ht="15" customHeight="1">
      <c r="G704" s="415"/>
      <c r="H704" s="411">
        <v>692</v>
      </c>
      <c r="I704" s="411">
        <f t="shared" si="76"/>
        <v>0.2</v>
      </c>
      <c r="J704" s="780"/>
      <c r="K704" s="533">
        <f>$K$14</f>
        <v>0</v>
      </c>
      <c r="L704" s="780"/>
      <c r="M704" s="526">
        <f t="shared" si="77"/>
        <v>0</v>
      </c>
      <c r="N704" s="527">
        <f t="shared" si="78"/>
        <v>0.2</v>
      </c>
      <c r="O704" s="413"/>
      <c r="P704" s="531"/>
      <c r="Q704" s="531"/>
      <c r="R704" s="530">
        <f t="shared" si="74"/>
        <v>0.2</v>
      </c>
      <c r="S704" s="532">
        <f t="shared" si="79"/>
        <v>138.40000000000069</v>
      </c>
      <c r="T704" s="411" t="str">
        <f t="shared" si="75"/>
        <v>C</v>
      </c>
      <c r="U704" s="411" t="str">
        <f>IFERROR(INDEX(Nível!D:D,MATCH(H704,Nível!A:A,0)),U703)</f>
        <v>C</v>
      </c>
      <c r="V704" s="411" t="str">
        <f>IFERROR(INDEX(Nível!D:D,MATCH(H704,Nível!B:B,0)),V703)</f>
        <v>C</v>
      </c>
      <c r="W704" s="412" t="str">
        <f>IFERROR(INDEX(Nível!D:D,MATCH(H704,Nível!C:C,0)),CARREIRA!W703)</f>
        <v>C</v>
      </c>
      <c r="AZ704" s="411"/>
      <c r="BA704" s="413"/>
      <c r="BB704" s="414"/>
      <c r="BC704" s="414"/>
      <c r="BD704" s="414"/>
      <c r="BE704" s="414"/>
    </row>
    <row r="705" spans="7:57" ht="15" customHeight="1">
      <c r="G705" s="415"/>
      <c r="H705" s="411">
        <v>693</v>
      </c>
      <c r="I705" s="411">
        <f t="shared" si="76"/>
        <v>0.2</v>
      </c>
      <c r="J705" s="780"/>
      <c r="K705" s="533">
        <f>$K$15</f>
        <v>0</v>
      </c>
      <c r="L705" s="780"/>
      <c r="M705" s="526">
        <f t="shared" si="77"/>
        <v>0</v>
      </c>
      <c r="N705" s="527">
        <f t="shared" si="78"/>
        <v>0.2</v>
      </c>
      <c r="O705" s="413"/>
      <c r="P705" s="531"/>
      <c r="Q705" s="531"/>
      <c r="R705" s="530">
        <f t="shared" si="74"/>
        <v>0.2</v>
      </c>
      <c r="S705" s="532">
        <f t="shared" si="79"/>
        <v>138.60000000000068</v>
      </c>
      <c r="T705" s="411" t="str">
        <f t="shared" si="75"/>
        <v>C</v>
      </c>
      <c r="U705" s="411" t="str">
        <f>IFERROR(INDEX(Nível!D:D,MATCH(H705,Nível!A:A,0)),U704)</f>
        <v>C</v>
      </c>
      <c r="V705" s="411" t="str">
        <f>IFERROR(INDEX(Nível!D:D,MATCH(H705,Nível!B:B,0)),V704)</f>
        <v>C</v>
      </c>
      <c r="W705" s="412" t="str">
        <f>IFERROR(INDEX(Nível!D:D,MATCH(H705,Nível!C:C,0)),CARREIRA!W704)</f>
        <v>C</v>
      </c>
      <c r="AZ705" s="411"/>
      <c r="BA705" s="413"/>
      <c r="BB705" s="414"/>
      <c r="BC705" s="414"/>
      <c r="BD705" s="414"/>
      <c r="BE705" s="414"/>
    </row>
    <row r="706" spans="7:57" ht="15" customHeight="1">
      <c r="G706" s="415"/>
      <c r="H706" s="417">
        <v>694</v>
      </c>
      <c r="I706" s="411">
        <f t="shared" si="76"/>
        <v>0.2</v>
      </c>
      <c r="J706" s="780"/>
      <c r="K706" s="533">
        <f>$K$16</f>
        <v>0</v>
      </c>
      <c r="L706" s="780"/>
      <c r="M706" s="526">
        <f t="shared" si="77"/>
        <v>0</v>
      </c>
      <c r="N706" s="527">
        <f t="shared" si="78"/>
        <v>0.2</v>
      </c>
      <c r="O706" s="413"/>
      <c r="P706" s="531"/>
      <c r="Q706" s="531"/>
      <c r="R706" s="530">
        <f t="shared" si="74"/>
        <v>0.2</v>
      </c>
      <c r="S706" s="532">
        <f t="shared" si="79"/>
        <v>138.80000000000067</v>
      </c>
      <c r="T706" s="411" t="str">
        <f t="shared" si="75"/>
        <v>C</v>
      </c>
      <c r="U706" s="411" t="str">
        <f>IFERROR(INDEX(Nível!D:D,MATCH(H706,Nível!A:A,0)),U705)</f>
        <v>C</v>
      </c>
      <c r="V706" s="411" t="str">
        <f>IFERROR(INDEX(Nível!D:D,MATCH(H706,Nível!B:B,0)),V705)</f>
        <v>C</v>
      </c>
      <c r="W706" s="412" t="str">
        <f>IFERROR(INDEX(Nível!D:D,MATCH(H706,Nível!C:C,0)),CARREIRA!W705)</f>
        <v>C</v>
      </c>
      <c r="AZ706" s="411"/>
      <c r="BA706" s="413"/>
      <c r="BB706" s="414"/>
      <c r="BC706" s="414"/>
      <c r="BD706" s="414"/>
      <c r="BE706" s="414"/>
    </row>
    <row r="707" spans="7:57" ht="15" customHeight="1">
      <c r="G707" s="415"/>
      <c r="H707" s="411">
        <v>695</v>
      </c>
      <c r="I707" s="411">
        <f t="shared" si="76"/>
        <v>0.2</v>
      </c>
      <c r="J707" s="780"/>
      <c r="K707" s="533">
        <f>$K$17</f>
        <v>0</v>
      </c>
      <c r="L707" s="780"/>
      <c r="M707" s="526">
        <f t="shared" si="77"/>
        <v>0</v>
      </c>
      <c r="N707" s="527">
        <f t="shared" si="78"/>
        <v>0.2</v>
      </c>
      <c r="O707" s="413"/>
      <c r="P707" s="531"/>
      <c r="Q707" s="531"/>
      <c r="R707" s="530">
        <f t="shared" si="74"/>
        <v>0.2</v>
      </c>
      <c r="S707" s="532">
        <f t="shared" si="79"/>
        <v>139.00000000000065</v>
      </c>
      <c r="T707" s="411" t="str">
        <f t="shared" si="75"/>
        <v>C</v>
      </c>
      <c r="U707" s="411" t="str">
        <f>IFERROR(INDEX(Nível!D:D,MATCH(H707,Nível!A:A,0)),U706)</f>
        <v>C</v>
      </c>
      <c r="V707" s="411" t="str">
        <f>IFERROR(INDEX(Nível!D:D,MATCH(H707,Nível!B:B,0)),V706)</f>
        <v>C</v>
      </c>
      <c r="W707" s="412" t="str">
        <f>IFERROR(INDEX(Nível!D:D,MATCH(H707,Nível!C:C,0)),CARREIRA!W706)</f>
        <v>C</v>
      </c>
      <c r="AZ707" s="411"/>
      <c r="BA707" s="413"/>
      <c r="BB707" s="414"/>
      <c r="BC707" s="414"/>
      <c r="BD707" s="414"/>
      <c r="BE707" s="414"/>
    </row>
    <row r="708" spans="7:57" ht="15" customHeight="1">
      <c r="G708" s="417"/>
      <c r="H708" s="411">
        <v>696</v>
      </c>
      <c r="I708" s="411">
        <f t="shared" si="76"/>
        <v>0.2</v>
      </c>
      <c r="J708" s="781"/>
      <c r="K708" s="533">
        <f>$K$18</f>
        <v>0</v>
      </c>
      <c r="L708" s="781"/>
      <c r="M708" s="526">
        <f t="shared" si="77"/>
        <v>0</v>
      </c>
      <c r="N708" s="527">
        <f t="shared" si="78"/>
        <v>0.2</v>
      </c>
      <c r="O708" s="413"/>
      <c r="P708" s="531"/>
      <c r="Q708" s="531"/>
      <c r="R708" s="530">
        <f t="shared" si="74"/>
        <v>0.2</v>
      </c>
      <c r="S708" s="532">
        <f t="shared" si="79"/>
        <v>139.20000000000064</v>
      </c>
      <c r="T708" s="411" t="str">
        <f t="shared" si="75"/>
        <v>C</v>
      </c>
      <c r="U708" s="411" t="str">
        <f>IFERROR(INDEX(Nível!D:D,MATCH(H708,Nível!A:A,0)),U707)</f>
        <v>C</v>
      </c>
      <c r="V708" s="411" t="str">
        <f>IFERROR(INDEX(Nível!D:D,MATCH(H708,Nível!B:B,0)),V707)</f>
        <v>C</v>
      </c>
      <c r="W708" s="412" t="str">
        <f>IFERROR(INDEX(Nível!D:D,MATCH(H708,Nível!C:C,0)),CARREIRA!W707)</f>
        <v>C</v>
      </c>
      <c r="AZ708" s="411"/>
      <c r="BA708" s="413"/>
      <c r="BB708" s="414"/>
      <c r="BC708" s="414"/>
      <c r="BD708" s="414"/>
      <c r="BE708" s="414"/>
    </row>
    <row r="709" spans="7:57" ht="15" customHeight="1">
      <c r="G709" s="409" t="s">
        <v>590</v>
      </c>
      <c r="H709" s="417">
        <v>697</v>
      </c>
      <c r="I709" s="411">
        <f t="shared" si="76"/>
        <v>0.2</v>
      </c>
      <c r="J709" s="779">
        <f>$J$13</f>
        <v>0</v>
      </c>
      <c r="K709" s="533">
        <f>$K$13</f>
        <v>0</v>
      </c>
      <c r="L709" s="779">
        <f>$L$13</f>
        <v>0</v>
      </c>
      <c r="M709" s="526">
        <f t="shared" si="77"/>
        <v>0</v>
      </c>
      <c r="N709" s="527">
        <f t="shared" si="78"/>
        <v>0.2</v>
      </c>
      <c r="O709" s="413"/>
      <c r="P709" s="531"/>
      <c r="Q709" s="531"/>
      <c r="R709" s="530">
        <f t="shared" si="74"/>
        <v>0.2</v>
      </c>
      <c r="S709" s="532">
        <f t="shared" si="79"/>
        <v>139.40000000000063</v>
      </c>
      <c r="T709" s="411" t="str">
        <f t="shared" si="75"/>
        <v>C</v>
      </c>
      <c r="U709" s="411" t="str">
        <f>IFERROR(INDEX(Nível!D:D,MATCH(H709,Nível!A:A,0)),U708)</f>
        <v>C</v>
      </c>
      <c r="V709" s="411" t="str">
        <f>IFERROR(INDEX(Nível!D:D,MATCH(H709,Nível!B:B,0)),V708)</f>
        <v>C</v>
      </c>
      <c r="W709" s="412" t="str">
        <f>IFERROR(INDEX(Nível!D:D,MATCH(H709,Nível!C:C,0)),CARREIRA!W708)</f>
        <v>C</v>
      </c>
      <c r="AZ709" s="411"/>
      <c r="BA709" s="413"/>
      <c r="BB709" s="414"/>
      <c r="BC709" s="414"/>
      <c r="BD709" s="414"/>
      <c r="BE709" s="414"/>
    </row>
    <row r="710" spans="7:57" ht="15" customHeight="1">
      <c r="G710" s="415"/>
      <c r="H710" s="411">
        <v>698</v>
      </c>
      <c r="I710" s="411">
        <f t="shared" si="76"/>
        <v>0.2</v>
      </c>
      <c r="J710" s="780"/>
      <c r="K710" s="533">
        <f>$K$14</f>
        <v>0</v>
      </c>
      <c r="L710" s="780"/>
      <c r="M710" s="526">
        <f t="shared" si="77"/>
        <v>0</v>
      </c>
      <c r="N710" s="527">
        <f t="shared" si="78"/>
        <v>0.2</v>
      </c>
      <c r="O710" s="413"/>
      <c r="P710" s="531"/>
      <c r="Q710" s="531"/>
      <c r="R710" s="530">
        <f t="shared" si="74"/>
        <v>0.2</v>
      </c>
      <c r="S710" s="532">
        <f t="shared" si="79"/>
        <v>139.60000000000062</v>
      </c>
      <c r="T710" s="411" t="str">
        <f t="shared" si="75"/>
        <v>C</v>
      </c>
      <c r="U710" s="411" t="str">
        <f>IFERROR(INDEX(Nível!D:D,MATCH(H710,Nível!A:A,0)),U709)</f>
        <v>C</v>
      </c>
      <c r="V710" s="411" t="str">
        <f>IFERROR(INDEX(Nível!D:D,MATCH(H710,Nível!B:B,0)),V709)</f>
        <v>C</v>
      </c>
      <c r="W710" s="412" t="str">
        <f>IFERROR(INDEX(Nível!D:D,MATCH(H710,Nível!C:C,0)),CARREIRA!W709)</f>
        <v>C</v>
      </c>
      <c r="AZ710" s="411"/>
      <c r="BA710" s="413"/>
      <c r="BB710" s="414"/>
      <c r="BC710" s="414"/>
      <c r="BD710" s="414"/>
      <c r="BE710" s="414"/>
    </row>
    <row r="711" spans="7:57" ht="15" customHeight="1">
      <c r="G711" s="415"/>
      <c r="H711" s="411">
        <v>699</v>
      </c>
      <c r="I711" s="411">
        <f t="shared" si="76"/>
        <v>0.2</v>
      </c>
      <c r="J711" s="780"/>
      <c r="K711" s="533">
        <f>$K$15</f>
        <v>0</v>
      </c>
      <c r="L711" s="780"/>
      <c r="M711" s="526">
        <f t="shared" si="77"/>
        <v>0</v>
      </c>
      <c r="N711" s="527">
        <f t="shared" si="78"/>
        <v>0.2</v>
      </c>
      <c r="O711" s="413"/>
      <c r="P711" s="531"/>
      <c r="Q711" s="531"/>
      <c r="R711" s="530">
        <f t="shared" si="74"/>
        <v>0.2</v>
      </c>
      <c r="S711" s="532">
        <f t="shared" si="79"/>
        <v>139.80000000000061</v>
      </c>
      <c r="T711" s="411" t="str">
        <f t="shared" si="75"/>
        <v>C</v>
      </c>
      <c r="U711" s="411" t="str">
        <f>IFERROR(INDEX(Nível!D:D,MATCH(H711,Nível!A:A,0)),U710)</f>
        <v>C</v>
      </c>
      <c r="V711" s="411" t="str">
        <f>IFERROR(INDEX(Nível!D:D,MATCH(H711,Nível!B:B,0)),V710)</f>
        <v>C</v>
      </c>
      <c r="W711" s="412" t="str">
        <f>IFERROR(INDEX(Nível!D:D,MATCH(H711,Nível!C:C,0)),CARREIRA!W710)</f>
        <v>C</v>
      </c>
      <c r="AZ711" s="411"/>
      <c r="BA711" s="413"/>
      <c r="BB711" s="414"/>
      <c r="BC711" s="414"/>
      <c r="BD711" s="414"/>
      <c r="BE711" s="414"/>
    </row>
    <row r="712" spans="7:57" ht="15" customHeight="1">
      <c r="G712" s="415"/>
      <c r="H712" s="417">
        <v>700</v>
      </c>
      <c r="I712" s="411">
        <f t="shared" si="76"/>
        <v>0.2</v>
      </c>
      <c r="J712" s="780"/>
      <c r="K712" s="533">
        <f>$K$16</f>
        <v>0</v>
      </c>
      <c r="L712" s="780"/>
      <c r="M712" s="526">
        <f t="shared" si="77"/>
        <v>0</v>
      </c>
      <c r="N712" s="527">
        <f t="shared" si="78"/>
        <v>0.2</v>
      </c>
      <c r="O712" s="413"/>
      <c r="P712" s="531"/>
      <c r="Q712" s="531"/>
      <c r="R712" s="530">
        <f t="shared" si="74"/>
        <v>0.2</v>
      </c>
      <c r="S712" s="532">
        <f t="shared" si="79"/>
        <v>140.0000000000006</v>
      </c>
      <c r="T712" s="411" t="str">
        <f t="shared" si="75"/>
        <v>C</v>
      </c>
      <c r="U712" s="411" t="str">
        <f>IFERROR(INDEX(Nível!D:D,MATCH(H712,Nível!A:A,0)),U711)</f>
        <v>C</v>
      </c>
      <c r="V712" s="411" t="str">
        <f>IFERROR(INDEX(Nível!D:D,MATCH(H712,Nível!B:B,0)),V711)</f>
        <v>C</v>
      </c>
      <c r="W712" s="412" t="str">
        <f>IFERROR(INDEX(Nível!D:D,MATCH(H712,Nível!C:C,0)),CARREIRA!W711)</f>
        <v>C</v>
      </c>
      <c r="AZ712" s="411"/>
      <c r="BA712" s="413"/>
      <c r="BB712" s="414"/>
      <c r="BC712" s="414"/>
      <c r="BD712" s="414"/>
      <c r="BE712" s="414"/>
    </row>
    <row r="713" spans="7:57" ht="15" customHeight="1">
      <c r="G713" s="415"/>
      <c r="H713" s="411">
        <v>701</v>
      </c>
      <c r="I713" s="411">
        <f t="shared" si="76"/>
        <v>0.2</v>
      </c>
      <c r="J713" s="780"/>
      <c r="K713" s="533">
        <f>$K$17</f>
        <v>0</v>
      </c>
      <c r="L713" s="780"/>
      <c r="M713" s="526">
        <f t="shared" si="77"/>
        <v>0</v>
      </c>
      <c r="N713" s="527">
        <f t="shared" si="78"/>
        <v>0.2</v>
      </c>
      <c r="O713" s="413"/>
      <c r="P713" s="531"/>
      <c r="Q713" s="531"/>
      <c r="R713" s="530">
        <f t="shared" si="74"/>
        <v>0.2</v>
      </c>
      <c r="S713" s="532">
        <f t="shared" si="79"/>
        <v>140.20000000000059</v>
      </c>
      <c r="T713" s="411" t="str">
        <f t="shared" si="75"/>
        <v>C</v>
      </c>
      <c r="U713" s="411" t="str">
        <f>IFERROR(INDEX(Nível!D:D,MATCH(H713,Nível!A:A,0)),U712)</f>
        <v>C</v>
      </c>
      <c r="V713" s="411" t="str">
        <f>IFERROR(INDEX(Nível!D:D,MATCH(H713,Nível!B:B,0)),V712)</f>
        <v>C</v>
      </c>
      <c r="W713" s="412" t="str">
        <f>IFERROR(INDEX(Nível!D:D,MATCH(H713,Nível!C:C,0)),CARREIRA!W712)</f>
        <v>C</v>
      </c>
      <c r="AZ713" s="411"/>
      <c r="BA713" s="413"/>
      <c r="BB713" s="414"/>
      <c r="BC713" s="414"/>
      <c r="BD713" s="414"/>
      <c r="BE713" s="414"/>
    </row>
    <row r="714" spans="7:57" ht="15" customHeight="1">
      <c r="G714" s="415"/>
      <c r="H714" s="411">
        <v>702</v>
      </c>
      <c r="I714" s="411">
        <f t="shared" si="76"/>
        <v>0.2</v>
      </c>
      <c r="J714" s="781"/>
      <c r="K714" s="533">
        <f>$K$18</f>
        <v>0</v>
      </c>
      <c r="L714" s="780"/>
      <c r="M714" s="526">
        <f t="shared" si="77"/>
        <v>0</v>
      </c>
      <c r="N714" s="527">
        <f t="shared" si="78"/>
        <v>0.2</v>
      </c>
      <c r="O714" s="413"/>
      <c r="P714" s="531"/>
      <c r="Q714" s="531"/>
      <c r="R714" s="530">
        <f t="shared" si="74"/>
        <v>0.2</v>
      </c>
      <c r="S714" s="532">
        <f t="shared" si="79"/>
        <v>140.40000000000057</v>
      </c>
      <c r="T714" s="411" t="str">
        <f t="shared" si="75"/>
        <v>C</v>
      </c>
      <c r="U714" s="411" t="str">
        <f>IFERROR(INDEX(Nível!D:D,MATCH(H714,Nível!A:A,0)),U713)</f>
        <v>C</v>
      </c>
      <c r="V714" s="411" t="str">
        <f>IFERROR(INDEX(Nível!D:D,MATCH(H714,Nível!B:B,0)),V713)</f>
        <v>C</v>
      </c>
      <c r="W714" s="412" t="str">
        <f>IFERROR(INDEX(Nível!D:D,MATCH(H714,Nível!C:C,0)),CARREIRA!W713)</f>
        <v>C</v>
      </c>
      <c r="AZ714" s="411"/>
      <c r="BA714" s="413"/>
      <c r="BB714" s="414"/>
      <c r="BC714" s="414"/>
      <c r="BD714" s="414"/>
      <c r="BE714" s="414"/>
    </row>
    <row r="715" spans="7:57" ht="15" customHeight="1">
      <c r="G715" s="415"/>
      <c r="H715" s="417">
        <v>703</v>
      </c>
      <c r="I715" s="411">
        <f t="shared" si="76"/>
        <v>0.2</v>
      </c>
      <c r="J715" s="779">
        <f>$J$13</f>
        <v>0</v>
      </c>
      <c r="K715" s="533">
        <f>$K$13</f>
        <v>0</v>
      </c>
      <c r="L715" s="780"/>
      <c r="M715" s="526">
        <f t="shared" si="77"/>
        <v>0</v>
      </c>
      <c r="N715" s="527">
        <f t="shared" si="78"/>
        <v>0.2</v>
      </c>
      <c r="O715" s="413"/>
      <c r="P715" s="531"/>
      <c r="Q715" s="531"/>
      <c r="R715" s="530">
        <f t="shared" si="74"/>
        <v>0.2</v>
      </c>
      <c r="S715" s="532">
        <f t="shared" si="79"/>
        <v>140.60000000000056</v>
      </c>
      <c r="T715" s="411" t="str">
        <f t="shared" si="75"/>
        <v>C</v>
      </c>
      <c r="U715" s="411" t="str">
        <f>IFERROR(INDEX(Nível!D:D,MATCH(H715,Nível!A:A,0)),U714)</f>
        <v>C</v>
      </c>
      <c r="V715" s="411" t="str">
        <f>IFERROR(INDEX(Nível!D:D,MATCH(H715,Nível!B:B,0)),V714)</f>
        <v>C</v>
      </c>
      <c r="W715" s="412" t="str">
        <f>IFERROR(INDEX(Nível!D:D,MATCH(H715,Nível!C:C,0)),CARREIRA!W714)</f>
        <v>C</v>
      </c>
      <c r="AZ715" s="411"/>
      <c r="BA715" s="413"/>
      <c r="BB715" s="414"/>
      <c r="BC715" s="414"/>
      <c r="BD715" s="414"/>
      <c r="BE715" s="414"/>
    </row>
    <row r="716" spans="7:57" ht="15" customHeight="1">
      <c r="G716" s="415"/>
      <c r="H716" s="411">
        <v>704</v>
      </c>
      <c r="I716" s="411">
        <f t="shared" si="76"/>
        <v>0.2</v>
      </c>
      <c r="J716" s="780"/>
      <c r="K716" s="533">
        <f>$K$14</f>
        <v>0</v>
      </c>
      <c r="L716" s="780"/>
      <c r="M716" s="526">
        <f t="shared" si="77"/>
        <v>0</v>
      </c>
      <c r="N716" s="527">
        <f t="shared" si="78"/>
        <v>0.2</v>
      </c>
      <c r="O716" s="413"/>
      <c r="P716" s="531"/>
      <c r="Q716" s="531"/>
      <c r="R716" s="530">
        <f t="shared" si="74"/>
        <v>0.2</v>
      </c>
      <c r="S716" s="532">
        <f t="shared" si="79"/>
        <v>140.80000000000055</v>
      </c>
      <c r="T716" s="411" t="str">
        <f t="shared" si="75"/>
        <v>C</v>
      </c>
      <c r="U716" s="411" t="str">
        <f>IFERROR(INDEX(Nível!D:D,MATCH(H716,Nível!A:A,0)),U715)</f>
        <v>C</v>
      </c>
      <c r="V716" s="411" t="str">
        <f>IFERROR(INDEX(Nível!D:D,MATCH(H716,Nível!B:B,0)),V715)</f>
        <v>C</v>
      </c>
      <c r="W716" s="412" t="str">
        <f>IFERROR(INDEX(Nível!D:D,MATCH(H716,Nível!C:C,0)),CARREIRA!W715)</f>
        <v>C</v>
      </c>
      <c r="AZ716" s="411"/>
      <c r="BA716" s="413"/>
      <c r="BB716" s="414"/>
      <c r="BC716" s="414"/>
      <c r="BD716" s="414"/>
      <c r="BE716" s="414"/>
    </row>
    <row r="717" spans="7:57" ht="15" customHeight="1">
      <c r="G717" s="415"/>
      <c r="H717" s="411">
        <v>705</v>
      </c>
      <c r="I717" s="411">
        <f t="shared" si="76"/>
        <v>0.2</v>
      </c>
      <c r="J717" s="780"/>
      <c r="K717" s="533">
        <f>$K$15</f>
        <v>0</v>
      </c>
      <c r="L717" s="780"/>
      <c r="M717" s="526">
        <f t="shared" si="77"/>
        <v>0</v>
      </c>
      <c r="N717" s="527">
        <f t="shared" si="78"/>
        <v>0.2</v>
      </c>
      <c r="O717" s="413"/>
      <c r="P717" s="531"/>
      <c r="Q717" s="531"/>
      <c r="R717" s="530">
        <f t="shared" ref="R717:R733" si="80">SUM(N717:Q717)</f>
        <v>0.2</v>
      </c>
      <c r="S717" s="532">
        <f t="shared" si="79"/>
        <v>141.00000000000054</v>
      </c>
      <c r="T717" s="411" t="str">
        <f t="shared" ref="T717:T732" si="81">INDEX($B$9:$C$27,MATCH(S717,$C$9:$C$27,1),1)</f>
        <v>C</v>
      </c>
      <c r="U717" s="411" t="str">
        <f>IFERROR(INDEX(Nível!D:D,MATCH(H717,Nível!A:A,0)),U716)</f>
        <v>C</v>
      </c>
      <c r="V717" s="411" t="str">
        <f>IFERROR(INDEX(Nível!D:D,MATCH(H717,Nível!B:B,0)),V716)</f>
        <v>C</v>
      </c>
      <c r="W717" s="412" t="str">
        <f>IFERROR(INDEX(Nível!D:D,MATCH(H717,Nível!C:C,0)),CARREIRA!W716)</f>
        <v>C</v>
      </c>
      <c r="AZ717" s="411"/>
      <c r="BA717" s="413"/>
      <c r="BB717" s="414"/>
      <c r="BC717" s="414"/>
      <c r="BD717" s="414"/>
      <c r="BE717" s="414"/>
    </row>
    <row r="718" spans="7:57" ht="15" customHeight="1">
      <c r="G718" s="415"/>
      <c r="H718" s="417">
        <v>706</v>
      </c>
      <c r="I718" s="411">
        <f t="shared" ref="I718:I732" si="82">$I$13</f>
        <v>0.2</v>
      </c>
      <c r="J718" s="780"/>
      <c r="K718" s="533">
        <f>$K$16</f>
        <v>0</v>
      </c>
      <c r="L718" s="780"/>
      <c r="M718" s="526">
        <f t="shared" ref="M718:M732" si="83">$M$13</f>
        <v>0</v>
      </c>
      <c r="N718" s="527">
        <f t="shared" ref="N718:N732" si="84">SUM(I718+K718+M718)*$N$10</f>
        <v>0.2</v>
      </c>
      <c r="O718" s="413"/>
      <c r="P718" s="531"/>
      <c r="Q718" s="531"/>
      <c r="R718" s="530">
        <f t="shared" si="80"/>
        <v>0.2</v>
      </c>
      <c r="S718" s="532">
        <f t="shared" ref="S718:S732" si="85">S717+R718</f>
        <v>141.20000000000053</v>
      </c>
      <c r="T718" s="411" t="str">
        <f t="shared" si="81"/>
        <v>C</v>
      </c>
      <c r="U718" s="411" t="str">
        <f>IFERROR(INDEX(Nível!D:D,MATCH(H718,Nível!A:A,0)),U717)</f>
        <v>C</v>
      </c>
      <c r="V718" s="411" t="str">
        <f>IFERROR(INDEX(Nível!D:D,MATCH(H718,Nível!B:B,0)),V717)</f>
        <v>C</v>
      </c>
      <c r="W718" s="412" t="str">
        <f>IFERROR(INDEX(Nível!D:D,MATCH(H718,Nível!C:C,0)),CARREIRA!W717)</f>
        <v>C</v>
      </c>
      <c r="AZ718" s="411"/>
      <c r="BA718" s="413"/>
      <c r="BB718" s="414"/>
      <c r="BC718" s="414"/>
      <c r="BD718" s="414"/>
      <c r="BE718" s="414"/>
    </row>
    <row r="719" spans="7:57" ht="15" customHeight="1">
      <c r="G719" s="415"/>
      <c r="H719" s="411">
        <v>707</v>
      </c>
      <c r="I719" s="411">
        <f t="shared" si="82"/>
        <v>0.2</v>
      </c>
      <c r="J719" s="780"/>
      <c r="K719" s="533">
        <f>$K$17</f>
        <v>0</v>
      </c>
      <c r="L719" s="780"/>
      <c r="M719" s="526">
        <f t="shared" si="83"/>
        <v>0</v>
      </c>
      <c r="N719" s="527">
        <f t="shared" si="84"/>
        <v>0.2</v>
      </c>
      <c r="O719" s="413"/>
      <c r="P719" s="531"/>
      <c r="Q719" s="531"/>
      <c r="R719" s="530">
        <f t="shared" si="80"/>
        <v>0.2</v>
      </c>
      <c r="S719" s="532">
        <f t="shared" si="85"/>
        <v>141.40000000000052</v>
      </c>
      <c r="T719" s="411" t="str">
        <f t="shared" si="81"/>
        <v>C</v>
      </c>
      <c r="U719" s="411" t="str">
        <f>IFERROR(INDEX(Nível!D:D,MATCH(H719,Nível!A:A,0)),U718)</f>
        <v>C</v>
      </c>
      <c r="V719" s="411" t="str">
        <f>IFERROR(INDEX(Nível!D:D,MATCH(H719,Nível!B:B,0)),V718)</f>
        <v>C</v>
      </c>
      <c r="W719" s="412" t="str">
        <f>IFERROR(INDEX(Nível!D:D,MATCH(H719,Nível!C:C,0)),CARREIRA!W718)</f>
        <v>C</v>
      </c>
      <c r="AZ719" s="411"/>
      <c r="BA719" s="413"/>
      <c r="BB719" s="414"/>
      <c r="BC719" s="414"/>
      <c r="BD719" s="414"/>
      <c r="BE719" s="414"/>
    </row>
    <row r="720" spans="7:57" ht="15" customHeight="1">
      <c r="G720" s="417"/>
      <c r="H720" s="409">
        <v>708</v>
      </c>
      <c r="I720" s="411">
        <f t="shared" si="82"/>
        <v>0.2</v>
      </c>
      <c r="J720" s="781"/>
      <c r="K720" s="533">
        <f>$K$18</f>
        <v>0</v>
      </c>
      <c r="L720" s="780"/>
      <c r="M720" s="526">
        <f t="shared" si="83"/>
        <v>0</v>
      </c>
      <c r="N720" s="527">
        <f t="shared" si="84"/>
        <v>0.2</v>
      </c>
      <c r="O720" s="423"/>
      <c r="P720" s="531"/>
      <c r="Q720" s="531"/>
      <c r="R720" s="530">
        <f t="shared" si="80"/>
        <v>0.2</v>
      </c>
      <c r="S720" s="532">
        <f t="shared" si="85"/>
        <v>141.60000000000051</v>
      </c>
      <c r="T720" s="411" t="str">
        <f t="shared" si="81"/>
        <v>C</v>
      </c>
      <c r="U720" s="411" t="str">
        <f>IFERROR(INDEX(Nível!D:D,MATCH(H720,Nível!A:A,0)),U719)</f>
        <v>C</v>
      </c>
      <c r="V720" s="411" t="str">
        <f>IFERROR(INDEX(Nível!D:D,MATCH(H720,Nível!B:B,0)),V719)</f>
        <v>C</v>
      </c>
      <c r="W720" s="412" t="str">
        <f>IFERROR(INDEX(Nível!D:D,MATCH(H720,Nível!C:C,0)),CARREIRA!W719)</f>
        <v>C</v>
      </c>
      <c r="AZ720" s="411"/>
      <c r="BA720" s="413"/>
      <c r="BB720" s="414"/>
      <c r="BC720" s="414"/>
      <c r="BD720" s="414"/>
      <c r="BE720" s="414"/>
    </row>
    <row r="721" spans="7:57" ht="15" customHeight="1">
      <c r="G721" s="409" t="s">
        <v>591</v>
      </c>
      <c r="H721" s="411">
        <v>709</v>
      </c>
      <c r="I721" s="411">
        <f t="shared" si="82"/>
        <v>0.2</v>
      </c>
      <c r="J721" s="779">
        <f>$J$13</f>
        <v>0</v>
      </c>
      <c r="K721" s="533">
        <f>$K$13</f>
        <v>0</v>
      </c>
      <c r="L721" s="780"/>
      <c r="M721" s="526">
        <f t="shared" si="83"/>
        <v>0</v>
      </c>
      <c r="N721" s="527">
        <f t="shared" si="84"/>
        <v>0.2</v>
      </c>
      <c r="O721" s="413"/>
      <c r="P721" s="531"/>
      <c r="Q721" s="531"/>
      <c r="R721" s="530">
        <f t="shared" si="80"/>
        <v>0.2</v>
      </c>
      <c r="S721" s="532">
        <f t="shared" si="85"/>
        <v>141.80000000000049</v>
      </c>
      <c r="T721" s="411" t="str">
        <f t="shared" si="81"/>
        <v>C</v>
      </c>
      <c r="U721" s="411" t="str">
        <f>IFERROR(INDEX(Nível!D:D,MATCH(H721,Nível!A:A,0)),U720)</f>
        <v>C</v>
      </c>
      <c r="V721" s="411" t="str">
        <f>IFERROR(INDEX(Nível!D:D,MATCH(H721,Nível!B:B,0)),V720)</f>
        <v>C</v>
      </c>
      <c r="W721" s="412" t="str">
        <f>IFERROR(INDEX(Nível!D:D,MATCH(H721,Nível!C:C,0)),CARREIRA!W720)</f>
        <v>C</v>
      </c>
      <c r="AZ721" s="411"/>
      <c r="BA721" s="413"/>
      <c r="BB721" s="414"/>
      <c r="BC721" s="414"/>
      <c r="BD721" s="414"/>
      <c r="BE721" s="414"/>
    </row>
    <row r="722" spans="7:57" ht="15" customHeight="1">
      <c r="G722" s="415"/>
      <c r="H722" s="411">
        <v>710</v>
      </c>
      <c r="I722" s="411">
        <f t="shared" si="82"/>
        <v>0.2</v>
      </c>
      <c r="J722" s="780"/>
      <c r="K722" s="533">
        <f>$K$14</f>
        <v>0</v>
      </c>
      <c r="L722" s="780"/>
      <c r="M722" s="526">
        <f t="shared" si="83"/>
        <v>0</v>
      </c>
      <c r="N722" s="527">
        <f t="shared" si="84"/>
        <v>0.2</v>
      </c>
      <c r="O722" s="413"/>
      <c r="P722" s="531"/>
      <c r="Q722" s="531"/>
      <c r="R722" s="530">
        <f t="shared" si="80"/>
        <v>0.2</v>
      </c>
      <c r="S722" s="532">
        <f t="shared" si="85"/>
        <v>142.00000000000048</v>
      </c>
      <c r="T722" s="411" t="str">
        <f t="shared" si="81"/>
        <v>C</v>
      </c>
      <c r="U722" s="411" t="str">
        <f>IFERROR(INDEX(Nível!D:D,MATCH(H722,Nível!A:A,0)),U721)</f>
        <v>C</v>
      </c>
      <c r="V722" s="411" t="str">
        <f>IFERROR(INDEX(Nível!D:D,MATCH(H722,Nível!B:B,0)),V721)</f>
        <v>C</v>
      </c>
      <c r="W722" s="412" t="str">
        <f>IFERROR(INDEX(Nível!D:D,MATCH(H722,Nível!C:C,0)),CARREIRA!W721)</f>
        <v>C</v>
      </c>
      <c r="AZ722" s="411"/>
      <c r="BA722" s="413"/>
      <c r="BB722" s="414"/>
      <c r="BC722" s="414"/>
      <c r="BD722" s="414"/>
      <c r="BE722" s="414"/>
    </row>
    <row r="723" spans="7:57" ht="15" customHeight="1">
      <c r="G723" s="415"/>
      <c r="H723" s="411">
        <v>711</v>
      </c>
      <c r="I723" s="411">
        <f t="shared" si="82"/>
        <v>0.2</v>
      </c>
      <c r="J723" s="780"/>
      <c r="K723" s="533">
        <f>$K$15</f>
        <v>0</v>
      </c>
      <c r="L723" s="780"/>
      <c r="M723" s="526">
        <f t="shared" si="83"/>
        <v>0</v>
      </c>
      <c r="N723" s="527">
        <f t="shared" si="84"/>
        <v>0.2</v>
      </c>
      <c r="O723" s="413"/>
      <c r="P723" s="531"/>
      <c r="Q723" s="531"/>
      <c r="R723" s="530">
        <f t="shared" si="80"/>
        <v>0.2</v>
      </c>
      <c r="S723" s="532">
        <f t="shared" si="85"/>
        <v>142.20000000000047</v>
      </c>
      <c r="T723" s="411" t="str">
        <f t="shared" si="81"/>
        <v>C</v>
      </c>
      <c r="U723" s="411" t="str">
        <f>IFERROR(INDEX(Nível!D:D,MATCH(H723,Nível!A:A,0)),U722)</f>
        <v>C</v>
      </c>
      <c r="V723" s="411" t="str">
        <f>IFERROR(INDEX(Nível!D:D,MATCH(H723,Nível!B:B,0)),V722)</f>
        <v>C</v>
      </c>
      <c r="W723" s="412" t="str">
        <f>IFERROR(INDEX(Nível!D:D,MATCH(H723,Nível!C:C,0)),CARREIRA!W722)</f>
        <v>C</v>
      </c>
      <c r="AZ723" s="411"/>
      <c r="BA723" s="413"/>
      <c r="BB723" s="414"/>
      <c r="BC723" s="414"/>
      <c r="BD723" s="414"/>
      <c r="BE723" s="414"/>
    </row>
    <row r="724" spans="7:57" ht="15" customHeight="1">
      <c r="G724" s="415"/>
      <c r="H724" s="411">
        <v>712</v>
      </c>
      <c r="I724" s="411">
        <f t="shared" si="82"/>
        <v>0.2</v>
      </c>
      <c r="J724" s="780"/>
      <c r="K724" s="533">
        <f>$K$16</f>
        <v>0</v>
      </c>
      <c r="L724" s="780"/>
      <c r="M724" s="526">
        <f t="shared" si="83"/>
        <v>0</v>
      </c>
      <c r="N724" s="527">
        <f t="shared" si="84"/>
        <v>0.2</v>
      </c>
      <c r="O724" s="413"/>
      <c r="P724" s="531"/>
      <c r="Q724" s="531"/>
      <c r="R724" s="530">
        <f t="shared" si="80"/>
        <v>0.2</v>
      </c>
      <c r="S724" s="532">
        <f t="shared" si="85"/>
        <v>142.40000000000046</v>
      </c>
      <c r="T724" s="411" t="str">
        <f t="shared" si="81"/>
        <v>C</v>
      </c>
      <c r="U724" s="411" t="str">
        <f>IFERROR(INDEX(Nível!D:D,MATCH(H724,Nível!A:A,0)),U723)</f>
        <v>C</v>
      </c>
      <c r="V724" s="411" t="str">
        <f>IFERROR(INDEX(Nível!D:D,MATCH(H724,Nível!B:B,0)),V723)</f>
        <v>C</v>
      </c>
      <c r="W724" s="412" t="str">
        <f>IFERROR(INDEX(Nível!D:D,MATCH(H724,Nível!C:C,0)),CARREIRA!W723)</f>
        <v>C</v>
      </c>
      <c r="AZ724" s="411"/>
      <c r="BA724" s="413"/>
      <c r="BB724" s="414"/>
      <c r="BC724" s="414"/>
      <c r="BD724" s="414"/>
      <c r="BE724" s="414"/>
    </row>
    <row r="725" spans="7:57" ht="15" customHeight="1">
      <c r="G725" s="415"/>
      <c r="H725" s="411">
        <v>713</v>
      </c>
      <c r="I725" s="411">
        <f t="shared" si="82"/>
        <v>0.2</v>
      </c>
      <c r="J725" s="780"/>
      <c r="K725" s="533">
        <f>$K$17</f>
        <v>0</v>
      </c>
      <c r="L725" s="780"/>
      <c r="M725" s="526">
        <f t="shared" si="83"/>
        <v>0</v>
      </c>
      <c r="N725" s="527">
        <f t="shared" si="84"/>
        <v>0.2</v>
      </c>
      <c r="O725" s="413"/>
      <c r="P725" s="531"/>
      <c r="Q725" s="531"/>
      <c r="R725" s="530">
        <f t="shared" si="80"/>
        <v>0.2</v>
      </c>
      <c r="S725" s="532">
        <f t="shared" si="85"/>
        <v>142.60000000000045</v>
      </c>
      <c r="T725" s="411" t="str">
        <f t="shared" si="81"/>
        <v>C</v>
      </c>
      <c r="U725" s="411" t="str">
        <f>IFERROR(INDEX(Nível!D:D,MATCH(H725,Nível!A:A,0)),U724)</f>
        <v>C</v>
      </c>
      <c r="V725" s="411" t="str">
        <f>IFERROR(INDEX(Nível!D:D,MATCH(H725,Nível!B:B,0)),V724)</f>
        <v>C</v>
      </c>
      <c r="W725" s="412" t="str">
        <f>IFERROR(INDEX(Nível!D:D,MATCH(H725,Nível!C:C,0)),CARREIRA!W724)</f>
        <v>C</v>
      </c>
      <c r="AZ725" s="411"/>
      <c r="BA725" s="413"/>
      <c r="BB725" s="414"/>
      <c r="BC725" s="414"/>
      <c r="BD725" s="414"/>
      <c r="BE725" s="414"/>
    </row>
    <row r="726" spans="7:57" ht="15" customHeight="1">
      <c r="G726" s="415"/>
      <c r="H726" s="411">
        <v>714</v>
      </c>
      <c r="I726" s="411">
        <f t="shared" si="82"/>
        <v>0.2</v>
      </c>
      <c r="J726" s="781"/>
      <c r="K726" s="533">
        <f>$K$18</f>
        <v>0</v>
      </c>
      <c r="L726" s="780"/>
      <c r="M726" s="526">
        <f t="shared" si="83"/>
        <v>0</v>
      </c>
      <c r="N726" s="527">
        <f t="shared" si="84"/>
        <v>0.2</v>
      </c>
      <c r="O726" s="413"/>
      <c r="P726" s="531"/>
      <c r="Q726" s="531"/>
      <c r="R726" s="530">
        <f t="shared" si="80"/>
        <v>0.2</v>
      </c>
      <c r="S726" s="532">
        <f t="shared" si="85"/>
        <v>142.80000000000044</v>
      </c>
      <c r="T726" s="411" t="str">
        <f t="shared" si="81"/>
        <v>C</v>
      </c>
      <c r="U726" s="411" t="str">
        <f>IFERROR(INDEX(Nível!D:D,MATCH(H726,Nível!A:A,0)),U725)</f>
        <v>C</v>
      </c>
      <c r="V726" s="411" t="str">
        <f>IFERROR(INDEX(Nível!D:D,MATCH(H726,Nível!B:B,0)),V725)</f>
        <v>C</v>
      </c>
      <c r="W726" s="412" t="str">
        <f>IFERROR(INDEX(Nível!D:D,MATCH(H726,Nível!C:C,0)),CARREIRA!W725)</f>
        <v>C</v>
      </c>
      <c r="AZ726" s="411"/>
      <c r="BA726" s="413"/>
      <c r="BB726" s="414"/>
      <c r="BC726" s="414"/>
      <c r="BD726" s="414"/>
      <c r="BE726" s="414"/>
    </row>
    <row r="727" spans="7:57" ht="15" customHeight="1">
      <c r="G727" s="415"/>
      <c r="H727" s="411">
        <v>715</v>
      </c>
      <c r="I727" s="411">
        <f t="shared" si="82"/>
        <v>0.2</v>
      </c>
      <c r="J727" s="779">
        <f>$J$13</f>
        <v>0</v>
      </c>
      <c r="K727" s="533">
        <f>$K$13</f>
        <v>0</v>
      </c>
      <c r="L727" s="780"/>
      <c r="M727" s="526">
        <f t="shared" si="83"/>
        <v>0</v>
      </c>
      <c r="N727" s="527">
        <f t="shared" si="84"/>
        <v>0.2</v>
      </c>
      <c r="O727" s="413"/>
      <c r="P727" s="531"/>
      <c r="Q727" s="531"/>
      <c r="R727" s="530">
        <f t="shared" si="80"/>
        <v>0.2</v>
      </c>
      <c r="S727" s="532">
        <f t="shared" si="85"/>
        <v>143.00000000000043</v>
      </c>
      <c r="T727" s="411" t="str">
        <f t="shared" si="81"/>
        <v>C</v>
      </c>
      <c r="U727" s="411" t="str">
        <f>IFERROR(INDEX(Nível!D:D,MATCH(H727,Nível!A:A,0)),U726)</f>
        <v>C</v>
      </c>
      <c r="V727" s="411" t="str">
        <f>IFERROR(INDEX(Nível!D:D,MATCH(H727,Nível!B:B,0)),V726)</f>
        <v>C</v>
      </c>
      <c r="W727" s="412" t="str">
        <f>IFERROR(INDEX(Nível!D:D,MATCH(H727,Nível!C:C,0)),CARREIRA!W726)</f>
        <v>C</v>
      </c>
      <c r="AZ727" s="411"/>
      <c r="BA727" s="413"/>
      <c r="BB727" s="414"/>
      <c r="BC727" s="414"/>
      <c r="BD727" s="414"/>
      <c r="BE727" s="414"/>
    </row>
    <row r="728" spans="7:57" ht="15" customHeight="1">
      <c r="G728" s="415"/>
      <c r="H728" s="411">
        <v>716</v>
      </c>
      <c r="I728" s="411">
        <f t="shared" si="82"/>
        <v>0.2</v>
      </c>
      <c r="J728" s="780"/>
      <c r="K728" s="533">
        <f>$K$14</f>
        <v>0</v>
      </c>
      <c r="L728" s="780"/>
      <c r="M728" s="526">
        <f t="shared" si="83"/>
        <v>0</v>
      </c>
      <c r="N728" s="527">
        <f t="shared" si="84"/>
        <v>0.2</v>
      </c>
      <c r="O728" s="413"/>
      <c r="P728" s="531"/>
      <c r="Q728" s="531"/>
      <c r="R728" s="530">
        <f t="shared" si="80"/>
        <v>0.2</v>
      </c>
      <c r="S728" s="532">
        <f t="shared" si="85"/>
        <v>143.20000000000041</v>
      </c>
      <c r="T728" s="411" t="str">
        <f t="shared" si="81"/>
        <v>C</v>
      </c>
      <c r="U728" s="411" t="str">
        <f>IFERROR(INDEX(Nível!D:D,MATCH(H728,Nível!A:A,0)),U727)</f>
        <v>D</v>
      </c>
      <c r="V728" s="411" t="str">
        <f>IFERROR(INDEX(Nível!D:D,MATCH(H728,Nível!B:B,0)),V727)</f>
        <v>D</v>
      </c>
      <c r="W728" s="412" t="str">
        <f>IFERROR(INDEX(Nível!D:D,MATCH(H728,Nível!C:C,0)),CARREIRA!W727)</f>
        <v>D</v>
      </c>
      <c r="AZ728" s="411"/>
      <c r="BA728" s="413"/>
      <c r="BB728" s="414"/>
      <c r="BC728" s="414"/>
      <c r="BD728" s="414"/>
      <c r="BE728" s="414"/>
    </row>
    <row r="729" spans="7:57" ht="15" customHeight="1">
      <c r="G729" s="415"/>
      <c r="H729" s="411">
        <v>717</v>
      </c>
      <c r="I729" s="411">
        <f t="shared" si="82"/>
        <v>0.2</v>
      </c>
      <c r="J729" s="780"/>
      <c r="K729" s="533">
        <f>$K$15</f>
        <v>0</v>
      </c>
      <c r="L729" s="780"/>
      <c r="M729" s="526">
        <f t="shared" si="83"/>
        <v>0</v>
      </c>
      <c r="N729" s="527">
        <f t="shared" si="84"/>
        <v>0.2</v>
      </c>
      <c r="O729" s="413"/>
      <c r="P729" s="531"/>
      <c r="Q729" s="531"/>
      <c r="R729" s="530">
        <f t="shared" si="80"/>
        <v>0.2</v>
      </c>
      <c r="S729" s="532">
        <f t="shared" si="85"/>
        <v>143.4000000000004</v>
      </c>
      <c r="T729" s="411" t="str">
        <f t="shared" si="81"/>
        <v>C</v>
      </c>
      <c r="U729" s="411" t="str">
        <f>IFERROR(INDEX(Nível!D:D,MATCH(H729,Nível!A:A,0)),U728)</f>
        <v>D</v>
      </c>
      <c r="V729" s="411" t="str">
        <f>IFERROR(INDEX(Nível!D:D,MATCH(H729,Nível!B:B,0)),V728)</f>
        <v>D</v>
      </c>
      <c r="W729" s="412" t="str">
        <f>IFERROR(INDEX(Nível!D:D,MATCH(H729,Nível!C:C,0)),CARREIRA!W728)</f>
        <v>D</v>
      </c>
      <c r="AZ729" s="411"/>
      <c r="BA729" s="413"/>
      <c r="BB729" s="414"/>
      <c r="BC729" s="414"/>
      <c r="BD729" s="414"/>
      <c r="BE729" s="414"/>
    </row>
    <row r="730" spans="7:57" ht="15" customHeight="1">
      <c r="G730" s="415"/>
      <c r="H730" s="411">
        <v>718</v>
      </c>
      <c r="I730" s="411">
        <f t="shared" si="82"/>
        <v>0.2</v>
      </c>
      <c r="J730" s="780"/>
      <c r="K730" s="533">
        <f>$K$16</f>
        <v>0</v>
      </c>
      <c r="L730" s="780"/>
      <c r="M730" s="526">
        <f t="shared" si="83"/>
        <v>0</v>
      </c>
      <c r="N730" s="527">
        <f t="shared" si="84"/>
        <v>0.2</v>
      </c>
      <c r="O730" s="413"/>
      <c r="P730" s="531"/>
      <c r="Q730" s="531"/>
      <c r="R730" s="530">
        <f t="shared" si="80"/>
        <v>0.2</v>
      </c>
      <c r="S730" s="532">
        <f t="shared" si="85"/>
        <v>143.60000000000039</v>
      </c>
      <c r="T730" s="411" t="str">
        <f t="shared" si="81"/>
        <v>C</v>
      </c>
      <c r="U730" s="411" t="str">
        <f>IFERROR(INDEX(Nível!D:D,MATCH(H730,Nível!A:A,0)),U729)</f>
        <v>D</v>
      </c>
      <c r="V730" s="411" t="str">
        <f>IFERROR(INDEX(Nível!D:D,MATCH(H730,Nível!B:B,0)),V729)</f>
        <v>D</v>
      </c>
      <c r="W730" s="412" t="str">
        <f>IFERROR(INDEX(Nível!D:D,MATCH(H730,Nível!C:C,0)),CARREIRA!W729)</f>
        <v>D</v>
      </c>
      <c r="AZ730" s="411"/>
      <c r="BA730" s="413"/>
      <c r="BB730" s="414"/>
      <c r="BC730" s="414"/>
      <c r="BD730" s="414"/>
      <c r="BE730" s="414"/>
    </row>
    <row r="731" spans="7:57" ht="15" customHeight="1">
      <c r="G731" s="415"/>
      <c r="H731" s="411">
        <v>719</v>
      </c>
      <c r="I731" s="411">
        <f t="shared" si="82"/>
        <v>0.2</v>
      </c>
      <c r="J731" s="780"/>
      <c r="K731" s="533">
        <f>$K$17</f>
        <v>0</v>
      </c>
      <c r="L731" s="780"/>
      <c r="M731" s="526">
        <f t="shared" si="83"/>
        <v>0</v>
      </c>
      <c r="N731" s="527">
        <f t="shared" si="84"/>
        <v>0.2</v>
      </c>
      <c r="O731" s="413"/>
      <c r="P731" s="531"/>
      <c r="Q731" s="531"/>
      <c r="R731" s="530">
        <f t="shared" si="80"/>
        <v>0.2</v>
      </c>
      <c r="S731" s="532">
        <f t="shared" si="85"/>
        <v>143.80000000000038</v>
      </c>
      <c r="T731" s="411" t="str">
        <f t="shared" si="81"/>
        <v>C</v>
      </c>
      <c r="U731" s="411" t="str">
        <f>IFERROR(INDEX(Nível!D:D,MATCH(H731,Nível!A:A,0)),U730)</f>
        <v>D</v>
      </c>
      <c r="V731" s="411" t="str">
        <f>IFERROR(INDEX(Nível!D:D,MATCH(H731,Nível!B:B,0)),V730)</f>
        <v>D</v>
      </c>
      <c r="W731" s="412" t="str">
        <f>IFERROR(INDEX(Nível!D:D,MATCH(H731,Nível!C:C,0)),CARREIRA!W730)</f>
        <v>D</v>
      </c>
      <c r="AZ731" s="411"/>
      <c r="BA731" s="413"/>
      <c r="BB731" s="414"/>
      <c r="BC731" s="414"/>
      <c r="BD731" s="414"/>
      <c r="BE731" s="414"/>
    </row>
    <row r="732" spans="7:57" ht="15" customHeight="1">
      <c r="G732" s="417"/>
      <c r="H732" s="411">
        <v>720</v>
      </c>
      <c r="I732" s="411">
        <f t="shared" si="82"/>
        <v>0.2</v>
      </c>
      <c r="J732" s="781"/>
      <c r="K732" s="533">
        <f>$K$18</f>
        <v>0</v>
      </c>
      <c r="L732" s="781"/>
      <c r="M732" s="526">
        <f t="shared" si="83"/>
        <v>0</v>
      </c>
      <c r="N732" s="527">
        <f t="shared" si="84"/>
        <v>0.2</v>
      </c>
      <c r="O732" s="413"/>
      <c r="P732" s="531"/>
      <c r="Q732" s="531"/>
      <c r="R732" s="530">
        <f t="shared" si="80"/>
        <v>0.2</v>
      </c>
      <c r="S732" s="532">
        <f t="shared" si="85"/>
        <v>144.00000000000037</v>
      </c>
      <c r="T732" s="411" t="str">
        <f t="shared" si="81"/>
        <v>D</v>
      </c>
      <c r="U732" s="411" t="str">
        <f>IFERROR(INDEX(Nível!D:D,MATCH(H732,Nível!A:A,0)),U731)</f>
        <v>D</v>
      </c>
      <c r="V732" s="411" t="str">
        <f>IFERROR(INDEX(Nível!D:D,MATCH(H732,Nível!B:B,0)),V731)</f>
        <v>D</v>
      </c>
      <c r="W732" s="412" t="str">
        <f>IFERROR(INDEX(Nível!D:D,MATCH(H732,Nível!C:C,0)),CARREIRA!W731)</f>
        <v>D</v>
      </c>
      <c r="AZ732" s="411"/>
      <c r="BA732" s="413"/>
      <c r="BB732" s="414"/>
      <c r="BC732" s="414"/>
      <c r="BD732" s="414"/>
      <c r="BE732" s="414"/>
    </row>
    <row r="733" spans="7:57" ht="15" customHeight="1">
      <c r="M733" s="534"/>
      <c r="R733" s="530">
        <f t="shared" si="80"/>
        <v>0</v>
      </c>
      <c r="BB733" s="573"/>
      <c r="BC733" s="573"/>
      <c r="BD733" s="573"/>
      <c r="BE733" s="573"/>
    </row>
    <row r="734" spans="7:57" ht="15" customHeight="1">
      <c r="M734" s="534"/>
      <c r="BB734" s="573"/>
      <c r="BC734" s="573"/>
      <c r="BD734" s="573"/>
      <c r="BE734" s="573"/>
    </row>
    <row r="735" spans="7:57" ht="15" customHeight="1">
      <c r="M735" s="534"/>
      <c r="BB735" s="573"/>
      <c r="BC735" s="573"/>
      <c r="BD735" s="573"/>
      <c r="BE735" s="573"/>
    </row>
    <row r="736" spans="7:57" ht="15" customHeight="1">
      <c r="M736" s="534"/>
      <c r="BB736" s="573"/>
      <c r="BC736" s="573"/>
      <c r="BD736" s="573"/>
      <c r="BE736" s="573"/>
    </row>
    <row r="737" spans="2:57" ht="15" customHeight="1">
      <c r="M737" s="534"/>
      <c r="BB737" s="573"/>
      <c r="BC737" s="573"/>
      <c r="BD737" s="573"/>
      <c r="BE737" s="573"/>
    </row>
    <row r="738" spans="2:57" ht="15" customHeight="1">
      <c r="M738" s="534"/>
      <c r="BB738" s="573"/>
      <c r="BC738" s="573"/>
      <c r="BD738" s="573"/>
      <c r="BE738" s="573"/>
    </row>
    <row r="739" spans="2:57" ht="15" customHeight="1">
      <c r="M739" s="534"/>
      <c r="BB739" s="573"/>
      <c r="BC739" s="573"/>
      <c r="BD739" s="573"/>
      <c r="BE739" s="573"/>
    </row>
    <row r="740" spans="2:57" ht="15" customHeight="1">
      <c r="M740" s="534"/>
      <c r="BB740" s="573"/>
      <c r="BC740" s="573"/>
      <c r="BD740" s="573"/>
      <c r="BE740" s="573"/>
    </row>
    <row r="741" spans="2:57" ht="15" customHeight="1">
      <c r="M741" s="534"/>
      <c r="BB741" s="573"/>
      <c r="BC741" s="573"/>
      <c r="BD741" s="573"/>
      <c r="BE741" s="573"/>
    </row>
    <row r="742" spans="2:57" ht="15" customHeight="1">
      <c r="M742" s="534"/>
      <c r="BB742" s="573"/>
      <c r="BC742" s="573"/>
      <c r="BD742" s="573"/>
      <c r="BE742" s="573"/>
    </row>
    <row r="743" spans="2:57" ht="15" customHeight="1">
      <c r="M743" s="534"/>
      <c r="BB743" s="573"/>
      <c r="BC743" s="573"/>
      <c r="BD743" s="573"/>
      <c r="BE743" s="573"/>
    </row>
    <row r="744" spans="2:57" ht="15" customHeight="1">
      <c r="M744" s="534"/>
      <c r="BB744" s="573"/>
      <c r="BC744" s="573"/>
      <c r="BD744" s="573"/>
      <c r="BE744" s="573"/>
    </row>
    <row r="745" spans="2:57" ht="15" customHeight="1">
      <c r="M745" s="534"/>
      <c r="BB745" s="573"/>
      <c r="BC745" s="573"/>
      <c r="BD745" s="573"/>
      <c r="BE745" s="573"/>
    </row>
    <row r="746" spans="2:57" ht="15" customHeight="1">
      <c r="M746" s="534"/>
      <c r="BB746" s="573"/>
      <c r="BC746" s="573"/>
      <c r="BD746" s="573"/>
      <c r="BE746" s="573"/>
    </row>
    <row r="747" spans="2:57" ht="15" customHeight="1">
      <c r="M747" s="534"/>
      <c r="BB747" s="573"/>
      <c r="BC747" s="573"/>
      <c r="BD747" s="573"/>
      <c r="BE747" s="573"/>
    </row>
    <row r="748" spans="2:57" ht="15" customHeight="1">
      <c r="M748" s="534"/>
      <c r="BB748" s="573"/>
      <c r="BC748" s="573"/>
      <c r="BD748" s="573"/>
      <c r="BE748" s="573"/>
    </row>
    <row r="749" spans="2:57" ht="15" customHeight="1">
      <c r="B749" s="414"/>
      <c r="C749" s="414"/>
      <c r="M749" s="534"/>
      <c r="BB749" s="573"/>
      <c r="BC749" s="573"/>
      <c r="BD749" s="573"/>
      <c r="BE749" s="573"/>
    </row>
    <row r="750" spans="2:57" ht="15" customHeight="1">
      <c r="B750" s="414"/>
      <c r="C750" s="414"/>
      <c r="M750" s="534"/>
      <c r="BB750" s="573"/>
      <c r="BC750" s="573"/>
      <c r="BD750" s="573"/>
      <c r="BE750" s="573"/>
    </row>
    <row r="751" spans="2:57" ht="15" customHeight="1">
      <c r="B751" s="414"/>
      <c r="C751" s="414"/>
      <c r="M751" s="534"/>
      <c r="BB751" s="573"/>
      <c r="BC751" s="573"/>
      <c r="BD751" s="573"/>
      <c r="BE751" s="573"/>
    </row>
    <row r="752" spans="2:57" ht="15" customHeight="1">
      <c r="B752" s="414"/>
      <c r="C752" s="414"/>
      <c r="D752" s="414"/>
      <c r="E752" s="535"/>
      <c r="F752" s="536"/>
      <c r="G752" s="535"/>
      <c r="H752" s="414"/>
      <c r="I752" s="414"/>
      <c r="J752" s="537"/>
      <c r="K752" s="414"/>
      <c r="L752" s="424"/>
      <c r="M752" s="534"/>
      <c r="N752" s="424"/>
      <c r="BB752" s="573"/>
      <c r="BC752" s="573"/>
      <c r="BD752" s="573"/>
      <c r="BE752" s="573"/>
    </row>
    <row r="753" spans="2:57" ht="15" customHeight="1">
      <c r="B753" s="414"/>
      <c r="C753" s="414"/>
      <c r="D753" s="414"/>
      <c r="E753" s="535"/>
      <c r="F753" s="536"/>
      <c r="G753" s="535"/>
      <c r="H753" s="414"/>
      <c r="I753" s="414"/>
      <c r="J753" s="537"/>
      <c r="K753" s="414"/>
      <c r="M753" s="534"/>
      <c r="BB753" s="573"/>
      <c r="BC753" s="573"/>
      <c r="BD753" s="573"/>
      <c r="BE753" s="573"/>
    </row>
    <row r="754" spans="2:57" ht="15" customHeight="1">
      <c r="B754" s="414"/>
      <c r="C754" s="414"/>
      <c r="D754" s="414"/>
      <c r="E754" s="535"/>
      <c r="F754" s="536"/>
      <c r="G754" s="535"/>
      <c r="H754" s="414"/>
      <c r="I754" s="414"/>
      <c r="J754" s="537"/>
      <c r="K754" s="414"/>
      <c r="M754" s="534"/>
      <c r="BB754" s="573"/>
      <c r="BC754" s="573"/>
      <c r="BD754" s="573"/>
      <c r="BE754" s="573"/>
    </row>
    <row r="755" spans="2:57" ht="15" customHeight="1">
      <c r="B755" s="414"/>
      <c r="C755" s="414"/>
      <c r="D755" s="414"/>
      <c r="E755" s="535"/>
      <c r="F755" s="536"/>
      <c r="G755" s="535"/>
      <c r="H755" s="414"/>
      <c r="I755" s="414"/>
      <c r="J755" s="537"/>
      <c r="K755" s="414"/>
      <c r="M755" s="534"/>
      <c r="BB755" s="573"/>
      <c r="BC755" s="573"/>
      <c r="BD755" s="573"/>
      <c r="BE755" s="573"/>
    </row>
    <row r="756" spans="2:57" ht="15" customHeight="1">
      <c r="B756" s="414"/>
      <c r="C756" s="414"/>
      <c r="D756" s="414"/>
      <c r="E756" s="535"/>
      <c r="F756" s="536"/>
      <c r="G756" s="535"/>
      <c r="H756" s="414"/>
      <c r="I756" s="414"/>
      <c r="J756" s="537"/>
      <c r="K756" s="414"/>
      <c r="M756" s="534"/>
      <c r="BB756" s="573"/>
      <c r="BC756" s="573"/>
      <c r="BD756" s="573"/>
      <c r="BE756" s="573"/>
    </row>
    <row r="757" spans="2:57" ht="15" customHeight="1">
      <c r="B757" s="414"/>
      <c r="C757" s="414"/>
      <c r="D757" s="414"/>
      <c r="E757" s="535"/>
      <c r="F757" s="536"/>
      <c r="G757" s="535"/>
      <c r="H757" s="414"/>
      <c r="I757" s="414"/>
      <c r="J757" s="537"/>
      <c r="K757" s="414"/>
      <c r="M757" s="534"/>
      <c r="BB757" s="573"/>
      <c r="BC757" s="573"/>
      <c r="BD757" s="573"/>
      <c r="BE757" s="573"/>
    </row>
    <row r="758" spans="2:57" ht="15" customHeight="1">
      <c r="B758" s="414"/>
      <c r="C758" s="414"/>
      <c r="D758" s="414"/>
      <c r="E758" s="535"/>
      <c r="F758" s="536"/>
      <c r="G758" s="535"/>
      <c r="H758" s="414"/>
      <c r="I758" s="414"/>
      <c r="J758" s="537"/>
      <c r="K758" s="414"/>
      <c r="M758" s="534"/>
      <c r="BB758" s="573"/>
      <c r="BC758" s="573"/>
      <c r="BD758" s="573"/>
      <c r="BE758" s="573"/>
    </row>
    <row r="759" spans="2:57" ht="15" customHeight="1">
      <c r="B759" s="414"/>
      <c r="C759" s="414"/>
      <c r="D759" s="414"/>
      <c r="E759" s="535"/>
      <c r="F759" s="536"/>
      <c r="G759" s="535"/>
      <c r="H759" s="414"/>
      <c r="I759" s="414"/>
      <c r="J759" s="537"/>
      <c r="K759" s="414"/>
      <c r="M759" s="534"/>
      <c r="BB759" s="573"/>
      <c r="BC759" s="573"/>
      <c r="BD759" s="573"/>
      <c r="BE759" s="573"/>
    </row>
    <row r="760" spans="2:57" ht="15" customHeight="1">
      <c r="D760" s="414"/>
      <c r="E760" s="535"/>
      <c r="F760" s="536"/>
      <c r="G760" s="535"/>
      <c r="H760" s="414"/>
      <c r="I760" s="414"/>
      <c r="J760" s="537"/>
      <c r="K760" s="414"/>
      <c r="M760" s="534"/>
      <c r="BB760" s="573"/>
      <c r="BC760" s="573"/>
      <c r="BD760" s="573"/>
      <c r="BE760" s="573"/>
    </row>
    <row r="761" spans="2:57" ht="15" customHeight="1">
      <c r="D761" s="414"/>
      <c r="E761" s="535"/>
      <c r="F761" s="536"/>
      <c r="G761" s="535"/>
      <c r="H761" s="414"/>
      <c r="I761" s="414"/>
      <c r="J761" s="537"/>
      <c r="K761" s="414"/>
      <c r="M761" s="534"/>
      <c r="BB761" s="573"/>
      <c r="BC761" s="573"/>
      <c r="BD761" s="573"/>
      <c r="BE761" s="573"/>
    </row>
    <row r="762" spans="2:57" ht="15" customHeight="1">
      <c r="D762" s="414"/>
      <c r="E762" s="535"/>
      <c r="F762" s="536"/>
      <c r="G762" s="535"/>
      <c r="H762" s="414"/>
      <c r="I762" s="414"/>
      <c r="J762" s="537"/>
      <c r="K762" s="414"/>
      <c r="M762" s="534"/>
      <c r="BB762" s="573"/>
      <c r="BC762" s="573"/>
      <c r="BD762" s="573"/>
      <c r="BE762" s="573"/>
    </row>
    <row r="763" spans="2:57" ht="15" customHeight="1">
      <c r="M763" s="534"/>
      <c r="BB763" s="573"/>
      <c r="BC763" s="573"/>
      <c r="BD763" s="573"/>
      <c r="BE763" s="573"/>
    </row>
    <row r="764" spans="2:57" ht="15" customHeight="1">
      <c r="M764" s="534"/>
      <c r="BB764" s="573"/>
      <c r="BC764" s="573"/>
      <c r="BD764" s="573"/>
      <c r="BE764" s="573"/>
    </row>
    <row r="765" spans="2:57" ht="15" customHeight="1">
      <c r="M765" s="534"/>
      <c r="BB765" s="573"/>
      <c r="BC765" s="573"/>
      <c r="BD765" s="573"/>
      <c r="BE765" s="573"/>
    </row>
    <row r="766" spans="2:57" ht="15" customHeight="1">
      <c r="M766" s="534"/>
      <c r="BB766" s="573"/>
      <c r="BC766" s="573"/>
      <c r="BD766" s="573"/>
      <c r="BE766" s="573"/>
    </row>
    <row r="767" spans="2:57" ht="15" customHeight="1">
      <c r="M767" s="534"/>
      <c r="BB767" s="573"/>
      <c r="BC767" s="573"/>
      <c r="BD767" s="573"/>
      <c r="BE767" s="573"/>
    </row>
    <row r="768" spans="2:57" ht="15" customHeight="1">
      <c r="M768" s="534"/>
      <c r="BB768" s="573"/>
      <c r="BC768" s="573"/>
      <c r="BD768" s="573"/>
      <c r="BE768" s="573"/>
    </row>
    <row r="769" spans="13:57" ht="15" customHeight="1">
      <c r="M769" s="534"/>
      <c r="BB769" s="573"/>
      <c r="BC769" s="573"/>
      <c r="BD769" s="573"/>
      <c r="BE769" s="573"/>
    </row>
    <row r="770" spans="13:57">
      <c r="BB770" s="573"/>
      <c r="BC770" s="573"/>
      <c r="BD770" s="573"/>
      <c r="BE770" s="573"/>
    </row>
    <row r="771" spans="13:57">
      <c r="BB771" s="573"/>
      <c r="BC771" s="573"/>
      <c r="BD771" s="573"/>
      <c r="BE771" s="573"/>
    </row>
    <row r="772" spans="13:57">
      <c r="BB772" s="573"/>
      <c r="BC772" s="573"/>
      <c r="BD772" s="573"/>
      <c r="BE772" s="573"/>
    </row>
    <row r="773" spans="13:57">
      <c r="BB773" s="573"/>
      <c r="BC773" s="573"/>
      <c r="BD773" s="573"/>
      <c r="BE773" s="573"/>
    </row>
    <row r="774" spans="13:57">
      <c r="BB774" s="573"/>
      <c r="BC774" s="573"/>
      <c r="BD774" s="573"/>
      <c r="BE774" s="573"/>
    </row>
    <row r="775" spans="13:57">
      <c r="BB775" s="573"/>
      <c r="BC775" s="573"/>
      <c r="BD775" s="573"/>
      <c r="BE775" s="573"/>
    </row>
    <row r="776" spans="13:57">
      <c r="BB776" s="573"/>
      <c r="BC776" s="573"/>
      <c r="BD776" s="573"/>
      <c r="BE776" s="573"/>
    </row>
    <row r="777" spans="13:57">
      <c r="BB777" s="573"/>
      <c r="BC777" s="573"/>
      <c r="BD777" s="573"/>
      <c r="BE777" s="573"/>
    </row>
    <row r="778" spans="13:57">
      <c r="BB778" s="573"/>
      <c r="BC778" s="573"/>
      <c r="BD778" s="573"/>
      <c r="BE778" s="573"/>
    </row>
    <row r="779" spans="13:57">
      <c r="BB779" s="573"/>
      <c r="BC779" s="573"/>
      <c r="BD779" s="573"/>
      <c r="BE779" s="573"/>
    </row>
    <row r="780" spans="13:57">
      <c r="BB780" s="573"/>
      <c r="BC780" s="573"/>
      <c r="BD780" s="573"/>
      <c r="BE780" s="573"/>
    </row>
    <row r="781" spans="13:57">
      <c r="BB781" s="573"/>
      <c r="BC781" s="573"/>
      <c r="BD781" s="573"/>
      <c r="BE781" s="573"/>
    </row>
    <row r="782" spans="13:57">
      <c r="BB782" s="573"/>
      <c r="BC782" s="573"/>
      <c r="BD782" s="573"/>
      <c r="BE782" s="573"/>
    </row>
    <row r="783" spans="13:57">
      <c r="BB783" s="573"/>
      <c r="BC783" s="573"/>
      <c r="BD783" s="573"/>
      <c r="BE783" s="573"/>
    </row>
    <row r="784" spans="13:57">
      <c r="BB784" s="573"/>
      <c r="BC784" s="573"/>
      <c r="BD784" s="573"/>
      <c r="BE784" s="573"/>
    </row>
    <row r="785" spans="54:57">
      <c r="BB785" s="573"/>
      <c r="BC785" s="573"/>
      <c r="BD785" s="573"/>
      <c r="BE785" s="573"/>
    </row>
    <row r="786" spans="54:57">
      <c r="BB786" s="573"/>
      <c r="BC786" s="573"/>
      <c r="BD786" s="573"/>
      <c r="BE786" s="573"/>
    </row>
    <row r="787" spans="54:57">
      <c r="BB787" s="573"/>
      <c r="BC787" s="573"/>
      <c r="BD787" s="573"/>
      <c r="BE787" s="573"/>
    </row>
  </sheetData>
  <mergeCells count="237">
    <mergeCell ref="P5:Q7"/>
    <mergeCell ref="J709:J714"/>
    <mergeCell ref="J181:J186"/>
    <mergeCell ref="J661:J666"/>
    <mergeCell ref="J19:J24"/>
    <mergeCell ref="J199:J204"/>
    <mergeCell ref="H6:I6"/>
    <mergeCell ref="AS25:AT25"/>
    <mergeCell ref="J6:K6"/>
    <mergeCell ref="L421:L444"/>
    <mergeCell ref="AK25:AL25"/>
    <mergeCell ref="J127:J132"/>
    <mergeCell ref="J367:J372"/>
    <mergeCell ref="J481:J486"/>
    <mergeCell ref="J643:J648"/>
    <mergeCell ref="J319:J324"/>
    <mergeCell ref="J499:J504"/>
    <mergeCell ref="L349:L372"/>
    <mergeCell ref="AG13:AM14"/>
    <mergeCell ref="AS27:AT27"/>
    <mergeCell ref="AK20:AL20"/>
    <mergeCell ref="AS17:AT17"/>
    <mergeCell ref="Y13:AE14"/>
    <mergeCell ref="AC20:AD20"/>
    <mergeCell ref="AK29:AL29"/>
    <mergeCell ref="J55:J60"/>
    <mergeCell ref="AC34:AD34"/>
    <mergeCell ref="H7:I7"/>
    <mergeCell ref="J175:J180"/>
    <mergeCell ref="J451:J456"/>
    <mergeCell ref="J7:K7"/>
    <mergeCell ref="L301:L324"/>
    <mergeCell ref="P3:Q3"/>
    <mergeCell ref="L565:L588"/>
    <mergeCell ref="AC21:AD21"/>
    <mergeCell ref="L685:L708"/>
    <mergeCell ref="J631:J636"/>
    <mergeCell ref="J163:J168"/>
    <mergeCell ref="J223:J228"/>
    <mergeCell ref="J577:J582"/>
    <mergeCell ref="J5:K5"/>
    <mergeCell ref="J697:J702"/>
    <mergeCell ref="AC31:AD31"/>
    <mergeCell ref="J277:J282"/>
    <mergeCell ref="J463:J468"/>
    <mergeCell ref="J457:J462"/>
    <mergeCell ref="J433:J438"/>
    <mergeCell ref="J25:J30"/>
    <mergeCell ref="J103:J108"/>
    <mergeCell ref="O5:O7"/>
    <mergeCell ref="AC22:AD22"/>
    <mergeCell ref="J295:J300"/>
    <mergeCell ref="J217:J222"/>
    <mergeCell ref="J109:J114"/>
    <mergeCell ref="AS15:AT15"/>
    <mergeCell ref="J493:J498"/>
    <mergeCell ref="R9:S9"/>
    <mergeCell ref="AK27:AL27"/>
    <mergeCell ref="AS24:AT24"/>
    <mergeCell ref="J553:J558"/>
    <mergeCell ref="AS18:AT18"/>
    <mergeCell ref="J43:J48"/>
    <mergeCell ref="AK17:AL17"/>
    <mergeCell ref="J259:J264"/>
    <mergeCell ref="L373:L396"/>
    <mergeCell ref="J523:J528"/>
    <mergeCell ref="J253:J258"/>
    <mergeCell ref="AC16:AD16"/>
    <mergeCell ref="J439:J444"/>
    <mergeCell ref="AC29:AD29"/>
    <mergeCell ref="J79:J84"/>
    <mergeCell ref="J241:J246"/>
    <mergeCell ref="J517:J522"/>
    <mergeCell ref="L109:L132"/>
    <mergeCell ref="J355:J360"/>
    <mergeCell ref="AS32:AT32"/>
    <mergeCell ref="AS23:AT23"/>
    <mergeCell ref="J283:J288"/>
    <mergeCell ref="H5:I5"/>
    <mergeCell ref="AC27:AD27"/>
    <mergeCell ref="AS33:AT33"/>
    <mergeCell ref="J301:J306"/>
    <mergeCell ref="L325:L348"/>
    <mergeCell ref="J169:J174"/>
    <mergeCell ref="L277:L300"/>
    <mergeCell ref="P4:Q4"/>
    <mergeCell ref="J67:J72"/>
    <mergeCell ref="AC17:AD17"/>
    <mergeCell ref="J61:J66"/>
    <mergeCell ref="AS26:AT26"/>
    <mergeCell ref="J337:J342"/>
    <mergeCell ref="J97:J102"/>
    <mergeCell ref="AO13:AU14"/>
    <mergeCell ref="AK19:AL19"/>
    <mergeCell ref="AK28:AL28"/>
    <mergeCell ref="L229:L252"/>
    <mergeCell ref="J13:J18"/>
    <mergeCell ref="L133:L156"/>
    <mergeCell ref="J289:J294"/>
    <mergeCell ref="L157:L180"/>
    <mergeCell ref="AK30:AL30"/>
    <mergeCell ref="J37:J42"/>
    <mergeCell ref="T9:W9"/>
    <mergeCell ref="I9:I10"/>
    <mergeCell ref="J487:J492"/>
    <mergeCell ref="J403:J408"/>
    <mergeCell ref="L517:L540"/>
    <mergeCell ref="J121:J126"/>
    <mergeCell ref="J385:J390"/>
    <mergeCell ref="L253:L276"/>
    <mergeCell ref="J115:J120"/>
    <mergeCell ref="J421:J426"/>
    <mergeCell ref="J373:J378"/>
    <mergeCell ref="J313:J318"/>
    <mergeCell ref="J331:J336"/>
    <mergeCell ref="L9:M9"/>
    <mergeCell ref="J9:K9"/>
    <mergeCell ref="J475:J480"/>
    <mergeCell ref="J145:J150"/>
    <mergeCell ref="J139:J144"/>
    <mergeCell ref="J415:J420"/>
    <mergeCell ref="L13:L36"/>
    <mergeCell ref="J307:J312"/>
    <mergeCell ref="L541:L564"/>
    <mergeCell ref="AK26:AL26"/>
    <mergeCell ref="J325:J330"/>
    <mergeCell ref="J679:J684"/>
    <mergeCell ref="J535:J540"/>
    <mergeCell ref="L709:L732"/>
    <mergeCell ref="J85:J90"/>
    <mergeCell ref="J607:J612"/>
    <mergeCell ref="J625:J630"/>
    <mergeCell ref="L589:L612"/>
    <mergeCell ref="J601:J606"/>
    <mergeCell ref="J547:J552"/>
    <mergeCell ref="J565:J570"/>
    <mergeCell ref="J589:J594"/>
    <mergeCell ref="J619:J624"/>
    <mergeCell ref="J667:J672"/>
    <mergeCell ref="J703:J708"/>
    <mergeCell ref="J727:J732"/>
    <mergeCell ref="AK31:AL31"/>
    <mergeCell ref="J541:J546"/>
    <mergeCell ref="L661:L684"/>
    <mergeCell ref="O9:O10"/>
    <mergeCell ref="J235:J240"/>
    <mergeCell ref="J247:J252"/>
    <mergeCell ref="AS30:AT30"/>
    <mergeCell ref="AS20:AT20"/>
    <mergeCell ref="P10:Q10"/>
    <mergeCell ref="AS29:AT29"/>
    <mergeCell ref="AC28:AD28"/>
    <mergeCell ref="J721:J726"/>
    <mergeCell ref="L397:L420"/>
    <mergeCell ref="AS22:AT22"/>
    <mergeCell ref="P9:Q9"/>
    <mergeCell ref="AS31:AT31"/>
    <mergeCell ref="J211:J216"/>
    <mergeCell ref="AC30:AD30"/>
    <mergeCell ref="AK32:AL32"/>
    <mergeCell ref="AK15:AL15"/>
    <mergeCell ref="AK24:AL24"/>
    <mergeCell ref="AS21:AT21"/>
    <mergeCell ref="J379:J384"/>
    <mergeCell ref="L613:L636"/>
    <mergeCell ref="AC23:AD23"/>
    <mergeCell ref="L85:L108"/>
    <mergeCell ref="J559:J564"/>
    <mergeCell ref="AS16:AT16"/>
    <mergeCell ref="AK34:AL34"/>
    <mergeCell ref="J427:J432"/>
    <mergeCell ref="AC19:AD19"/>
    <mergeCell ref="AC25:AD25"/>
    <mergeCell ref="AK16:AL16"/>
    <mergeCell ref="J205:J210"/>
    <mergeCell ref="J265:J270"/>
    <mergeCell ref="J271:J276"/>
    <mergeCell ref="J133:J138"/>
    <mergeCell ref="J193:J198"/>
    <mergeCell ref="J409:J414"/>
    <mergeCell ref="J31:J36"/>
    <mergeCell ref="AS34:AT34"/>
    <mergeCell ref="L61:L84"/>
    <mergeCell ref="AK21:AL21"/>
    <mergeCell ref="AC18:AD18"/>
    <mergeCell ref="AS19:AT19"/>
    <mergeCell ref="AK22:AL22"/>
    <mergeCell ref="AS28:AT28"/>
    <mergeCell ref="AK23:AL23"/>
    <mergeCell ref="L3:M3"/>
    <mergeCell ref="AK18:AL18"/>
    <mergeCell ref="H3:I4"/>
    <mergeCell ref="J391:J396"/>
    <mergeCell ref="J3:K4"/>
    <mergeCell ref="J649:J654"/>
    <mergeCell ref="AC15:AD15"/>
    <mergeCell ref="G3:G4"/>
    <mergeCell ref="AK33:AL33"/>
    <mergeCell ref="AC24:AD24"/>
    <mergeCell ref="J157:J162"/>
    <mergeCell ref="AC33:AD33"/>
    <mergeCell ref="J151:J156"/>
    <mergeCell ref="J397:J402"/>
    <mergeCell ref="L181:L204"/>
    <mergeCell ref="J49:J54"/>
    <mergeCell ref="L445:L468"/>
    <mergeCell ref="J595:J600"/>
    <mergeCell ref="J229:J234"/>
    <mergeCell ref="AC26:AD26"/>
    <mergeCell ref="J505:J510"/>
    <mergeCell ref="L4:M4"/>
    <mergeCell ref="J343:J348"/>
    <mergeCell ref="L5:M7"/>
    <mergeCell ref="J685:J690"/>
    <mergeCell ref="J583:J588"/>
    <mergeCell ref="J361:J366"/>
    <mergeCell ref="L469:L492"/>
    <mergeCell ref="AC32:AD32"/>
    <mergeCell ref="J73:J78"/>
    <mergeCell ref="J715:J720"/>
    <mergeCell ref="J349:J354"/>
    <mergeCell ref="J613:J618"/>
    <mergeCell ref="L205:L228"/>
    <mergeCell ref="J529:J534"/>
    <mergeCell ref="L637:L660"/>
    <mergeCell ref="L493:L516"/>
    <mergeCell ref="J691:J696"/>
    <mergeCell ref="J469:J474"/>
    <mergeCell ref="J571:J576"/>
    <mergeCell ref="J445:J450"/>
    <mergeCell ref="L37:L60"/>
    <mergeCell ref="J187:J192"/>
    <mergeCell ref="J91:J96"/>
    <mergeCell ref="J637:J642"/>
    <mergeCell ref="J673:J678"/>
    <mergeCell ref="J655:J660"/>
    <mergeCell ref="J511:J5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3" sqref="C3"/>
    </sheetView>
  </sheetViews>
  <sheetFormatPr defaultRowHeight="14.25"/>
  <cols>
    <col min="6" max="6" width="36.625" bestFit="1" customWidth="1"/>
    <col min="7" max="7" width="10.25" customWidth="1"/>
    <col min="8" max="8" width="11.375" customWidth="1"/>
    <col min="9" max="9" width="11.25" customWidth="1"/>
  </cols>
  <sheetData>
    <row r="1" spans="1:15" ht="15" customHeight="1">
      <c r="D1" s="430"/>
      <c r="E1" s="430"/>
      <c r="F1" s="430"/>
      <c r="G1" s="431" t="s">
        <v>592</v>
      </c>
      <c r="H1" s="432" t="s">
        <v>593</v>
      </c>
      <c r="I1" s="432" t="s">
        <v>594</v>
      </c>
      <c r="J1" s="430"/>
      <c r="K1" s="430"/>
      <c r="L1" s="430"/>
      <c r="M1" s="430">
        <v>6</v>
      </c>
      <c r="N1" s="430">
        <v>12</v>
      </c>
      <c r="O1" s="430">
        <v>18</v>
      </c>
    </row>
    <row r="2" spans="1:15" ht="15" customHeight="1">
      <c r="A2" s="433" t="s">
        <v>595</v>
      </c>
      <c r="B2" s="434" t="s">
        <v>596</v>
      </c>
      <c r="C2" s="434" t="s">
        <v>597</v>
      </c>
      <c r="D2" s="434" t="s">
        <v>39</v>
      </c>
      <c r="E2" s="434" t="s">
        <v>203</v>
      </c>
      <c r="F2" s="435" t="s">
        <v>598</v>
      </c>
      <c r="G2" s="430"/>
      <c r="H2" s="430"/>
      <c r="I2" s="430"/>
      <c r="J2" s="436" t="s">
        <v>599</v>
      </c>
      <c r="K2" s="436" t="s">
        <v>600</v>
      </c>
      <c r="L2" s="436" t="s">
        <v>601</v>
      </c>
    </row>
    <row r="3" spans="1:15" ht="15.75" customHeight="1">
      <c r="A3" s="430">
        <v>1</v>
      </c>
      <c r="B3" s="430">
        <v>1</v>
      </c>
      <c r="C3" s="430">
        <v>1</v>
      </c>
      <c r="D3" s="437" t="s">
        <v>21</v>
      </c>
      <c r="E3" s="437">
        <v>0</v>
      </c>
      <c r="F3" s="438">
        <f>COUNTIF(CARREIRA!$S$8:$S$727,"&gt;="&amp;E3)-COUNTIF(CARREIRA!$S$8:$S$727,"&gt;="&amp;E4)</f>
        <v>239</v>
      </c>
      <c r="G3" s="430">
        <f>IF(F3 &lt; $M$1, $M$1 - F3, 0)</f>
        <v>0</v>
      </c>
      <c r="H3" s="430">
        <f>IF(F3 &lt; $N$1, $N$1 - F3, 0)</f>
        <v>0</v>
      </c>
      <c r="I3" s="430">
        <f>IF(F3 &lt; $O$1, $O$1 - F3, 0)</f>
        <v>0</v>
      </c>
      <c r="J3" s="430">
        <f t="shared" ref="J3:J21" si="0">IF(F3 &lt; $M$1, $M$1, IF(AND(F3 &gt; $M$1, G2 &gt; 0), IF(F3 - $M$1 &gt;= G2, F3 - G2, $M$1), F3))</f>
        <v>239</v>
      </c>
      <c r="K3" s="430">
        <f t="shared" ref="K3:K21" si="1">IF(F3 &lt; $N$1, $N$1, IF(AND(F3 &gt; $N$1, H2 &gt; 0), IF(F3 - $N$1 &gt;= H2, F3 - H2, $N$1), F3))</f>
        <v>239</v>
      </c>
      <c r="L3" s="430">
        <f t="shared" ref="L3:L21" si="2">IF(F3 &lt; $O$1, $O$1, IF(AND(F3 &gt; $O$1, I2 &gt; 0), IF(F3 - $O$1 &gt;= I2, F3 - I2, $O$1), F3))</f>
        <v>239</v>
      </c>
    </row>
    <row r="4" spans="1:15" ht="15.75" customHeight="1">
      <c r="A4" s="430">
        <f t="shared" ref="A4:A22" si="3">A3+J3</f>
        <v>240</v>
      </c>
      <c r="B4" s="430">
        <f t="shared" ref="B4:B22" si="4">B3+K3</f>
        <v>240</v>
      </c>
      <c r="C4" s="430">
        <f t="shared" ref="C4:C22" si="5">C3+L3</f>
        <v>240</v>
      </c>
      <c r="D4" s="437" t="s">
        <v>41</v>
      </c>
      <c r="E4" s="437">
        <v>48</v>
      </c>
      <c r="F4" s="438">
        <f>COUNTIF(CARREIRA!$S$8:$S$727,"&gt;="&amp;E4)-COUNTIF(CARREIRA!$S$8:$S$727,"&gt;="&amp;E5)</f>
        <v>240</v>
      </c>
      <c r="G4" s="430">
        <f t="shared" ref="G4:G21" si="6">IF(F4 &lt; $M$1, G3 + ($M$1 - F4), IF(AND(F4 &gt; $M$1, G3 &gt; 0), MAX(G3 - (F4 - $M$1), 0), G3))</f>
        <v>0</v>
      </c>
      <c r="H4" s="430">
        <f t="shared" ref="H4:H21" si="7">IF(F4 &lt; $N$1, H3 + ($N$1 - F4), IF(AND(F4 &gt; $N$1, H3 &gt; 0), MAX(H3 - (F4 - $N$1), 0), H3))</f>
        <v>0</v>
      </c>
      <c r="I4" s="430">
        <f t="shared" ref="I4:I21" si="8">IF(F4 &lt; $O$1, I3 + ($O$1 - F4), IF(AND(F4 &gt; $O$1, I3 &gt; 0), MAX(I3 - (F4 - $O$1), 0), I3))</f>
        <v>0</v>
      </c>
      <c r="J4" s="430">
        <f t="shared" si="0"/>
        <v>240</v>
      </c>
      <c r="K4" s="430">
        <f t="shared" si="1"/>
        <v>240</v>
      </c>
      <c r="L4" s="430">
        <f t="shared" si="2"/>
        <v>240</v>
      </c>
    </row>
    <row r="5" spans="1:15" ht="15.75" customHeight="1">
      <c r="A5" s="430">
        <f t="shared" si="3"/>
        <v>480</v>
      </c>
      <c r="B5" s="430">
        <f t="shared" si="4"/>
        <v>480</v>
      </c>
      <c r="C5" s="430">
        <f t="shared" si="5"/>
        <v>480</v>
      </c>
      <c r="D5" s="437" t="s">
        <v>42</v>
      </c>
      <c r="E5" s="437">
        <f t="shared" ref="E5:E21" si="9">48+E4</f>
        <v>96</v>
      </c>
      <c r="F5" s="438">
        <f>COUNTIF(CARREIRA!$S$8:$S$727,"&gt;="&amp;E5)-COUNTIF(CARREIRA!$S$8:$S$727,"&gt;="&amp;E6)</f>
        <v>236</v>
      </c>
      <c r="G5" s="430">
        <f t="shared" si="6"/>
        <v>0</v>
      </c>
      <c r="H5" s="430">
        <f t="shared" si="7"/>
        <v>0</v>
      </c>
      <c r="I5" s="430">
        <f t="shared" si="8"/>
        <v>0</v>
      </c>
      <c r="J5" s="430">
        <f t="shared" si="0"/>
        <v>236</v>
      </c>
      <c r="K5" s="430">
        <f t="shared" si="1"/>
        <v>236</v>
      </c>
      <c r="L5" s="430">
        <f t="shared" si="2"/>
        <v>236</v>
      </c>
    </row>
    <row r="6" spans="1:15" ht="15.75" customHeight="1">
      <c r="A6" s="430">
        <f t="shared" si="3"/>
        <v>716</v>
      </c>
      <c r="B6" s="430">
        <f t="shared" si="4"/>
        <v>716</v>
      </c>
      <c r="C6" s="430">
        <f t="shared" si="5"/>
        <v>716</v>
      </c>
      <c r="D6" s="437" t="s">
        <v>43</v>
      </c>
      <c r="E6" s="437">
        <f t="shared" si="9"/>
        <v>144</v>
      </c>
      <c r="F6" s="438">
        <f>COUNTIF(CARREIRA!$S$8:$S$727,"&gt;="&amp;E6)-COUNTIF(CARREIRA!$S$8:$S$727,"&gt;="&amp;E7)</f>
        <v>0</v>
      </c>
      <c r="G6" s="430">
        <f t="shared" si="6"/>
        <v>6</v>
      </c>
      <c r="H6" s="430">
        <f t="shared" si="7"/>
        <v>12</v>
      </c>
      <c r="I6" s="430">
        <f t="shared" si="8"/>
        <v>18</v>
      </c>
      <c r="J6" s="430">
        <f t="shared" si="0"/>
        <v>6</v>
      </c>
      <c r="K6" s="430">
        <f t="shared" si="1"/>
        <v>12</v>
      </c>
      <c r="L6" s="430">
        <f t="shared" si="2"/>
        <v>18</v>
      </c>
    </row>
    <row r="7" spans="1:15" ht="15.75" customHeight="1">
      <c r="A7" s="430">
        <f t="shared" si="3"/>
        <v>722</v>
      </c>
      <c r="B7" s="430">
        <f t="shared" si="4"/>
        <v>728</v>
      </c>
      <c r="C7" s="430">
        <f t="shared" si="5"/>
        <v>734</v>
      </c>
      <c r="D7" s="437" t="s">
        <v>44</v>
      </c>
      <c r="E7" s="437">
        <f t="shared" si="9"/>
        <v>192</v>
      </c>
      <c r="F7" s="438">
        <f>COUNTIF(CARREIRA!$S$8:$S$727,"&gt;="&amp;E7)-COUNTIF(CARREIRA!$S$8:$S$727,"&gt;="&amp;E8)</f>
        <v>0</v>
      </c>
      <c r="G7" s="430">
        <f t="shared" si="6"/>
        <v>12</v>
      </c>
      <c r="H7" s="430">
        <f t="shared" si="7"/>
        <v>24</v>
      </c>
      <c r="I7" s="430">
        <f t="shared" si="8"/>
        <v>36</v>
      </c>
      <c r="J7" s="430">
        <f t="shared" si="0"/>
        <v>6</v>
      </c>
      <c r="K7" s="430">
        <f t="shared" si="1"/>
        <v>12</v>
      </c>
      <c r="L7" s="430">
        <f t="shared" si="2"/>
        <v>18</v>
      </c>
    </row>
    <row r="8" spans="1:15" ht="15.75" customHeight="1">
      <c r="A8" s="430">
        <f t="shared" si="3"/>
        <v>728</v>
      </c>
      <c r="B8" s="430">
        <f t="shared" si="4"/>
        <v>740</v>
      </c>
      <c r="C8" s="430">
        <f t="shared" si="5"/>
        <v>752</v>
      </c>
      <c r="D8" s="437" t="s">
        <v>45</v>
      </c>
      <c r="E8" s="437">
        <f t="shared" si="9"/>
        <v>240</v>
      </c>
      <c r="F8" s="438">
        <f>COUNTIF(CARREIRA!$S$8:$S$727,"&gt;="&amp;E8)-COUNTIF(CARREIRA!$S$8:$S$727,"&gt;="&amp;E9)</f>
        <v>0</v>
      </c>
      <c r="G8" s="430">
        <f t="shared" si="6"/>
        <v>18</v>
      </c>
      <c r="H8" s="430">
        <f t="shared" si="7"/>
        <v>36</v>
      </c>
      <c r="I8" s="430">
        <f t="shared" si="8"/>
        <v>54</v>
      </c>
      <c r="J8" s="430">
        <f t="shared" si="0"/>
        <v>6</v>
      </c>
      <c r="K8" s="430">
        <f t="shared" si="1"/>
        <v>12</v>
      </c>
      <c r="L8" s="430">
        <f t="shared" si="2"/>
        <v>18</v>
      </c>
    </row>
    <row r="9" spans="1:15" ht="15.75" customHeight="1">
      <c r="A9" s="430">
        <f t="shared" si="3"/>
        <v>734</v>
      </c>
      <c r="B9" s="430">
        <f t="shared" si="4"/>
        <v>752</v>
      </c>
      <c r="C9" s="430">
        <f t="shared" si="5"/>
        <v>770</v>
      </c>
      <c r="D9" s="437" t="s">
        <v>46</v>
      </c>
      <c r="E9" s="437">
        <f t="shared" si="9"/>
        <v>288</v>
      </c>
      <c r="F9" s="438">
        <f>COUNTIF(CARREIRA!$S$8:$S$727,"&gt;="&amp;E9)-COUNTIF(CARREIRA!$S$8:$S$727,"&gt;="&amp;E10)</f>
        <v>0</v>
      </c>
      <c r="G9" s="430">
        <f t="shared" si="6"/>
        <v>24</v>
      </c>
      <c r="H9" s="430">
        <f t="shared" si="7"/>
        <v>48</v>
      </c>
      <c r="I9" s="430">
        <f t="shared" si="8"/>
        <v>72</v>
      </c>
      <c r="J9" s="430">
        <f t="shared" si="0"/>
        <v>6</v>
      </c>
      <c r="K9" s="430">
        <f t="shared" si="1"/>
        <v>12</v>
      </c>
      <c r="L9" s="430">
        <f t="shared" si="2"/>
        <v>18</v>
      </c>
    </row>
    <row r="10" spans="1:15" ht="15.75" customHeight="1">
      <c r="A10" s="430">
        <f t="shared" si="3"/>
        <v>740</v>
      </c>
      <c r="B10" s="430">
        <f t="shared" si="4"/>
        <v>764</v>
      </c>
      <c r="C10" s="430">
        <f t="shared" si="5"/>
        <v>788</v>
      </c>
      <c r="D10" s="437" t="s">
        <v>47</v>
      </c>
      <c r="E10" s="437">
        <f t="shared" si="9"/>
        <v>336</v>
      </c>
      <c r="F10" s="438">
        <f>COUNTIF(CARREIRA!$S$8:$S$727,"&gt;="&amp;E10)-COUNTIF(CARREIRA!$S$8:$S$727,"&gt;="&amp;E11)</f>
        <v>0</v>
      </c>
      <c r="G10" s="430">
        <f t="shared" si="6"/>
        <v>30</v>
      </c>
      <c r="H10" s="430">
        <f t="shared" si="7"/>
        <v>60</v>
      </c>
      <c r="I10" s="430">
        <f t="shared" si="8"/>
        <v>90</v>
      </c>
      <c r="J10" s="430">
        <f t="shared" si="0"/>
        <v>6</v>
      </c>
      <c r="K10" s="430">
        <f t="shared" si="1"/>
        <v>12</v>
      </c>
      <c r="L10" s="430">
        <f t="shared" si="2"/>
        <v>18</v>
      </c>
    </row>
    <row r="11" spans="1:15" ht="15.75" customHeight="1">
      <c r="A11" s="430">
        <f t="shared" si="3"/>
        <v>746</v>
      </c>
      <c r="B11" s="430">
        <f t="shared" si="4"/>
        <v>776</v>
      </c>
      <c r="C11" s="430">
        <f t="shared" si="5"/>
        <v>806</v>
      </c>
      <c r="D11" s="437" t="s">
        <v>48</v>
      </c>
      <c r="E11" s="437">
        <f t="shared" si="9"/>
        <v>384</v>
      </c>
      <c r="F11" s="438">
        <f>COUNTIF(CARREIRA!$S$8:$S$727,"&gt;="&amp;E11)-COUNTIF(CARREIRA!$S$8:$S$727,"&gt;="&amp;E12)</f>
        <v>0</v>
      </c>
      <c r="G11" s="430">
        <f t="shared" si="6"/>
        <v>36</v>
      </c>
      <c r="H11" s="430">
        <f t="shared" si="7"/>
        <v>72</v>
      </c>
      <c r="I11" s="430">
        <f t="shared" si="8"/>
        <v>108</v>
      </c>
      <c r="J11" s="430">
        <f t="shared" si="0"/>
        <v>6</v>
      </c>
      <c r="K11" s="430">
        <f t="shared" si="1"/>
        <v>12</v>
      </c>
      <c r="L11" s="430">
        <f t="shared" si="2"/>
        <v>18</v>
      </c>
    </row>
    <row r="12" spans="1:15" ht="15.75" customHeight="1">
      <c r="A12" s="430">
        <f t="shared" si="3"/>
        <v>752</v>
      </c>
      <c r="B12" s="430">
        <f t="shared" si="4"/>
        <v>788</v>
      </c>
      <c r="C12" s="430">
        <f t="shared" si="5"/>
        <v>824</v>
      </c>
      <c r="D12" s="437" t="s">
        <v>49</v>
      </c>
      <c r="E12" s="437">
        <f t="shared" si="9"/>
        <v>432</v>
      </c>
      <c r="F12" s="438">
        <f>COUNTIF(CARREIRA!$S$8:$S$727,"&gt;="&amp;E12)-COUNTIF(CARREIRA!$S$8:$S$727,"&gt;="&amp;E13)</f>
        <v>0</v>
      </c>
      <c r="G12" s="430">
        <f t="shared" si="6"/>
        <v>42</v>
      </c>
      <c r="H12" s="430">
        <f t="shared" si="7"/>
        <v>84</v>
      </c>
      <c r="I12" s="430">
        <f t="shared" si="8"/>
        <v>126</v>
      </c>
      <c r="J12" s="430">
        <f t="shared" si="0"/>
        <v>6</v>
      </c>
      <c r="K12" s="430">
        <f t="shared" si="1"/>
        <v>12</v>
      </c>
      <c r="L12" s="430">
        <f t="shared" si="2"/>
        <v>18</v>
      </c>
    </row>
    <row r="13" spans="1:15" ht="15.75" customHeight="1">
      <c r="A13" s="430">
        <f t="shared" si="3"/>
        <v>758</v>
      </c>
      <c r="B13" s="430">
        <f t="shared" si="4"/>
        <v>800</v>
      </c>
      <c r="C13" s="430">
        <f t="shared" si="5"/>
        <v>842</v>
      </c>
      <c r="D13" s="437" t="s">
        <v>50</v>
      </c>
      <c r="E13" s="437">
        <f t="shared" si="9"/>
        <v>480</v>
      </c>
      <c r="F13" s="438">
        <f>COUNTIF(CARREIRA!$S$8:$S$727,"&gt;="&amp;E13)-COUNTIF(CARREIRA!$S$8:$S$727,"&gt;="&amp;E14)</f>
        <v>0</v>
      </c>
      <c r="G13" s="430">
        <f t="shared" si="6"/>
        <v>48</v>
      </c>
      <c r="H13" s="430">
        <f t="shared" si="7"/>
        <v>96</v>
      </c>
      <c r="I13" s="430">
        <f t="shared" si="8"/>
        <v>144</v>
      </c>
      <c r="J13" s="430">
        <f t="shared" si="0"/>
        <v>6</v>
      </c>
      <c r="K13" s="430">
        <f t="shared" si="1"/>
        <v>12</v>
      </c>
      <c r="L13" s="430">
        <f t="shared" si="2"/>
        <v>18</v>
      </c>
    </row>
    <row r="14" spans="1:15" ht="15.75" customHeight="1">
      <c r="A14" s="430">
        <f t="shared" si="3"/>
        <v>764</v>
      </c>
      <c r="B14" s="430">
        <f t="shared" si="4"/>
        <v>812</v>
      </c>
      <c r="C14" s="430">
        <f t="shared" si="5"/>
        <v>860</v>
      </c>
      <c r="D14" s="437" t="s">
        <v>51</v>
      </c>
      <c r="E14" s="437">
        <f t="shared" si="9"/>
        <v>528</v>
      </c>
      <c r="F14" s="438">
        <f>COUNTIF(CARREIRA!$S$8:$S$727,"&gt;="&amp;E14)-COUNTIF(CARREIRA!$S$8:$S$727,"&gt;="&amp;E15)</f>
        <v>0</v>
      </c>
      <c r="G14" s="430">
        <f t="shared" si="6"/>
        <v>54</v>
      </c>
      <c r="H14" s="430">
        <f t="shared" si="7"/>
        <v>108</v>
      </c>
      <c r="I14" s="430">
        <f t="shared" si="8"/>
        <v>162</v>
      </c>
      <c r="J14" s="430">
        <f t="shared" si="0"/>
        <v>6</v>
      </c>
      <c r="K14" s="430">
        <f t="shared" si="1"/>
        <v>12</v>
      </c>
      <c r="L14" s="430">
        <f t="shared" si="2"/>
        <v>18</v>
      </c>
    </row>
    <row r="15" spans="1:15" ht="15.75" customHeight="1">
      <c r="A15" s="430">
        <f t="shared" si="3"/>
        <v>770</v>
      </c>
      <c r="B15" s="430">
        <f t="shared" si="4"/>
        <v>824</v>
      </c>
      <c r="C15" s="430">
        <f t="shared" si="5"/>
        <v>878</v>
      </c>
      <c r="D15" s="437" t="s">
        <v>52</v>
      </c>
      <c r="E15" s="437">
        <f t="shared" si="9"/>
        <v>576</v>
      </c>
      <c r="F15" s="438">
        <f>COUNTIF(CARREIRA!$S$8:$S$727,"&gt;="&amp;E15)-COUNTIF(CARREIRA!$S$8:$S$727,"&gt;="&amp;E16)</f>
        <v>0</v>
      </c>
      <c r="G15" s="430">
        <f t="shared" si="6"/>
        <v>60</v>
      </c>
      <c r="H15" s="430">
        <f t="shared" si="7"/>
        <v>120</v>
      </c>
      <c r="I15" s="430">
        <f t="shared" si="8"/>
        <v>180</v>
      </c>
      <c r="J15" s="430">
        <f t="shared" si="0"/>
        <v>6</v>
      </c>
      <c r="K15" s="430">
        <f t="shared" si="1"/>
        <v>12</v>
      </c>
      <c r="L15" s="430">
        <f t="shared" si="2"/>
        <v>18</v>
      </c>
    </row>
    <row r="16" spans="1:15" ht="15.75" customHeight="1">
      <c r="A16" s="430">
        <f t="shared" si="3"/>
        <v>776</v>
      </c>
      <c r="B16" s="430">
        <f t="shared" si="4"/>
        <v>836</v>
      </c>
      <c r="C16" s="430">
        <f t="shared" si="5"/>
        <v>896</v>
      </c>
      <c r="D16" s="437" t="s">
        <v>53</v>
      </c>
      <c r="E16" s="437">
        <f t="shared" si="9"/>
        <v>624</v>
      </c>
      <c r="F16" s="438">
        <f>COUNTIF(CARREIRA!$S$8:$S$727,"&gt;="&amp;E16)-COUNTIF(CARREIRA!$S$8:$S$727,"&gt;="&amp;E17)</f>
        <v>0</v>
      </c>
      <c r="G16" s="430">
        <f t="shared" si="6"/>
        <v>66</v>
      </c>
      <c r="H16" s="430">
        <f t="shared" si="7"/>
        <v>132</v>
      </c>
      <c r="I16" s="430">
        <f t="shared" si="8"/>
        <v>198</v>
      </c>
      <c r="J16" s="430">
        <f t="shared" si="0"/>
        <v>6</v>
      </c>
      <c r="K16" s="430">
        <f t="shared" si="1"/>
        <v>12</v>
      </c>
      <c r="L16" s="430">
        <f t="shared" si="2"/>
        <v>18</v>
      </c>
    </row>
    <row r="17" spans="1:12" ht="15.75" customHeight="1">
      <c r="A17" s="430">
        <f t="shared" si="3"/>
        <v>782</v>
      </c>
      <c r="B17" s="430">
        <f t="shared" si="4"/>
        <v>848</v>
      </c>
      <c r="C17" s="430">
        <f t="shared" si="5"/>
        <v>914</v>
      </c>
      <c r="D17" s="437" t="s">
        <v>54</v>
      </c>
      <c r="E17" s="437">
        <f t="shared" si="9"/>
        <v>672</v>
      </c>
      <c r="F17" s="438">
        <f>COUNTIF(CARREIRA!$S$8:$S$727,"&gt;="&amp;E17)-COUNTIF(CARREIRA!$S$8:$S$727,"&gt;="&amp;E18)</f>
        <v>0</v>
      </c>
      <c r="G17" s="430">
        <f t="shared" si="6"/>
        <v>72</v>
      </c>
      <c r="H17" s="430">
        <f t="shared" si="7"/>
        <v>144</v>
      </c>
      <c r="I17" s="430">
        <f t="shared" si="8"/>
        <v>216</v>
      </c>
      <c r="J17" s="430">
        <f t="shared" si="0"/>
        <v>6</v>
      </c>
      <c r="K17" s="430">
        <f t="shared" si="1"/>
        <v>12</v>
      </c>
      <c r="L17" s="430">
        <f t="shared" si="2"/>
        <v>18</v>
      </c>
    </row>
    <row r="18" spans="1:12" ht="15.75" customHeight="1">
      <c r="A18" s="430">
        <f t="shared" si="3"/>
        <v>788</v>
      </c>
      <c r="B18" s="430">
        <f t="shared" si="4"/>
        <v>860</v>
      </c>
      <c r="C18" s="430">
        <f t="shared" si="5"/>
        <v>932</v>
      </c>
      <c r="D18" s="437" t="s">
        <v>55</v>
      </c>
      <c r="E18" s="437">
        <f t="shared" si="9"/>
        <v>720</v>
      </c>
      <c r="F18" s="438">
        <f>COUNTIF(CARREIRA!$S$8:$S$727,"&gt;="&amp;E18)-COUNTIF(CARREIRA!$S$8:$S$727,"&gt;="&amp;E19)</f>
        <v>0</v>
      </c>
      <c r="G18" s="430">
        <f t="shared" si="6"/>
        <v>78</v>
      </c>
      <c r="H18" s="430">
        <f t="shared" si="7"/>
        <v>156</v>
      </c>
      <c r="I18" s="430">
        <f t="shared" si="8"/>
        <v>234</v>
      </c>
      <c r="J18" s="430">
        <f t="shared" si="0"/>
        <v>6</v>
      </c>
      <c r="K18" s="430">
        <f t="shared" si="1"/>
        <v>12</v>
      </c>
      <c r="L18" s="430">
        <f t="shared" si="2"/>
        <v>18</v>
      </c>
    </row>
    <row r="19" spans="1:12" ht="15.75" customHeight="1">
      <c r="A19" s="430">
        <f t="shared" si="3"/>
        <v>794</v>
      </c>
      <c r="B19" s="430">
        <f t="shared" si="4"/>
        <v>872</v>
      </c>
      <c r="C19" s="430">
        <f t="shared" si="5"/>
        <v>950</v>
      </c>
      <c r="D19" s="437" t="s">
        <v>56</v>
      </c>
      <c r="E19" s="437">
        <f t="shared" si="9"/>
        <v>768</v>
      </c>
      <c r="F19" s="438">
        <f>COUNTIF(CARREIRA!$S$8:$S$727,"&gt;="&amp;E19)-COUNTIF(CARREIRA!$S$8:$S$727,"&gt;="&amp;E20)</f>
        <v>0</v>
      </c>
      <c r="G19" s="430">
        <f t="shared" si="6"/>
        <v>84</v>
      </c>
      <c r="H19" s="430">
        <f t="shared" si="7"/>
        <v>168</v>
      </c>
      <c r="I19" s="430">
        <f t="shared" si="8"/>
        <v>252</v>
      </c>
      <c r="J19" s="430">
        <f t="shared" si="0"/>
        <v>6</v>
      </c>
      <c r="K19" s="430">
        <f t="shared" si="1"/>
        <v>12</v>
      </c>
      <c r="L19" s="430">
        <f t="shared" si="2"/>
        <v>18</v>
      </c>
    </row>
    <row r="20" spans="1:12" ht="15.75" customHeight="1">
      <c r="A20" s="430">
        <f t="shared" si="3"/>
        <v>800</v>
      </c>
      <c r="B20" s="430">
        <f t="shared" si="4"/>
        <v>884</v>
      </c>
      <c r="C20" s="430">
        <f t="shared" si="5"/>
        <v>968</v>
      </c>
      <c r="D20" s="437" t="s">
        <v>57</v>
      </c>
      <c r="E20" s="437">
        <f t="shared" si="9"/>
        <v>816</v>
      </c>
      <c r="F20" s="438">
        <f>COUNTIF(CARREIRA!$S$8:$S$727,"&gt;="&amp;E20)-COUNTIF(CARREIRA!$S$8:$S$727,"&gt;="&amp;E21)</f>
        <v>0</v>
      </c>
      <c r="G20" s="430">
        <f t="shared" si="6"/>
        <v>90</v>
      </c>
      <c r="H20" s="430">
        <f t="shared" si="7"/>
        <v>180</v>
      </c>
      <c r="I20" s="430">
        <f t="shared" si="8"/>
        <v>270</v>
      </c>
      <c r="J20" s="430">
        <f t="shared" si="0"/>
        <v>6</v>
      </c>
      <c r="K20" s="430">
        <f t="shared" si="1"/>
        <v>12</v>
      </c>
      <c r="L20" s="430">
        <f t="shared" si="2"/>
        <v>18</v>
      </c>
    </row>
    <row r="21" spans="1:12" ht="15.75" customHeight="1">
      <c r="A21" s="430">
        <f t="shared" si="3"/>
        <v>806</v>
      </c>
      <c r="B21" s="430">
        <f t="shared" si="4"/>
        <v>896</v>
      </c>
      <c r="C21" s="430">
        <f t="shared" si="5"/>
        <v>986</v>
      </c>
      <c r="D21" s="437" t="s">
        <v>58</v>
      </c>
      <c r="E21" s="437">
        <f t="shared" si="9"/>
        <v>864</v>
      </c>
      <c r="F21" s="438">
        <f>COUNTIF(CARREIRA!$S$8:$S$727,"&gt;="&amp;E21)-COUNTIF(CARREIRA!$S$8:$S$727,"&gt;="&amp;E22)</f>
        <v>0</v>
      </c>
      <c r="G21" s="430">
        <f t="shared" si="6"/>
        <v>96</v>
      </c>
      <c r="H21" s="430">
        <f t="shared" si="7"/>
        <v>192</v>
      </c>
      <c r="I21" s="430">
        <f t="shared" si="8"/>
        <v>288</v>
      </c>
      <c r="J21" s="430">
        <f t="shared" si="0"/>
        <v>6</v>
      </c>
      <c r="K21" s="430">
        <f t="shared" si="1"/>
        <v>12</v>
      </c>
      <c r="L21" s="430">
        <f t="shared" si="2"/>
        <v>18</v>
      </c>
    </row>
    <row r="22" spans="1:12">
      <c r="A22" s="430">
        <f t="shared" si="3"/>
        <v>812</v>
      </c>
      <c r="B22" s="430">
        <f t="shared" si="4"/>
        <v>908</v>
      </c>
      <c r="C22" s="430">
        <f t="shared" si="5"/>
        <v>1004</v>
      </c>
      <c r="D22" s="430"/>
      <c r="E22" s="430"/>
      <c r="F22" s="430"/>
      <c r="G22" s="430"/>
      <c r="H22" s="430"/>
      <c r="I22" s="430"/>
      <c r="J22" s="430"/>
      <c r="K22" s="430"/>
      <c r="L22" s="4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H14" sqref="H14"/>
    </sheetView>
  </sheetViews>
  <sheetFormatPr defaultColWidth="9.125" defaultRowHeight="18"/>
  <cols>
    <col min="1" max="1" width="26.75" style="552" customWidth="1"/>
    <col min="2" max="2" width="5.75" style="552" customWidth="1"/>
    <col min="3" max="6" width="24.75" style="552" customWidth="1"/>
    <col min="7" max="7" width="26.75" style="552" customWidth="1"/>
    <col min="8" max="14" width="24.75" style="552" customWidth="1"/>
    <col min="15" max="15" width="4" style="3" hidden="1" customWidth="1"/>
    <col min="16" max="16" width="3.25" style="5" customWidth="1"/>
    <col min="17" max="17" width="30.75" style="5" customWidth="1"/>
    <col min="18" max="18" width="24.75" style="5" customWidth="1"/>
    <col min="19" max="23" width="20.75" style="5" customWidth="1"/>
    <col min="24" max="24" width="25.75" style="5" customWidth="1"/>
    <col min="25" max="25" width="24.75" style="95" customWidth="1"/>
    <col min="26" max="26" width="24.375" style="96" customWidth="1"/>
    <col min="27" max="28" width="24.75" style="96" customWidth="1"/>
    <col min="29" max="29" width="24.75" style="552" customWidth="1"/>
    <col min="30" max="37" width="9.125" style="552" customWidth="1"/>
    <col min="38" max="16384" width="9.125" style="552"/>
  </cols>
  <sheetData>
    <row r="1" spans="1:29" ht="35.25" customHeight="1">
      <c r="A1" s="559"/>
      <c r="B1" s="16"/>
      <c r="C1" s="131" t="s">
        <v>417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92"/>
    </row>
    <row r="2" spans="1:29" ht="35.25" customHeight="1">
      <c r="A2" s="142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93"/>
    </row>
    <row r="3" spans="1:29" ht="35.25" customHeight="1">
      <c r="A3" s="142" t="s">
        <v>1</v>
      </c>
      <c r="B3" s="10"/>
      <c r="N3" s="88"/>
      <c r="O3" s="93"/>
    </row>
    <row r="4" spans="1:29" ht="35.25" customHeight="1">
      <c r="A4" s="142" t="s">
        <v>2</v>
      </c>
      <c r="B4" s="2"/>
      <c r="C4" s="595" t="s">
        <v>605</v>
      </c>
      <c r="D4" s="152"/>
      <c r="E4" s="152"/>
      <c r="F4" s="152"/>
      <c r="K4" s="41"/>
      <c r="L4" s="42"/>
      <c r="Q4" s="83"/>
      <c r="R4" s="83"/>
      <c r="Y4" s="104"/>
    </row>
    <row r="5" spans="1:29" ht="35.25" customHeight="1">
      <c r="A5" s="142" t="s">
        <v>3</v>
      </c>
      <c r="B5" s="2"/>
      <c r="C5" s="808" t="s">
        <v>606</v>
      </c>
      <c r="D5" s="738"/>
      <c r="E5" s="738"/>
      <c r="F5" s="741"/>
      <c r="G5" s="784" t="s">
        <v>203</v>
      </c>
      <c r="H5" s="746"/>
      <c r="I5" s="748"/>
      <c r="J5" s="812" t="s">
        <v>95</v>
      </c>
      <c r="L5" s="121"/>
      <c r="O5" s="552"/>
      <c r="P5" s="552"/>
      <c r="Q5" s="552"/>
    </row>
    <row r="6" spans="1:29" ht="35.25" customHeight="1">
      <c r="A6" s="46" t="s">
        <v>607</v>
      </c>
      <c r="B6" s="2"/>
      <c r="C6" s="806" t="s">
        <v>608</v>
      </c>
      <c r="D6" s="806" t="s">
        <v>292</v>
      </c>
      <c r="E6" s="806" t="s">
        <v>609</v>
      </c>
      <c r="F6" s="806" t="s">
        <v>496</v>
      </c>
      <c r="G6" s="806" t="s">
        <v>292</v>
      </c>
      <c r="H6" s="806" t="s">
        <v>609</v>
      </c>
      <c r="I6" s="806" t="s">
        <v>496</v>
      </c>
      <c r="J6" s="758"/>
      <c r="L6" s="126"/>
      <c r="O6" s="552"/>
      <c r="P6" s="552"/>
      <c r="Q6" s="552"/>
    </row>
    <row r="7" spans="1:29" ht="35.25" customHeight="1">
      <c r="A7" s="46" t="s">
        <v>610</v>
      </c>
      <c r="B7" s="2"/>
      <c r="C7" s="752"/>
      <c r="D7" s="752"/>
      <c r="E7" s="752"/>
      <c r="F7" s="752"/>
      <c r="G7" s="752"/>
      <c r="H7" s="752"/>
      <c r="I7" s="752"/>
      <c r="J7" s="750"/>
      <c r="L7" s="127"/>
      <c r="O7" s="552"/>
      <c r="P7" s="552"/>
      <c r="Q7" s="552"/>
      <c r="AC7" s="64"/>
    </row>
    <row r="8" spans="1:29" ht="35.25" customHeight="1">
      <c r="A8" s="46" t="s">
        <v>496</v>
      </c>
      <c r="B8" s="2"/>
      <c r="C8" s="149" t="s">
        <v>611</v>
      </c>
      <c r="D8" s="125">
        <v>1.5</v>
      </c>
      <c r="E8" s="807">
        <v>9</v>
      </c>
      <c r="F8" s="807">
        <v>9</v>
      </c>
      <c r="G8" s="125">
        <f t="shared" ref="G8:G13" si="0">IFERROR(IF(D8&lt;&gt;0,D8*0.7,""),"")</f>
        <v>1.0499999999999998</v>
      </c>
      <c r="H8" s="807" t="str">
        <f t="array" aca="1" ref="H8" ca="1">IFERROR(_xlfn.IFS(F2="Geral",E8*0.2,F2="Gerencial",E8*0.1),"")</f>
        <v/>
      </c>
      <c r="I8" s="807" t="str">
        <f t="array" aca="1" ref="I8" ca="1">IFERROR(_xlfn.IFS(F2="Geral",F8*0.1,F2="Gerencial",F8*0.2),"")</f>
        <v/>
      </c>
      <c r="J8" s="804">
        <f ca="1">SUM(G8:I13)</f>
        <v>6.2999999999999989</v>
      </c>
      <c r="L8" s="127"/>
      <c r="O8" s="552"/>
      <c r="P8" s="552"/>
      <c r="Q8" s="552"/>
      <c r="AC8" s="91"/>
    </row>
    <row r="9" spans="1:29" ht="35.25" customHeight="1">
      <c r="A9" s="142" t="s">
        <v>4</v>
      </c>
      <c r="B9" s="2"/>
      <c r="C9" s="149" t="s">
        <v>612</v>
      </c>
      <c r="D9" s="125">
        <v>1.5</v>
      </c>
      <c r="E9" s="736"/>
      <c r="F9" s="736"/>
      <c r="G9" s="125">
        <f t="shared" si="0"/>
        <v>1.0499999999999998</v>
      </c>
      <c r="H9" s="736"/>
      <c r="I9" s="736"/>
      <c r="J9" s="758"/>
      <c r="L9" s="127"/>
      <c r="O9" s="552"/>
      <c r="P9" s="552"/>
      <c r="Q9" s="552"/>
      <c r="AC9" s="91"/>
    </row>
    <row r="10" spans="1:29" ht="35.25" customHeight="1">
      <c r="A10" s="141" t="s">
        <v>5</v>
      </c>
      <c r="B10" s="2"/>
      <c r="C10" s="149" t="s">
        <v>613</v>
      </c>
      <c r="D10" s="125">
        <v>1.5</v>
      </c>
      <c r="E10" s="736"/>
      <c r="F10" s="736"/>
      <c r="G10" s="125">
        <f t="shared" si="0"/>
        <v>1.0499999999999998</v>
      </c>
      <c r="H10" s="736"/>
      <c r="I10" s="736"/>
      <c r="J10" s="758"/>
      <c r="L10" s="127"/>
      <c r="O10" s="552"/>
      <c r="P10" s="552"/>
      <c r="Q10" s="552"/>
      <c r="AC10" s="91"/>
    </row>
    <row r="11" spans="1:29" ht="35.25" customHeight="1">
      <c r="A11" s="141" t="s">
        <v>6</v>
      </c>
      <c r="B11" s="2"/>
      <c r="C11" s="149" t="s">
        <v>614</v>
      </c>
      <c r="D11" s="125">
        <v>1.5</v>
      </c>
      <c r="E11" s="736"/>
      <c r="F11" s="736"/>
      <c r="G11" s="125">
        <f t="shared" si="0"/>
        <v>1.0499999999999998</v>
      </c>
      <c r="H11" s="736"/>
      <c r="I11" s="736"/>
      <c r="J11" s="758"/>
      <c r="L11" s="127"/>
      <c r="O11" s="552"/>
      <c r="P11" s="552"/>
      <c r="Q11" s="552"/>
      <c r="AC11" s="91"/>
    </row>
    <row r="12" spans="1:29" ht="35.25" customHeight="1">
      <c r="A12" s="141" t="s">
        <v>7</v>
      </c>
      <c r="B12" s="2"/>
      <c r="C12" s="149" t="s">
        <v>615</v>
      </c>
      <c r="D12" s="125">
        <v>1.5</v>
      </c>
      <c r="E12" s="736"/>
      <c r="F12" s="736"/>
      <c r="G12" s="125">
        <f t="shared" si="0"/>
        <v>1.0499999999999998</v>
      </c>
      <c r="H12" s="736"/>
      <c r="I12" s="736"/>
      <c r="J12" s="758"/>
      <c r="L12" s="127"/>
      <c r="O12" s="552"/>
      <c r="P12" s="552"/>
      <c r="Q12" s="552"/>
      <c r="AC12" s="91"/>
    </row>
    <row r="13" spans="1:29" ht="35.25" customHeight="1">
      <c r="A13" s="141" t="s">
        <v>8</v>
      </c>
      <c r="B13" s="2"/>
      <c r="C13" s="149" t="s">
        <v>616</v>
      </c>
      <c r="D13" s="125">
        <v>1.5</v>
      </c>
      <c r="E13" s="752"/>
      <c r="F13" s="752"/>
      <c r="G13" s="125">
        <f t="shared" si="0"/>
        <v>1.0499999999999998</v>
      </c>
      <c r="H13" s="752"/>
      <c r="I13" s="752"/>
      <c r="J13" s="758"/>
      <c r="L13" s="120"/>
      <c r="O13" s="552"/>
      <c r="P13" s="552"/>
      <c r="Q13" s="552"/>
      <c r="AC13" s="91"/>
    </row>
    <row r="14" spans="1:29" ht="35.25" customHeight="1">
      <c r="A14" s="141" t="s">
        <v>9</v>
      </c>
      <c r="C14" s="122"/>
      <c r="D14" s="123"/>
      <c r="E14" s="538"/>
      <c r="F14" s="538"/>
      <c r="G14" s="538"/>
      <c r="H14" s="538"/>
      <c r="I14" s="114"/>
      <c r="J14" s="110"/>
      <c r="K14" s="110"/>
      <c r="L14" s="805"/>
      <c r="M14" s="803"/>
      <c r="N14" s="587"/>
      <c r="O14" s="94" t="b">
        <f t="shared" ref="O14:O31" si="1">IF(LEFT(E14,1)&lt;&gt;"",(IF(LEFT(C14,1)&lt;&gt;LEFT(E14,1),TRUE,FALSE)))</f>
        <v>0</v>
      </c>
      <c r="P14" s="90">
        <f t="shared" ref="P14:P31" si="2">C14</f>
        <v>0</v>
      </c>
      <c r="Q14" s="84"/>
      <c r="R14" s="84"/>
      <c r="S14" s="84"/>
      <c r="T14" s="84"/>
      <c r="U14" s="84"/>
      <c r="V14" s="84"/>
      <c r="W14" s="84"/>
      <c r="X14" s="84"/>
    </row>
    <row r="15" spans="1:29" ht="35.25" customHeight="1">
      <c r="A15" s="141" t="s">
        <v>10</v>
      </c>
      <c r="C15" s="108"/>
      <c r="D15" s="98"/>
      <c r="E15" s="539"/>
      <c r="F15" s="539"/>
      <c r="G15" s="539"/>
      <c r="H15" s="539"/>
      <c r="I15" s="111"/>
      <c r="J15" s="113"/>
      <c r="K15" s="113"/>
      <c r="L15" s="805"/>
      <c r="M15" s="803"/>
      <c r="N15" s="587"/>
      <c r="O15" s="94" t="b">
        <f t="shared" si="1"/>
        <v>0</v>
      </c>
      <c r="P15" s="90">
        <f t="shared" si="2"/>
        <v>0</v>
      </c>
    </row>
    <row r="16" spans="1:29" ht="35.25" customHeight="1">
      <c r="C16" s="108"/>
      <c r="D16" s="98"/>
      <c r="E16" s="539"/>
      <c r="F16" s="539"/>
      <c r="G16" s="539"/>
      <c r="H16" s="539"/>
      <c r="I16" s="111"/>
      <c r="J16" s="113"/>
      <c r="K16" s="113"/>
      <c r="L16" s="805"/>
      <c r="M16" s="803"/>
      <c r="N16" s="587"/>
      <c r="O16" s="94" t="b">
        <f t="shared" si="1"/>
        <v>0</v>
      </c>
      <c r="P16" s="90">
        <f t="shared" si="2"/>
        <v>0</v>
      </c>
    </row>
    <row r="17" spans="3:16" ht="35.25" customHeight="1">
      <c r="C17" s="108"/>
      <c r="D17" s="98"/>
      <c r="E17" s="539"/>
      <c r="F17" s="539"/>
      <c r="G17" s="539"/>
      <c r="H17" s="539"/>
      <c r="I17" s="111"/>
      <c r="J17" s="113"/>
      <c r="K17" s="113"/>
      <c r="L17" s="805"/>
      <c r="M17" s="803"/>
      <c r="N17" s="587"/>
      <c r="O17" s="94" t="b">
        <f t="shared" si="1"/>
        <v>0</v>
      </c>
      <c r="P17" s="90">
        <f t="shared" si="2"/>
        <v>0</v>
      </c>
    </row>
    <row r="18" spans="3:16" ht="35.25" customHeight="1">
      <c r="C18" s="108"/>
      <c r="D18" s="98"/>
      <c r="E18" s="539"/>
      <c r="F18" s="539"/>
      <c r="G18" s="539"/>
      <c r="H18" s="539"/>
      <c r="I18" s="111"/>
      <c r="J18" s="113"/>
      <c r="K18" s="113"/>
      <c r="L18" s="805"/>
      <c r="M18" s="803"/>
      <c r="N18" s="587"/>
      <c r="O18" s="94" t="b">
        <f t="shared" si="1"/>
        <v>0</v>
      </c>
      <c r="P18" s="90">
        <f t="shared" si="2"/>
        <v>0</v>
      </c>
    </row>
    <row r="19" spans="3:16" ht="35.25" customHeight="1">
      <c r="C19" s="809"/>
      <c r="D19" s="744"/>
      <c r="E19" s="109"/>
      <c r="F19" s="109"/>
      <c r="G19" s="109"/>
      <c r="H19" s="109"/>
      <c r="I19" s="112"/>
      <c r="J19" s="113"/>
      <c r="K19" s="113"/>
      <c r="L19" s="805"/>
      <c r="M19" s="803"/>
      <c r="N19" s="587"/>
      <c r="O19" s="94" t="b">
        <f t="shared" si="1"/>
        <v>0</v>
      </c>
      <c r="P19" s="90">
        <f t="shared" si="2"/>
        <v>0</v>
      </c>
    </row>
    <row r="20" spans="3:16" ht="35.25" customHeight="1">
      <c r="C20" s="802"/>
      <c r="D20" s="803"/>
      <c r="E20" s="112"/>
      <c r="F20" s="112"/>
      <c r="G20" s="112"/>
      <c r="H20" s="112"/>
      <c r="I20" s="112"/>
      <c r="J20" s="113"/>
      <c r="K20" s="113"/>
      <c r="L20" s="805"/>
      <c r="M20" s="803"/>
      <c r="N20" s="587"/>
      <c r="O20" s="94" t="b">
        <f t="shared" si="1"/>
        <v>0</v>
      </c>
      <c r="P20" s="90">
        <f t="shared" si="2"/>
        <v>0</v>
      </c>
    </row>
    <row r="21" spans="3:16" ht="35.25" customHeight="1">
      <c r="C21" s="802"/>
      <c r="D21" s="803"/>
      <c r="E21" s="112"/>
      <c r="F21" s="112"/>
      <c r="G21" s="112"/>
      <c r="H21" s="112"/>
      <c r="I21" s="112"/>
      <c r="J21" s="113"/>
      <c r="K21" s="113"/>
      <c r="L21" s="805"/>
      <c r="M21" s="803"/>
      <c r="N21" s="587"/>
      <c r="O21" s="94" t="b">
        <f t="shared" si="1"/>
        <v>0</v>
      </c>
      <c r="P21" s="90">
        <f t="shared" si="2"/>
        <v>0</v>
      </c>
    </row>
    <row r="22" spans="3:16" ht="35.25" customHeight="1">
      <c r="C22" s="802"/>
      <c r="D22" s="803"/>
      <c r="E22" s="112"/>
      <c r="F22" s="112"/>
      <c r="G22" s="112"/>
      <c r="H22" s="112"/>
      <c r="I22" s="112"/>
      <c r="J22" s="113"/>
      <c r="K22" s="113"/>
      <c r="L22" s="805"/>
      <c r="M22" s="803"/>
      <c r="N22" s="587"/>
      <c r="O22" s="94" t="b">
        <f t="shared" si="1"/>
        <v>0</v>
      </c>
      <c r="P22" s="90">
        <f t="shared" si="2"/>
        <v>0</v>
      </c>
    </row>
    <row r="23" spans="3:16" ht="35.25" customHeight="1">
      <c r="C23" s="802"/>
      <c r="D23" s="803"/>
      <c r="E23" s="112"/>
      <c r="F23" s="112"/>
      <c r="G23" s="112"/>
      <c r="H23" s="112"/>
      <c r="I23" s="112"/>
      <c r="J23" s="113"/>
      <c r="K23" s="113"/>
      <c r="L23" s="805"/>
      <c r="M23" s="803"/>
      <c r="N23" s="587"/>
      <c r="O23" s="94" t="b">
        <f t="shared" si="1"/>
        <v>0</v>
      </c>
      <c r="P23" s="90">
        <f t="shared" si="2"/>
        <v>0</v>
      </c>
    </row>
    <row r="24" spans="3:16" ht="35.25" customHeight="1">
      <c r="C24" s="802"/>
      <c r="D24" s="803"/>
      <c r="E24" s="112"/>
      <c r="F24" s="112"/>
      <c r="G24" s="112"/>
      <c r="H24" s="112"/>
      <c r="I24" s="112"/>
      <c r="J24" s="113"/>
      <c r="K24" s="113"/>
      <c r="L24" s="805"/>
      <c r="M24" s="803"/>
      <c r="N24" s="587"/>
      <c r="O24" s="94" t="b">
        <f t="shared" si="1"/>
        <v>0</v>
      </c>
      <c r="P24" s="90">
        <f t="shared" si="2"/>
        <v>0</v>
      </c>
    </row>
    <row r="25" spans="3:16" ht="35.25" customHeight="1">
      <c r="C25" s="802"/>
      <c r="D25" s="803"/>
      <c r="E25" s="112"/>
      <c r="F25" s="112"/>
      <c r="G25" s="112"/>
      <c r="H25" s="112"/>
      <c r="I25" s="112"/>
      <c r="J25" s="113"/>
      <c r="K25" s="113"/>
      <c r="L25" s="805"/>
      <c r="M25" s="803"/>
      <c r="N25" s="587"/>
      <c r="O25" s="94" t="b">
        <f t="shared" si="1"/>
        <v>0</v>
      </c>
      <c r="P25" s="90">
        <f t="shared" si="2"/>
        <v>0</v>
      </c>
    </row>
    <row r="26" spans="3:16" ht="35.25" customHeight="1">
      <c r="C26" s="802"/>
      <c r="D26" s="803"/>
      <c r="E26" s="112"/>
      <c r="F26" s="112"/>
      <c r="G26" s="112"/>
      <c r="H26" s="112"/>
      <c r="I26" s="112"/>
      <c r="J26" s="113"/>
      <c r="K26" s="113"/>
      <c r="L26" s="805"/>
      <c r="M26" s="803"/>
      <c r="N26" s="587"/>
      <c r="O26" s="94" t="b">
        <f t="shared" si="1"/>
        <v>0</v>
      </c>
      <c r="P26" s="90">
        <f t="shared" si="2"/>
        <v>0</v>
      </c>
    </row>
    <row r="27" spans="3:16" ht="35.25" customHeight="1">
      <c r="C27" s="802"/>
      <c r="D27" s="803"/>
      <c r="E27" s="112"/>
      <c r="F27" s="112"/>
      <c r="G27" s="112"/>
      <c r="H27" s="112"/>
      <c r="I27" s="112"/>
      <c r="J27" s="113"/>
      <c r="K27" s="113"/>
      <c r="L27" s="805"/>
      <c r="M27" s="803"/>
      <c r="N27" s="587"/>
      <c r="O27" s="94" t="b">
        <f t="shared" si="1"/>
        <v>0</v>
      </c>
      <c r="P27" s="90">
        <f t="shared" si="2"/>
        <v>0</v>
      </c>
    </row>
    <row r="28" spans="3:16" ht="35.25" customHeight="1">
      <c r="C28" s="802"/>
      <c r="D28" s="803"/>
      <c r="E28" s="112"/>
      <c r="F28" s="112"/>
      <c r="G28" s="112"/>
      <c r="H28" s="112"/>
      <c r="I28" s="112"/>
      <c r="J28" s="113"/>
      <c r="K28" s="113"/>
      <c r="L28" s="805"/>
      <c r="M28" s="803"/>
      <c r="N28" s="587"/>
      <c r="O28" s="94" t="b">
        <f t="shared" si="1"/>
        <v>0</v>
      </c>
      <c r="P28" s="90">
        <f t="shared" si="2"/>
        <v>0</v>
      </c>
    </row>
    <row r="29" spans="3:16" ht="35.25" customHeight="1">
      <c r="C29" s="802"/>
      <c r="D29" s="803"/>
      <c r="E29" s="112"/>
      <c r="F29" s="112"/>
      <c r="G29" s="112"/>
      <c r="H29" s="112"/>
      <c r="I29" s="112"/>
      <c r="J29" s="113"/>
      <c r="K29" s="113"/>
      <c r="L29" s="805"/>
      <c r="M29" s="803"/>
      <c r="N29" s="587"/>
      <c r="O29" s="94" t="b">
        <f t="shared" si="1"/>
        <v>0</v>
      </c>
      <c r="P29" s="90">
        <f t="shared" si="2"/>
        <v>0</v>
      </c>
    </row>
    <row r="30" spans="3:16" ht="35.25" customHeight="1">
      <c r="C30" s="802"/>
      <c r="D30" s="803"/>
      <c r="E30" s="112"/>
      <c r="F30" s="112"/>
      <c r="G30" s="112"/>
      <c r="H30" s="112"/>
      <c r="I30" s="112"/>
      <c r="J30" s="113"/>
      <c r="K30" s="113"/>
      <c r="L30" s="805"/>
      <c r="M30" s="803"/>
      <c r="N30" s="587"/>
      <c r="O30" s="94" t="b">
        <f t="shared" si="1"/>
        <v>0</v>
      </c>
      <c r="P30" s="90">
        <f t="shared" si="2"/>
        <v>0</v>
      </c>
    </row>
    <row r="31" spans="3:16" ht="35.25" customHeight="1">
      <c r="C31" s="802"/>
      <c r="D31" s="803"/>
      <c r="E31" s="810"/>
      <c r="F31" s="811"/>
      <c r="G31" s="811"/>
      <c r="H31" s="811"/>
      <c r="I31" s="803"/>
      <c r="J31" s="805"/>
      <c r="K31" s="803"/>
      <c r="L31" s="805"/>
      <c r="M31" s="803"/>
      <c r="N31" s="587"/>
      <c r="O31" s="94" t="b">
        <f t="shared" si="1"/>
        <v>0</v>
      </c>
      <c r="P31" s="90">
        <f t="shared" si="2"/>
        <v>0</v>
      </c>
    </row>
  </sheetData>
  <mergeCells count="48">
    <mergeCell ref="E31:I31"/>
    <mergeCell ref="C31:D31"/>
    <mergeCell ref="J5:J7"/>
    <mergeCell ref="L30:M30"/>
    <mergeCell ref="L26:M26"/>
    <mergeCell ref="L29:M29"/>
    <mergeCell ref="C21:D21"/>
    <mergeCell ref="F8:F13"/>
    <mergeCell ref="L20:M20"/>
    <mergeCell ref="C27:D27"/>
    <mergeCell ref="L25:M25"/>
    <mergeCell ref="J31:K31"/>
    <mergeCell ref="L31:M31"/>
    <mergeCell ref="C23:D23"/>
    <mergeCell ref="L22:M22"/>
    <mergeCell ref="I8:I13"/>
    <mergeCell ref="G5:I5"/>
    <mergeCell ref="C25:D25"/>
    <mergeCell ref="L24:M24"/>
    <mergeCell ref="L18:M18"/>
    <mergeCell ref="G6:G7"/>
    <mergeCell ref="L15:M15"/>
    <mergeCell ref="C22:D22"/>
    <mergeCell ref="L23:M23"/>
    <mergeCell ref="E6:E7"/>
    <mergeCell ref="C5:F5"/>
    <mergeCell ref="L14:M14"/>
    <mergeCell ref="L21:M21"/>
    <mergeCell ref="C19:D19"/>
    <mergeCell ref="I6:I7"/>
    <mergeCell ref="C6:C7"/>
    <mergeCell ref="D6:D7"/>
    <mergeCell ref="H6:H7"/>
    <mergeCell ref="L19:M19"/>
    <mergeCell ref="L28:M28"/>
    <mergeCell ref="C26:D26"/>
    <mergeCell ref="C20:D20"/>
    <mergeCell ref="E8:E13"/>
    <mergeCell ref="C28:D28"/>
    <mergeCell ref="L27:M27"/>
    <mergeCell ref="F6:F7"/>
    <mergeCell ref="L17:M17"/>
    <mergeCell ref="H8:H13"/>
    <mergeCell ref="C30:D30"/>
    <mergeCell ref="C24:D24"/>
    <mergeCell ref="J8:J13"/>
    <mergeCell ref="L16:M16"/>
    <mergeCell ref="C29:D29"/>
  </mergeCells>
  <dataValidations count="1">
    <dataValidation allowBlank="1" showInputMessage="1" showErrorMessage="1" sqref="A1 A6 A7:A8 A20:A1048576 B1:B1048576 C4:K4 C6:I6 C8:C1048576 D7:D1048576 E8:I8 E15 E17 E19:H1048576 G9:G13 I14:K1048576 L2 L4:L1048576 M4 M14:Q1048576 N1:Q4 R1:XFD1048576"/>
  </dataValidations>
  <hyperlinks>
    <hyperlink ref="A2" location="'Início'!A1" display="Página Inicial"/>
    <hyperlink ref="A3" location="'Cadastro'!A1" display="Cadastro"/>
    <hyperlink ref="A4" location="'TEE'!A1" display="Tempo de Efetivo Exercício"/>
    <hyperlink ref="C4" location="'DES'!A1" display="&lt;&lt; VOLTAR"/>
    <hyperlink ref="A5" location="'DES'!A1" display="Desempenho"/>
    <hyperlink ref="A6" location="'PT_R'!A1" display="    Resultado "/>
    <hyperlink ref="A7" location="'PT_CT'!A1" display="    Competências Técnicas "/>
    <hyperlink ref="A8" location="'PT_CC'!A1" display="    Resultado "/>
    <hyperlink ref="A9" location="'APF'!A1" display="Aperfeiçoamento"/>
    <hyperlink ref="A10" location="'TIT'!A1" display="Titulação Acadêmica"/>
    <hyperlink ref="A11" location="'RES'!A1" display="Assunção de Responsabilidade"/>
    <hyperlink ref="A12" location="'MP'!A1" display="Meus Pontos"/>
    <hyperlink ref="A15" location="'Contato'!A1" display="Contato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9"/>
  <sheetViews>
    <sheetView topLeftCell="L1" workbookViewId="0">
      <selection activeCell="AN8" sqref="AN8"/>
    </sheetView>
  </sheetViews>
  <sheetFormatPr defaultColWidth="9.125" defaultRowHeight="14.25"/>
  <cols>
    <col min="1" max="1" width="26.75" style="552" customWidth="1"/>
    <col min="2" max="2" width="5.75" style="552" customWidth="1"/>
    <col min="3" max="8" width="24.75" style="552" customWidth="1"/>
    <col min="9" max="9" width="67.25" style="552" customWidth="1"/>
    <col min="10" max="12" width="24.75" style="552" customWidth="1"/>
    <col min="13" max="13" width="24.75" style="6" customWidth="1"/>
    <col min="14" max="15" width="24.75" style="552" customWidth="1"/>
    <col min="16" max="16" width="15.75" style="552" customWidth="1"/>
    <col min="17" max="21" width="24.75" style="552" customWidth="1"/>
    <col min="22" max="22" width="24.75" style="552" hidden="1" customWidth="1"/>
    <col min="23" max="23" width="24.75" style="540" hidden="1" customWidth="1"/>
    <col min="24" max="39" width="15.75" style="552" hidden="1" customWidth="1"/>
    <col min="40" max="40" width="31.625" style="552" customWidth="1"/>
    <col min="41" max="41" width="15.75" style="552" customWidth="1"/>
    <col min="42" max="42" width="13.375" style="58" customWidth="1"/>
    <col min="43" max="43" width="15.75" style="60" customWidth="1"/>
    <col min="44" max="44" width="15.75" style="552" customWidth="1"/>
    <col min="45" max="45" width="15.75" style="69" customWidth="1"/>
    <col min="46" max="46" width="9.125" style="552" customWidth="1"/>
    <col min="47" max="47" width="24.75" style="552" customWidth="1"/>
    <col min="48" max="50" width="9.75" style="552" customWidth="1"/>
    <col min="51" max="53" width="24.75" style="552" customWidth="1"/>
    <col min="54" max="61" width="9.125" style="552" customWidth="1"/>
    <col min="62" max="16384" width="9.125" style="552"/>
  </cols>
  <sheetData>
    <row r="1" spans="1:53" ht="35.25" customHeight="1">
      <c r="A1" s="559"/>
      <c r="B1" s="16"/>
      <c r="C1" s="131" t="s">
        <v>617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133" t="s">
        <v>618</v>
      </c>
      <c r="Q1" s="834" t="s">
        <v>619</v>
      </c>
      <c r="R1" s="606"/>
      <c r="S1" s="606"/>
      <c r="T1" s="606"/>
      <c r="V1" s="191"/>
      <c r="W1" s="844" t="s">
        <v>620</v>
      </c>
      <c r="X1" s="829"/>
      <c r="Y1" s="829"/>
      <c r="Z1" s="829"/>
      <c r="AA1" s="829"/>
      <c r="AB1" s="829"/>
      <c r="AC1" s="829"/>
      <c r="AD1" s="829"/>
      <c r="AE1" s="829"/>
      <c r="AF1" s="830"/>
      <c r="AG1" s="844" t="s">
        <v>621</v>
      </c>
      <c r="AH1" s="829"/>
      <c r="AI1" s="829"/>
      <c r="AJ1" s="829"/>
      <c r="AK1" s="829"/>
      <c r="AL1" s="829"/>
      <c r="AM1" s="830"/>
    </row>
    <row r="2" spans="1:53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226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148" t="s">
        <v>611</v>
      </c>
      <c r="Q2" s="180" t="s">
        <v>622</v>
      </c>
      <c r="R2" s="181">
        <v>0.33333333333333331</v>
      </c>
      <c r="S2" s="181">
        <v>0.45833333333333331</v>
      </c>
      <c r="T2" s="837">
        <f>(S2-R2)+(S3-R3)</f>
        <v>0.33333333333333337</v>
      </c>
      <c r="W2" s="845" t="s">
        <v>623</v>
      </c>
      <c r="X2" s="841"/>
      <c r="Y2" s="841"/>
      <c r="Z2" s="841"/>
      <c r="AA2" s="841"/>
      <c r="AB2" s="846"/>
      <c r="AC2" s="840" t="s">
        <v>624</v>
      </c>
      <c r="AD2" s="819" t="s">
        <v>625</v>
      </c>
      <c r="AE2" s="819" t="s">
        <v>626</v>
      </c>
      <c r="AF2" s="821" t="s">
        <v>627</v>
      </c>
      <c r="AG2" s="828" t="s">
        <v>623</v>
      </c>
      <c r="AH2" s="829"/>
      <c r="AI2" s="830"/>
      <c r="AJ2" s="825" t="s">
        <v>628</v>
      </c>
      <c r="AK2" s="825" t="s">
        <v>625</v>
      </c>
      <c r="AL2" s="825" t="s">
        <v>626</v>
      </c>
      <c r="AM2" s="825" t="s">
        <v>627</v>
      </c>
      <c r="AY2" s="835" t="s">
        <v>629</v>
      </c>
      <c r="AZ2" s="835" t="s">
        <v>630</v>
      </c>
      <c r="BA2" s="835" t="s">
        <v>203</v>
      </c>
    </row>
    <row r="3" spans="1:53" ht="35.25" customHeight="1">
      <c r="A3" s="26" t="s">
        <v>1</v>
      </c>
      <c r="B3" s="10"/>
      <c r="Q3" s="183" t="s">
        <v>631</v>
      </c>
      <c r="R3" s="182">
        <v>0.54166666666666663</v>
      </c>
      <c r="S3" s="182">
        <v>0.75</v>
      </c>
      <c r="T3" s="752"/>
      <c r="W3" s="842" t="s">
        <v>632</v>
      </c>
      <c r="X3" s="819" t="s">
        <v>633</v>
      </c>
      <c r="Y3" s="819" t="s">
        <v>634</v>
      </c>
      <c r="Z3" s="819" t="s">
        <v>635</v>
      </c>
      <c r="AA3" s="851" t="s">
        <v>635</v>
      </c>
      <c r="AB3" s="821" t="s">
        <v>636</v>
      </c>
      <c r="AC3" s="606"/>
      <c r="AD3" s="826"/>
      <c r="AE3" s="826"/>
      <c r="AF3" s="822"/>
      <c r="AG3" s="825" t="s">
        <v>637</v>
      </c>
      <c r="AH3" s="848" t="s">
        <v>637</v>
      </c>
      <c r="AI3" s="825" t="s">
        <v>638</v>
      </c>
      <c r="AJ3" s="826"/>
      <c r="AK3" s="826"/>
      <c r="AL3" s="826"/>
      <c r="AM3" s="826"/>
      <c r="AY3" s="740"/>
      <c r="AZ3" s="740"/>
      <c r="BA3" s="740"/>
    </row>
    <row r="4" spans="1:53" ht="35.25" customHeight="1">
      <c r="A4" s="7" t="s">
        <v>2</v>
      </c>
      <c r="B4" s="2"/>
      <c r="C4" s="595" t="s">
        <v>605</v>
      </c>
      <c r="D4" s="595" t="s">
        <v>639</v>
      </c>
      <c r="L4" s="41"/>
      <c r="M4" s="174"/>
      <c r="Q4" s="813" t="s">
        <v>640</v>
      </c>
      <c r="R4" s="792"/>
      <c r="S4" s="785"/>
      <c r="T4" s="184">
        <f>R3-S2</f>
        <v>8.3333333333333315E-2</v>
      </c>
      <c r="U4" s="184">
        <v>8.3333333333333329E-2</v>
      </c>
      <c r="W4" s="820"/>
      <c r="X4" s="820"/>
      <c r="Y4" s="820"/>
      <c r="Z4" s="820"/>
      <c r="AA4" s="820"/>
      <c r="AB4" s="823"/>
      <c r="AC4" s="841"/>
      <c r="AD4" s="820"/>
      <c r="AE4" s="820"/>
      <c r="AF4" s="823"/>
      <c r="AG4" s="820"/>
      <c r="AH4" s="820"/>
      <c r="AI4" s="820"/>
      <c r="AJ4" s="820"/>
      <c r="AK4" s="820"/>
      <c r="AL4" s="820"/>
      <c r="AM4" s="820"/>
      <c r="AY4" s="73" t="str">
        <f ca="1">IFERROR(SUBTOTAL(1,AY7:AY100),"")</f>
        <v/>
      </c>
      <c r="AZ4" s="73" t="str">
        <f ca="1">IFERROR(AY4/6,"")</f>
        <v/>
      </c>
      <c r="BA4" s="73" t="str">
        <f ca="1">IFERROR(AZ4*0.7,"")</f>
        <v/>
      </c>
    </row>
    <row r="5" spans="1:53" ht="35.25" customHeight="1">
      <c r="A5" s="9" t="s">
        <v>3</v>
      </c>
      <c r="B5" s="2"/>
      <c r="C5" s="843" t="s">
        <v>641</v>
      </c>
      <c r="D5" s="792"/>
      <c r="E5" s="785"/>
      <c r="F5" s="843" t="s">
        <v>642</v>
      </c>
      <c r="G5" s="792"/>
      <c r="H5" s="785"/>
      <c r="I5" s="843" t="s">
        <v>643</v>
      </c>
      <c r="J5" s="836" t="s">
        <v>644</v>
      </c>
      <c r="K5" s="836" t="s">
        <v>645</v>
      </c>
      <c r="L5" s="827" t="s">
        <v>646</v>
      </c>
      <c r="M5" s="812" t="s">
        <v>647</v>
      </c>
      <c r="N5" s="746"/>
      <c r="O5" s="746"/>
      <c r="P5" s="746"/>
      <c r="Q5" s="784" t="s">
        <v>648</v>
      </c>
      <c r="R5" s="746"/>
      <c r="S5" s="746"/>
      <c r="T5" s="746"/>
      <c r="U5" s="746"/>
      <c r="V5" s="746"/>
      <c r="W5" s="746"/>
      <c r="X5" s="746"/>
      <c r="Y5" s="746"/>
      <c r="Z5" s="746"/>
      <c r="AA5" s="746"/>
      <c r="AB5" s="746"/>
      <c r="AC5" s="746"/>
      <c r="AD5" s="746"/>
      <c r="AE5" s="746"/>
      <c r="AF5" s="746"/>
      <c r="AG5" s="746"/>
      <c r="AH5" s="746"/>
      <c r="AI5" s="746"/>
      <c r="AJ5" s="746"/>
      <c r="AK5" s="746"/>
      <c r="AL5" s="746"/>
      <c r="AM5" s="746"/>
      <c r="AN5" s="746"/>
      <c r="AO5" s="746"/>
      <c r="AP5" s="748"/>
      <c r="AQ5" s="849" t="s">
        <v>649</v>
      </c>
      <c r="AR5" s="746"/>
      <c r="AS5" s="746"/>
      <c r="AT5" s="850"/>
      <c r="AU5" s="847" t="s">
        <v>650</v>
      </c>
      <c r="AV5" s="811"/>
      <c r="AW5" s="811"/>
      <c r="AX5" s="803"/>
      <c r="AY5" s="838" t="s">
        <v>651</v>
      </c>
    </row>
    <row r="6" spans="1:53" ht="35.25" customHeight="1">
      <c r="A6" s="52" t="s">
        <v>607</v>
      </c>
      <c r="B6" s="2"/>
      <c r="C6" s="750"/>
      <c r="D6" s="738"/>
      <c r="E6" s="741"/>
      <c r="F6" s="750"/>
      <c r="G6" s="738"/>
      <c r="H6" s="741"/>
      <c r="I6" s="752"/>
      <c r="J6" s="752"/>
      <c r="K6" s="752"/>
      <c r="L6" s="752"/>
      <c r="M6" s="589" t="s">
        <v>652</v>
      </c>
      <c r="N6" s="589" t="s">
        <v>653</v>
      </c>
      <c r="O6" s="590" t="s">
        <v>654</v>
      </c>
      <c r="P6" s="188" t="s">
        <v>109</v>
      </c>
      <c r="Q6" s="590" t="s">
        <v>655</v>
      </c>
      <c r="R6" s="185" t="s">
        <v>656</v>
      </c>
      <c r="S6" s="590" t="s">
        <v>657</v>
      </c>
      <c r="T6" s="185" t="s">
        <v>658</v>
      </c>
      <c r="U6" s="590" t="s">
        <v>659</v>
      </c>
      <c r="V6" s="179" t="s">
        <v>660</v>
      </c>
      <c r="W6" s="541"/>
      <c r="X6" s="177"/>
      <c r="Y6" s="177"/>
      <c r="Z6" s="177"/>
      <c r="AA6" s="177"/>
      <c r="AB6" s="177"/>
      <c r="AC6" s="178" t="s">
        <v>661</v>
      </c>
      <c r="AD6" s="177"/>
      <c r="AE6" s="178"/>
      <c r="AF6" s="178"/>
      <c r="AG6" s="179"/>
      <c r="AH6" s="179"/>
      <c r="AI6" s="179"/>
      <c r="AJ6" s="178" t="s">
        <v>661</v>
      </c>
      <c r="AK6" s="178"/>
      <c r="AL6" s="178"/>
      <c r="AM6" s="178"/>
      <c r="AN6" s="590" t="s">
        <v>662</v>
      </c>
      <c r="AO6" s="186" t="s">
        <v>663</v>
      </c>
      <c r="AP6" s="187" t="s">
        <v>145</v>
      </c>
      <c r="AQ6" s="134" t="s">
        <v>664</v>
      </c>
      <c r="AR6" s="506" t="s">
        <v>665</v>
      </c>
      <c r="AS6" s="135" t="s">
        <v>663</v>
      </c>
      <c r="AT6" s="136" t="s">
        <v>147</v>
      </c>
      <c r="AU6" s="137" t="s">
        <v>666</v>
      </c>
      <c r="AV6" s="507" t="s">
        <v>149</v>
      </c>
      <c r="AW6" s="507" t="s">
        <v>109</v>
      </c>
      <c r="AX6" s="138" t="s">
        <v>667</v>
      </c>
      <c r="AY6" s="839"/>
    </row>
    <row r="7" spans="1:53" ht="35.25" customHeight="1">
      <c r="A7" s="27" t="s">
        <v>417</v>
      </c>
      <c r="B7" s="2"/>
      <c r="C7" s="814" t="str">
        <f>IF(F7=0,"",VLOOKUP(F7,'DFT - GNCP'!$D$4:$E$34,2))</f>
        <v>Implementação dos critérios de aferição da produtividade e mérito e da avaliação de desempenho  gerida</v>
      </c>
      <c r="D7" s="815"/>
      <c r="E7" s="816"/>
      <c r="F7" s="817" t="s">
        <v>668</v>
      </c>
      <c r="G7" s="815"/>
      <c r="H7" s="818"/>
      <c r="I7" s="198"/>
      <c r="J7" s="50" t="s">
        <v>669</v>
      </c>
      <c r="K7" s="50" t="s">
        <v>670</v>
      </c>
      <c r="L7" s="48">
        <v>2</v>
      </c>
      <c r="M7" s="50" t="s">
        <v>122</v>
      </c>
      <c r="N7" s="50" t="s">
        <v>132</v>
      </c>
      <c r="O7" s="53" t="str">
        <f t="array" aca="1" ref="O7" ca="1">IFERROR(_xlfn.IFS(AND(M7="Baixo",N7="Baixa"),"Muito Baixa",AND(M7="Baixo",N7="Média"),"Baixa",AND(M7="Médio",N7="Baixa"),"Baixa",AND(M7="Baixo",N7="Alta"),"Média",AND(M7="Médio",N7="Média"),"Média",AND(M7="Alto",N7="Baixa"),"Média",AND(M7="Médio",N7="Alta"),"Alta",AND(M7="Alto",N7="Média"),"Alta",AND(M7="Alto",N7="Alta"),"Muito Alta"),"")</f>
        <v/>
      </c>
      <c r="P7" s="54" t="str">
        <f t="array" aca="1" ref="P7" ca="1">IFERROR(_xlfn.IFS(O7="Muito Baixa",0.6,O7="Baixa",0.7,O7="Média",0.8,O7="Alta",0.9,O7="Muito Alta",1),"")</f>
        <v/>
      </c>
      <c r="Q7" s="189">
        <v>45573.368055555547</v>
      </c>
      <c r="R7" s="189">
        <v>45573.708333333343</v>
      </c>
      <c r="S7" s="542" t="e">
        <f t="shared" ref="S7:S38" ca="1" si="0">IF(R7&lt;&gt;0,AF7*$R$2+AC7+AD7+AE7,"")</f>
        <v>#VALUE!</v>
      </c>
      <c r="T7" s="189">
        <v>45573.729166666657</v>
      </c>
      <c r="U7" s="543" t="e">
        <f t="shared" ref="U7:U38" ca="1" si="1">IF(T7&lt;Q7,"Erro",IF(T7&lt;&gt;0,AM7*$R$2+AJ7+AK7+AL7,""))</f>
        <v>#VALUE!</v>
      </c>
      <c r="V7" s="190" t="e">
        <f t="shared" ref="V7:V38" ca="1" si="2">IF(S7="","",HOUR(S7)+MINUTE(S7)/60)</f>
        <v>#VALUE!</v>
      </c>
      <c r="W7" s="77">
        <f t="shared" ref="W7:W38" si="3">IF(Q7&lt;&gt;0,DATE(YEAR(Q7),MONTH(Q7),DAY(Q7)),"")</f>
        <v>45573</v>
      </c>
      <c r="X7" s="544">
        <f t="shared" ref="X7:X38" si="4">IF(Q7&lt;&gt;0,TIME(HOUR(Q7),MINUTE(Q7),0),"")</f>
        <v>0.36805555555555558</v>
      </c>
      <c r="Y7" s="544" t="e">
        <f t="array" aca="1" ref="Y7" ca="1">_xlfn.IFS(X7="","",X7&lt;=$R$2,$R$2,AND(X7&gt;=$R$2,X7&lt;=$S$2),X7,AND(X7&gt;$S$2,X7&lt;$R$3),$S$2,AND(X7&gt;=$R$3,X7&lt;=$S$3),X7,X7&gt;$S$3,$S$3)</f>
        <v>#NAME?</v>
      </c>
      <c r="Z7" s="77">
        <f t="shared" ref="Z7:Z38" si="5">IF(R7&lt;&gt;0,DATE(YEAR(R7),MONTH(R7),DAY(R7)),"")</f>
        <v>45573</v>
      </c>
      <c r="AA7" s="544">
        <f t="shared" ref="AA7:AA38" si="6">IF(R7&lt;&gt;0,TIME(HOUR(R7),MINUTE(R7),0),"")</f>
        <v>0.70833333333333337</v>
      </c>
      <c r="AB7" s="544" t="e">
        <f t="array" aca="1" ref="AB7" ca="1">_xlfn.IFS(AA7="","",AA7&lt;=$R$2,$R$2,AND(AA7&gt;=$R$2,AA7&lt;=$S$2),AA7,AND(AA7&gt;$S$2,AA7&lt;$R$3),$S$2,AND(AA7&gt;=$R$3,AA7&lt;=$S$3),AA7,AA7&gt;$S$3,$S$3)</f>
        <v>#NAME?</v>
      </c>
      <c r="AC7" s="544" t="str">
        <f t="array" aca="1" ref="AC7" ca="1">IFERROR(IF(W7=Z7,_xlfn.IFS(AND(Y7&lt;$S$2,AB7&lt;=$S$2),AB7-Y7,AND(Y7&lt;$S$2,AB7&gt;=$R$3),AB7-Y7-$T$4,AND(Y7&gt;$S$2,AB7&lt;=$S$3),AB7-Y7),FALSE),"")</f>
        <v/>
      </c>
      <c r="AD7" s="544" t="b">
        <f t="array" aca="1" ref="AD7" ca="1">IF(AC7=FALSE,_xlfn.IFS(Y7&lt;=$S$2,$S$2-Y7+($S$3-$R$3),Y7&gt;$S$2,$S$3-Y7),FALSE)</f>
        <v>0</v>
      </c>
      <c r="AE7" s="544" t="b">
        <f t="shared" ref="AE7:AE38" ca="1" si="7">IF(AC7=FALSE,IF(AB7&gt;=$R$3,AB7-$R$2-$T$4,AB7-$R$2),FALSE)</f>
        <v>0</v>
      </c>
      <c r="AF7" s="78">
        <f>IF(W7&lt;&gt;Z7,(NETWORKDAYS(W7,Z7,LISTAS!$X$2:$X$43)-2),0)</f>
        <v>0</v>
      </c>
      <c r="AG7" s="77">
        <f t="shared" ref="AG7:AG38" si="8">IF(R7&lt;&gt;0,DATE(YEAR(T7),MONTH(T7),DAY(T7)),"")</f>
        <v>45573</v>
      </c>
      <c r="AH7" s="544">
        <f t="shared" ref="AH7:AH38" si="9">IF(R7&lt;&gt;0,TIME(HOUR(T7),MINUTE(T7),0),"")</f>
        <v>0.72916666666666663</v>
      </c>
      <c r="AI7" s="544" t="e">
        <f t="array" aca="1" ref="AI7" ca="1">_xlfn.IFS(AH7="","",AH7&lt;=$R$2,$R$2,AND(AH7&gt;=$R$2,AH7&lt;=$S$2),AH7,AND(AH7&gt;$S$2,AH7&lt;$R$3),$S$2,AND(AH7&gt;=$R$3,AH7&lt;=$S$3),AH7,AH7&gt;$S$3,$S$3)</f>
        <v>#NAME?</v>
      </c>
      <c r="AJ7" s="544" t="str">
        <f t="array" aca="1" ref="AJ7" ca="1">IFERROR(IF(W7=AG7,_xlfn.IFS(AND(X7&lt;$S$2,AI7&lt;=$S$2),AI7-X7,AND(X7&lt;$S$2,AI7&gt;=$R$3),AI7-X7-$T$4,AND(X7&gt;$S$2,AI7&lt;=$S$3),AI7-X7),FALSE),"")</f>
        <v/>
      </c>
      <c r="AK7" s="545" t="b">
        <f t="array" aca="1" ref="AK7" ca="1">IF(AJ7=FALSE,_xlfn.IFS(Y7&lt;=$S$2,$S$2-Y7+($S$3-$R$3),Y7&gt;$S$2,$S$3-Y7),FALSE)</f>
        <v>0</v>
      </c>
      <c r="AL7" s="545" t="b">
        <f t="shared" ref="AL7:AL38" ca="1" si="10">IF(AJ7=FALSE,IF(AI7&gt;=$R$3,AI7-$R$2-$T$4,AI7-$R$2),FALSE)</f>
        <v>0</v>
      </c>
      <c r="AM7" s="78">
        <f>IF(AG7&lt;&gt;W7,(NETWORKDAYS(W7,AG7,LISTAS!$X$24:$X$42)-2),0)</f>
        <v>0</v>
      </c>
      <c r="AN7" s="80" t="e">
        <f t="array" aca="1" ref="AN7" ca="1">IF(U7="Erro","Erro",_xlfn.IFS(ISBLANK(T7),"",T7=R7,"DENTRO DO PRAZO",T7&gt;R7,"ATRASADO",T7&lt;R7,"ANTECIPADO"))</f>
        <v>#VALUE!</v>
      </c>
      <c r="AO7" s="81" t="e">
        <f t="shared" ref="AO7:AO38" ca="1" si="11">IF(U7="Erro","Erro",IF(T7&lt;&gt;0,(U7-S7)/S7,""))</f>
        <v>#VALUE!</v>
      </c>
      <c r="AP7" s="82" t="str">
        <f t="array" aca="1" ref="AP7" ca="1">IFERROR(_xlfn.IFS(AO7*100&gt;80,0,AND(AO7*100&lt;=80,AO7*100&gt;70),2,AND(AO7*100&lt;=70,AO7*100&gt;60),3,AND(AO7*100&lt;=60,AO7*100&gt;50),4,AND(AO7*100&lt;=50,AO7*100&gt;40),5,AND(AO7*100&lt;=40,AO7*100&gt;30),6,AND(AO7*100&lt;=30,AO7*100&gt;20),7,AND(AO7*100&lt;=20,AO7*100&gt;10),8,AND(AO7*100&lt;=10,AO7*100&gt;0),9,AO7=0,10,AND(AO7*100&gt;-25,AO7&lt;0),11,(AO7*100&lt;-25),12),"")</f>
        <v/>
      </c>
      <c r="AQ7" s="591">
        <v>10</v>
      </c>
      <c r="AR7" s="61">
        <v>11</v>
      </c>
      <c r="AS7" s="68">
        <f t="shared" ref="AS7:AS38" si="12">IFERROR((AR7)/AQ7,"")</f>
        <v>1.1000000000000001</v>
      </c>
      <c r="AT7" s="59" t="str">
        <f t="array" aca="1" ref="AT7" ca="1">IFERROR(_xlfn.IFS(AS7*100&lt;15,0,AND(AS7*100&gt;=15,AS7*100&lt;25),2,AND(AS7*100&gt;=25,AS7*100&lt;35),3,AND(AS7*100&gt;=35,AS7*100&lt;45),4,AND(AS7*100&gt;=45,AS7*100&lt;55),5,AND(AS7*100&gt;=55,AS7*100&lt;65),6,AND(AS7*100&gt;=65,AS7*100&lt;75),7,AND(AS7*100&gt;=75,AS7*100&lt;85),8,AND(AS7*100&gt;=85,AS7*100&lt;95),9,AND(AS7*100&gt;=95,AS7*100&lt;105),10,AND(AS7*100&gt;=105,AS7*100&lt;125),11,(AS7*100&gt;=125),12),"")</f>
        <v/>
      </c>
      <c r="AU7" s="591" t="s">
        <v>671</v>
      </c>
      <c r="AV7" s="59" t="str">
        <f t="array" aca="1" ref="AV7" ca="1">IFERROR((_xlfn.IFS(AU7="Inaceitável",0,AU7="Ruim",4,AU7="Regular",6,AU7="Bom",8,AU7="Precisa",10,AU7="Excepcional",12)),"")</f>
        <v/>
      </c>
      <c r="AW7" s="59" t="str">
        <f t="shared" ref="AW7:AW38" ca="1" si="13">P7</f>
        <v/>
      </c>
      <c r="AX7" s="62" t="str">
        <f t="shared" ref="AX7:AX38" ca="1" si="14">IFERROR((AV7*AW7),"")</f>
        <v/>
      </c>
      <c r="AY7" s="66" t="str">
        <f t="array" aca="1" ref="AY7" ca="1">IFERROR(_xlfn.IFS(OR(AP7=0,AT7=0,AX7=0),0,AND(AP7&lt;&gt;"",AT7&lt;&gt;"",AX7&lt;&gt;""),AVERAGE(AP7,AT7,AX7)),"")</f>
        <v/>
      </c>
    </row>
    <row r="8" spans="1:53" ht="35.25" customHeight="1">
      <c r="A8" s="46" t="s">
        <v>610</v>
      </c>
      <c r="B8" s="2"/>
      <c r="C8" s="814" t="str">
        <f>IF(F8=0,"",VLOOKUP(F8,'DFT - GNCP'!$D$4:$E$34,2))</f>
        <v>Orientações formais, convites e comunicados de outros órgãos e entidades referentes à gestão e desenvolvimento de pessoas replicadas</v>
      </c>
      <c r="D8" s="815"/>
      <c r="E8" s="816"/>
      <c r="F8" s="817" t="s">
        <v>672</v>
      </c>
      <c r="G8" s="815"/>
      <c r="H8" s="818"/>
      <c r="I8" s="198"/>
      <c r="J8" s="51" t="s">
        <v>673</v>
      </c>
      <c r="K8" s="50" t="s">
        <v>674</v>
      </c>
      <c r="L8" s="49">
        <v>4</v>
      </c>
      <c r="M8" s="50" t="s">
        <v>114</v>
      </c>
      <c r="N8" s="50" t="s">
        <v>115</v>
      </c>
      <c r="O8" s="53" t="str">
        <f t="array" aca="1" ref="O8" ca="1">IFERROR(_xlfn.IFS(AND(M8="Baixo",N8="Baixa"),"Muito Baixa",AND(M8="Baixo",N8="Média"),"Baixa",AND(M8="Médio",N8="Baixa"),"Baixa",AND(M8="Baixo",N8="Alta"),"Média",AND(M8="Médio",N8="Média"),"Média",AND(M8="Alto",N8="Baixa"),"Média",AND(M8="Médio",N8="Alta"),"Alta",AND(M8="Alto",N8="Média"),"Alta",AND(M8="Alto",N8="Alta"),"Muito Alta"),"")</f>
        <v/>
      </c>
      <c r="P8" s="54" t="str">
        <f t="array" aca="1" ref="P8" ca="1">IFERROR(_xlfn.IFS(O8="Muito Baixa",0.6,O8="Baixa",0.7,O8="Média",0.8,O8="Alta",0.9,O8="Muito Alta",1),"")</f>
        <v/>
      </c>
      <c r="Q8" s="55">
        <v>45574.418749999997</v>
      </c>
      <c r="R8" s="55">
        <v>45574.439583333333</v>
      </c>
      <c r="S8" s="542" t="e">
        <f t="shared" ca="1" si="0"/>
        <v>#VALUE!</v>
      </c>
      <c r="T8" s="55">
        <v>45574.439583333333</v>
      </c>
      <c r="U8" s="543" t="e">
        <f t="shared" ca="1" si="1"/>
        <v>#VALUE!</v>
      </c>
      <c r="V8" s="79" t="e">
        <f t="shared" ca="1" si="2"/>
        <v>#VALUE!</v>
      </c>
      <c r="W8" s="56">
        <f t="shared" si="3"/>
        <v>45574</v>
      </c>
      <c r="X8" s="546">
        <f t="shared" si="4"/>
        <v>0.41875000000000001</v>
      </c>
      <c r="Y8" s="544" t="e">
        <f t="array" aca="1" ref="Y8" ca="1">_xlfn.IFS(X8="","",X8&lt;=$R$2,$R$2,AND(X8&gt;=$R$2,X8&lt;=$S$2),X8,AND(X8&gt;$S$2,X8&lt;$R$3),$S$2,AND(X8&gt;=$R$3,X8&lt;=$S$3),X8,X8&gt;$S$3,$S$3)</f>
        <v>#NAME?</v>
      </c>
      <c r="Z8" s="56">
        <f t="shared" si="5"/>
        <v>45574</v>
      </c>
      <c r="AA8" s="546">
        <f t="shared" si="6"/>
        <v>0.43958333333333338</v>
      </c>
      <c r="AB8" s="544" t="e">
        <f t="array" aca="1" ref="AB8" ca="1">_xlfn.IFS(AA8="","",AA8&lt;=$R$2,$R$2,AND(AA8&gt;=$R$2,AA8&lt;=$S$2),AA8,AND(AA8&gt;$S$2,AA8&lt;$R$3),$S$2,AND(AA8&gt;=$R$3,AA8&lt;=$S$3),AA8,AA8&gt;$S$3,$S$3)</f>
        <v>#NAME?</v>
      </c>
      <c r="AC8" s="544" t="str">
        <f t="array" aca="1" ref="AC8" ca="1">IFERROR(IF(W8=Z8,_xlfn.IFS(AND(Y8&lt;$S$2,AB8&lt;=$S$2),AB8-Y8,AND(Y8&lt;$S$2,AB8&gt;=$R$3),AB8-Y8-$T$4,AND(Y8&gt;$S$2,AB8&lt;=$S$3),AB8-Y8),FALSE),"")</f>
        <v/>
      </c>
      <c r="AD8" s="544" t="b">
        <f t="array" aca="1" ref="AD8" ca="1">IF(AC8=FALSE,_xlfn.IFS(Y8&lt;=$S$2,$S$2-Y8+($S$3-$R$3),Y8&gt;$S$2,$S$3-Y8),FALSE)</f>
        <v>0</v>
      </c>
      <c r="AE8" s="544" t="b">
        <f t="shared" ca="1" si="7"/>
        <v>0</v>
      </c>
      <c r="AF8" s="78">
        <f>IF(W8&lt;&gt;Z8,(NETWORKDAYS(W8,Z8,LISTAS!$X$2:$X$43)-2),0)</f>
        <v>0</v>
      </c>
      <c r="AG8" s="56">
        <f t="shared" si="8"/>
        <v>45574</v>
      </c>
      <c r="AH8" s="546">
        <f t="shared" si="9"/>
        <v>0.43958333333333338</v>
      </c>
      <c r="AI8" s="544" t="e">
        <f t="array" aca="1" ref="AI8" ca="1">_xlfn.IFS(AH8="","",AH8&lt;=$R$2,$R$2,AND(AH8&gt;=$R$2,AH8&lt;=$S$2),AH8,AND(AH8&gt;$S$2,AH8&lt;$R$3),$S$2,AND(AH8&gt;=$R$3,AH8&lt;=$S$3),AH8,AH8&gt;$S$3,$S$3)</f>
        <v>#NAME?</v>
      </c>
      <c r="AJ8" s="544" t="str">
        <f t="array" aca="1" ref="AJ8" ca="1">IFERROR(IF(W8=AG8,_xlfn.IFS(AND(X8&lt;$S$2,AI8&lt;=$S$2),AI8-X8,AND(X8&lt;$S$2,AI8&gt;=$R$3),AI8-X8-$T$4,AND(X8&gt;$S$2,AI8&lt;=$S$3),AI8-X8),FALSE),"")</f>
        <v/>
      </c>
      <c r="AK8" s="545" t="b">
        <f t="array" aca="1" ref="AK8" ca="1">IF(AJ8=FALSE,_xlfn.IFS(Y8&lt;=$S$2,$S$2-Y8+($S$3-$R$3),Y8&gt;$S$2,$S$3-Y8),FALSE)</f>
        <v>0</v>
      </c>
      <c r="AL8" s="545" t="b">
        <f t="shared" ca="1" si="10"/>
        <v>0</v>
      </c>
      <c r="AM8" s="78">
        <f>IF(AG8&lt;&gt;W8,(NETWORKDAYS(W8,AG8,LISTAS!$X$24:$X$42)-2),0)</f>
        <v>0</v>
      </c>
      <c r="AN8" s="80" t="e">
        <f t="array" aca="1" ref="AN8" ca="1">IF(U8="Erro","Erro",_xlfn.IFS(ISBLANK(T8),"",T8=R8,"DENTRO DO PRAZO",T8&gt;R8,"ATRASADO",T8&lt;R8,"ANTECIPADO"))</f>
        <v>#VALUE!</v>
      </c>
      <c r="AO8" s="81" t="e">
        <f t="shared" ca="1" si="11"/>
        <v>#VALUE!</v>
      </c>
      <c r="AP8" s="82" t="str">
        <f t="array" aca="1" ref="AP8" ca="1">IFERROR(_xlfn.IFS(AO8*100&gt;80,0,AND(AO8*100&lt;=80,AO8*100&gt;70),2,AND(AO8*100&lt;=70,AO8*100&gt;60),3,AND(AO8*100&lt;=60,AO8*100&gt;50),4,AND(AO8*100&lt;=50,AO8*100&gt;40),5,AND(AO8*100&lt;=40,AO8*100&gt;30),6,AND(AO8*100&lt;=30,AO8*100&gt;20),7,AND(AO8*100&lt;=20,AO8*100&gt;10),8,AND(AO8*100&lt;=10,AO8*100&gt;0),9,AO8=0,10,AND(AO8*100&gt;-25,AO8&lt;0),11,(AO8*100&lt;-25),12),"")</f>
        <v/>
      </c>
      <c r="AQ8" s="591">
        <v>1</v>
      </c>
      <c r="AR8" s="61">
        <v>1</v>
      </c>
      <c r="AS8" s="68">
        <f t="shared" si="12"/>
        <v>1</v>
      </c>
      <c r="AT8" s="59" t="str">
        <f t="array" aca="1" ref="AT8" ca="1">IFERROR(_xlfn.IFS(AS8*100&lt;15,0,AND(AS8*100&gt;=15,AS8*100&lt;25),2,AND(AS8*100&gt;=25,AS8*100&lt;35),3,AND(AS8*100&gt;=35,AS8*100&lt;45),4,AND(AS8*100&gt;=45,AS8*100&lt;55),5,AND(AS8*100&gt;=55,AS8*100&lt;65),6,AND(AS8*100&gt;=65,AS8*100&lt;75),7,AND(AS8*100&gt;=75,AS8*100&lt;85),8,AND(AS8*100&gt;=85,AS8*100&lt;95),9,AND(AS8*100&gt;=95,AS8*100&lt;105),10,AND(AS8*100&gt;=105,AS8*100&lt;125),11,(AS8*100&gt;=125),12),"")</f>
        <v/>
      </c>
      <c r="AU8" s="591" t="s">
        <v>167</v>
      </c>
      <c r="AV8" s="59" t="str">
        <f t="array" aca="1" ref="AV8" ca="1">IFERROR((_xlfn.IFS(AU8="Inaceitável",0,AU8="Ruim",4,AU8="Regular",6,AU8="Bom",8,AU8="Precisa",10,AU8="Excepcional",12)),"")</f>
        <v/>
      </c>
      <c r="AW8" s="59" t="str">
        <f t="shared" ca="1" si="13"/>
        <v/>
      </c>
      <c r="AX8" s="62" t="str">
        <f t="shared" ca="1" si="14"/>
        <v/>
      </c>
      <c r="AY8" s="66" t="str">
        <f t="array" aca="1" ref="AY8" ca="1">IFERROR(_xlfn.IFS(OR(AP8=0,AT8=0,AX8=0),0,AND(AP8&lt;&gt;"",AT8&lt;&gt;"",AX8&lt;&gt;""),AVERAGE(AP8,AT8,AX8)),"")</f>
        <v/>
      </c>
    </row>
    <row r="9" spans="1:53" ht="35.25" customHeight="1">
      <c r="A9" s="46" t="s">
        <v>496</v>
      </c>
      <c r="B9" s="2"/>
      <c r="C9" s="814" t="str">
        <f>IF(F9=0,"",VLOOKUP(F9,'DFT - GNCP'!$D$4:$E$34,2))</f>
        <v>Processos de homologação de estágio probatório analisados</v>
      </c>
      <c r="D9" s="815"/>
      <c r="E9" s="816"/>
      <c r="F9" s="817" t="s">
        <v>675</v>
      </c>
      <c r="G9" s="815"/>
      <c r="H9" s="818"/>
      <c r="I9" s="198"/>
      <c r="J9" s="50" t="s">
        <v>673</v>
      </c>
      <c r="K9" s="50" t="s">
        <v>670</v>
      </c>
      <c r="L9" s="49">
        <v>3</v>
      </c>
      <c r="M9" s="51" t="s">
        <v>114</v>
      </c>
      <c r="N9" s="50" t="s">
        <v>123</v>
      </c>
      <c r="O9" s="53" t="str">
        <f t="array" aca="1" ref="O9" ca="1">IFERROR(_xlfn.IFS(AND(M9="Baixo",N9="Baixa"),"Muito Baixa",AND(M9="Baixo",N9="Média"),"Baixa",AND(M9="Médio",N9="Baixa"),"Baixa",AND(M9="Baixo",N9="Alta"),"Média",AND(M9="Médio",N9="Média"),"Média",AND(M9="Alto",N9="Baixa"),"Média",AND(M9="Médio",N9="Alta"),"Alta",AND(M9="Alto",N9="Média"),"Alta",AND(M9="Alto",N9="Alta"),"Muito Alta"),"")</f>
        <v/>
      </c>
      <c r="P9" s="54" t="str">
        <f t="array" aca="1" ref="P9" ca="1">IFERROR(_xlfn.IFS(O9="Muito Baixa",0.6,O9="Baixa",0.7,O9="Média",0.8,O9="Alta",0.9,O9="Muito Alta",1),"")</f>
        <v/>
      </c>
      <c r="Q9" s="55">
        <v>45574.444444444453</v>
      </c>
      <c r="R9" s="55">
        <v>45574.454861111109</v>
      </c>
      <c r="S9" s="542" t="e">
        <f t="shared" ca="1" si="0"/>
        <v>#VALUE!</v>
      </c>
      <c r="T9" s="55">
        <v>45574.454861111109</v>
      </c>
      <c r="U9" s="543" t="e">
        <f t="shared" ca="1" si="1"/>
        <v>#VALUE!</v>
      </c>
      <c r="V9" s="79" t="e">
        <f t="shared" ca="1" si="2"/>
        <v>#VALUE!</v>
      </c>
      <c r="W9" s="56">
        <f t="shared" si="3"/>
        <v>45574</v>
      </c>
      <c r="X9" s="546">
        <f t="shared" si="4"/>
        <v>0.44444444444444442</v>
      </c>
      <c r="Y9" s="544" t="e">
        <f t="array" aca="1" ref="Y9" ca="1">_xlfn.IFS(X9="","",X9&lt;=$R$2,$R$2,AND(X9&gt;=$R$2,X9&lt;=$S$2),X9,AND(X9&gt;$S$2,X9&lt;$R$3),$S$2,AND(X9&gt;=$R$3,X9&lt;=$S$3),X9,X9&gt;$S$3,$S$3)</f>
        <v>#NAME?</v>
      </c>
      <c r="Z9" s="56">
        <f t="shared" si="5"/>
        <v>45574</v>
      </c>
      <c r="AA9" s="546">
        <f t="shared" si="6"/>
        <v>0.4548611111111111</v>
      </c>
      <c r="AB9" s="544" t="e">
        <f t="array" aca="1" ref="AB9" ca="1">_xlfn.IFS(AA9="","",AA9&lt;=$R$2,$R$2,AND(AA9&gt;=$R$2,AA9&lt;=$S$2),AA9,AND(AA9&gt;$S$2,AA9&lt;$R$3),$S$2,AND(AA9&gt;=$R$3,AA9&lt;=$S$3),AA9,AA9&gt;$S$3,$S$3)</f>
        <v>#NAME?</v>
      </c>
      <c r="AC9" s="544" t="str">
        <f t="array" aca="1" ref="AC9" ca="1">IFERROR(IF(W9=Z9,_xlfn.IFS(AND(Y9&lt;$S$2,AB9&lt;=$S$2),AB9-Y9,AND(Y9&lt;$S$2,AB9&gt;=$R$3),AB9-Y9-$T$4,AND(Y9&gt;$S$2,AB9&lt;=$S$3),AB9-Y9),FALSE),"")</f>
        <v/>
      </c>
      <c r="AD9" s="544" t="b">
        <f t="array" aca="1" ref="AD9" ca="1">IF(AC9=FALSE,_xlfn.IFS(Y9&lt;=$S$2,$S$2-Y9+($S$3-$R$3),Y9&gt;$S$2,$S$3-Y9),FALSE)</f>
        <v>0</v>
      </c>
      <c r="AE9" s="544" t="b">
        <f t="shared" ca="1" si="7"/>
        <v>0</v>
      </c>
      <c r="AF9" s="78">
        <f>IF(W9&lt;&gt;Z9,(NETWORKDAYS(W9,Z9,LISTAS!$X$2:$X$43)-2),0)</f>
        <v>0</v>
      </c>
      <c r="AG9" s="56">
        <f t="shared" si="8"/>
        <v>45574</v>
      </c>
      <c r="AH9" s="546">
        <f t="shared" si="9"/>
        <v>0.4548611111111111</v>
      </c>
      <c r="AI9" s="544" t="e">
        <f t="array" aca="1" ref="AI9" ca="1">_xlfn.IFS(AH9="","",AH9&lt;=$R$2,$R$2,AND(AH9&gt;=$R$2,AH9&lt;=$S$2),AH9,AND(AH9&gt;$S$2,AH9&lt;$R$3),$S$2,AND(AH9&gt;=$R$3,AH9&lt;=$S$3),AH9,AH9&gt;$S$3,$S$3)</f>
        <v>#NAME?</v>
      </c>
      <c r="AJ9" s="544" t="str">
        <f t="array" aca="1" ref="AJ9" ca="1">IFERROR(IF(W9=AG9,_xlfn.IFS(AND(X9&lt;$S$2,AI9&lt;=$S$2),AI9-X9,AND(X9&lt;$S$2,AI9&gt;=$R$3),AI9-X9-$T$4,AND(X9&gt;$S$2,AI9&lt;=$S$3),AI9-X9),FALSE),"")</f>
        <v/>
      </c>
      <c r="AK9" s="545" t="b">
        <f t="array" aca="1" ref="AK9" ca="1">IF(AJ9=FALSE,_xlfn.IFS(Y9&lt;=$S$2,$S$2-Y9+($S$3-$R$3),Y9&gt;$S$2,$S$3-Y9),FALSE)</f>
        <v>0</v>
      </c>
      <c r="AL9" s="545" t="b">
        <f t="shared" ca="1" si="10"/>
        <v>0</v>
      </c>
      <c r="AM9" s="78">
        <f>IF(AG9&lt;&gt;W9,(NETWORKDAYS(W9,AG9,LISTAS!$X$24:$X$42)-2),0)</f>
        <v>0</v>
      </c>
      <c r="AN9" s="80" t="e">
        <f t="array" aca="1" ref="AN9" ca="1">IF(U9="Erro","Erro",_xlfn.IFS(ISBLANK(T9),"",T9=R9,"DENTRO DO PRAZO",T9&gt;R9,"ATRASADO",T9&lt;R9,"ANTECIPADO"))</f>
        <v>#VALUE!</v>
      </c>
      <c r="AO9" s="81" t="e">
        <f t="shared" ca="1" si="11"/>
        <v>#VALUE!</v>
      </c>
      <c r="AP9" s="82" t="str">
        <f t="array" aca="1" ref="AP9" ca="1">IFERROR(_xlfn.IFS(AO9*100&gt;80,0,AND(AO9*100&lt;=80,AO9*100&gt;70),2,AND(AO9*100&lt;=70,AO9*100&gt;60),3,AND(AO9*100&lt;=60,AO9*100&gt;50),4,AND(AO9*100&lt;=50,AO9*100&gt;40),5,AND(AO9*100&lt;=40,AO9*100&gt;30),6,AND(AO9*100&lt;=30,AO9*100&gt;20),7,AND(AO9*100&lt;=20,AO9*100&gt;10),8,AND(AO9*100&lt;=10,AO9*100&gt;0),9,AO9=0,10,AND(AO9*100&gt;-25,AO9&lt;0),11,(AO9*100&lt;-25),12),"")</f>
        <v/>
      </c>
      <c r="AQ9" s="591">
        <v>1</v>
      </c>
      <c r="AR9" s="61">
        <v>1</v>
      </c>
      <c r="AS9" s="68">
        <f t="shared" si="12"/>
        <v>1</v>
      </c>
      <c r="AT9" s="59" t="str">
        <f t="array" aca="1" ref="AT9" ca="1">IFERROR(_xlfn.IFS(AS9*100&lt;15,0,AND(AS9*100&gt;=15,AS9*100&lt;25),2,AND(AS9*100&gt;=25,AS9*100&lt;35),3,AND(AS9*100&gt;=35,AS9*100&lt;45),4,AND(AS9*100&gt;=45,AS9*100&lt;55),5,AND(AS9*100&gt;=55,AS9*100&lt;65),6,AND(AS9*100&gt;=65,AS9*100&lt;75),7,AND(AS9*100&gt;=75,AS9*100&lt;85),8,AND(AS9*100&gt;=85,AS9*100&lt;95),9,AND(AS9*100&gt;=95,AS9*100&lt;105),10,AND(AS9*100&gt;=105,AS9*100&lt;125),11,(AS9*100&gt;=125),12),"")</f>
        <v/>
      </c>
      <c r="AU9" s="591" t="s">
        <v>170</v>
      </c>
      <c r="AV9" s="59" t="str">
        <f t="array" aca="1" ref="AV9" ca="1">IFERROR((_xlfn.IFS(AU9="Inaceitável",0,AU9="Ruim",4,AU9="Regular",6,AU9="Bom",8,AU9="Precisa",10,AU9="Excepcional",12)),"")</f>
        <v/>
      </c>
      <c r="AW9" s="59" t="str">
        <f t="shared" ca="1" si="13"/>
        <v/>
      </c>
      <c r="AX9" s="62" t="str">
        <f t="shared" ca="1" si="14"/>
        <v/>
      </c>
      <c r="AY9" s="66" t="str">
        <f t="array" aca="1" ref="AY9" ca="1">IFERROR(_xlfn.IFS(OR(AP9=0,AT9=0,AX9=0),0,AND(AP9&lt;&gt;"",AT9&lt;&gt;"",AX9&lt;&gt;""),AVERAGE(AP9,AT9,AX9)),"")</f>
        <v/>
      </c>
    </row>
    <row r="10" spans="1:53" ht="35.25" customHeight="1">
      <c r="A10" s="9" t="s">
        <v>4</v>
      </c>
      <c r="B10" s="2"/>
      <c r="C10" s="814" t="str">
        <f>IF(F10=0,"",VLOOKUP(F10,'DFT - GNCP'!$D$4:$E$34,2))</f>
        <v>Estrutura dos cargos e carreiras do Poder Executivo estadual adequada</v>
      </c>
      <c r="D10" s="815"/>
      <c r="E10" s="816"/>
      <c r="F10" s="817" t="s">
        <v>676</v>
      </c>
      <c r="G10" s="815"/>
      <c r="H10" s="818"/>
      <c r="I10" s="198"/>
      <c r="J10" s="51" t="s">
        <v>669</v>
      </c>
      <c r="K10" s="50" t="s">
        <v>670</v>
      </c>
      <c r="L10" s="49">
        <v>1</v>
      </c>
      <c r="M10" s="51" t="s">
        <v>126</v>
      </c>
      <c r="N10" s="50" t="s">
        <v>132</v>
      </c>
      <c r="O10" s="53" t="str">
        <f t="array" aca="1" ref="O10" ca="1">IFERROR(_xlfn.IFS(AND(M10="Baixo",N10="Baixa"),"Muito Baixa",AND(M10="Baixo",N10="Média"),"Baixa",AND(M10="Médio",N10="Baixa"),"Baixa",AND(M10="Baixo",N10="Alta"),"Média",AND(M10="Médio",N10="Média"),"Média",AND(M10="Alto",N10="Baixa"),"Média",AND(M10="Médio",N10="Alta"),"Alta",AND(M10="Alto",N10="Média"),"Alta",AND(M10="Alto",N10="Alta"),"Muito Alta"),"")</f>
        <v/>
      </c>
      <c r="P10" s="54" t="str">
        <f t="array" aca="1" ref="P10" ca="1">IFERROR(_xlfn.IFS(O10="Muito Baixa",0.6,O10="Baixa",0.7,O10="Média",0.8,O10="Alta",0.9,O10="Muito Alta",1),"")</f>
        <v/>
      </c>
      <c r="Q10" s="55">
        <v>45574.604166666657</v>
      </c>
      <c r="R10" s="55">
        <v>45574.645833333343</v>
      </c>
      <c r="S10" s="542" t="e">
        <f t="shared" ca="1" si="0"/>
        <v>#VALUE!</v>
      </c>
      <c r="T10" s="55">
        <v>45574.645833333343</v>
      </c>
      <c r="U10" s="543" t="e">
        <f t="shared" ca="1" si="1"/>
        <v>#VALUE!</v>
      </c>
      <c r="V10" s="79" t="e">
        <f t="shared" ca="1" si="2"/>
        <v>#VALUE!</v>
      </c>
      <c r="W10" s="56">
        <f t="shared" si="3"/>
        <v>45574</v>
      </c>
      <c r="X10" s="546">
        <f t="shared" si="4"/>
        <v>0.60416666666666663</v>
      </c>
      <c r="Y10" s="544" t="e">
        <f t="array" aca="1" ref="Y10" ca="1">_xlfn.IFS(X10="","",X10&lt;=$R$2,$R$2,AND(X10&gt;=$R$2,X10&lt;=$S$2),X10,AND(X10&gt;$S$2,X10&lt;$R$3),$S$2,AND(X10&gt;=$R$3,X10&lt;=$S$3),X10,X10&gt;$S$3,$S$3)</f>
        <v>#NAME?</v>
      </c>
      <c r="Z10" s="56">
        <f t="shared" si="5"/>
        <v>45574</v>
      </c>
      <c r="AA10" s="546">
        <f t="shared" si="6"/>
        <v>0.64583333333333337</v>
      </c>
      <c r="AB10" s="544" t="e">
        <f t="array" aca="1" ref="AB10" ca="1">_xlfn.IFS(AA10="","",AA10&lt;=$R$2,$R$2,AND(AA10&gt;=$R$2,AA10&lt;=$S$2),AA10,AND(AA10&gt;$S$2,AA10&lt;$R$3),$S$2,AND(AA10&gt;=$R$3,AA10&lt;=$S$3),AA10,AA10&gt;$S$3,$S$3)</f>
        <v>#NAME?</v>
      </c>
      <c r="AC10" s="544" t="str">
        <f t="array" aca="1" ref="AC10" ca="1">IFERROR(IF(W10=Z10,_xlfn.IFS(AND(Y10&lt;$S$2,AB10&lt;=$S$2),AB10-Y10,AND(Y10&lt;$S$2,AB10&gt;=$R$3),AB10-Y10-$T$4,AND(Y10&gt;$S$2,AB10&lt;=$S$3),AB10-Y10),FALSE),"")</f>
        <v/>
      </c>
      <c r="AD10" s="544" t="b">
        <f t="array" aca="1" ref="AD10" ca="1">IF(AC10=FALSE,_xlfn.IFS(Y10&lt;=$S$2,$S$2-Y10+($S$3-$R$3),Y10&gt;$S$2,$S$3-Y10),FALSE)</f>
        <v>0</v>
      </c>
      <c r="AE10" s="544" t="b">
        <f t="shared" ca="1" si="7"/>
        <v>0</v>
      </c>
      <c r="AF10" s="78">
        <f>IF(W10&lt;&gt;Z10,(NETWORKDAYS(W10,Z10,LISTAS!$X$2:$X$43)-2),0)</f>
        <v>0</v>
      </c>
      <c r="AG10" s="56">
        <f t="shared" si="8"/>
        <v>45574</v>
      </c>
      <c r="AH10" s="546">
        <f t="shared" si="9"/>
        <v>0.64583333333333337</v>
      </c>
      <c r="AI10" s="544" t="e">
        <f t="array" aca="1" ref="AI10" ca="1">_xlfn.IFS(AH10="","",AH10&lt;=$R$2,$R$2,AND(AH10&gt;=$R$2,AH10&lt;=$S$2),AH10,AND(AH10&gt;$S$2,AH10&lt;$R$3),$S$2,AND(AH10&gt;=$R$3,AH10&lt;=$S$3),AH10,AH10&gt;$S$3,$S$3)</f>
        <v>#NAME?</v>
      </c>
      <c r="AJ10" s="544" t="str">
        <f t="array" aca="1" ref="AJ10" ca="1">IFERROR(IF(W10=AG10,_xlfn.IFS(AND(X10&lt;$S$2,AI10&lt;=$S$2),AI10-X10,AND(X10&lt;$S$2,AI10&gt;=$R$3),AI10-X10-$T$4,AND(X10&gt;$S$2,AI10&lt;=$S$3),AI10-X10),FALSE),"")</f>
        <v/>
      </c>
      <c r="AK10" s="545" t="b">
        <f t="array" aca="1" ref="AK10" ca="1">IF(AJ10=FALSE,_xlfn.IFS(Y10&lt;=$S$2,$S$2-Y10+($S$3-$R$3),Y10&gt;$S$2,$S$3-Y10),FALSE)</f>
        <v>0</v>
      </c>
      <c r="AL10" s="545" t="b">
        <f t="shared" ca="1" si="10"/>
        <v>0</v>
      </c>
      <c r="AM10" s="78">
        <f>IF(AG10&lt;&gt;W10,(NETWORKDAYS(W10,AG10,LISTAS!$X$24:$X$42)-2),0)</f>
        <v>0</v>
      </c>
      <c r="AN10" s="80" t="e">
        <f t="array" aca="1" ref="AN10" ca="1">IF(U10="Erro","Erro",_xlfn.IFS(ISBLANK(T10),"",T10=R10,"DENTRO DO PRAZO",T10&gt;R10,"ATRASADO",T10&lt;R10,"ANTECIPADO"))</f>
        <v>#VALUE!</v>
      </c>
      <c r="AO10" s="81" t="e">
        <f t="shared" ca="1" si="11"/>
        <v>#VALUE!</v>
      </c>
      <c r="AP10" s="82" t="str">
        <f t="array" aca="1" ref="AP10" ca="1">IFERROR(_xlfn.IFS(AO10*100&gt;80,0,AND(AO10*100&lt;=80,AO10*100&gt;70),2,AND(AO10*100&lt;=70,AO10*100&gt;60),3,AND(AO10*100&lt;=60,AO10*100&gt;50),4,AND(AO10*100&lt;=50,AO10*100&gt;40),5,AND(AO10*100&lt;=40,AO10*100&gt;30),6,AND(AO10*100&lt;=30,AO10*100&gt;20),7,AND(AO10*100&lt;=20,AO10*100&gt;10),8,AND(AO10*100&lt;=10,AO10*100&gt;0),9,AO10=0,10,AND(AO10*100&gt;-25,AO10&lt;0),11,(AO10*100&lt;-25),12),"")</f>
        <v/>
      </c>
      <c r="AQ10" s="591">
        <v>1</v>
      </c>
      <c r="AR10" s="61">
        <v>1</v>
      </c>
      <c r="AS10" s="68">
        <f t="shared" si="12"/>
        <v>1</v>
      </c>
      <c r="AT10" s="59" t="str">
        <f t="array" aca="1" ref="AT10" ca="1">IFERROR(_xlfn.IFS(AS10*100&lt;15,0,AND(AS10*100&gt;=15,AS10*100&lt;25),2,AND(AS10*100&gt;=25,AS10*100&lt;35),3,AND(AS10*100&gt;=35,AS10*100&lt;45),4,AND(AS10*100&gt;=45,AS10*100&lt;55),5,AND(AS10*100&gt;=55,AS10*100&lt;65),6,AND(AS10*100&gt;=65,AS10*100&lt;75),7,AND(AS10*100&gt;=75,AS10*100&lt;85),8,AND(AS10*100&gt;=85,AS10*100&lt;95),9,AND(AS10*100&gt;=95,AS10*100&lt;105),10,AND(AS10*100&gt;=105,AS10*100&lt;125),11,(AS10*100&gt;=125),12),"")</f>
        <v/>
      </c>
      <c r="AU10" s="591" t="s">
        <v>677</v>
      </c>
      <c r="AV10" s="59" t="str">
        <f t="array" aca="1" ref="AV10" ca="1">IFERROR((_xlfn.IFS(AU10="Inaceitável",0,AU10="Ruim",4,AU10="Regular",6,AU10="Bom",8,AU10="Precisa",10,AU10="Excepcional",12)),"")</f>
        <v/>
      </c>
      <c r="AW10" s="59" t="str">
        <f t="shared" ca="1" si="13"/>
        <v/>
      </c>
      <c r="AX10" s="62" t="str">
        <f t="shared" ca="1" si="14"/>
        <v/>
      </c>
      <c r="AY10" s="66" t="str">
        <f t="array" aca="1" ref="AY10" ca="1">IFERROR(_xlfn.IFS(OR(AP10=0,AT10=0,AX10=0),0,AND(AP10&lt;&gt;"",AT10&lt;&gt;"",AX10&lt;&gt;""),AVERAGE(AP10,AT10,AX10)),"")</f>
        <v/>
      </c>
    </row>
    <row r="11" spans="1:53" ht="35.25" customHeight="1">
      <c r="A11" s="9" t="s">
        <v>5</v>
      </c>
      <c r="B11" s="2"/>
      <c r="C11" s="814" t="str">
        <f>IF(F11=0,"",VLOOKUP(F11,'DFT - GNCP'!$D$4:$E$34,2))</f>
        <v>Estrutura dos cargos e carreiras do Poder Executivo estadual adequada</v>
      </c>
      <c r="D11" s="815"/>
      <c r="E11" s="816"/>
      <c r="F11" s="817" t="s">
        <v>676</v>
      </c>
      <c r="G11" s="815"/>
      <c r="H11" s="818"/>
      <c r="I11" s="198"/>
      <c r="J11" s="50" t="s">
        <v>669</v>
      </c>
      <c r="K11" s="50" t="s">
        <v>670</v>
      </c>
      <c r="L11" s="49">
        <v>1</v>
      </c>
      <c r="M11" s="51" t="s">
        <v>126</v>
      </c>
      <c r="N11" s="50" t="s">
        <v>132</v>
      </c>
      <c r="O11" s="53" t="str">
        <f t="array" aca="1" ref="O11" ca="1">IFERROR(_xlfn.IFS(AND(M11="Baixo",N11="Baixa"),"Muito Baixa",AND(M11="Baixo",N11="Média"),"Baixa",AND(M11="Médio",N11="Baixa"),"Baixa",AND(M11="Baixo",N11="Alta"),"Média",AND(M11="Médio",N11="Média"),"Média",AND(M11="Alto",N11="Baixa"),"Média",AND(M11="Médio",N11="Alta"),"Alta",AND(M11="Alto",N11="Média"),"Alta",AND(M11="Alto",N11="Alta"),"Muito Alta"),"")</f>
        <v/>
      </c>
      <c r="P11" s="54" t="str">
        <f t="array" aca="1" ref="P11" ca="1">IFERROR(_xlfn.IFS(O11="Muito Baixa",0.6,O11="Baixa",0.7,O11="Média",0.8,O11="Alta",0.9,O11="Muito Alta",1),"")</f>
        <v/>
      </c>
      <c r="Q11" s="55">
        <v>45574.652777777781</v>
      </c>
      <c r="R11" s="55">
        <v>45574.708333333343</v>
      </c>
      <c r="S11" s="542" t="e">
        <f t="shared" ca="1" si="0"/>
        <v>#VALUE!</v>
      </c>
      <c r="T11" s="55">
        <v>45574.708333333343</v>
      </c>
      <c r="U11" s="543" t="e">
        <f t="shared" ca="1" si="1"/>
        <v>#VALUE!</v>
      </c>
      <c r="V11" s="79" t="e">
        <f t="shared" ca="1" si="2"/>
        <v>#VALUE!</v>
      </c>
      <c r="W11" s="56">
        <f t="shared" si="3"/>
        <v>45574</v>
      </c>
      <c r="X11" s="546">
        <f t="shared" si="4"/>
        <v>0.65277777777777779</v>
      </c>
      <c r="Y11" s="544" t="e">
        <f t="array" aca="1" ref="Y11" ca="1">_xlfn.IFS(X11="","",X11&lt;=$R$2,$R$2,AND(X11&gt;=$R$2,X11&lt;=$S$2),X11,AND(X11&gt;$S$2,X11&lt;$R$3),$S$2,AND(X11&gt;=$R$3,X11&lt;=$S$3),X11,X11&gt;$S$3,$S$3)</f>
        <v>#NAME?</v>
      </c>
      <c r="Z11" s="56">
        <f t="shared" si="5"/>
        <v>45574</v>
      </c>
      <c r="AA11" s="546">
        <f t="shared" si="6"/>
        <v>0.70833333333333337</v>
      </c>
      <c r="AB11" s="544" t="e">
        <f t="array" aca="1" ref="AB11" ca="1">_xlfn.IFS(AA11="","",AA11&lt;=$R$2,$R$2,AND(AA11&gt;=$R$2,AA11&lt;=$S$2),AA11,AND(AA11&gt;$S$2,AA11&lt;$R$3),$S$2,AND(AA11&gt;=$R$3,AA11&lt;=$S$3),AA11,AA11&gt;$S$3,$S$3)</f>
        <v>#NAME?</v>
      </c>
      <c r="AC11" s="544" t="str">
        <f t="array" aca="1" ref="AC11" ca="1">IFERROR(IF(W11=Z11,_xlfn.IFS(AND(Y11&lt;$S$2,AB11&lt;=$S$2),AB11-Y11,AND(Y11&lt;$S$2,AB11&gt;=$R$3),AB11-Y11-$T$4,AND(Y11&gt;$S$2,AB11&lt;=$S$3),AB11-Y11),FALSE),"")</f>
        <v/>
      </c>
      <c r="AD11" s="544" t="b">
        <f t="array" aca="1" ref="AD11" ca="1">IF(AC11=FALSE,_xlfn.IFS(Y11&lt;=$S$2,$S$2-Y11+($S$3-$R$3),Y11&gt;$S$2,$S$3-Y11),FALSE)</f>
        <v>0</v>
      </c>
      <c r="AE11" s="544" t="b">
        <f t="shared" ca="1" si="7"/>
        <v>0</v>
      </c>
      <c r="AF11" s="78">
        <f>IF(W11&lt;&gt;Z11,(NETWORKDAYS(W11,Z11,LISTAS!$X$2:$X$43)-2),0)</f>
        <v>0</v>
      </c>
      <c r="AG11" s="56">
        <f t="shared" si="8"/>
        <v>45574</v>
      </c>
      <c r="AH11" s="546">
        <f t="shared" si="9"/>
        <v>0.70833333333333337</v>
      </c>
      <c r="AI11" s="544" t="e">
        <f t="array" aca="1" ref="AI11" ca="1">_xlfn.IFS(AH11="","",AH11&lt;=$R$2,$R$2,AND(AH11&gt;=$R$2,AH11&lt;=$S$2),AH11,AND(AH11&gt;$S$2,AH11&lt;$R$3),$S$2,AND(AH11&gt;=$R$3,AH11&lt;=$S$3),AH11,AH11&gt;$S$3,$S$3)</f>
        <v>#NAME?</v>
      </c>
      <c r="AJ11" s="544" t="str">
        <f t="array" aca="1" ref="AJ11" ca="1">IFERROR(IF(W11=AG11,_xlfn.IFS(AND(X11&lt;$S$2,AI11&lt;=$S$2),AI11-X11,AND(X11&lt;$S$2,AI11&gt;=$R$3),AI11-X11-$T$4,AND(X11&gt;$S$2,AI11&lt;=$S$3),AI11-X11),FALSE),"")</f>
        <v/>
      </c>
      <c r="AK11" s="545" t="b">
        <f t="array" aca="1" ref="AK11" ca="1">IF(AJ11=FALSE,_xlfn.IFS(Y11&lt;=$S$2,$S$2-Y11+($S$3-$R$3),Y11&gt;$S$2,$S$3-Y11),FALSE)</f>
        <v>0</v>
      </c>
      <c r="AL11" s="545" t="b">
        <f t="shared" ca="1" si="10"/>
        <v>0</v>
      </c>
      <c r="AM11" s="78">
        <f>IF(AG11&lt;&gt;W11,(NETWORKDAYS(W11,AG11,LISTAS!$X$24:$X$42)-2),0)</f>
        <v>0</v>
      </c>
      <c r="AN11" s="80" t="e">
        <f t="array" aca="1" ref="AN11" ca="1">IF(U11="Erro","Erro",_xlfn.IFS(ISBLANK(T11),"",T11=R11,"DENTRO DO PRAZO",T11&gt;R11,"ATRASADO",T11&lt;R11,"ANTECIPADO"))</f>
        <v>#VALUE!</v>
      </c>
      <c r="AO11" s="81" t="e">
        <f t="shared" ca="1" si="11"/>
        <v>#VALUE!</v>
      </c>
      <c r="AP11" s="82" t="str">
        <f t="array" aca="1" ref="AP11" ca="1">IFERROR(_xlfn.IFS(AO11*100&gt;80,0,AND(AO11*100&lt;=80,AO11*100&gt;70),2,AND(AO11*100&lt;=70,AO11*100&gt;60),3,AND(AO11*100&lt;=60,AO11*100&gt;50),4,AND(AO11*100&lt;=50,AO11*100&gt;40),5,AND(AO11*100&lt;=40,AO11*100&gt;30),6,AND(AO11*100&lt;=30,AO11*100&gt;20),7,AND(AO11*100&lt;=20,AO11*100&gt;10),8,AND(AO11*100&lt;=10,AO11*100&gt;0),9,AO11=0,10,AND(AO11*100&gt;-25,AO11&lt;0),11,(AO11*100&lt;-25),12),"")</f>
        <v/>
      </c>
      <c r="AQ11" s="591">
        <v>1</v>
      </c>
      <c r="AR11" s="61">
        <v>1</v>
      </c>
      <c r="AS11" s="68">
        <f t="shared" si="12"/>
        <v>1</v>
      </c>
      <c r="AT11" s="59" t="str">
        <f t="array" aca="1" ref="AT11" ca="1">IFERROR(_xlfn.IFS(AS11*100&lt;15,0,AND(AS11*100&gt;=15,AS11*100&lt;25),2,AND(AS11*100&gt;=25,AS11*100&lt;35),3,AND(AS11*100&gt;=35,AS11*100&lt;45),4,AND(AS11*100&gt;=45,AS11*100&lt;55),5,AND(AS11*100&gt;=55,AS11*100&lt;65),6,AND(AS11*100&gt;=65,AS11*100&lt;75),7,AND(AS11*100&gt;=75,AS11*100&lt;85),8,AND(AS11*100&gt;=85,AS11*100&lt;95),9,AND(AS11*100&gt;=95,AS11*100&lt;105),10,AND(AS11*100&gt;=105,AS11*100&lt;125),11,(AS11*100&gt;=125),12),"")</f>
        <v/>
      </c>
      <c r="AU11" s="591" t="s">
        <v>671</v>
      </c>
      <c r="AV11" s="59" t="str">
        <f t="array" aca="1" ref="AV11" ca="1">IFERROR((_xlfn.IFS(AU11="Inaceitável",0,AU11="Ruim",4,AU11="Regular",6,AU11="Bom",8,AU11="Precisa",10,AU11="Excepcional",12)),"")</f>
        <v/>
      </c>
      <c r="AW11" s="59" t="str">
        <f t="shared" ca="1" si="13"/>
        <v/>
      </c>
      <c r="AX11" s="62" t="str">
        <f t="shared" ca="1" si="14"/>
        <v/>
      </c>
      <c r="AY11" s="66" t="str">
        <f t="array" aca="1" ref="AY11" ca="1">IFERROR(_xlfn.IFS(OR(AP11=0,AT11=0,AX11=0),0,AND(AP11&lt;&gt;"",AT11&lt;&gt;"",AX11&lt;&gt;""),AVERAGE(AP11,AT11,AX11)),"")</f>
        <v/>
      </c>
    </row>
    <row r="12" spans="1:53" ht="35.25" customHeight="1">
      <c r="A12" s="8" t="s">
        <v>6</v>
      </c>
      <c r="B12" s="2"/>
      <c r="C12" s="814" t="str">
        <f>IF(F12=0,"",VLOOKUP(F12,'DFT - GNCP'!$D$4:$E$34,2))</f>
        <v>Estrutura dos cargos e carreiras do Poder Executivo estadual adequada</v>
      </c>
      <c r="D12" s="815"/>
      <c r="E12" s="816"/>
      <c r="F12" s="817" t="s">
        <v>676</v>
      </c>
      <c r="G12" s="815"/>
      <c r="H12" s="818"/>
      <c r="I12" s="198"/>
      <c r="J12" s="50" t="s">
        <v>669</v>
      </c>
      <c r="K12" s="50" t="s">
        <v>670</v>
      </c>
      <c r="L12" s="49">
        <v>1</v>
      </c>
      <c r="M12" s="50" t="s">
        <v>126</v>
      </c>
      <c r="N12" s="50" t="s">
        <v>132</v>
      </c>
      <c r="O12" s="53" t="str">
        <f t="array" aca="1" ref="O12" ca="1">IFERROR(_xlfn.IFS(AND(M12="Baixo",N12="Baixa"),"Muito Baixa",AND(M12="Baixo",N12="Média"),"Baixa",AND(M12="Médio",N12="Baixa"),"Baixa",AND(M12="Baixo",N12="Alta"),"Média",AND(M12="Médio",N12="Média"),"Média",AND(M12="Alto",N12="Baixa"),"Média",AND(M12="Médio",N12="Alta"),"Alta",AND(M12="Alto",N12="Média"),"Alta",AND(M12="Alto",N12="Alta"),"Muito Alta"),"")</f>
        <v/>
      </c>
      <c r="P12" s="54" t="str">
        <f t="array" aca="1" ref="P12" ca="1">IFERROR(_xlfn.IFS(O12="Muito Baixa",0.6,O12="Baixa",0.7,O12="Média",0.8,O12="Alta",0.9,O12="Muito Alta",1),"")</f>
        <v/>
      </c>
      <c r="Q12" s="55">
        <v>45574.722222222219</v>
      </c>
      <c r="R12" s="55">
        <v>45574.729166666657</v>
      </c>
      <c r="S12" s="542" t="e">
        <f t="shared" ca="1" si="0"/>
        <v>#VALUE!</v>
      </c>
      <c r="T12" s="55">
        <v>45574.729166666657</v>
      </c>
      <c r="U12" s="543" t="e">
        <f t="shared" ca="1" si="1"/>
        <v>#VALUE!</v>
      </c>
      <c r="V12" s="79" t="e">
        <f t="shared" ca="1" si="2"/>
        <v>#VALUE!</v>
      </c>
      <c r="W12" s="56">
        <f t="shared" si="3"/>
        <v>45574</v>
      </c>
      <c r="X12" s="546">
        <f t="shared" si="4"/>
        <v>0.72222222222222221</v>
      </c>
      <c r="Y12" s="544" t="e">
        <f t="array" aca="1" ref="Y12" ca="1">_xlfn.IFS(X12="","",X12&lt;=$R$2,$R$2,AND(X12&gt;=$R$2,X12&lt;=$S$2),X12,AND(X12&gt;$S$2,X12&lt;$R$3),$S$2,AND(X12&gt;=$R$3,X12&lt;=$S$3),X12,X12&gt;$S$3,$S$3)</f>
        <v>#NAME?</v>
      </c>
      <c r="Z12" s="56">
        <f t="shared" si="5"/>
        <v>45574</v>
      </c>
      <c r="AA12" s="546">
        <f t="shared" si="6"/>
        <v>0.72916666666666663</v>
      </c>
      <c r="AB12" s="544" t="e">
        <f t="array" aca="1" ref="AB12" ca="1">_xlfn.IFS(AA12="","",AA12&lt;=$R$2,$R$2,AND(AA12&gt;=$R$2,AA12&lt;=$S$2),AA12,AND(AA12&gt;$S$2,AA12&lt;$R$3),$S$2,AND(AA12&gt;=$R$3,AA12&lt;=$S$3),AA12,AA12&gt;$S$3,$S$3)</f>
        <v>#NAME?</v>
      </c>
      <c r="AC12" s="544" t="str">
        <f t="array" aca="1" ref="AC12" ca="1">IFERROR(IF(W12=Z12,_xlfn.IFS(AND(Y12&lt;$S$2,AB12&lt;=$S$2),AB12-Y12,AND(Y12&lt;$S$2,AB12&gt;=$R$3),AB12-Y12-$T$4,AND(Y12&gt;$S$2,AB12&lt;=$S$3),AB12-Y12),FALSE),"")</f>
        <v/>
      </c>
      <c r="AD12" s="544" t="b">
        <f t="array" aca="1" ref="AD12" ca="1">IF(AC12=FALSE,_xlfn.IFS(Y12&lt;=$S$2,$S$2-Y12+($S$3-$R$3),Y12&gt;$S$2,$S$3-Y12),FALSE)</f>
        <v>0</v>
      </c>
      <c r="AE12" s="544" t="b">
        <f t="shared" ca="1" si="7"/>
        <v>0</v>
      </c>
      <c r="AF12" s="78">
        <f>IF(W12&lt;&gt;Z12,(NETWORKDAYS(W12,Z12,LISTAS!$X$2:$X$43)-2),0)</f>
        <v>0</v>
      </c>
      <c r="AG12" s="56">
        <f t="shared" si="8"/>
        <v>45574</v>
      </c>
      <c r="AH12" s="546">
        <f t="shared" si="9"/>
        <v>0.72916666666666663</v>
      </c>
      <c r="AI12" s="544" t="e">
        <f t="array" aca="1" ref="AI12" ca="1">_xlfn.IFS(AH12="","",AH12&lt;=$R$2,$R$2,AND(AH12&gt;=$R$2,AH12&lt;=$S$2),AH12,AND(AH12&gt;$S$2,AH12&lt;$R$3),$S$2,AND(AH12&gt;=$R$3,AH12&lt;=$S$3),AH12,AH12&gt;$S$3,$S$3)</f>
        <v>#NAME?</v>
      </c>
      <c r="AJ12" s="544" t="str">
        <f t="array" aca="1" ref="AJ12" ca="1">IFERROR(IF(W12=AG12,_xlfn.IFS(AND(X12&lt;$S$2,AI12&lt;=$S$2),AI12-X12,AND(X12&lt;$S$2,AI12&gt;=$R$3),AI12-X12-$T$4,AND(X12&gt;$S$2,AI12&lt;=$S$3),AI12-X12),FALSE),"")</f>
        <v/>
      </c>
      <c r="AK12" s="545" t="b">
        <f t="array" aca="1" ref="AK12" ca="1">IF(AJ12=FALSE,_xlfn.IFS(Y12&lt;=$S$2,$S$2-Y12+($S$3-$R$3),Y12&gt;$S$2,$S$3-Y12),FALSE)</f>
        <v>0</v>
      </c>
      <c r="AL12" s="545" t="b">
        <f t="shared" ca="1" si="10"/>
        <v>0</v>
      </c>
      <c r="AM12" s="78">
        <f>IF(AG12&lt;&gt;W12,(NETWORKDAYS(W12,AG12,LISTAS!$X$24:$X$42)-2),0)</f>
        <v>0</v>
      </c>
      <c r="AN12" s="80" t="e">
        <f t="array" aca="1" ref="AN12" ca="1">IF(U12="Erro","Erro",_xlfn.IFS(ISBLANK(T12),"",T12=R12,"DENTRO DO PRAZO",T12&gt;R12,"ATRASADO",T12&lt;R12,"ANTECIPADO"))</f>
        <v>#VALUE!</v>
      </c>
      <c r="AO12" s="81" t="e">
        <f t="shared" ca="1" si="11"/>
        <v>#VALUE!</v>
      </c>
      <c r="AP12" s="82" t="str">
        <f t="array" aca="1" ref="AP12" ca="1">IFERROR(_xlfn.IFS(AO12*100&gt;80,0,AND(AO12*100&lt;=80,AO12*100&gt;70),2,AND(AO12*100&lt;=70,AO12*100&gt;60),3,AND(AO12*100&lt;=60,AO12*100&gt;50),4,AND(AO12*100&lt;=50,AO12*100&gt;40),5,AND(AO12*100&lt;=40,AO12*100&gt;30),6,AND(AO12*100&lt;=30,AO12*100&gt;20),7,AND(AO12*100&lt;=20,AO12*100&gt;10),8,AND(AO12*100&lt;=10,AO12*100&gt;0),9,AO12=0,10,AND(AO12*100&gt;-25,AO12&lt;0),11,(AO12*100&lt;-25),12),"")</f>
        <v/>
      </c>
      <c r="AQ12" s="591">
        <v>1</v>
      </c>
      <c r="AR12" s="61">
        <v>1</v>
      </c>
      <c r="AS12" s="68">
        <f t="shared" si="12"/>
        <v>1</v>
      </c>
      <c r="AT12" s="59" t="str">
        <f t="array" aca="1" ref="AT12" ca="1">IFERROR(_xlfn.IFS(AS12*100&lt;15,0,AND(AS12*100&gt;=15,AS12*100&lt;25),2,AND(AS12*100&gt;=25,AS12*100&lt;35),3,AND(AS12*100&gt;=35,AS12*100&lt;45),4,AND(AS12*100&gt;=45,AS12*100&lt;55),5,AND(AS12*100&gt;=55,AS12*100&lt;65),6,AND(AS12*100&gt;=65,AS12*100&lt;75),7,AND(AS12*100&gt;=75,AS12*100&lt;85),8,AND(AS12*100&gt;=85,AS12*100&lt;95),9,AND(AS12*100&gt;=95,AS12*100&lt;105),10,AND(AS12*100&gt;=105,AS12*100&lt;125),11,(AS12*100&gt;=125),12),"")</f>
        <v/>
      </c>
      <c r="AU12" s="591" t="s">
        <v>167</v>
      </c>
      <c r="AV12" s="59" t="str">
        <f t="array" aca="1" ref="AV12" ca="1">IFERROR((_xlfn.IFS(AU12="Inaceitável",0,AU12="Ruim",4,AU12="Regular",6,AU12="Bom",8,AU12="Precisa",10,AU12="Excepcional",12)),"")</f>
        <v/>
      </c>
      <c r="AW12" s="59" t="str">
        <f t="shared" ca="1" si="13"/>
        <v/>
      </c>
      <c r="AX12" s="62" t="str">
        <f t="shared" ca="1" si="14"/>
        <v/>
      </c>
      <c r="AY12" s="66" t="str">
        <f t="array" aca="1" ref="AY12" ca="1">IFERROR(_xlfn.IFS(OR(AP12=0,AT12=0,AX12=0),0,AND(AP12&lt;&gt;"",AT12&lt;&gt;"",AX12&lt;&gt;""),AVERAGE(AP12,AT12,AX12)),"")</f>
        <v/>
      </c>
    </row>
    <row r="13" spans="1:53" ht="35.25" customHeight="1">
      <c r="A13" s="8" t="s">
        <v>7</v>
      </c>
      <c r="B13" s="2"/>
      <c r="C13" s="814" t="str">
        <f>IF(F13=0,"",VLOOKUP(F13,'DFT - GNCP'!$D$4:$E$34,2))</f>
        <v>Estrutura dos cargos e carreiras do Poder Executivo estadual adequada</v>
      </c>
      <c r="D13" s="815"/>
      <c r="E13" s="816"/>
      <c r="F13" s="817" t="s">
        <v>676</v>
      </c>
      <c r="G13" s="815"/>
      <c r="H13" s="818"/>
      <c r="I13" s="198"/>
      <c r="J13" s="50" t="s">
        <v>669</v>
      </c>
      <c r="K13" s="50" t="s">
        <v>670</v>
      </c>
      <c r="L13" s="49">
        <v>1</v>
      </c>
      <c r="M13" s="50" t="s">
        <v>126</v>
      </c>
      <c r="N13" s="50" t="s">
        <v>132</v>
      </c>
      <c r="O13" s="53" t="str">
        <f t="array" aca="1" ref="O13" ca="1">IFERROR(_xlfn.IFS(AND(M13="Baixo",N13="Baixa"),"Muito Baixa",AND(M13="Baixo",N13="Média"),"Baixa",AND(M13="Médio",N13="Baixa"),"Baixa",AND(M13="Baixo",N13="Alta"),"Média",AND(M13="Médio",N13="Média"),"Média",AND(M13="Alto",N13="Baixa"),"Média",AND(M13="Médio",N13="Alta"),"Alta",AND(M13="Alto",N13="Média"),"Alta",AND(M13="Alto",N13="Alta"),"Muito Alta"),"")</f>
        <v/>
      </c>
      <c r="P13" s="54" t="str">
        <f t="array" aca="1" ref="P13" ca="1">IFERROR(_xlfn.IFS(O13="Muito Baixa",0.6,O13="Baixa",0.7,O13="Média",0.8,O13="Alta",0.9,O13="Muito Alta",1),"")</f>
        <v/>
      </c>
      <c r="Q13" s="55">
        <v>45575.354166666657</v>
      </c>
      <c r="R13" s="55">
        <v>45575.747916666667</v>
      </c>
      <c r="S13" s="542" t="e">
        <f t="shared" ca="1" si="0"/>
        <v>#VALUE!</v>
      </c>
      <c r="T13" s="55">
        <v>45575.747916666667</v>
      </c>
      <c r="U13" s="543" t="e">
        <f t="shared" ca="1" si="1"/>
        <v>#VALUE!</v>
      </c>
      <c r="V13" s="79" t="e">
        <f t="shared" ca="1" si="2"/>
        <v>#VALUE!</v>
      </c>
      <c r="W13" s="56">
        <f t="shared" si="3"/>
        <v>45575</v>
      </c>
      <c r="X13" s="546">
        <f t="shared" si="4"/>
        <v>0.35416666666666669</v>
      </c>
      <c r="Y13" s="544" t="e">
        <f t="array" aca="1" ref="Y13" ca="1">_xlfn.IFS(X13="","",X13&lt;=$R$2,$R$2,AND(X13&gt;=$R$2,X13&lt;=$S$2),X13,AND(X13&gt;$S$2,X13&lt;$R$3),$S$2,AND(X13&gt;=$R$3,X13&lt;=$S$3),X13,X13&gt;$S$3,$S$3)</f>
        <v>#NAME?</v>
      </c>
      <c r="Z13" s="56">
        <f t="shared" si="5"/>
        <v>45575</v>
      </c>
      <c r="AA13" s="546">
        <f t="shared" si="6"/>
        <v>0.74791666666666667</v>
      </c>
      <c r="AB13" s="544" t="e">
        <f t="array" aca="1" ref="AB13" ca="1">_xlfn.IFS(AA13="","",AA13&lt;=$R$2,$R$2,AND(AA13&gt;=$R$2,AA13&lt;=$S$2),AA13,AND(AA13&gt;$S$2,AA13&lt;$R$3),$S$2,AND(AA13&gt;=$R$3,AA13&lt;=$S$3),AA13,AA13&gt;$S$3,$S$3)</f>
        <v>#NAME?</v>
      </c>
      <c r="AC13" s="544" t="str">
        <f t="array" aca="1" ref="AC13" ca="1">IFERROR(IF(W13=Z13,_xlfn.IFS(AND(Y13&lt;$S$2,AB13&lt;=$S$2),AB13-Y13,AND(Y13&lt;$S$2,AB13&gt;=$R$3),AB13-Y13-$T$4,AND(Y13&gt;$S$2,AB13&lt;=$S$3),AB13-Y13),FALSE),"")</f>
        <v/>
      </c>
      <c r="AD13" s="544" t="b">
        <f t="array" aca="1" ref="AD13" ca="1">IF(AC13=FALSE,_xlfn.IFS(Y13&lt;=$S$2,$S$2-Y13+($S$3-$R$3),Y13&gt;$S$2,$S$3-Y13),FALSE)</f>
        <v>0</v>
      </c>
      <c r="AE13" s="544" t="b">
        <f t="shared" ca="1" si="7"/>
        <v>0</v>
      </c>
      <c r="AF13" s="78">
        <f>IF(W13&lt;&gt;Z13,(NETWORKDAYS(W13,Z13,LISTAS!$X$2:$X$43)-2),0)</f>
        <v>0</v>
      </c>
      <c r="AG13" s="56">
        <f t="shared" si="8"/>
        <v>45575</v>
      </c>
      <c r="AH13" s="546">
        <f t="shared" si="9"/>
        <v>0.74791666666666667</v>
      </c>
      <c r="AI13" s="544" t="e">
        <f t="array" aca="1" ref="AI13" ca="1">_xlfn.IFS(AH13="","",AH13&lt;=$R$2,$R$2,AND(AH13&gt;=$R$2,AH13&lt;=$S$2),AH13,AND(AH13&gt;$S$2,AH13&lt;$R$3),$S$2,AND(AH13&gt;=$R$3,AH13&lt;=$S$3),AH13,AH13&gt;$S$3,$S$3)</f>
        <v>#NAME?</v>
      </c>
      <c r="AJ13" s="544" t="str">
        <f t="array" aca="1" ref="AJ13" ca="1">IFERROR(IF(W13=AG13,_xlfn.IFS(AND(X13&lt;$S$2,AI13&lt;=$S$2),AI13-X13,AND(X13&lt;$S$2,AI13&gt;=$R$3),AI13-X13-$T$4,AND(X13&gt;$S$2,AI13&lt;=$S$3),AI13-X13),FALSE),"")</f>
        <v/>
      </c>
      <c r="AK13" s="545" t="b">
        <f t="array" aca="1" ref="AK13" ca="1">IF(AJ13=FALSE,_xlfn.IFS(Y13&lt;=$S$2,$S$2-Y13+($S$3-$R$3),Y13&gt;$S$2,$S$3-Y13),FALSE)</f>
        <v>0</v>
      </c>
      <c r="AL13" s="545" t="b">
        <f t="shared" ca="1" si="10"/>
        <v>0</v>
      </c>
      <c r="AM13" s="78">
        <f>IF(AG13&lt;&gt;W13,(NETWORKDAYS(W13,AG13,LISTAS!$X$24:$X$42)-2),0)</f>
        <v>0</v>
      </c>
      <c r="AN13" s="80" t="e">
        <f t="array" aca="1" ref="AN13" ca="1">IF(U13="Erro","Erro",_xlfn.IFS(ISBLANK(T13),"",T13=R13,"DENTRO DO PRAZO",T13&gt;R13,"ATRASADO",T13&lt;R13,"ANTECIPADO"))</f>
        <v>#VALUE!</v>
      </c>
      <c r="AO13" s="81" t="e">
        <f t="shared" ca="1" si="11"/>
        <v>#VALUE!</v>
      </c>
      <c r="AP13" s="82" t="str">
        <f t="array" aca="1" ref="AP13" ca="1">IFERROR(_xlfn.IFS(AO13*100&gt;80,0,AND(AO13*100&lt;=80,AO13*100&gt;70),2,AND(AO13*100&lt;=70,AO13*100&gt;60),3,AND(AO13*100&lt;=60,AO13*100&gt;50),4,AND(AO13*100&lt;=50,AO13*100&gt;40),5,AND(AO13*100&lt;=40,AO13*100&gt;30),6,AND(AO13*100&lt;=30,AO13*100&gt;20),7,AND(AO13*100&lt;=20,AO13*100&gt;10),8,AND(AO13*100&lt;=10,AO13*100&gt;0),9,AO13=0,10,AND(AO13*100&gt;-25,AO13&lt;0),11,(AO13*100&lt;-25),12),"")</f>
        <v/>
      </c>
      <c r="AQ13" s="591">
        <v>1</v>
      </c>
      <c r="AR13" s="61">
        <v>1</v>
      </c>
      <c r="AS13" s="68">
        <f t="shared" si="12"/>
        <v>1</v>
      </c>
      <c r="AT13" s="59" t="str">
        <f t="array" aca="1" ref="AT13" ca="1">IFERROR(_xlfn.IFS(AS13*100&lt;15,0,AND(AS13*100&gt;=15,AS13*100&lt;25),2,AND(AS13*100&gt;=25,AS13*100&lt;35),3,AND(AS13*100&gt;=35,AS13*100&lt;45),4,AND(AS13*100&gt;=45,AS13*100&lt;55),5,AND(AS13*100&gt;=55,AS13*100&lt;65),6,AND(AS13*100&gt;=65,AS13*100&lt;75),7,AND(AS13*100&gt;=75,AS13*100&lt;85),8,AND(AS13*100&gt;=85,AS13*100&lt;95),9,AND(AS13*100&gt;=95,AS13*100&lt;105),10,AND(AS13*100&gt;=105,AS13*100&lt;125),11,(AS13*100&gt;=125),12),"")</f>
        <v/>
      </c>
      <c r="AU13" s="591" t="s">
        <v>170</v>
      </c>
      <c r="AV13" s="59" t="str">
        <f t="array" aca="1" ref="AV13" ca="1">IFERROR((_xlfn.IFS(AU13="Inaceitável",0,AU13="Ruim",4,AU13="Regular",6,AU13="Bom",8,AU13="Precisa",10,AU13="Excepcional",12)),"")</f>
        <v/>
      </c>
      <c r="AW13" s="59" t="str">
        <f t="shared" ca="1" si="13"/>
        <v/>
      </c>
      <c r="AX13" s="62" t="str">
        <f t="shared" ca="1" si="14"/>
        <v/>
      </c>
      <c r="AY13" s="66" t="str">
        <f t="array" aca="1" ref="AY13" ca="1">IFERROR(_xlfn.IFS(OR(AP13=0,AT13=0,AX13=0),0,AND(AP13&lt;&gt;"",AT13&lt;&gt;"",AX13&lt;&gt;""),AVERAGE(AP13,AT13,AX13)),"")</f>
        <v/>
      </c>
    </row>
    <row r="14" spans="1:53" ht="35.25" customHeight="1">
      <c r="A14" s="8" t="s">
        <v>8</v>
      </c>
      <c r="C14" s="814" t="str">
        <f>IF(F14=0,"",VLOOKUP(F14,'DFT - GNCP'!$D$4:$E$34,2))</f>
        <v>Estrutura dos cargos e carreiras do Poder Executivo estadual adequada</v>
      </c>
      <c r="D14" s="815"/>
      <c r="E14" s="816"/>
      <c r="F14" s="817" t="s">
        <v>676</v>
      </c>
      <c r="G14" s="815"/>
      <c r="H14" s="818"/>
      <c r="I14" s="198"/>
      <c r="J14" s="51" t="s">
        <v>669</v>
      </c>
      <c r="K14" s="50" t="s">
        <v>670</v>
      </c>
      <c r="L14" s="49">
        <v>1</v>
      </c>
      <c r="M14" s="51" t="s">
        <v>126</v>
      </c>
      <c r="N14" s="50" t="s">
        <v>132</v>
      </c>
      <c r="O14" s="53" t="str">
        <f t="array" aca="1" ref="O14" ca="1">IFERROR(_xlfn.IFS(AND(M14="Baixo",N14="Baixa"),"Muito Baixa",AND(M14="Baixo",N14="Média"),"Baixa",AND(M14="Médio",N14="Baixa"),"Baixa",AND(M14="Baixo",N14="Alta"),"Média",AND(M14="Médio",N14="Média"),"Média",AND(M14="Alto",N14="Baixa"),"Média",AND(M14="Médio",N14="Alta"),"Alta",AND(M14="Alto",N14="Média"),"Alta",AND(M14="Alto",N14="Alta"),"Muito Alta"),"")</f>
        <v/>
      </c>
      <c r="P14" s="54" t="str">
        <f t="array" aca="1" ref="P14" ca="1">IFERROR(_xlfn.IFS(O14="Muito Baixa",0.6,O14="Baixa",0.7,O14="Média",0.8,O14="Alta",0.9,O14="Muito Alta",1),"")</f>
        <v/>
      </c>
      <c r="Q14" s="55">
        <v>45579.579861111109</v>
      </c>
      <c r="R14" s="55">
        <v>45579.666666666657</v>
      </c>
      <c r="S14" s="542" t="e">
        <f t="shared" ca="1" si="0"/>
        <v>#VALUE!</v>
      </c>
      <c r="T14" s="55">
        <v>45579.666666666657</v>
      </c>
      <c r="U14" s="543" t="e">
        <f t="shared" ca="1" si="1"/>
        <v>#VALUE!</v>
      </c>
      <c r="V14" s="79" t="e">
        <f t="shared" ca="1" si="2"/>
        <v>#VALUE!</v>
      </c>
      <c r="W14" s="56">
        <f t="shared" si="3"/>
        <v>45579</v>
      </c>
      <c r="X14" s="546">
        <f t="shared" si="4"/>
        <v>0.57986111111111105</v>
      </c>
      <c r="Y14" s="544" t="e">
        <f t="array" aca="1" ref="Y14" ca="1">_xlfn.IFS(X14="","",X14&lt;=$R$2,$R$2,AND(X14&gt;=$R$2,X14&lt;=$S$2),X14,AND(X14&gt;$S$2,X14&lt;$R$3),$S$2,AND(X14&gt;=$R$3,X14&lt;=$S$3),X14,X14&gt;$S$3,$S$3)</f>
        <v>#NAME?</v>
      </c>
      <c r="Z14" s="56">
        <f t="shared" si="5"/>
        <v>45579</v>
      </c>
      <c r="AA14" s="546">
        <f t="shared" si="6"/>
        <v>0.66666666666666663</v>
      </c>
      <c r="AB14" s="544" t="e">
        <f t="array" aca="1" ref="AB14" ca="1">_xlfn.IFS(AA14="","",AA14&lt;=$R$2,$R$2,AND(AA14&gt;=$R$2,AA14&lt;=$S$2),AA14,AND(AA14&gt;$S$2,AA14&lt;$R$3),$S$2,AND(AA14&gt;=$R$3,AA14&lt;=$S$3),AA14,AA14&gt;$S$3,$S$3)</f>
        <v>#NAME?</v>
      </c>
      <c r="AC14" s="544" t="str">
        <f t="array" aca="1" ref="AC14" ca="1">IFERROR(IF(W14=Z14,_xlfn.IFS(AND(Y14&lt;$S$2,AB14&lt;=$S$2),AB14-Y14,AND(Y14&lt;$S$2,AB14&gt;=$R$3),AB14-Y14-$T$4,AND(Y14&gt;$S$2,AB14&lt;=$S$3),AB14-Y14),FALSE),"")</f>
        <v/>
      </c>
      <c r="AD14" s="544" t="b">
        <f t="array" aca="1" ref="AD14" ca="1">IF(AC14=FALSE,_xlfn.IFS(Y14&lt;=$S$2,$S$2-Y14+($S$3-$R$3),Y14&gt;$S$2,$S$3-Y14),FALSE)</f>
        <v>0</v>
      </c>
      <c r="AE14" s="544" t="b">
        <f t="shared" ca="1" si="7"/>
        <v>0</v>
      </c>
      <c r="AF14" s="78">
        <f>IF(W14&lt;&gt;Z14,(NETWORKDAYS(W14,Z14,LISTAS!$X$2:$X$43)-2),0)</f>
        <v>0</v>
      </c>
      <c r="AG14" s="56">
        <f t="shared" si="8"/>
        <v>45579</v>
      </c>
      <c r="AH14" s="546">
        <f t="shared" si="9"/>
        <v>0.66666666666666663</v>
      </c>
      <c r="AI14" s="544" t="e">
        <f t="array" aca="1" ref="AI14" ca="1">_xlfn.IFS(AH14="","",AH14&lt;=$R$2,$R$2,AND(AH14&gt;=$R$2,AH14&lt;=$S$2),AH14,AND(AH14&gt;$S$2,AH14&lt;$R$3),$S$2,AND(AH14&gt;=$R$3,AH14&lt;=$S$3),AH14,AH14&gt;$S$3,$S$3)</f>
        <v>#NAME?</v>
      </c>
      <c r="AJ14" s="544" t="str">
        <f t="array" aca="1" ref="AJ14" ca="1">IFERROR(IF(W14=AG14,_xlfn.IFS(AND(X14&lt;$S$2,AI14&lt;=$S$2),AI14-X14,AND(X14&lt;$S$2,AI14&gt;=$R$3),AI14-X14-$T$4,AND(X14&gt;$S$2,AI14&lt;=$S$3),AI14-X14),FALSE),"")</f>
        <v/>
      </c>
      <c r="AK14" s="545" t="b">
        <f t="array" aca="1" ref="AK14" ca="1">IF(AJ14=FALSE,_xlfn.IFS(Y14&lt;=$S$2,$S$2-Y14+($S$3-$R$3),Y14&gt;$S$2,$S$3-Y14),FALSE)</f>
        <v>0</v>
      </c>
      <c r="AL14" s="545" t="b">
        <f t="shared" ca="1" si="10"/>
        <v>0</v>
      </c>
      <c r="AM14" s="78">
        <f>IF(AG14&lt;&gt;W14,(NETWORKDAYS(W14,AG14,LISTAS!$X$24:$X$42)-2),0)</f>
        <v>0</v>
      </c>
      <c r="AN14" s="80" t="e">
        <f t="array" aca="1" ref="AN14" ca="1">IF(U14="Erro","Erro",_xlfn.IFS(ISBLANK(T14),"",T14=R14,"DENTRO DO PRAZO",T14&gt;R14,"ATRASADO",T14&lt;R14,"ANTECIPADO"))</f>
        <v>#VALUE!</v>
      </c>
      <c r="AO14" s="81" t="e">
        <f t="shared" ca="1" si="11"/>
        <v>#VALUE!</v>
      </c>
      <c r="AP14" s="82" t="str">
        <f t="array" aca="1" ref="AP14" ca="1">IFERROR(_xlfn.IFS(AO14*100&gt;80,0,AND(AO14*100&lt;=80,AO14*100&gt;70),2,AND(AO14*100&lt;=70,AO14*100&gt;60),3,AND(AO14*100&lt;=60,AO14*100&gt;50),4,AND(AO14*100&lt;=50,AO14*100&gt;40),5,AND(AO14*100&lt;=40,AO14*100&gt;30),6,AND(AO14*100&lt;=30,AO14*100&gt;20),7,AND(AO14*100&lt;=20,AO14*100&gt;10),8,AND(AO14*100&lt;=10,AO14*100&gt;0),9,AO14=0,10,AND(AO14*100&gt;-25,AO14&lt;0),11,(AO14*100&lt;-25),12),"")</f>
        <v/>
      </c>
      <c r="AQ14" s="591">
        <v>1</v>
      </c>
      <c r="AR14" s="61">
        <v>1</v>
      </c>
      <c r="AS14" s="68">
        <f t="shared" si="12"/>
        <v>1</v>
      </c>
      <c r="AT14" s="59" t="str">
        <f t="array" aca="1" ref="AT14" ca="1">IFERROR(_xlfn.IFS(AS14*100&lt;15,0,AND(AS14*100&gt;=15,AS14*100&lt;25),2,AND(AS14*100&gt;=25,AS14*100&lt;35),3,AND(AS14*100&gt;=35,AS14*100&lt;45),4,AND(AS14*100&gt;=45,AS14*100&lt;55),5,AND(AS14*100&gt;=55,AS14*100&lt;65),6,AND(AS14*100&gt;=65,AS14*100&lt;75),7,AND(AS14*100&gt;=75,AS14*100&lt;85),8,AND(AS14*100&gt;=85,AS14*100&lt;95),9,AND(AS14*100&gt;=95,AS14*100&lt;105),10,AND(AS14*100&gt;=105,AS14*100&lt;125),11,(AS14*100&gt;=125),12),"")</f>
        <v/>
      </c>
      <c r="AU14" s="591" t="s">
        <v>677</v>
      </c>
      <c r="AV14" s="59" t="str">
        <f t="array" aca="1" ref="AV14" ca="1">IFERROR((_xlfn.IFS(AU14="Inaceitável",0,AU14="Ruim",4,AU14="Regular",6,AU14="Bom",8,AU14="Precisa",10,AU14="Excepcional",12)),"")</f>
        <v/>
      </c>
      <c r="AW14" s="59" t="str">
        <f t="shared" ca="1" si="13"/>
        <v/>
      </c>
      <c r="AX14" s="62" t="str">
        <f t="shared" ca="1" si="14"/>
        <v/>
      </c>
      <c r="AY14" s="66" t="str">
        <f t="array" aca="1" ref="AY14" ca="1">IFERROR(_xlfn.IFS(OR(AP14=0,AT14=0,AX14=0),0,AND(AP14&lt;&gt;"",AT14&lt;&gt;"",AX14&lt;&gt;""),AVERAGE(AP14,AT14,AX14)),"")</f>
        <v/>
      </c>
    </row>
    <row r="15" spans="1:53" ht="35.25" customHeight="1">
      <c r="A15" s="8" t="s">
        <v>9</v>
      </c>
      <c r="C15" s="814" t="str">
        <f>IF(F15=0,"",VLOOKUP(F15,'DFT - GNCP'!$D$4:$E$34,2))</f>
        <v>Implementação dos critérios de aferição da produtividade e mérito e da avaliação de desempenho  gerida</v>
      </c>
      <c r="D15" s="815"/>
      <c r="E15" s="816"/>
      <c r="F15" s="817" t="s">
        <v>668</v>
      </c>
      <c r="G15" s="815"/>
      <c r="H15" s="818"/>
      <c r="I15" s="198"/>
      <c r="J15" s="50" t="s">
        <v>669</v>
      </c>
      <c r="K15" s="50" t="s">
        <v>670</v>
      </c>
      <c r="L15" s="49">
        <v>1</v>
      </c>
      <c r="M15" s="51" t="s">
        <v>126</v>
      </c>
      <c r="N15" s="50" t="s">
        <v>132</v>
      </c>
      <c r="O15" s="53" t="str">
        <f t="array" aca="1" ref="O15" ca="1">IFERROR(_xlfn.IFS(AND(M15="Baixo",N15="Baixa"),"Muito Baixa",AND(M15="Baixo",N15="Média"),"Baixa",AND(M15="Médio",N15="Baixa"),"Baixa",AND(M15="Baixo",N15="Alta"),"Média",AND(M15="Médio",N15="Média"),"Média",AND(M15="Alto",N15="Baixa"),"Média",AND(M15="Médio",N15="Alta"),"Alta",AND(M15="Alto",N15="Média"),"Alta",AND(M15="Alto",N15="Alta"),"Muito Alta"),"")</f>
        <v/>
      </c>
      <c r="P15" s="54" t="str">
        <f t="array" aca="1" ref="P15" ca="1">IFERROR(_xlfn.IFS(O15="Muito Baixa",0.6,O15="Baixa",0.7,O15="Média",0.8,O15="Alta",0.9,O15="Muito Alta",1),"")</f>
        <v/>
      </c>
      <c r="Q15" s="55">
        <v>45579.680555555547</v>
      </c>
      <c r="R15" s="55">
        <v>45579.729166666657</v>
      </c>
      <c r="S15" s="542" t="e">
        <f t="shared" ca="1" si="0"/>
        <v>#VALUE!</v>
      </c>
      <c r="T15" s="55">
        <v>45579.729166666657</v>
      </c>
      <c r="U15" s="543" t="e">
        <f t="shared" ca="1" si="1"/>
        <v>#VALUE!</v>
      </c>
      <c r="V15" s="79" t="e">
        <f t="shared" ca="1" si="2"/>
        <v>#VALUE!</v>
      </c>
      <c r="W15" s="56">
        <f t="shared" si="3"/>
        <v>45579</v>
      </c>
      <c r="X15" s="546">
        <f t="shared" si="4"/>
        <v>0.68055555555555547</v>
      </c>
      <c r="Y15" s="544" t="e">
        <f t="array" aca="1" ref="Y15" ca="1">_xlfn.IFS(X15="","",X15&lt;=$R$2,$R$2,AND(X15&gt;=$R$2,X15&lt;=$S$2),X15,AND(X15&gt;$S$2,X15&lt;$R$3),$S$2,AND(X15&gt;=$R$3,X15&lt;=$S$3),X15,X15&gt;$S$3,$S$3)</f>
        <v>#NAME?</v>
      </c>
      <c r="Z15" s="56">
        <f t="shared" si="5"/>
        <v>45579</v>
      </c>
      <c r="AA15" s="546">
        <f t="shared" si="6"/>
        <v>0.72916666666666663</v>
      </c>
      <c r="AB15" s="544" t="e">
        <f t="array" aca="1" ref="AB15" ca="1">_xlfn.IFS(AA15="","",AA15&lt;=$R$2,$R$2,AND(AA15&gt;=$R$2,AA15&lt;=$S$2),AA15,AND(AA15&gt;$S$2,AA15&lt;$R$3),$S$2,AND(AA15&gt;=$R$3,AA15&lt;=$S$3),AA15,AA15&gt;$S$3,$S$3)</f>
        <v>#NAME?</v>
      </c>
      <c r="AC15" s="544" t="str">
        <f t="array" aca="1" ref="AC15" ca="1">IFERROR(IF(W15=Z15,_xlfn.IFS(AND(Y15&lt;$S$2,AB15&lt;=$S$2),AB15-Y15,AND(Y15&lt;$S$2,AB15&gt;=$R$3),AB15-Y15-$T$4,AND(Y15&gt;$S$2,AB15&lt;=$S$3),AB15-Y15),FALSE),"")</f>
        <v/>
      </c>
      <c r="AD15" s="544" t="b">
        <f t="array" aca="1" ref="AD15" ca="1">IF(AC15=FALSE,_xlfn.IFS(Y15&lt;=$S$2,$S$2-Y15+($S$3-$R$3),Y15&gt;$S$2,$S$3-Y15),FALSE)</f>
        <v>0</v>
      </c>
      <c r="AE15" s="544" t="b">
        <f t="shared" ca="1" si="7"/>
        <v>0</v>
      </c>
      <c r="AF15" s="78">
        <f>IF(W15&lt;&gt;Z15,(NETWORKDAYS(W15,Z15,LISTAS!$X$2:$X$43)-2),0)</f>
        <v>0</v>
      </c>
      <c r="AG15" s="56">
        <f t="shared" si="8"/>
        <v>45579</v>
      </c>
      <c r="AH15" s="546">
        <f t="shared" si="9"/>
        <v>0.72916666666666663</v>
      </c>
      <c r="AI15" s="544" t="e">
        <f t="array" aca="1" ref="AI15" ca="1">_xlfn.IFS(AH15="","",AH15&lt;=$R$2,$R$2,AND(AH15&gt;=$R$2,AH15&lt;=$S$2),AH15,AND(AH15&gt;$S$2,AH15&lt;$R$3),$S$2,AND(AH15&gt;=$R$3,AH15&lt;=$S$3),AH15,AH15&gt;$S$3,$S$3)</f>
        <v>#NAME?</v>
      </c>
      <c r="AJ15" s="544" t="str">
        <f t="array" aca="1" ref="AJ15" ca="1">IFERROR(IF(W15=AG15,_xlfn.IFS(AND(X15&lt;$S$2,AI15&lt;=$S$2),AI15-X15,AND(X15&lt;$S$2,AI15&gt;=$R$3),AI15-X15-$T$4,AND(X15&gt;$S$2,AI15&lt;=$S$3),AI15-X15),FALSE),"")</f>
        <v/>
      </c>
      <c r="AK15" s="545" t="b">
        <f t="array" aca="1" ref="AK15" ca="1">IF(AJ15=FALSE,_xlfn.IFS(Y15&lt;=$S$2,$S$2-Y15+($S$3-$R$3),Y15&gt;$S$2,$S$3-Y15),FALSE)</f>
        <v>0</v>
      </c>
      <c r="AL15" s="545" t="b">
        <f t="shared" ca="1" si="10"/>
        <v>0</v>
      </c>
      <c r="AM15" s="78">
        <f>IF(AG15&lt;&gt;W15,(NETWORKDAYS(W15,AG15,LISTAS!$X$24:$X$42)-2),0)</f>
        <v>0</v>
      </c>
      <c r="AN15" s="80" t="e">
        <f t="array" aca="1" ref="AN15" ca="1">IF(U15="Erro","Erro",_xlfn.IFS(ISBLANK(T15),"",T15=R15,"DENTRO DO PRAZO",T15&gt;R15,"ATRASADO",T15&lt;R15,"ANTECIPADO"))</f>
        <v>#VALUE!</v>
      </c>
      <c r="AO15" s="81" t="e">
        <f t="shared" ca="1" si="11"/>
        <v>#VALUE!</v>
      </c>
      <c r="AP15" s="82" t="str">
        <f t="array" aca="1" ref="AP15" ca="1">IFERROR(_xlfn.IFS(AO15*100&gt;80,0,AND(AO15*100&lt;=80,AO15*100&gt;70),2,AND(AO15*100&lt;=70,AO15*100&gt;60),3,AND(AO15*100&lt;=60,AO15*100&gt;50),4,AND(AO15*100&lt;=50,AO15*100&gt;40),5,AND(AO15*100&lt;=40,AO15*100&gt;30),6,AND(AO15*100&lt;=30,AO15*100&gt;20),7,AND(AO15*100&lt;=20,AO15*100&gt;10),8,AND(AO15*100&lt;=10,AO15*100&gt;0),9,AO15=0,10,AND(AO15*100&gt;-25,AO15&lt;0),11,(AO15*100&lt;-25),12),"")</f>
        <v/>
      </c>
      <c r="AQ15" s="591">
        <v>1</v>
      </c>
      <c r="AR15" s="61">
        <v>1</v>
      </c>
      <c r="AS15" s="68">
        <f t="shared" si="12"/>
        <v>1</v>
      </c>
      <c r="AT15" s="59" t="str">
        <f t="array" aca="1" ref="AT15" ca="1">IFERROR(_xlfn.IFS(AS15*100&lt;15,0,AND(AS15*100&gt;=15,AS15*100&lt;25),2,AND(AS15*100&gt;=25,AS15*100&lt;35),3,AND(AS15*100&gt;=35,AS15*100&lt;45),4,AND(AS15*100&gt;=45,AS15*100&lt;55),5,AND(AS15*100&gt;=55,AS15*100&lt;65),6,AND(AS15*100&gt;=65,AS15*100&lt;75),7,AND(AS15*100&gt;=75,AS15*100&lt;85),8,AND(AS15*100&gt;=85,AS15*100&lt;95),9,AND(AS15*100&gt;=95,AS15*100&lt;105),10,AND(AS15*100&gt;=105,AS15*100&lt;125),11,(AS15*100&gt;=125),12),"")</f>
        <v/>
      </c>
      <c r="AU15" s="591" t="s">
        <v>671</v>
      </c>
      <c r="AV15" s="59" t="str">
        <f t="array" aca="1" ref="AV15" ca="1">IFERROR((_xlfn.IFS(AU15="Inaceitável",0,AU15="Ruim",4,AU15="Regular",6,AU15="Bom",8,AU15="Precisa",10,AU15="Excepcional",12)),"")</f>
        <v/>
      </c>
      <c r="AW15" s="59" t="str">
        <f t="shared" ca="1" si="13"/>
        <v/>
      </c>
      <c r="AX15" s="62" t="str">
        <f t="shared" ca="1" si="14"/>
        <v/>
      </c>
      <c r="AY15" s="66" t="str">
        <f t="array" aca="1" ref="AY15" ca="1">IFERROR(_xlfn.IFS(OR(AP15=0,AT15=0,AX15=0),0,AND(AP15&lt;&gt;"",AT15&lt;&gt;"",AX15&lt;&gt;""),AVERAGE(AP15,AT15,AX15)),"")</f>
        <v/>
      </c>
    </row>
    <row r="16" spans="1:53" ht="35.25" customHeight="1">
      <c r="A16" s="8" t="s">
        <v>10</v>
      </c>
      <c r="C16" s="814" t="str">
        <f>IF(F16=0,"",VLOOKUP(F16,'DFT - GNCP'!$D$4:$E$34,2))</f>
        <v>Estrutura dos cargos e carreiras do Poder Executivo estadual adequada</v>
      </c>
      <c r="D16" s="815"/>
      <c r="E16" s="816"/>
      <c r="F16" s="817" t="s">
        <v>676</v>
      </c>
      <c r="G16" s="815"/>
      <c r="H16" s="818"/>
      <c r="I16" s="198"/>
      <c r="J16" s="51" t="s">
        <v>673</v>
      </c>
      <c r="K16" s="50" t="s">
        <v>670</v>
      </c>
      <c r="L16" s="49">
        <v>2</v>
      </c>
      <c r="M16" s="51" t="s">
        <v>122</v>
      </c>
      <c r="N16" s="50" t="s">
        <v>115</v>
      </c>
      <c r="O16" s="53" t="str">
        <f t="array" aca="1" ref="O16" ca="1">IFERROR(_xlfn.IFS(AND(M16="Baixo",N16="Baixa"),"Muito Baixa",AND(M16="Baixo",N16="Média"),"Baixa",AND(M16="Médio",N16="Baixa"),"Baixa",AND(M16="Baixo",N16="Alta"),"Média",AND(M16="Médio",N16="Média"),"Média",AND(M16="Alto",N16="Baixa"),"Média",AND(M16="Médio",N16="Alta"),"Alta",AND(M16="Alto",N16="Média"),"Alta",AND(M16="Alto",N16="Alta"),"Muito Alta"),"")</f>
        <v/>
      </c>
      <c r="P16" s="54" t="str">
        <f t="array" aca="1" ref="P16" ca="1">IFERROR(_xlfn.IFS(O16="Muito Baixa",0.6,O16="Baixa",0.7,O16="Média",0.8,O16="Alta",0.9,O16="Muito Alta",1),"")</f>
        <v/>
      </c>
      <c r="Q16" s="55">
        <v>45580.333333333343</v>
      </c>
      <c r="R16" s="55">
        <v>45580.354166666657</v>
      </c>
      <c r="S16" s="542" t="e">
        <f t="shared" ca="1" si="0"/>
        <v>#VALUE!</v>
      </c>
      <c r="T16" s="55">
        <v>45580.354166666657</v>
      </c>
      <c r="U16" s="543" t="e">
        <f t="shared" ca="1" si="1"/>
        <v>#VALUE!</v>
      </c>
      <c r="V16" s="79" t="e">
        <f t="shared" ca="1" si="2"/>
        <v>#VALUE!</v>
      </c>
      <c r="W16" s="56">
        <f t="shared" si="3"/>
        <v>45580</v>
      </c>
      <c r="X16" s="546">
        <f t="shared" si="4"/>
        <v>0.33333333333333331</v>
      </c>
      <c r="Y16" s="544" t="e">
        <f t="array" aca="1" ref="Y16" ca="1">_xlfn.IFS(X16="","",X16&lt;=$R$2,$R$2,AND(X16&gt;=$R$2,X16&lt;=$S$2),X16,AND(X16&gt;$S$2,X16&lt;$R$3),$S$2,AND(X16&gt;=$R$3,X16&lt;=$S$3),X16,X16&gt;$S$3,$S$3)</f>
        <v>#NAME?</v>
      </c>
      <c r="Z16" s="56">
        <f t="shared" si="5"/>
        <v>45580</v>
      </c>
      <c r="AA16" s="546">
        <f t="shared" si="6"/>
        <v>0.35416666666666669</v>
      </c>
      <c r="AB16" s="544" t="e">
        <f t="array" aca="1" ref="AB16" ca="1">_xlfn.IFS(AA16="","",AA16&lt;=$R$2,$R$2,AND(AA16&gt;=$R$2,AA16&lt;=$S$2),AA16,AND(AA16&gt;$S$2,AA16&lt;$R$3),$S$2,AND(AA16&gt;=$R$3,AA16&lt;=$S$3),AA16,AA16&gt;$S$3,$S$3)</f>
        <v>#NAME?</v>
      </c>
      <c r="AC16" s="544" t="str">
        <f t="array" aca="1" ref="AC16" ca="1">IFERROR(IF(W16=Z16,_xlfn.IFS(AND(Y16&lt;$S$2,AB16&lt;=$S$2),AB16-Y16,AND(Y16&lt;$S$2,AB16&gt;=$R$3),AB16-Y16-$T$4,AND(Y16&gt;$S$2,AB16&lt;=$S$3),AB16-Y16),FALSE),"")</f>
        <v/>
      </c>
      <c r="AD16" s="544" t="b">
        <f t="array" aca="1" ref="AD16" ca="1">IF(AC16=FALSE,_xlfn.IFS(Y16&lt;=$S$2,$S$2-Y16+($S$3-$R$3),Y16&gt;$S$2,$S$3-Y16),FALSE)</f>
        <v>0</v>
      </c>
      <c r="AE16" s="544" t="b">
        <f t="shared" ca="1" si="7"/>
        <v>0</v>
      </c>
      <c r="AF16" s="78">
        <f>IF(W16&lt;&gt;Z16,(NETWORKDAYS(W16,Z16,LISTAS!$X$2:$X$43)-2),0)</f>
        <v>0</v>
      </c>
      <c r="AG16" s="56">
        <f t="shared" si="8"/>
        <v>45580</v>
      </c>
      <c r="AH16" s="546">
        <f t="shared" si="9"/>
        <v>0.35416666666666669</v>
      </c>
      <c r="AI16" s="544" t="e">
        <f t="array" aca="1" ref="AI16" ca="1">_xlfn.IFS(AH16="","",AH16&lt;=$R$2,$R$2,AND(AH16&gt;=$R$2,AH16&lt;=$S$2),AH16,AND(AH16&gt;$S$2,AH16&lt;$R$3),$S$2,AND(AH16&gt;=$R$3,AH16&lt;=$S$3),AH16,AH16&gt;$S$3,$S$3)</f>
        <v>#NAME?</v>
      </c>
      <c r="AJ16" s="544" t="str">
        <f t="array" aca="1" ref="AJ16" ca="1">IFERROR(IF(W16=AG16,_xlfn.IFS(AND(X16&lt;$S$2,AI16&lt;=$S$2),AI16-X16,AND(X16&lt;$S$2,AI16&gt;=$R$3),AI16-X16-$T$4,AND(X16&gt;$S$2,AI16&lt;=$S$3),AI16-X16),FALSE),"")</f>
        <v/>
      </c>
      <c r="AK16" s="545" t="b">
        <f t="array" aca="1" ref="AK16" ca="1">IF(AJ16=FALSE,_xlfn.IFS(Y16&lt;=$S$2,$S$2-Y16+($S$3-$R$3),Y16&gt;$S$2,$S$3-Y16),FALSE)</f>
        <v>0</v>
      </c>
      <c r="AL16" s="545" t="b">
        <f t="shared" ca="1" si="10"/>
        <v>0</v>
      </c>
      <c r="AM16" s="78">
        <f>IF(AG16&lt;&gt;W16,(NETWORKDAYS(W16,AG16,LISTAS!$X$24:$X$42)-2),0)</f>
        <v>0</v>
      </c>
      <c r="AN16" s="80" t="e">
        <f t="array" aca="1" ref="AN16" ca="1">IF(U16="Erro","Erro",_xlfn.IFS(ISBLANK(T16),"",T16=R16,"DENTRO DO PRAZO",T16&gt;R16,"ATRASADO",T16&lt;R16,"ANTECIPADO"))</f>
        <v>#VALUE!</v>
      </c>
      <c r="AO16" s="81" t="e">
        <f t="shared" ca="1" si="11"/>
        <v>#VALUE!</v>
      </c>
      <c r="AP16" s="82" t="str">
        <f t="array" aca="1" ref="AP16" ca="1">IFERROR(_xlfn.IFS(AO16*100&gt;80,0,AND(AO16*100&lt;=80,AO16*100&gt;70),2,AND(AO16*100&lt;=70,AO16*100&gt;60),3,AND(AO16*100&lt;=60,AO16*100&gt;50),4,AND(AO16*100&lt;=50,AO16*100&gt;40),5,AND(AO16*100&lt;=40,AO16*100&gt;30),6,AND(AO16*100&lt;=30,AO16*100&gt;20),7,AND(AO16*100&lt;=20,AO16*100&gt;10),8,AND(AO16*100&lt;=10,AO16*100&gt;0),9,AO16=0,10,AND(AO16*100&gt;-25,AO16&lt;0),11,(AO16*100&lt;-25),12),"")</f>
        <v/>
      </c>
      <c r="AQ16" s="591">
        <v>1</v>
      </c>
      <c r="AR16" s="61">
        <v>1</v>
      </c>
      <c r="AS16" s="68">
        <f t="shared" si="12"/>
        <v>1</v>
      </c>
      <c r="AT16" s="59" t="str">
        <f t="array" aca="1" ref="AT16" ca="1">IFERROR(_xlfn.IFS(AS16*100&lt;15,0,AND(AS16*100&gt;=15,AS16*100&lt;25),2,AND(AS16*100&gt;=25,AS16*100&lt;35),3,AND(AS16*100&gt;=35,AS16*100&lt;45),4,AND(AS16*100&gt;=45,AS16*100&lt;55),5,AND(AS16*100&gt;=55,AS16*100&lt;65),6,AND(AS16*100&gt;=65,AS16*100&lt;75),7,AND(AS16*100&gt;=75,AS16*100&lt;85),8,AND(AS16*100&gt;=85,AS16*100&lt;95),9,AND(AS16*100&gt;=95,AS16*100&lt;105),10,AND(AS16*100&gt;=105,AS16*100&lt;125),11,(AS16*100&gt;=125),12),"")</f>
        <v/>
      </c>
      <c r="AU16" s="591" t="s">
        <v>167</v>
      </c>
      <c r="AV16" s="59" t="str">
        <f t="array" aca="1" ref="AV16" ca="1">IFERROR((_xlfn.IFS(AU16="Inaceitável",0,AU16="Ruim",4,AU16="Regular",6,AU16="Bom",8,AU16="Precisa",10,AU16="Excepcional",12)),"")</f>
        <v/>
      </c>
      <c r="AW16" s="59" t="str">
        <f t="shared" ca="1" si="13"/>
        <v/>
      </c>
      <c r="AX16" s="62" t="str">
        <f t="shared" ca="1" si="14"/>
        <v/>
      </c>
      <c r="AY16" s="66" t="str">
        <f t="array" aca="1" ref="AY16" ca="1">IFERROR(_xlfn.IFS(OR(AP16=0,AT16=0,AX16=0),0,AND(AP16&lt;&gt;"",AT16&lt;&gt;"",AX16&lt;&gt;""),AVERAGE(AP16,AT16,AX16)),"")</f>
        <v/>
      </c>
    </row>
    <row r="17" spans="3:51" ht="35.25" customHeight="1">
      <c r="C17" s="814" t="str">
        <f>IF(F17=0,"",VLOOKUP(F17,'DFT - GNCP'!$D$4:$E$34,2))</f>
        <v>Estrutura dos cargos e carreiras do Poder Executivo estadual adequada</v>
      </c>
      <c r="D17" s="815"/>
      <c r="E17" s="816"/>
      <c r="F17" s="817" t="s">
        <v>676</v>
      </c>
      <c r="G17" s="815"/>
      <c r="H17" s="818"/>
      <c r="I17" s="198"/>
      <c r="J17" s="50" t="s">
        <v>669</v>
      </c>
      <c r="K17" s="50" t="s">
        <v>670</v>
      </c>
      <c r="L17" s="49">
        <v>2</v>
      </c>
      <c r="M17" s="51" t="s">
        <v>126</v>
      </c>
      <c r="N17" s="50" t="s">
        <v>132</v>
      </c>
      <c r="O17" s="53" t="str">
        <f t="array" aca="1" ref="O17" ca="1">IFERROR(_xlfn.IFS(AND(M17="Baixo",N17="Baixa"),"Muito Baixa",AND(M17="Baixo",N17="Média"),"Baixa",AND(M17="Médio",N17="Baixa"),"Baixa",AND(M17="Baixo",N17="Alta"),"Média",AND(M17="Médio",N17="Média"),"Média",AND(M17="Alto",N17="Baixa"),"Média",AND(M17="Médio",N17="Alta"),"Alta",AND(M17="Alto",N17="Média"),"Alta",AND(M17="Alto",N17="Alta"),"Muito Alta"),"")</f>
        <v/>
      </c>
      <c r="P17" s="54" t="str">
        <f t="array" aca="1" ref="P17" ca="1">IFERROR(_xlfn.IFS(O17="Muito Baixa",0.6,O17="Baixa",0.7,O17="Média",0.8,O17="Alta",0.9,O17="Muito Alta",1),"")</f>
        <v/>
      </c>
      <c r="Q17" s="55">
        <v>45580.354166666657</v>
      </c>
      <c r="R17" s="55">
        <v>45580.458333333343</v>
      </c>
      <c r="S17" s="542" t="e">
        <f t="shared" ca="1" si="0"/>
        <v>#VALUE!</v>
      </c>
      <c r="T17" s="55">
        <v>45580.458333333343</v>
      </c>
      <c r="U17" s="543" t="e">
        <f t="shared" ca="1" si="1"/>
        <v>#VALUE!</v>
      </c>
      <c r="V17" s="79" t="e">
        <f t="shared" ca="1" si="2"/>
        <v>#VALUE!</v>
      </c>
      <c r="W17" s="56">
        <f t="shared" si="3"/>
        <v>45580</v>
      </c>
      <c r="X17" s="546">
        <f t="shared" si="4"/>
        <v>0.35416666666666669</v>
      </c>
      <c r="Y17" s="544" t="e">
        <f t="array" aca="1" ref="Y17" ca="1">_xlfn.IFS(X17="","",X17&lt;=$R$2,$R$2,AND(X17&gt;=$R$2,X17&lt;=$S$2),X17,AND(X17&gt;$S$2,X17&lt;$R$3),$S$2,AND(X17&gt;=$R$3,X17&lt;=$S$3),X17,X17&gt;$S$3,$S$3)</f>
        <v>#NAME?</v>
      </c>
      <c r="Z17" s="56">
        <f t="shared" si="5"/>
        <v>45580</v>
      </c>
      <c r="AA17" s="546">
        <f t="shared" si="6"/>
        <v>0.45833333333333331</v>
      </c>
      <c r="AB17" s="544" t="e">
        <f t="array" aca="1" ref="AB17" ca="1">_xlfn.IFS(AA17="","",AA17&lt;=$R$2,$R$2,AND(AA17&gt;=$R$2,AA17&lt;=$S$2),AA17,AND(AA17&gt;$S$2,AA17&lt;$R$3),$S$2,AND(AA17&gt;=$R$3,AA17&lt;=$S$3),AA17,AA17&gt;$S$3,$S$3)</f>
        <v>#NAME?</v>
      </c>
      <c r="AC17" s="544" t="str">
        <f t="array" aca="1" ref="AC17" ca="1">IFERROR(IF(W17=Z17,_xlfn.IFS(AND(Y17&lt;$S$2,AB17&lt;=$S$2),AB17-Y17,AND(Y17&lt;$S$2,AB17&gt;=$R$3),AB17-Y17-$T$4,AND(Y17&gt;$S$2,AB17&lt;=$S$3),AB17-Y17),FALSE),"")</f>
        <v/>
      </c>
      <c r="AD17" s="544" t="b">
        <f t="array" aca="1" ref="AD17" ca="1">IF(AC17=FALSE,_xlfn.IFS(Y17&lt;=$S$2,$S$2-Y17+($S$3-$R$3),Y17&gt;$S$2,$S$3-Y17),FALSE)</f>
        <v>0</v>
      </c>
      <c r="AE17" s="544" t="b">
        <f t="shared" ca="1" si="7"/>
        <v>0</v>
      </c>
      <c r="AF17" s="78">
        <f>IF(W17&lt;&gt;Z17,(NETWORKDAYS(W17,Z17,LISTAS!$X$2:$X$43)-2),0)</f>
        <v>0</v>
      </c>
      <c r="AG17" s="56">
        <f t="shared" si="8"/>
        <v>45580</v>
      </c>
      <c r="AH17" s="546">
        <f t="shared" si="9"/>
        <v>0.45833333333333331</v>
      </c>
      <c r="AI17" s="544" t="e">
        <f t="array" aca="1" ref="AI17" ca="1">_xlfn.IFS(AH17="","",AH17&lt;=$R$2,$R$2,AND(AH17&gt;=$R$2,AH17&lt;=$S$2),AH17,AND(AH17&gt;$S$2,AH17&lt;$R$3),$S$2,AND(AH17&gt;=$R$3,AH17&lt;=$S$3),AH17,AH17&gt;$S$3,$S$3)</f>
        <v>#NAME?</v>
      </c>
      <c r="AJ17" s="544" t="str">
        <f t="array" aca="1" ref="AJ17" ca="1">IFERROR(IF(W17=AG17,_xlfn.IFS(AND(X17&lt;$S$2,AI17&lt;=$S$2),AI17-X17,AND(X17&lt;$S$2,AI17&gt;=$R$3),AI17-X17-$T$4,AND(X17&gt;$S$2,AI17&lt;=$S$3),AI17-X17),FALSE),"")</f>
        <v/>
      </c>
      <c r="AK17" s="545" t="b">
        <f t="array" aca="1" ref="AK17" ca="1">IF(AJ17=FALSE,_xlfn.IFS(Y17&lt;=$S$2,$S$2-Y17+($S$3-$R$3),Y17&gt;$S$2,$S$3-Y17),FALSE)</f>
        <v>0</v>
      </c>
      <c r="AL17" s="545" t="b">
        <f t="shared" ca="1" si="10"/>
        <v>0</v>
      </c>
      <c r="AM17" s="78">
        <f>IF(AG17&lt;&gt;W17,(NETWORKDAYS(W17,AG17,LISTAS!$X$24:$X$42)-2),0)</f>
        <v>0</v>
      </c>
      <c r="AN17" s="80" t="e">
        <f t="array" aca="1" ref="AN17" ca="1">IF(U17="Erro","Erro",_xlfn.IFS(ISBLANK(T17),"",T17=R17,"DENTRO DO PRAZO",T17&gt;R17,"ATRASADO",T17&lt;R17,"ANTECIPADO"))</f>
        <v>#VALUE!</v>
      </c>
      <c r="AO17" s="81" t="e">
        <f t="shared" ca="1" si="11"/>
        <v>#VALUE!</v>
      </c>
      <c r="AP17" s="82" t="str">
        <f t="array" aca="1" ref="AP17" ca="1">IFERROR(_xlfn.IFS(AO17*100&gt;80,0,AND(AO17*100&lt;=80,AO17*100&gt;70),2,AND(AO17*100&lt;=70,AO17*100&gt;60),3,AND(AO17*100&lt;=60,AO17*100&gt;50),4,AND(AO17*100&lt;=50,AO17*100&gt;40),5,AND(AO17*100&lt;=40,AO17*100&gt;30),6,AND(AO17*100&lt;=30,AO17*100&gt;20),7,AND(AO17*100&lt;=20,AO17*100&gt;10),8,AND(AO17*100&lt;=10,AO17*100&gt;0),9,AO17=0,10,AND(AO17*100&gt;-25,AO17&lt;0),11,(AO17*100&lt;-25),12),"")</f>
        <v/>
      </c>
      <c r="AQ17" s="591">
        <v>1</v>
      </c>
      <c r="AR17" s="61">
        <v>1</v>
      </c>
      <c r="AS17" s="68">
        <f t="shared" si="12"/>
        <v>1</v>
      </c>
      <c r="AT17" s="59" t="str">
        <f t="array" aca="1" ref="AT17" ca="1">IFERROR(_xlfn.IFS(AS17*100&lt;15,0,AND(AS17*100&gt;=15,AS17*100&lt;25),2,AND(AS17*100&gt;=25,AS17*100&lt;35),3,AND(AS17*100&gt;=35,AS17*100&lt;45),4,AND(AS17*100&gt;=45,AS17*100&lt;55),5,AND(AS17*100&gt;=55,AS17*100&lt;65),6,AND(AS17*100&gt;=65,AS17*100&lt;75),7,AND(AS17*100&gt;=75,AS17*100&lt;85),8,AND(AS17*100&gt;=85,AS17*100&lt;95),9,AND(AS17*100&gt;=95,AS17*100&lt;105),10,AND(AS17*100&gt;=105,AS17*100&lt;125),11,(AS17*100&gt;=125),12),"")</f>
        <v/>
      </c>
      <c r="AU17" s="591" t="s">
        <v>170</v>
      </c>
      <c r="AV17" s="59" t="str">
        <f t="array" aca="1" ref="AV17" ca="1">IFERROR((_xlfn.IFS(AU17="Inaceitável",0,AU17="Ruim",4,AU17="Regular",6,AU17="Bom",8,AU17="Precisa",10,AU17="Excepcional",12)),"")</f>
        <v/>
      </c>
      <c r="AW17" s="59" t="str">
        <f t="shared" ca="1" si="13"/>
        <v/>
      </c>
      <c r="AX17" s="62" t="str">
        <f t="shared" ca="1" si="14"/>
        <v/>
      </c>
      <c r="AY17" s="66" t="str">
        <f t="array" aca="1" ref="AY17" ca="1">IFERROR(_xlfn.IFS(OR(AP17=0,AT17=0,AX17=0),0,AND(AP17&lt;&gt;"",AT17&lt;&gt;"",AX17&lt;&gt;""),AVERAGE(AP17,AT17,AX17)),"")</f>
        <v/>
      </c>
    </row>
    <row r="18" spans="3:51" ht="35.25" customHeight="1">
      <c r="C18" s="814" t="str">
        <f>IF(F18=0,"",VLOOKUP(F18,'DFT - GNCP'!$D$4:$E$34,2))</f>
        <v>Estrutura dos cargos e carreiras do Poder Executivo estadual adequada</v>
      </c>
      <c r="D18" s="815"/>
      <c r="E18" s="816"/>
      <c r="F18" s="817" t="s">
        <v>676</v>
      </c>
      <c r="G18" s="815"/>
      <c r="H18" s="818"/>
      <c r="I18" s="198"/>
      <c r="J18" s="50" t="s">
        <v>669</v>
      </c>
      <c r="K18" s="50" t="s">
        <v>670</v>
      </c>
      <c r="L18" s="49">
        <v>2</v>
      </c>
      <c r="M18" s="51" t="s">
        <v>126</v>
      </c>
      <c r="N18" s="50" t="s">
        <v>132</v>
      </c>
      <c r="O18" s="53" t="str">
        <f t="array" aca="1" ref="O18" ca="1">IFERROR(_xlfn.IFS(AND(M18="Baixo",N18="Baixa"),"Muito Baixa",AND(M18="Baixo",N18="Média"),"Baixa",AND(M18="Médio",N18="Baixa"),"Baixa",AND(M18="Baixo",N18="Alta"),"Média",AND(M18="Médio",N18="Média"),"Média",AND(M18="Alto",N18="Baixa"),"Média",AND(M18="Médio",N18="Alta"),"Alta",AND(M18="Alto",N18="Média"),"Alta",AND(M18="Alto",N18="Alta"),"Muito Alta"),"")</f>
        <v/>
      </c>
      <c r="P18" s="54" t="str">
        <f t="array" aca="1" ref="P18" ca="1">IFERROR(_xlfn.IFS(O18="Muito Baixa",0.6,O18="Baixa",0.7,O18="Média",0.8,O18="Alta",0.9,O18="Muito Alta",1),"")</f>
        <v/>
      </c>
      <c r="Q18" s="55">
        <v>45580.5625</v>
      </c>
      <c r="R18" s="55">
        <v>45580.708333333343</v>
      </c>
      <c r="S18" s="542" t="e">
        <f t="shared" ca="1" si="0"/>
        <v>#VALUE!</v>
      </c>
      <c r="T18" s="55">
        <v>45580.708333333343</v>
      </c>
      <c r="U18" s="543" t="e">
        <f t="shared" ca="1" si="1"/>
        <v>#VALUE!</v>
      </c>
      <c r="V18" s="79" t="e">
        <f t="shared" ca="1" si="2"/>
        <v>#VALUE!</v>
      </c>
      <c r="W18" s="56">
        <f t="shared" si="3"/>
        <v>45580</v>
      </c>
      <c r="X18" s="546">
        <f t="shared" si="4"/>
        <v>0.5625</v>
      </c>
      <c r="Y18" s="544" t="e">
        <f t="array" aca="1" ref="Y18" ca="1">_xlfn.IFS(X18="","",X18&lt;=$R$2,$R$2,AND(X18&gt;=$R$2,X18&lt;=$S$2),X18,AND(X18&gt;$S$2,X18&lt;$R$3),$S$2,AND(X18&gt;=$R$3,X18&lt;=$S$3),X18,X18&gt;$S$3,$S$3)</f>
        <v>#NAME?</v>
      </c>
      <c r="Z18" s="56">
        <f t="shared" si="5"/>
        <v>45580</v>
      </c>
      <c r="AA18" s="546">
        <f t="shared" si="6"/>
        <v>0.70833333333333337</v>
      </c>
      <c r="AB18" s="544" t="e">
        <f t="array" aca="1" ref="AB18" ca="1">_xlfn.IFS(AA18="","",AA18&lt;=$R$2,$R$2,AND(AA18&gt;=$R$2,AA18&lt;=$S$2),AA18,AND(AA18&gt;$S$2,AA18&lt;$R$3),$S$2,AND(AA18&gt;=$R$3,AA18&lt;=$S$3),AA18,AA18&gt;$S$3,$S$3)</f>
        <v>#NAME?</v>
      </c>
      <c r="AC18" s="544" t="str">
        <f t="array" aca="1" ref="AC18" ca="1">IFERROR(IF(W18=Z18,_xlfn.IFS(AND(Y18&lt;$S$2,AB18&lt;=$S$2),AB18-Y18,AND(Y18&lt;$S$2,AB18&gt;=$R$3),AB18-Y18-$T$4,AND(Y18&gt;$S$2,AB18&lt;=$S$3),AB18-Y18),FALSE),"")</f>
        <v/>
      </c>
      <c r="AD18" s="544" t="b">
        <f t="array" aca="1" ref="AD18" ca="1">IF(AC18=FALSE,_xlfn.IFS(Y18&lt;=$S$2,$S$2-Y18+($S$3-$R$3),Y18&gt;$S$2,$S$3-Y18),FALSE)</f>
        <v>0</v>
      </c>
      <c r="AE18" s="544" t="b">
        <f t="shared" ca="1" si="7"/>
        <v>0</v>
      </c>
      <c r="AF18" s="78">
        <f>IF(W18&lt;&gt;Z18,(NETWORKDAYS(W18,Z18,LISTAS!$X$2:$X$43)-2),0)</f>
        <v>0</v>
      </c>
      <c r="AG18" s="56">
        <f t="shared" si="8"/>
        <v>45580</v>
      </c>
      <c r="AH18" s="546">
        <f t="shared" si="9"/>
        <v>0.70833333333333337</v>
      </c>
      <c r="AI18" s="544" t="e">
        <f t="array" aca="1" ref="AI18" ca="1">_xlfn.IFS(AH18="","",AH18&lt;=$R$2,$R$2,AND(AH18&gt;=$R$2,AH18&lt;=$S$2),AH18,AND(AH18&gt;$S$2,AH18&lt;$R$3),$S$2,AND(AH18&gt;=$R$3,AH18&lt;=$S$3),AH18,AH18&gt;$S$3,$S$3)</f>
        <v>#NAME?</v>
      </c>
      <c r="AJ18" s="544" t="str">
        <f t="array" aca="1" ref="AJ18" ca="1">IFERROR(IF(W18=AG18,_xlfn.IFS(AND(X18&lt;$S$2,AI18&lt;=$S$2),AI18-X18,AND(X18&lt;$S$2,AI18&gt;=$R$3),AI18-X18-$T$4,AND(X18&gt;$S$2,AI18&lt;=$S$3),AI18-X18),FALSE),"")</f>
        <v/>
      </c>
      <c r="AK18" s="545" t="b">
        <f t="array" aca="1" ref="AK18" ca="1">IF(AJ18=FALSE,_xlfn.IFS(Y18&lt;=$S$2,$S$2-Y18+($S$3-$R$3),Y18&gt;$S$2,$S$3-Y18),FALSE)</f>
        <v>0</v>
      </c>
      <c r="AL18" s="545" t="b">
        <f t="shared" ca="1" si="10"/>
        <v>0</v>
      </c>
      <c r="AM18" s="78">
        <f>IF(AG18&lt;&gt;W18,(NETWORKDAYS(W18,AG18,LISTAS!$X$24:$X$42)-2),0)</f>
        <v>0</v>
      </c>
      <c r="AN18" s="80" t="e">
        <f t="array" aca="1" ref="AN18" ca="1">IF(U18="Erro","Erro",_xlfn.IFS(ISBLANK(T18),"",T18=R18,"DENTRO DO PRAZO",T18&gt;R18,"ATRASADO",T18&lt;R18,"ANTECIPADO"))</f>
        <v>#VALUE!</v>
      </c>
      <c r="AO18" s="81" t="e">
        <f t="shared" ca="1" si="11"/>
        <v>#VALUE!</v>
      </c>
      <c r="AP18" s="82" t="str">
        <f t="array" aca="1" ref="AP18" ca="1">IFERROR(_xlfn.IFS(AO18*100&gt;80,0,AND(AO18*100&lt;=80,AO18*100&gt;70),2,AND(AO18*100&lt;=70,AO18*100&gt;60),3,AND(AO18*100&lt;=60,AO18*100&gt;50),4,AND(AO18*100&lt;=50,AO18*100&gt;40),5,AND(AO18*100&lt;=40,AO18*100&gt;30),6,AND(AO18*100&lt;=30,AO18*100&gt;20),7,AND(AO18*100&lt;=20,AO18*100&gt;10),8,AND(AO18*100&lt;=10,AO18*100&gt;0),9,AO18=0,10,AND(AO18*100&gt;-25,AO18&lt;0),11,(AO18*100&lt;-25),12),"")</f>
        <v/>
      </c>
      <c r="AQ18" s="591">
        <v>1</v>
      </c>
      <c r="AR18" s="61">
        <v>1</v>
      </c>
      <c r="AS18" s="68">
        <f t="shared" si="12"/>
        <v>1</v>
      </c>
      <c r="AT18" s="59" t="str">
        <f t="array" aca="1" ref="AT18" ca="1">IFERROR(_xlfn.IFS(AS18*100&lt;15,0,AND(AS18*100&gt;=15,AS18*100&lt;25),2,AND(AS18*100&gt;=25,AS18*100&lt;35),3,AND(AS18*100&gt;=35,AS18*100&lt;45),4,AND(AS18*100&gt;=45,AS18*100&lt;55),5,AND(AS18*100&gt;=55,AS18*100&lt;65),6,AND(AS18*100&gt;=65,AS18*100&lt;75),7,AND(AS18*100&gt;=75,AS18*100&lt;85),8,AND(AS18*100&gt;=85,AS18*100&lt;95),9,AND(AS18*100&gt;=95,AS18*100&lt;105),10,AND(AS18*100&gt;=105,AS18*100&lt;125),11,(AS18*100&gt;=125),12),"")</f>
        <v/>
      </c>
      <c r="AU18" s="591" t="s">
        <v>677</v>
      </c>
      <c r="AV18" s="59" t="str">
        <f t="array" aca="1" ref="AV18" ca="1">IFERROR((_xlfn.IFS(AU18="Inaceitável",0,AU18="Ruim",4,AU18="Regular",6,AU18="Bom",8,AU18="Precisa",10,AU18="Excepcional",12)),"")</f>
        <v/>
      </c>
      <c r="AW18" s="59" t="str">
        <f t="shared" ca="1" si="13"/>
        <v/>
      </c>
      <c r="AX18" s="62" t="str">
        <f t="shared" ca="1" si="14"/>
        <v/>
      </c>
      <c r="AY18" s="66" t="str">
        <f t="array" aca="1" ref="AY18" ca="1">IFERROR(_xlfn.IFS(OR(AP18=0,AT18=0,AX18=0),0,AND(AP18&lt;&gt;"",AT18&lt;&gt;"",AX18&lt;&gt;""),AVERAGE(AP18,AT18,AX18)),"")</f>
        <v/>
      </c>
    </row>
    <row r="19" spans="3:51" ht="35.25" customHeight="1">
      <c r="C19" s="814" t="str">
        <f>IF(F19=0,"",VLOOKUP(F19,'DFT - GNCP'!$D$4:$E$34,2))</f>
        <v>Implementação dos critérios de aferição da produtividade e mérito e da avaliação de desempenho  gerida</v>
      </c>
      <c r="D19" s="815"/>
      <c r="E19" s="816"/>
      <c r="F19" s="817" t="s">
        <v>668</v>
      </c>
      <c r="G19" s="815"/>
      <c r="H19" s="818"/>
      <c r="I19" s="198"/>
      <c r="J19" s="51" t="s">
        <v>669</v>
      </c>
      <c r="K19" s="50" t="s">
        <v>670</v>
      </c>
      <c r="L19" s="49">
        <v>2</v>
      </c>
      <c r="M19" s="51" t="s">
        <v>126</v>
      </c>
      <c r="N19" s="50" t="s">
        <v>132</v>
      </c>
      <c r="O19" s="53" t="str">
        <f t="array" aca="1" ref="O19" ca="1">IFERROR(_xlfn.IFS(AND(M19="Baixo",N19="Baixa"),"Muito Baixa",AND(M19="Baixo",N19="Média"),"Baixa",AND(M19="Médio",N19="Baixa"),"Baixa",AND(M19="Baixo",N19="Alta"),"Média",AND(M19="Médio",N19="Média"),"Média",AND(M19="Alto",N19="Baixa"),"Média",AND(M19="Médio",N19="Alta"),"Alta",AND(M19="Alto",N19="Média"),"Alta",AND(M19="Alto",N19="Alta"),"Muito Alta"),"")</f>
        <v/>
      </c>
      <c r="P19" s="54" t="str">
        <f t="array" aca="1" ref="P19" ca="1">IFERROR(_xlfn.IFS(O19="Muito Baixa",0.6,O19="Baixa",0.7,O19="Média",0.8,O19="Alta",0.9,O19="Muito Alta",1),"")</f>
        <v/>
      </c>
      <c r="Q19" s="55">
        <v>45581.354166666657</v>
      </c>
      <c r="R19" s="55">
        <v>45581.743055555547</v>
      </c>
      <c r="S19" s="542" t="e">
        <f t="shared" ca="1" si="0"/>
        <v>#VALUE!</v>
      </c>
      <c r="T19" s="55">
        <v>45581.743055555547</v>
      </c>
      <c r="U19" s="543" t="e">
        <f t="shared" ca="1" si="1"/>
        <v>#VALUE!</v>
      </c>
      <c r="V19" s="79" t="e">
        <f t="shared" ca="1" si="2"/>
        <v>#VALUE!</v>
      </c>
      <c r="W19" s="56">
        <f t="shared" si="3"/>
        <v>45581</v>
      </c>
      <c r="X19" s="546">
        <f t="shared" si="4"/>
        <v>0.35416666666666669</v>
      </c>
      <c r="Y19" s="544" t="e">
        <f t="array" aca="1" ref="Y19" ca="1">_xlfn.IFS(X19="","",X19&lt;=$R$2,$R$2,AND(X19&gt;=$R$2,X19&lt;=$S$2),X19,AND(X19&gt;$S$2,X19&lt;$R$3),$S$2,AND(X19&gt;=$R$3,X19&lt;=$S$3),X19,X19&gt;$S$3,$S$3)</f>
        <v>#NAME?</v>
      </c>
      <c r="Z19" s="56">
        <f t="shared" si="5"/>
        <v>45581</v>
      </c>
      <c r="AA19" s="546">
        <f t="shared" si="6"/>
        <v>0.74305555555555547</v>
      </c>
      <c r="AB19" s="544" t="e">
        <f t="array" aca="1" ref="AB19" ca="1">_xlfn.IFS(AA19="","",AA19&lt;=$R$2,$R$2,AND(AA19&gt;=$R$2,AA19&lt;=$S$2),AA19,AND(AA19&gt;$S$2,AA19&lt;$R$3),$S$2,AND(AA19&gt;=$R$3,AA19&lt;=$S$3),AA19,AA19&gt;$S$3,$S$3)</f>
        <v>#NAME?</v>
      </c>
      <c r="AC19" s="544" t="str">
        <f t="array" aca="1" ref="AC19" ca="1">IFERROR(IF(W19=Z19,_xlfn.IFS(AND(Y19&lt;$S$2,AB19&lt;=$S$2),AB19-Y19,AND(Y19&lt;$S$2,AB19&gt;=$R$3),AB19-Y19-$T$4,AND(Y19&gt;$S$2,AB19&lt;=$S$3),AB19-Y19),FALSE),"")</f>
        <v/>
      </c>
      <c r="AD19" s="544" t="b">
        <f t="array" aca="1" ref="AD19" ca="1">IF(AC19=FALSE,_xlfn.IFS(Y19&lt;=$S$2,$S$2-Y19+($S$3-$R$3),Y19&gt;$S$2,$S$3-Y19),FALSE)</f>
        <v>0</v>
      </c>
      <c r="AE19" s="544" t="b">
        <f t="shared" ca="1" si="7"/>
        <v>0</v>
      </c>
      <c r="AF19" s="78">
        <f>IF(W19&lt;&gt;Z19,(NETWORKDAYS(W19,Z19,LISTAS!$X$2:$X$43)-2),0)</f>
        <v>0</v>
      </c>
      <c r="AG19" s="56">
        <f t="shared" si="8"/>
        <v>45581</v>
      </c>
      <c r="AH19" s="546">
        <f t="shared" si="9"/>
        <v>0.74305555555555547</v>
      </c>
      <c r="AI19" s="544" t="e">
        <f t="array" aca="1" ref="AI19" ca="1">_xlfn.IFS(AH19="","",AH19&lt;=$R$2,$R$2,AND(AH19&gt;=$R$2,AH19&lt;=$S$2),AH19,AND(AH19&gt;$S$2,AH19&lt;$R$3),$S$2,AND(AH19&gt;=$R$3,AH19&lt;=$S$3),AH19,AH19&gt;$S$3,$S$3)</f>
        <v>#NAME?</v>
      </c>
      <c r="AJ19" s="544" t="str">
        <f t="array" aca="1" ref="AJ19" ca="1">IFERROR(IF(W19=AG19,_xlfn.IFS(AND(X19&lt;$S$2,AI19&lt;=$S$2),AI19-X19,AND(X19&lt;$S$2,AI19&gt;=$R$3),AI19-X19-$T$4,AND(X19&gt;$S$2,AI19&lt;=$S$3),AI19-X19),FALSE),"")</f>
        <v/>
      </c>
      <c r="AK19" s="545" t="b">
        <f t="array" aca="1" ref="AK19" ca="1">IF(AJ19=FALSE,_xlfn.IFS(Y19&lt;=$S$2,$S$2-Y19+($S$3-$R$3),Y19&gt;$S$2,$S$3-Y19),FALSE)</f>
        <v>0</v>
      </c>
      <c r="AL19" s="545" t="b">
        <f t="shared" ca="1" si="10"/>
        <v>0</v>
      </c>
      <c r="AM19" s="78">
        <f>IF(AG19&lt;&gt;W19,(NETWORKDAYS(W19,AG19,LISTAS!$X$24:$X$42)-2),0)</f>
        <v>0</v>
      </c>
      <c r="AN19" s="80" t="e">
        <f t="array" aca="1" ref="AN19" ca="1">IF(U19="Erro","Erro",_xlfn.IFS(ISBLANK(T19),"",T19=R19,"DENTRO DO PRAZO",T19&gt;R19,"ATRASADO",T19&lt;R19,"ANTECIPADO"))</f>
        <v>#VALUE!</v>
      </c>
      <c r="AO19" s="81" t="e">
        <f t="shared" ca="1" si="11"/>
        <v>#VALUE!</v>
      </c>
      <c r="AP19" s="82" t="str">
        <f t="array" aca="1" ref="AP19" ca="1">IFERROR(_xlfn.IFS(AO19*100&gt;80,0,AND(AO19*100&lt;=80,AO19*100&gt;70),2,AND(AO19*100&lt;=70,AO19*100&gt;60),3,AND(AO19*100&lt;=60,AO19*100&gt;50),4,AND(AO19*100&lt;=50,AO19*100&gt;40),5,AND(AO19*100&lt;=40,AO19*100&gt;30),6,AND(AO19*100&lt;=30,AO19*100&gt;20),7,AND(AO19*100&lt;=20,AO19*100&gt;10),8,AND(AO19*100&lt;=10,AO19*100&gt;0),9,AO19=0,10,AND(AO19*100&gt;-25,AO19&lt;0),11,(AO19*100&lt;-25),12),"")</f>
        <v/>
      </c>
      <c r="AQ19" s="591">
        <v>1</v>
      </c>
      <c r="AR19" s="61">
        <v>1</v>
      </c>
      <c r="AS19" s="68">
        <f t="shared" si="12"/>
        <v>1</v>
      </c>
      <c r="AT19" s="59" t="str">
        <f t="array" aca="1" ref="AT19" ca="1">IFERROR(_xlfn.IFS(AS19*100&lt;15,0,AND(AS19*100&gt;=15,AS19*100&lt;25),2,AND(AS19*100&gt;=25,AS19*100&lt;35),3,AND(AS19*100&gt;=35,AS19*100&lt;45),4,AND(AS19*100&gt;=45,AS19*100&lt;55),5,AND(AS19*100&gt;=55,AS19*100&lt;65),6,AND(AS19*100&gt;=65,AS19*100&lt;75),7,AND(AS19*100&gt;=75,AS19*100&lt;85),8,AND(AS19*100&gt;=85,AS19*100&lt;95),9,AND(AS19*100&gt;=95,AS19*100&lt;105),10,AND(AS19*100&gt;=105,AS19*100&lt;125),11,(AS19*100&gt;=125),12),"")</f>
        <v/>
      </c>
      <c r="AU19" s="591" t="s">
        <v>671</v>
      </c>
      <c r="AV19" s="59" t="str">
        <f t="array" aca="1" ref="AV19" ca="1">IFERROR((_xlfn.IFS(AU19="Inaceitável",0,AU19="Ruim",4,AU19="Regular",6,AU19="Bom",8,AU19="Precisa",10,AU19="Excepcional",12)),"")</f>
        <v/>
      </c>
      <c r="AW19" s="59" t="str">
        <f t="shared" ca="1" si="13"/>
        <v/>
      </c>
      <c r="AX19" s="62" t="str">
        <f t="shared" ca="1" si="14"/>
        <v/>
      </c>
      <c r="AY19" s="66" t="str">
        <f t="array" aca="1" ref="AY19" ca="1">IFERROR(_xlfn.IFS(OR(AP19=0,AT19=0,AX19=0),0,AND(AP19&lt;&gt;"",AT19&lt;&gt;"",AX19&lt;&gt;""),AVERAGE(AP19,AT19,AX19)),"")</f>
        <v/>
      </c>
    </row>
    <row r="20" spans="3:51" ht="35.25" customHeight="1">
      <c r="C20" s="814" t="str">
        <f>IF(F20=0,"",VLOOKUP(F20,'DFT - GNCP'!$D$4:$E$34,2))</f>
        <v>Estrutura dos cargos e carreiras do Poder Executivo estadual adequada</v>
      </c>
      <c r="D20" s="815"/>
      <c r="E20" s="816"/>
      <c r="F20" s="817" t="s">
        <v>676</v>
      </c>
      <c r="G20" s="815"/>
      <c r="H20" s="818"/>
      <c r="I20" s="198"/>
      <c r="J20" s="50" t="s">
        <v>669</v>
      </c>
      <c r="K20" s="50" t="s">
        <v>670</v>
      </c>
      <c r="L20" s="49">
        <v>2</v>
      </c>
      <c r="M20" s="51" t="s">
        <v>126</v>
      </c>
      <c r="N20" s="50" t="s">
        <v>132</v>
      </c>
      <c r="O20" s="53" t="str">
        <f t="array" aca="1" ref="O20" ca="1">IFERROR(_xlfn.IFS(AND(M20="Baixo",N20="Baixa"),"Muito Baixa",AND(M20="Baixo",N20="Média"),"Baixa",AND(M20="Médio",N20="Baixa"),"Baixa",AND(M20="Baixo",N20="Alta"),"Média",AND(M20="Médio",N20="Média"),"Média",AND(M20="Alto",N20="Baixa"),"Média",AND(M20="Médio",N20="Alta"),"Alta",AND(M20="Alto",N20="Média"),"Alta",AND(M20="Alto",N20="Alta"),"Muito Alta"),"")</f>
        <v/>
      </c>
      <c r="P20" s="54" t="str">
        <f t="array" aca="1" ref="P20" ca="1">IFERROR(_xlfn.IFS(O20="Muito Baixa",0.6,O20="Baixa",0.7,O20="Média",0.8,O20="Alta",0.9,O20="Muito Alta",1),"")</f>
        <v/>
      </c>
      <c r="Q20" s="55">
        <v>45582.364583333343</v>
      </c>
      <c r="R20" s="55">
        <v>45582.390277777777</v>
      </c>
      <c r="S20" s="542" t="e">
        <f t="shared" ca="1" si="0"/>
        <v>#VALUE!</v>
      </c>
      <c r="T20" s="55">
        <v>45582.390277777777</v>
      </c>
      <c r="U20" s="543" t="e">
        <f t="shared" ca="1" si="1"/>
        <v>#VALUE!</v>
      </c>
      <c r="V20" s="79" t="e">
        <f t="shared" ca="1" si="2"/>
        <v>#VALUE!</v>
      </c>
      <c r="W20" s="56">
        <f t="shared" si="3"/>
        <v>45582</v>
      </c>
      <c r="X20" s="546">
        <f t="shared" si="4"/>
        <v>0.36458333333333331</v>
      </c>
      <c r="Y20" s="544" t="e">
        <f t="array" aca="1" ref="Y20" ca="1">_xlfn.IFS(X20="","",X20&lt;=$R$2,$R$2,AND(X20&gt;=$R$2,X20&lt;=$S$2),X20,AND(X20&gt;$S$2,X20&lt;$R$3),$S$2,AND(X20&gt;=$R$3,X20&lt;=$S$3),X20,X20&gt;$S$3,$S$3)</f>
        <v>#NAME?</v>
      </c>
      <c r="Z20" s="56">
        <f t="shared" si="5"/>
        <v>45582</v>
      </c>
      <c r="AA20" s="546">
        <f t="shared" si="6"/>
        <v>0.39027777777777778</v>
      </c>
      <c r="AB20" s="544" t="e">
        <f t="array" aca="1" ref="AB20" ca="1">_xlfn.IFS(AA20="","",AA20&lt;=$R$2,$R$2,AND(AA20&gt;=$R$2,AA20&lt;=$S$2),AA20,AND(AA20&gt;$S$2,AA20&lt;$R$3),$S$2,AND(AA20&gt;=$R$3,AA20&lt;=$S$3),AA20,AA20&gt;$S$3,$S$3)</f>
        <v>#NAME?</v>
      </c>
      <c r="AC20" s="544" t="str">
        <f t="array" aca="1" ref="AC20" ca="1">IFERROR(IF(W20=Z20,_xlfn.IFS(AND(Y20&lt;$S$2,AB20&lt;=$S$2),AB20-Y20,AND(Y20&lt;$S$2,AB20&gt;=$R$3),AB20-Y20-$T$4,AND(Y20&gt;$S$2,AB20&lt;=$S$3),AB20-Y20),FALSE),"")</f>
        <v/>
      </c>
      <c r="AD20" s="544" t="b">
        <f t="array" aca="1" ref="AD20" ca="1">IF(AC20=FALSE,_xlfn.IFS(Y20&lt;=$S$2,$S$2-Y20+($S$3-$R$3),Y20&gt;$S$2,$S$3-Y20),FALSE)</f>
        <v>0</v>
      </c>
      <c r="AE20" s="544" t="b">
        <f t="shared" ca="1" si="7"/>
        <v>0</v>
      </c>
      <c r="AF20" s="78">
        <f>IF(W20&lt;&gt;Z20,(NETWORKDAYS(W20,Z20,LISTAS!$X$2:$X$43)-2),0)</f>
        <v>0</v>
      </c>
      <c r="AG20" s="56">
        <f t="shared" si="8"/>
        <v>45582</v>
      </c>
      <c r="AH20" s="546">
        <f t="shared" si="9"/>
        <v>0.39027777777777778</v>
      </c>
      <c r="AI20" s="544" t="e">
        <f t="array" aca="1" ref="AI20" ca="1">_xlfn.IFS(AH20="","",AH20&lt;=$R$2,$R$2,AND(AH20&gt;=$R$2,AH20&lt;=$S$2),AH20,AND(AH20&gt;$S$2,AH20&lt;$R$3),$S$2,AND(AH20&gt;=$R$3,AH20&lt;=$S$3),AH20,AH20&gt;$S$3,$S$3)</f>
        <v>#NAME?</v>
      </c>
      <c r="AJ20" s="544" t="str">
        <f t="array" aca="1" ref="AJ20" ca="1">IFERROR(IF(W20=AG20,_xlfn.IFS(AND(X20&lt;$S$2,AI20&lt;=$S$2),AI20-X20,AND(X20&lt;$S$2,AI20&gt;=$R$3),AI20-X20-$T$4,AND(X20&gt;$S$2,AI20&lt;=$S$3),AI20-X20),FALSE),"")</f>
        <v/>
      </c>
      <c r="AK20" s="545" t="b">
        <f t="array" aca="1" ref="AK20" ca="1">IF(AJ20=FALSE,_xlfn.IFS(Y20&lt;=$S$2,$S$2-Y20+($S$3-$R$3),Y20&gt;$S$2,$S$3-Y20),FALSE)</f>
        <v>0</v>
      </c>
      <c r="AL20" s="545" t="b">
        <f t="shared" ca="1" si="10"/>
        <v>0</v>
      </c>
      <c r="AM20" s="78">
        <f>IF(AG20&lt;&gt;W20,(NETWORKDAYS(W20,AG20,LISTAS!$X$24:$X$42)-2),0)</f>
        <v>0</v>
      </c>
      <c r="AN20" s="80" t="e">
        <f t="array" aca="1" ref="AN20" ca="1">IF(U20="Erro","Erro",_xlfn.IFS(ISBLANK(T20),"",T20=R20,"DENTRO DO PRAZO",T20&gt;R20,"ATRASADO",T20&lt;R20,"ANTECIPADO"))</f>
        <v>#VALUE!</v>
      </c>
      <c r="AO20" s="81" t="e">
        <f t="shared" ca="1" si="11"/>
        <v>#VALUE!</v>
      </c>
      <c r="AP20" s="82" t="str">
        <f t="array" aca="1" ref="AP20" ca="1">IFERROR(_xlfn.IFS(AO20*100&gt;80,0,AND(AO20*100&lt;=80,AO20*100&gt;70),2,AND(AO20*100&lt;=70,AO20*100&gt;60),3,AND(AO20*100&lt;=60,AO20*100&gt;50),4,AND(AO20*100&lt;=50,AO20*100&gt;40),5,AND(AO20*100&lt;=40,AO20*100&gt;30),6,AND(AO20*100&lt;=30,AO20*100&gt;20),7,AND(AO20*100&lt;=20,AO20*100&gt;10),8,AND(AO20*100&lt;=10,AO20*100&gt;0),9,AO20=0,10,AND(AO20*100&gt;-25,AO20&lt;0),11,(AO20*100&lt;-25),12),"")</f>
        <v/>
      </c>
      <c r="AQ20" s="591">
        <v>1</v>
      </c>
      <c r="AR20" s="61">
        <v>1</v>
      </c>
      <c r="AS20" s="68">
        <f t="shared" si="12"/>
        <v>1</v>
      </c>
      <c r="AT20" s="59" t="str">
        <f t="array" aca="1" ref="AT20" ca="1">IFERROR(_xlfn.IFS(AS20*100&lt;15,0,AND(AS20*100&gt;=15,AS20*100&lt;25),2,AND(AS20*100&gt;=25,AS20*100&lt;35),3,AND(AS20*100&gt;=35,AS20*100&lt;45),4,AND(AS20*100&gt;=45,AS20*100&lt;55),5,AND(AS20*100&gt;=55,AS20*100&lt;65),6,AND(AS20*100&gt;=65,AS20*100&lt;75),7,AND(AS20*100&gt;=75,AS20*100&lt;85),8,AND(AS20*100&gt;=85,AS20*100&lt;95),9,AND(AS20*100&gt;=95,AS20*100&lt;105),10,AND(AS20*100&gt;=105,AS20*100&lt;125),11,(AS20*100&gt;=125),12),"")</f>
        <v/>
      </c>
      <c r="AU20" s="591" t="s">
        <v>167</v>
      </c>
      <c r="AV20" s="59" t="str">
        <f t="array" aca="1" ref="AV20" ca="1">IFERROR((_xlfn.IFS(AU20="Inaceitável",0,AU20="Ruim",4,AU20="Regular",6,AU20="Bom",8,AU20="Precisa",10,AU20="Excepcional",12)),"")</f>
        <v/>
      </c>
      <c r="AW20" s="59" t="str">
        <f t="shared" ca="1" si="13"/>
        <v/>
      </c>
      <c r="AX20" s="62" t="str">
        <f t="shared" ca="1" si="14"/>
        <v/>
      </c>
      <c r="AY20" s="66" t="str">
        <f t="array" aca="1" ref="AY20" ca="1">IFERROR(_xlfn.IFS(OR(AP20=0,AT20=0,AX20=0),0,AND(AP20&lt;&gt;"",AT20&lt;&gt;"",AX20&lt;&gt;""),AVERAGE(AP20,AT20,AX20)),"")</f>
        <v/>
      </c>
    </row>
    <row r="21" spans="3:51" ht="35.25" customHeight="1">
      <c r="C21" s="814" t="str">
        <f>IF(F21=0,"",VLOOKUP(F21,'DFT - GNCP'!$D$4:$E$34,2))</f>
        <v>Legislação e normativas de pessoal do Poder Executivo adequadas</v>
      </c>
      <c r="D21" s="815"/>
      <c r="E21" s="816"/>
      <c r="F21" s="817" t="s">
        <v>678</v>
      </c>
      <c r="G21" s="815"/>
      <c r="H21" s="818"/>
      <c r="I21" s="198"/>
      <c r="J21" s="51" t="s">
        <v>673</v>
      </c>
      <c r="K21" s="50" t="s">
        <v>670</v>
      </c>
      <c r="L21" s="49">
        <v>4</v>
      </c>
      <c r="M21" s="51" t="s">
        <v>126</v>
      </c>
      <c r="N21" s="50" t="s">
        <v>123</v>
      </c>
      <c r="O21" s="53" t="str">
        <f t="array" aca="1" ref="O21" ca="1">IFERROR(_xlfn.IFS(AND(M21="Baixo",N21="Baixa"),"Muito Baixa",AND(M21="Baixo",N21="Média"),"Baixa",AND(M21="Médio",N21="Baixa"),"Baixa",AND(M21="Baixo",N21="Alta"),"Média",AND(M21="Médio",N21="Média"),"Média",AND(M21="Alto",N21="Baixa"),"Média",AND(M21="Médio",N21="Alta"),"Alta",AND(M21="Alto",N21="Média"),"Alta",AND(M21="Alto",N21="Alta"),"Muito Alta"),"")</f>
        <v/>
      </c>
      <c r="P21" s="54" t="str">
        <f t="array" aca="1" ref="P21" ca="1">IFERROR(_xlfn.IFS(O21="Muito Baixa",0.6,O21="Baixa",0.7,O21="Média",0.8,O21="Alta",0.9,O21="Muito Alta",1),"")</f>
        <v/>
      </c>
      <c r="Q21" s="55">
        <v>45582.393055555563</v>
      </c>
      <c r="R21" s="55">
        <v>45582.458333333343</v>
      </c>
      <c r="S21" s="542" t="e">
        <f t="shared" ca="1" si="0"/>
        <v>#VALUE!</v>
      </c>
      <c r="T21" s="55">
        <v>45582.458333333343</v>
      </c>
      <c r="U21" s="543" t="e">
        <f t="shared" ca="1" si="1"/>
        <v>#VALUE!</v>
      </c>
      <c r="V21" s="79" t="e">
        <f t="shared" ca="1" si="2"/>
        <v>#VALUE!</v>
      </c>
      <c r="W21" s="56">
        <f t="shared" si="3"/>
        <v>45582</v>
      </c>
      <c r="X21" s="546">
        <f t="shared" si="4"/>
        <v>0.39305555555555555</v>
      </c>
      <c r="Y21" s="544" t="e">
        <f t="array" aca="1" ref="Y21" ca="1">_xlfn.IFS(X21="","",X21&lt;=$R$2,$R$2,AND(X21&gt;=$R$2,X21&lt;=$S$2),X21,AND(X21&gt;$S$2,X21&lt;$R$3),$S$2,AND(X21&gt;=$R$3,X21&lt;=$S$3),X21,X21&gt;$S$3,$S$3)</f>
        <v>#NAME?</v>
      </c>
      <c r="Z21" s="56">
        <f t="shared" si="5"/>
        <v>45582</v>
      </c>
      <c r="AA21" s="546">
        <f t="shared" si="6"/>
        <v>0.45833333333333331</v>
      </c>
      <c r="AB21" s="544" t="e">
        <f t="array" aca="1" ref="AB21" ca="1">_xlfn.IFS(AA21="","",AA21&lt;=$R$2,$R$2,AND(AA21&gt;=$R$2,AA21&lt;=$S$2),AA21,AND(AA21&gt;$S$2,AA21&lt;$R$3),$S$2,AND(AA21&gt;=$R$3,AA21&lt;=$S$3),AA21,AA21&gt;$S$3,$S$3)</f>
        <v>#NAME?</v>
      </c>
      <c r="AC21" s="544" t="str">
        <f t="array" aca="1" ref="AC21" ca="1">IFERROR(IF(W21=Z21,_xlfn.IFS(AND(Y21&lt;$S$2,AB21&lt;=$S$2),AB21-Y21,AND(Y21&lt;$S$2,AB21&gt;=$R$3),AB21-Y21-$T$4,AND(Y21&gt;$S$2,AB21&lt;=$S$3),AB21-Y21),FALSE),"")</f>
        <v/>
      </c>
      <c r="AD21" s="544" t="b">
        <f t="array" aca="1" ref="AD21" ca="1">IF(AC21=FALSE,_xlfn.IFS(Y21&lt;=$S$2,$S$2-Y21+($S$3-$R$3),Y21&gt;$S$2,$S$3-Y21),FALSE)</f>
        <v>0</v>
      </c>
      <c r="AE21" s="544" t="b">
        <f t="shared" ca="1" si="7"/>
        <v>0</v>
      </c>
      <c r="AF21" s="78">
        <f>IF(W21&lt;&gt;Z21,(NETWORKDAYS(W21,Z21,LISTAS!$X$2:$X$43)-2),0)</f>
        <v>0</v>
      </c>
      <c r="AG21" s="56">
        <f t="shared" si="8"/>
        <v>45582</v>
      </c>
      <c r="AH21" s="546">
        <f t="shared" si="9"/>
        <v>0.45833333333333331</v>
      </c>
      <c r="AI21" s="544" t="e">
        <f t="array" aca="1" ref="AI21" ca="1">_xlfn.IFS(AH21="","",AH21&lt;=$R$2,$R$2,AND(AH21&gt;=$R$2,AH21&lt;=$S$2),AH21,AND(AH21&gt;$S$2,AH21&lt;$R$3),$S$2,AND(AH21&gt;=$R$3,AH21&lt;=$S$3),AH21,AH21&gt;$S$3,$S$3)</f>
        <v>#NAME?</v>
      </c>
      <c r="AJ21" s="544" t="str">
        <f t="array" aca="1" ref="AJ21" ca="1">IFERROR(IF(W21=AG21,_xlfn.IFS(AND(X21&lt;$S$2,AI21&lt;=$S$2),AI21-X21,AND(X21&lt;$S$2,AI21&gt;=$R$3),AI21-X21-$T$4,AND(X21&gt;$S$2,AI21&lt;=$S$3),AI21-X21),FALSE),"")</f>
        <v/>
      </c>
      <c r="AK21" s="545" t="b">
        <f t="array" aca="1" ref="AK21" ca="1">IF(AJ21=FALSE,_xlfn.IFS(Y21&lt;=$S$2,$S$2-Y21+($S$3-$R$3),Y21&gt;$S$2,$S$3-Y21),FALSE)</f>
        <v>0</v>
      </c>
      <c r="AL21" s="545" t="b">
        <f t="shared" ca="1" si="10"/>
        <v>0</v>
      </c>
      <c r="AM21" s="78">
        <f>IF(AG21&lt;&gt;W21,(NETWORKDAYS(W21,AG21,LISTAS!$X$24:$X$42)-2),0)</f>
        <v>0</v>
      </c>
      <c r="AN21" s="80" t="e">
        <f t="array" aca="1" ref="AN21" ca="1">IF(U21="Erro","Erro",_xlfn.IFS(ISBLANK(T21),"",T21=R21,"DENTRO DO PRAZO",T21&gt;R21,"ATRASADO",T21&lt;R21,"ANTECIPADO"))</f>
        <v>#VALUE!</v>
      </c>
      <c r="AO21" s="81" t="e">
        <f t="shared" ca="1" si="11"/>
        <v>#VALUE!</v>
      </c>
      <c r="AP21" s="82" t="str">
        <f t="array" aca="1" ref="AP21" ca="1">IFERROR(_xlfn.IFS(AO21*100&gt;80,0,AND(AO21*100&lt;=80,AO21*100&gt;70),2,AND(AO21*100&lt;=70,AO21*100&gt;60),3,AND(AO21*100&lt;=60,AO21*100&gt;50),4,AND(AO21*100&lt;=50,AO21*100&gt;40),5,AND(AO21*100&lt;=40,AO21*100&gt;30),6,AND(AO21*100&lt;=30,AO21*100&gt;20),7,AND(AO21*100&lt;=20,AO21*100&gt;10),8,AND(AO21*100&lt;=10,AO21*100&gt;0),9,AO21=0,10,AND(AO21*100&gt;-25,AO21&lt;0),11,(AO21*100&lt;-25),12),"")</f>
        <v/>
      </c>
      <c r="AQ21" s="591">
        <v>1</v>
      </c>
      <c r="AR21" s="61">
        <v>1</v>
      </c>
      <c r="AS21" s="68">
        <f t="shared" si="12"/>
        <v>1</v>
      </c>
      <c r="AT21" s="59" t="str">
        <f t="array" aca="1" ref="AT21" ca="1">IFERROR(_xlfn.IFS(AS21*100&lt;15,0,AND(AS21*100&gt;=15,AS21*100&lt;25),2,AND(AS21*100&gt;=25,AS21*100&lt;35),3,AND(AS21*100&gt;=35,AS21*100&lt;45),4,AND(AS21*100&gt;=45,AS21*100&lt;55),5,AND(AS21*100&gt;=55,AS21*100&lt;65),6,AND(AS21*100&gt;=65,AS21*100&lt;75),7,AND(AS21*100&gt;=75,AS21*100&lt;85),8,AND(AS21*100&gt;=85,AS21*100&lt;95),9,AND(AS21*100&gt;=95,AS21*100&lt;105),10,AND(AS21*100&gt;=105,AS21*100&lt;125),11,(AS21*100&gt;=125),12),"")</f>
        <v/>
      </c>
      <c r="AU21" s="591" t="s">
        <v>170</v>
      </c>
      <c r="AV21" s="59" t="str">
        <f t="array" aca="1" ref="AV21" ca="1">IFERROR((_xlfn.IFS(AU21="Inaceitável",0,AU21="Ruim",4,AU21="Regular",6,AU21="Bom",8,AU21="Precisa",10,AU21="Excepcional",12)),"")</f>
        <v/>
      </c>
      <c r="AW21" s="59" t="str">
        <f t="shared" ca="1" si="13"/>
        <v/>
      </c>
      <c r="AX21" s="62" t="str">
        <f t="shared" ca="1" si="14"/>
        <v/>
      </c>
      <c r="AY21" s="66" t="str">
        <f t="array" aca="1" ref="AY21" ca="1">IFERROR(_xlfn.IFS(OR(AP21=0,AT21=0,AX21=0),0,AND(AP21&lt;&gt;"",AT21&lt;&gt;"",AX21&lt;&gt;""),AVERAGE(AP21,AT21,AX21)),"")</f>
        <v/>
      </c>
    </row>
    <row r="22" spans="3:51" ht="35.25" customHeight="1">
      <c r="C22" s="814" t="str">
        <f>IF(F22=0,"",VLOOKUP(F22,'DFT - GNCP'!$D$4:$E$34,2))</f>
        <v>Implementação dos critérios de aferição da produtividade e mérito e da avaliação de desempenho  gerida</v>
      </c>
      <c r="D22" s="815"/>
      <c r="E22" s="816"/>
      <c r="F22" s="817" t="s">
        <v>668</v>
      </c>
      <c r="G22" s="815"/>
      <c r="H22" s="818"/>
      <c r="I22" s="198"/>
      <c r="J22" s="50" t="s">
        <v>669</v>
      </c>
      <c r="K22" s="50" t="s">
        <v>670</v>
      </c>
      <c r="L22" s="49">
        <v>2</v>
      </c>
      <c r="M22" s="51" t="s">
        <v>126</v>
      </c>
      <c r="N22" s="50" t="s">
        <v>132</v>
      </c>
      <c r="O22" s="53" t="str">
        <f t="array" aca="1" ref="O22" ca="1">IFERROR(_xlfn.IFS(AND(M22="Baixo",N22="Baixa"),"Muito Baixa",AND(M22="Baixo",N22="Média"),"Baixa",AND(M22="Médio",N22="Baixa"),"Baixa",AND(M22="Baixo",N22="Alta"),"Média",AND(M22="Médio",N22="Média"),"Média",AND(M22="Alto",N22="Baixa"),"Média",AND(M22="Médio",N22="Alta"),"Alta",AND(M22="Alto",N22="Média"),"Alta",AND(M22="Alto",N22="Alta"),"Muito Alta"),"")</f>
        <v/>
      </c>
      <c r="P22" s="54" t="str">
        <f t="array" aca="1" ref="P22" ca="1">IFERROR(_xlfn.IFS(O22="Muito Baixa",0.6,O22="Baixa",0.7,O22="Média",0.8,O22="Alta",0.9,O22="Muito Alta",1),"")</f>
        <v/>
      </c>
      <c r="Q22" s="55">
        <v>45582.555555555547</v>
      </c>
      <c r="R22" s="55">
        <v>45582.708333333343</v>
      </c>
      <c r="S22" s="542" t="e">
        <f t="shared" ca="1" si="0"/>
        <v>#VALUE!</v>
      </c>
      <c r="T22" s="55">
        <v>45582.708333333343</v>
      </c>
      <c r="U22" s="543" t="e">
        <f t="shared" ca="1" si="1"/>
        <v>#VALUE!</v>
      </c>
      <c r="V22" s="79" t="e">
        <f t="shared" ca="1" si="2"/>
        <v>#VALUE!</v>
      </c>
      <c r="W22" s="56">
        <f t="shared" si="3"/>
        <v>45582</v>
      </c>
      <c r="X22" s="546">
        <f t="shared" si="4"/>
        <v>0.55555555555555558</v>
      </c>
      <c r="Y22" s="544" t="e">
        <f t="array" aca="1" ref="Y22" ca="1">_xlfn.IFS(X22="","",X22&lt;=$R$2,$R$2,AND(X22&gt;=$R$2,X22&lt;=$S$2),X22,AND(X22&gt;$S$2,X22&lt;$R$3),$S$2,AND(X22&gt;=$R$3,X22&lt;=$S$3),X22,X22&gt;$S$3,$S$3)</f>
        <v>#NAME?</v>
      </c>
      <c r="Z22" s="56">
        <f t="shared" si="5"/>
        <v>45582</v>
      </c>
      <c r="AA22" s="546">
        <f t="shared" si="6"/>
        <v>0.70833333333333337</v>
      </c>
      <c r="AB22" s="544" t="e">
        <f t="array" aca="1" ref="AB22" ca="1">_xlfn.IFS(AA22="","",AA22&lt;=$R$2,$R$2,AND(AA22&gt;=$R$2,AA22&lt;=$S$2),AA22,AND(AA22&gt;$S$2,AA22&lt;$R$3),$S$2,AND(AA22&gt;=$R$3,AA22&lt;=$S$3),AA22,AA22&gt;$S$3,$S$3)</f>
        <v>#NAME?</v>
      </c>
      <c r="AC22" s="544" t="str">
        <f t="array" aca="1" ref="AC22" ca="1">IFERROR(IF(W22=Z22,_xlfn.IFS(AND(Y22&lt;$S$2,AB22&lt;=$S$2),AB22-Y22,AND(Y22&lt;$S$2,AB22&gt;=$R$3),AB22-Y22-$T$4,AND(Y22&gt;$S$2,AB22&lt;=$S$3),AB22-Y22),FALSE),"")</f>
        <v/>
      </c>
      <c r="AD22" s="544" t="b">
        <f t="array" aca="1" ref="AD22" ca="1">IF(AC22=FALSE,_xlfn.IFS(Y22&lt;=$S$2,$S$2-Y22+($S$3-$R$3),Y22&gt;$S$2,$S$3-Y22),FALSE)</f>
        <v>0</v>
      </c>
      <c r="AE22" s="544" t="b">
        <f t="shared" ca="1" si="7"/>
        <v>0</v>
      </c>
      <c r="AF22" s="78">
        <f>IF(W22&lt;&gt;Z22,(NETWORKDAYS(W22,Z22,LISTAS!$X$2:$X$43)-2),0)</f>
        <v>0</v>
      </c>
      <c r="AG22" s="56">
        <f t="shared" si="8"/>
        <v>45582</v>
      </c>
      <c r="AH22" s="546">
        <f t="shared" si="9"/>
        <v>0.70833333333333337</v>
      </c>
      <c r="AI22" s="544" t="e">
        <f t="array" aca="1" ref="AI22" ca="1">_xlfn.IFS(AH22="","",AH22&lt;=$R$2,$R$2,AND(AH22&gt;=$R$2,AH22&lt;=$S$2),AH22,AND(AH22&gt;$S$2,AH22&lt;$R$3),$S$2,AND(AH22&gt;=$R$3,AH22&lt;=$S$3),AH22,AH22&gt;$S$3,$S$3)</f>
        <v>#NAME?</v>
      </c>
      <c r="AJ22" s="544" t="str">
        <f t="array" aca="1" ref="AJ22" ca="1">IFERROR(IF(W22=AG22,_xlfn.IFS(AND(X22&lt;$S$2,AI22&lt;=$S$2),AI22-X22,AND(X22&lt;$S$2,AI22&gt;=$R$3),AI22-X22-$T$4,AND(X22&gt;$S$2,AI22&lt;=$S$3),AI22-X22),FALSE),"")</f>
        <v/>
      </c>
      <c r="AK22" s="545" t="b">
        <f t="array" aca="1" ref="AK22" ca="1">IF(AJ22=FALSE,_xlfn.IFS(Y22&lt;=$S$2,$S$2-Y22+($S$3-$R$3),Y22&gt;$S$2,$S$3-Y22),FALSE)</f>
        <v>0</v>
      </c>
      <c r="AL22" s="545" t="b">
        <f t="shared" ca="1" si="10"/>
        <v>0</v>
      </c>
      <c r="AM22" s="78">
        <f>IF(AG22&lt;&gt;W22,(NETWORKDAYS(W22,AG22,LISTAS!$X$24:$X$42)-2),0)</f>
        <v>0</v>
      </c>
      <c r="AN22" s="80" t="e">
        <f t="array" aca="1" ref="AN22" ca="1">IF(U22="Erro","Erro",_xlfn.IFS(ISBLANK(T22),"",T22=R22,"DENTRO DO PRAZO",T22&gt;R22,"ATRASADO",T22&lt;R22,"ANTECIPADO"))</f>
        <v>#VALUE!</v>
      </c>
      <c r="AO22" s="81" t="e">
        <f t="shared" ca="1" si="11"/>
        <v>#VALUE!</v>
      </c>
      <c r="AP22" s="82" t="str">
        <f t="array" aca="1" ref="AP22" ca="1">IFERROR(_xlfn.IFS(AO22*100&gt;80,0,AND(AO22*100&lt;=80,AO22*100&gt;70),2,AND(AO22*100&lt;=70,AO22*100&gt;60),3,AND(AO22*100&lt;=60,AO22*100&gt;50),4,AND(AO22*100&lt;=50,AO22*100&gt;40),5,AND(AO22*100&lt;=40,AO22*100&gt;30),6,AND(AO22*100&lt;=30,AO22*100&gt;20),7,AND(AO22*100&lt;=20,AO22*100&gt;10),8,AND(AO22*100&lt;=10,AO22*100&gt;0),9,AO22=0,10,AND(AO22*100&gt;-25,AO22&lt;0),11,(AO22*100&lt;-25),12),"")</f>
        <v/>
      </c>
      <c r="AQ22" s="591">
        <v>1</v>
      </c>
      <c r="AR22" s="61">
        <v>1</v>
      </c>
      <c r="AS22" s="68">
        <f t="shared" si="12"/>
        <v>1</v>
      </c>
      <c r="AT22" s="59" t="str">
        <f t="array" aca="1" ref="AT22" ca="1">IFERROR(_xlfn.IFS(AS22*100&lt;15,0,AND(AS22*100&gt;=15,AS22*100&lt;25),2,AND(AS22*100&gt;=25,AS22*100&lt;35),3,AND(AS22*100&gt;=35,AS22*100&lt;45),4,AND(AS22*100&gt;=45,AS22*100&lt;55),5,AND(AS22*100&gt;=55,AS22*100&lt;65),6,AND(AS22*100&gt;=65,AS22*100&lt;75),7,AND(AS22*100&gt;=75,AS22*100&lt;85),8,AND(AS22*100&gt;=85,AS22*100&lt;95),9,AND(AS22*100&gt;=95,AS22*100&lt;105),10,AND(AS22*100&gt;=105,AS22*100&lt;125),11,(AS22*100&gt;=125),12),"")</f>
        <v/>
      </c>
      <c r="AU22" s="591" t="s">
        <v>677</v>
      </c>
      <c r="AV22" s="59" t="str">
        <f t="array" aca="1" ref="AV22" ca="1">IFERROR((_xlfn.IFS(AU22="Inaceitável",0,AU22="Ruim",4,AU22="Regular",6,AU22="Bom",8,AU22="Precisa",10,AU22="Excepcional",12)),"")</f>
        <v/>
      </c>
      <c r="AW22" s="59" t="str">
        <f t="shared" ca="1" si="13"/>
        <v/>
      </c>
      <c r="AX22" s="62" t="str">
        <f t="shared" ca="1" si="14"/>
        <v/>
      </c>
      <c r="AY22" s="66" t="str">
        <f t="array" aca="1" ref="AY22" ca="1">IFERROR(_xlfn.IFS(OR(AP22=0,AT22=0,AX22=0),0,AND(AP22&lt;&gt;"",AT22&lt;&gt;"",AX22&lt;&gt;""),AVERAGE(AP22,AT22,AX22)),"")</f>
        <v/>
      </c>
    </row>
    <row r="23" spans="3:51" ht="35.25" customHeight="1">
      <c r="C23" s="814" t="str">
        <f>IF(F23=0,"",VLOOKUP(F23,'DFT - GNCP'!$D$4:$E$34,2))</f>
        <v>Gestão das etapas de avaliação de desempenho do estágio probatório realizada</v>
      </c>
      <c r="D23" s="815"/>
      <c r="E23" s="816"/>
      <c r="F23" s="817" t="s">
        <v>679</v>
      </c>
      <c r="G23" s="815"/>
      <c r="H23" s="818"/>
      <c r="I23" s="198"/>
      <c r="J23" s="51" t="s">
        <v>680</v>
      </c>
      <c r="K23" s="50" t="s">
        <v>670</v>
      </c>
      <c r="L23" s="49">
        <v>3</v>
      </c>
      <c r="M23" s="51" t="s">
        <v>122</v>
      </c>
      <c r="N23" s="50" t="s">
        <v>123</v>
      </c>
      <c r="O23" s="53" t="str">
        <f t="array" aca="1" ref="O23" ca="1">IFERROR(_xlfn.IFS(AND(M23="Baixo",N23="Baixa"),"Muito Baixa",AND(M23="Baixo",N23="Média"),"Baixa",AND(M23="Médio",N23="Baixa"),"Baixa",AND(M23="Baixo",N23="Alta"),"Média",AND(M23="Médio",N23="Média"),"Média",AND(M23="Alto",N23="Baixa"),"Média",AND(M23="Médio",N23="Alta"),"Alta",AND(M23="Alto",N23="Média"),"Alta",AND(M23="Alto",N23="Alta"),"Muito Alta"),"")</f>
        <v/>
      </c>
      <c r="P23" s="54" t="str">
        <f t="array" aca="1" ref="P23" ca="1">IFERROR(_xlfn.IFS(O23="Muito Baixa",0.6,O23="Baixa",0.7,O23="Média",0.8,O23="Alta",0.9,O23="Muito Alta",1),"")</f>
        <v/>
      </c>
      <c r="Q23" s="55">
        <v>45583.375</v>
      </c>
      <c r="R23" s="55">
        <v>45583.569444444453</v>
      </c>
      <c r="S23" s="542" t="e">
        <f t="shared" ca="1" si="0"/>
        <v>#VALUE!</v>
      </c>
      <c r="T23" s="55">
        <v>45583.569444444453</v>
      </c>
      <c r="U23" s="543" t="e">
        <f t="shared" ca="1" si="1"/>
        <v>#VALUE!</v>
      </c>
      <c r="V23" s="79" t="e">
        <f t="shared" ca="1" si="2"/>
        <v>#VALUE!</v>
      </c>
      <c r="W23" s="56">
        <f t="shared" si="3"/>
        <v>45583</v>
      </c>
      <c r="X23" s="546">
        <f t="shared" si="4"/>
        <v>0.375</v>
      </c>
      <c r="Y23" s="544" t="e">
        <f t="array" aca="1" ref="Y23" ca="1">_xlfn.IFS(X23="","",X23&lt;=$R$2,$R$2,AND(X23&gt;=$R$2,X23&lt;=$S$2),X23,AND(X23&gt;$S$2,X23&lt;$R$3),$S$2,AND(X23&gt;=$R$3,X23&lt;=$S$3),X23,X23&gt;$S$3,$S$3)</f>
        <v>#NAME?</v>
      </c>
      <c r="Z23" s="56">
        <f t="shared" si="5"/>
        <v>45583</v>
      </c>
      <c r="AA23" s="546">
        <f t="shared" si="6"/>
        <v>0.56944444444444442</v>
      </c>
      <c r="AB23" s="544" t="e">
        <f t="array" aca="1" ref="AB23" ca="1">_xlfn.IFS(AA23="","",AA23&lt;=$R$2,$R$2,AND(AA23&gt;=$R$2,AA23&lt;=$S$2),AA23,AND(AA23&gt;$S$2,AA23&lt;$R$3),$S$2,AND(AA23&gt;=$R$3,AA23&lt;=$S$3),AA23,AA23&gt;$S$3,$S$3)</f>
        <v>#NAME?</v>
      </c>
      <c r="AC23" s="544" t="str">
        <f t="array" aca="1" ref="AC23" ca="1">IFERROR(IF(W23=Z23,_xlfn.IFS(AND(Y23&lt;$S$2,AB23&lt;=$S$2),AB23-Y23,AND(Y23&lt;$S$2,AB23&gt;=$R$3),AB23-Y23-$T$4,AND(Y23&gt;$S$2,AB23&lt;=$S$3),AB23-Y23),FALSE),"")</f>
        <v/>
      </c>
      <c r="AD23" s="544" t="b">
        <f t="array" aca="1" ref="AD23" ca="1">IF(AC23=FALSE,_xlfn.IFS(Y23&lt;=$S$2,$S$2-Y23+($S$3-$R$3),Y23&gt;$S$2,$S$3-Y23),FALSE)</f>
        <v>0</v>
      </c>
      <c r="AE23" s="544" t="b">
        <f t="shared" ca="1" si="7"/>
        <v>0</v>
      </c>
      <c r="AF23" s="78">
        <f>IF(W23&lt;&gt;Z23,(NETWORKDAYS(W23,Z23,LISTAS!$X$2:$X$43)-2),0)</f>
        <v>0</v>
      </c>
      <c r="AG23" s="56">
        <f t="shared" si="8"/>
        <v>45583</v>
      </c>
      <c r="AH23" s="546">
        <f t="shared" si="9"/>
        <v>0.56944444444444442</v>
      </c>
      <c r="AI23" s="544" t="e">
        <f t="array" aca="1" ref="AI23" ca="1">_xlfn.IFS(AH23="","",AH23&lt;=$R$2,$R$2,AND(AH23&gt;=$R$2,AH23&lt;=$S$2),AH23,AND(AH23&gt;$S$2,AH23&lt;$R$3),$S$2,AND(AH23&gt;=$R$3,AH23&lt;=$S$3),AH23,AH23&gt;$S$3,$S$3)</f>
        <v>#NAME?</v>
      </c>
      <c r="AJ23" s="544" t="str">
        <f t="array" aca="1" ref="AJ23" ca="1">IFERROR(IF(W23=AG23,_xlfn.IFS(AND(X23&lt;$S$2,AI23&lt;=$S$2),AI23-X23,AND(X23&lt;$S$2,AI23&gt;=$R$3),AI23-X23-$T$4,AND(X23&gt;$S$2,AI23&lt;=$S$3),AI23-X23),FALSE),"")</f>
        <v/>
      </c>
      <c r="AK23" s="545" t="b">
        <f t="array" aca="1" ref="AK23" ca="1">IF(AJ23=FALSE,_xlfn.IFS(Y23&lt;=$S$2,$S$2-Y23+($S$3-$R$3),Y23&gt;$S$2,$S$3-Y23),FALSE)</f>
        <v>0</v>
      </c>
      <c r="AL23" s="545" t="b">
        <f t="shared" ca="1" si="10"/>
        <v>0</v>
      </c>
      <c r="AM23" s="78">
        <f>IF(AG23&lt;&gt;W23,(NETWORKDAYS(W23,AG23,LISTAS!$X$24:$X$42)-2),0)</f>
        <v>0</v>
      </c>
      <c r="AN23" s="80" t="e">
        <f t="array" aca="1" ref="AN23" ca="1">IF(U23="Erro","Erro",_xlfn.IFS(ISBLANK(T23),"",T23=R23,"DENTRO DO PRAZO",T23&gt;R23,"ATRASADO",T23&lt;R23,"ANTECIPADO"))</f>
        <v>#VALUE!</v>
      </c>
      <c r="AO23" s="81" t="e">
        <f t="shared" ca="1" si="11"/>
        <v>#VALUE!</v>
      </c>
      <c r="AP23" s="82" t="str">
        <f t="array" aca="1" ref="AP23" ca="1">IFERROR(_xlfn.IFS(AO23*100&gt;80,0,AND(AO23*100&lt;=80,AO23*100&gt;70),2,AND(AO23*100&lt;=70,AO23*100&gt;60),3,AND(AO23*100&lt;=60,AO23*100&gt;50),4,AND(AO23*100&lt;=50,AO23*100&gt;40),5,AND(AO23*100&lt;=40,AO23*100&gt;30),6,AND(AO23*100&lt;=30,AO23*100&gt;20),7,AND(AO23*100&lt;=20,AO23*100&gt;10),8,AND(AO23*100&lt;=10,AO23*100&gt;0),9,AO23=0,10,AND(AO23*100&gt;-25,AO23&lt;0),11,(AO23*100&lt;-25),12),"")</f>
        <v/>
      </c>
      <c r="AQ23" s="591">
        <v>1</v>
      </c>
      <c r="AR23" s="61">
        <v>1</v>
      </c>
      <c r="AS23" s="68">
        <f t="shared" si="12"/>
        <v>1</v>
      </c>
      <c r="AT23" s="59" t="str">
        <f t="array" aca="1" ref="AT23" ca="1">IFERROR(_xlfn.IFS(AS23*100&lt;15,0,AND(AS23*100&gt;=15,AS23*100&lt;25),2,AND(AS23*100&gt;=25,AS23*100&lt;35),3,AND(AS23*100&gt;=35,AS23*100&lt;45),4,AND(AS23*100&gt;=45,AS23*100&lt;55),5,AND(AS23*100&gt;=55,AS23*100&lt;65),6,AND(AS23*100&gt;=65,AS23*100&lt;75),7,AND(AS23*100&gt;=75,AS23*100&lt;85),8,AND(AS23*100&gt;=85,AS23*100&lt;95),9,AND(AS23*100&gt;=95,AS23*100&lt;105),10,AND(AS23*100&gt;=105,AS23*100&lt;125),11,(AS23*100&gt;=125),12),"")</f>
        <v/>
      </c>
      <c r="AU23" s="591" t="s">
        <v>170</v>
      </c>
      <c r="AV23" s="59" t="str">
        <f t="array" aca="1" ref="AV23" ca="1">IFERROR((_xlfn.IFS(AU23="Inaceitável",0,AU23="Ruim",4,AU23="Regular",6,AU23="Bom",8,AU23="Precisa",10,AU23="Excepcional",12)),"")</f>
        <v/>
      </c>
      <c r="AW23" s="59" t="str">
        <f t="shared" ca="1" si="13"/>
        <v/>
      </c>
      <c r="AX23" s="62" t="str">
        <f t="shared" ca="1" si="14"/>
        <v/>
      </c>
      <c r="AY23" s="66" t="str">
        <f t="array" aca="1" ref="AY23" ca="1">IFERROR(_xlfn.IFS(OR(AP23=0,AT23=0,AX23=0),0,AND(AP23&lt;&gt;"",AT23&lt;&gt;"",AX23&lt;&gt;""),AVERAGE(AP23,AT23,AX23)),"")</f>
        <v/>
      </c>
    </row>
    <row r="24" spans="3:51" ht="35.25" customHeight="1">
      <c r="C24" s="814" t="str">
        <f>IF(F24=0,"",VLOOKUP(F24,'DFT - GNCP'!$D$4:$E$34,2))</f>
        <v>Implementação dos critérios de aferição da produtividade e mérito e da avaliação de desempenho  gerida</v>
      </c>
      <c r="D24" s="815"/>
      <c r="E24" s="816"/>
      <c r="F24" s="817" t="s">
        <v>668</v>
      </c>
      <c r="G24" s="815"/>
      <c r="H24" s="818"/>
      <c r="I24" s="198"/>
      <c r="J24" s="50" t="s">
        <v>669</v>
      </c>
      <c r="K24" s="50" t="s">
        <v>670</v>
      </c>
      <c r="L24" s="49">
        <v>2</v>
      </c>
      <c r="M24" s="51" t="s">
        <v>126</v>
      </c>
      <c r="N24" s="50" t="s">
        <v>132</v>
      </c>
      <c r="O24" s="53" t="str">
        <f t="array" aca="1" ref="O24" ca="1">IFERROR(_xlfn.IFS(AND(M24="Baixo",N24="Baixa"),"Muito Baixa",AND(M24="Baixo",N24="Média"),"Baixa",AND(M24="Médio",N24="Baixa"),"Baixa",AND(M24="Baixo",N24="Alta"),"Média",AND(M24="Médio",N24="Média"),"Média",AND(M24="Alto",N24="Baixa"),"Média",AND(M24="Médio",N24="Alta"),"Alta",AND(M24="Alto",N24="Média"),"Alta",AND(M24="Alto",N24="Alta"),"Muito Alta"),"")</f>
        <v/>
      </c>
      <c r="P24" s="54" t="str">
        <f t="array" aca="1" ref="P24" ca="1">IFERROR(_xlfn.IFS(O24="Muito Baixa",0.6,O24="Baixa",0.7,O24="Média",0.8,O24="Alta",0.9,O24="Muito Alta",1),"")</f>
        <v/>
      </c>
      <c r="Q24" s="55">
        <v>45583.570138888892</v>
      </c>
      <c r="R24" s="55">
        <v>45583.729166666657</v>
      </c>
      <c r="S24" s="542" t="e">
        <f t="shared" ca="1" si="0"/>
        <v>#VALUE!</v>
      </c>
      <c r="T24" s="55">
        <v>45583.729166666657</v>
      </c>
      <c r="U24" s="543" t="e">
        <f t="shared" ca="1" si="1"/>
        <v>#VALUE!</v>
      </c>
      <c r="V24" s="79" t="e">
        <f t="shared" ca="1" si="2"/>
        <v>#VALUE!</v>
      </c>
      <c r="W24" s="56">
        <f t="shared" si="3"/>
        <v>45583</v>
      </c>
      <c r="X24" s="546">
        <f t="shared" si="4"/>
        <v>0.57013888888888886</v>
      </c>
      <c r="Y24" s="544" t="e">
        <f t="array" aca="1" ref="Y24" ca="1">_xlfn.IFS(X24="","",X24&lt;=$R$2,$R$2,AND(X24&gt;=$R$2,X24&lt;=$S$2),X24,AND(X24&gt;$S$2,X24&lt;$R$3),$S$2,AND(X24&gt;=$R$3,X24&lt;=$S$3),X24,X24&gt;$S$3,$S$3)</f>
        <v>#NAME?</v>
      </c>
      <c r="Z24" s="56">
        <f t="shared" si="5"/>
        <v>45583</v>
      </c>
      <c r="AA24" s="546">
        <f t="shared" si="6"/>
        <v>0.72916666666666663</v>
      </c>
      <c r="AB24" s="544" t="e">
        <f t="array" aca="1" ref="AB24" ca="1">_xlfn.IFS(AA24="","",AA24&lt;=$R$2,$R$2,AND(AA24&gt;=$R$2,AA24&lt;=$S$2),AA24,AND(AA24&gt;$S$2,AA24&lt;$R$3),$S$2,AND(AA24&gt;=$R$3,AA24&lt;=$S$3),AA24,AA24&gt;$S$3,$S$3)</f>
        <v>#NAME?</v>
      </c>
      <c r="AC24" s="544" t="str">
        <f t="array" aca="1" ref="AC24" ca="1">IFERROR(IF(W24=Z24,_xlfn.IFS(AND(Y24&lt;$S$2,AB24&lt;=$S$2),AB24-Y24,AND(Y24&lt;$S$2,AB24&gt;=$R$3),AB24-Y24-$T$4,AND(Y24&gt;$S$2,AB24&lt;=$S$3),AB24-Y24),FALSE),"")</f>
        <v/>
      </c>
      <c r="AD24" s="544" t="b">
        <f t="array" aca="1" ref="AD24" ca="1">IF(AC24=FALSE,_xlfn.IFS(Y24&lt;=$S$2,$S$2-Y24+($S$3-$R$3),Y24&gt;$S$2,$S$3-Y24),FALSE)</f>
        <v>0</v>
      </c>
      <c r="AE24" s="544" t="b">
        <f t="shared" ca="1" si="7"/>
        <v>0</v>
      </c>
      <c r="AF24" s="78">
        <f>IF(W24&lt;&gt;Z24,(NETWORKDAYS(W24,Z24,LISTAS!$X$2:$X$43)-2),0)</f>
        <v>0</v>
      </c>
      <c r="AG24" s="56">
        <f t="shared" si="8"/>
        <v>45583</v>
      </c>
      <c r="AH24" s="546">
        <f t="shared" si="9"/>
        <v>0.72916666666666663</v>
      </c>
      <c r="AI24" s="544" t="e">
        <f t="array" aca="1" ref="AI24" ca="1">_xlfn.IFS(AH24="","",AH24&lt;=$R$2,$R$2,AND(AH24&gt;=$R$2,AH24&lt;=$S$2),AH24,AND(AH24&gt;$S$2,AH24&lt;$R$3),$S$2,AND(AH24&gt;=$R$3,AH24&lt;=$S$3),AH24,AH24&gt;$S$3,$S$3)</f>
        <v>#NAME?</v>
      </c>
      <c r="AJ24" s="544" t="str">
        <f t="array" aca="1" ref="AJ24" ca="1">IFERROR(IF(W24=AG24,_xlfn.IFS(AND(X24&lt;$S$2,AI24&lt;=$S$2),AI24-X24,AND(X24&lt;$S$2,AI24&gt;=$R$3),AI24-X24-$T$4,AND(X24&gt;$S$2,AI24&lt;=$S$3),AI24-X24),FALSE),"")</f>
        <v/>
      </c>
      <c r="AK24" s="545" t="b">
        <f t="array" aca="1" ref="AK24" ca="1">IF(AJ24=FALSE,_xlfn.IFS(Y24&lt;=$S$2,$S$2-Y24+($S$3-$R$3),Y24&gt;$S$2,$S$3-Y24),FALSE)</f>
        <v>0</v>
      </c>
      <c r="AL24" s="545" t="b">
        <f t="shared" ca="1" si="10"/>
        <v>0</v>
      </c>
      <c r="AM24" s="78">
        <f>IF(AG24&lt;&gt;W24,(NETWORKDAYS(W24,AG24,LISTAS!$X$24:$X$42)-2),0)</f>
        <v>0</v>
      </c>
      <c r="AN24" s="80" t="e">
        <f t="array" aca="1" ref="AN24" ca="1">IF(U24="Erro","Erro",_xlfn.IFS(ISBLANK(T24),"",T24=R24,"DENTRO DO PRAZO",T24&gt;R24,"ATRASADO",T24&lt;R24,"ANTECIPADO"))</f>
        <v>#VALUE!</v>
      </c>
      <c r="AO24" s="81" t="e">
        <f t="shared" ca="1" si="11"/>
        <v>#VALUE!</v>
      </c>
      <c r="AP24" s="82" t="str">
        <f t="array" aca="1" ref="AP24" ca="1">IFERROR(_xlfn.IFS(AO24*100&gt;80,0,AND(AO24*100&lt;=80,AO24*100&gt;70),2,AND(AO24*100&lt;=70,AO24*100&gt;60),3,AND(AO24*100&lt;=60,AO24*100&gt;50),4,AND(AO24*100&lt;=50,AO24*100&gt;40),5,AND(AO24*100&lt;=40,AO24*100&gt;30),6,AND(AO24*100&lt;=30,AO24*100&gt;20),7,AND(AO24*100&lt;=20,AO24*100&gt;10),8,AND(AO24*100&lt;=10,AO24*100&gt;0),9,AO24=0,10,AND(AO24*100&gt;-25,AO24&lt;0),11,(AO24*100&lt;-25),12),"")</f>
        <v/>
      </c>
      <c r="AQ24" s="591"/>
      <c r="AR24" s="61"/>
      <c r="AS24" s="68" t="str">
        <f t="shared" si="12"/>
        <v/>
      </c>
      <c r="AT24" s="59" t="str">
        <f t="array" aca="1" ref="AT24" ca="1">IFERROR(_xlfn.IFS(AS24*100&lt;15,0,AND(AS24*100&gt;=15,AS24*100&lt;25),2,AND(AS24*100&gt;=25,AS24*100&lt;35),3,AND(AS24*100&gt;=35,AS24*100&lt;45),4,AND(AS24*100&gt;=45,AS24*100&lt;55),5,AND(AS24*100&gt;=55,AS24*100&lt;65),6,AND(AS24*100&gt;=65,AS24*100&lt;75),7,AND(AS24*100&gt;=75,AS24*100&lt;85),8,AND(AS24*100&gt;=85,AS24*100&lt;95),9,AND(AS24*100&gt;=95,AS24*100&lt;105),10,AND(AS24*100&gt;=105,AS24*100&lt;125),11,(AS24*100&gt;=125),12),"")</f>
        <v/>
      </c>
      <c r="AU24" s="591"/>
      <c r="AV24" s="59" t="str">
        <f t="array" aca="1" ref="AV24" ca="1">IFERROR((_xlfn.IFS(AU24="Inaceitável",0,AU24="Ruim",4,AU24="Regular",6,AU24="Bom",8,AU24="Precisa",10,AU24="Excepcional",12)),"")</f>
        <v/>
      </c>
      <c r="AW24" s="59" t="str">
        <f t="shared" ca="1" si="13"/>
        <v/>
      </c>
      <c r="AX24" s="62" t="str">
        <f t="shared" ca="1" si="14"/>
        <v/>
      </c>
      <c r="AY24" s="66" t="str">
        <f t="array" aca="1" ref="AY24" ca="1">IFERROR(_xlfn.IFS(OR(AP24=0,AT24=0,AX24=0),0,AND(AP24&lt;&gt;"",AT24&lt;&gt;"",AX24&lt;&gt;""),AVERAGE(AP24,AT24,AX24)),"")</f>
        <v/>
      </c>
    </row>
    <row r="25" spans="3:51" ht="35.25" customHeight="1">
      <c r="C25" s="814" t="str">
        <f>IF(F25=0,"",VLOOKUP(F25,'DFT - GNCP'!$D$4:$E$34,2))</f>
        <v>Estrutura dos cargos e carreiras do Poder Executivo estadual adequada</v>
      </c>
      <c r="D25" s="815"/>
      <c r="E25" s="816"/>
      <c r="F25" s="817" t="s">
        <v>676</v>
      </c>
      <c r="G25" s="815"/>
      <c r="H25" s="818"/>
      <c r="I25" s="198"/>
      <c r="J25" s="50" t="s">
        <v>673</v>
      </c>
      <c r="K25" s="50" t="s">
        <v>670</v>
      </c>
      <c r="L25" s="49">
        <v>1</v>
      </c>
      <c r="M25" s="51" t="s">
        <v>126</v>
      </c>
      <c r="N25" s="50" t="s">
        <v>123</v>
      </c>
      <c r="O25" s="53" t="str">
        <f t="array" aca="1" ref="O25" ca="1">IFERROR(_xlfn.IFS(AND(M25="Baixo",N25="Baixa"),"Muito Baixa",AND(M25="Baixo",N25="Média"),"Baixa",AND(M25="Médio",N25="Baixa"),"Baixa",AND(M25="Baixo",N25="Alta"),"Média",AND(M25="Médio",N25="Média"),"Média",AND(M25="Alto",N25="Baixa"),"Média",AND(M25="Médio",N25="Alta"),"Alta",AND(M25="Alto",N25="Média"),"Alta",AND(M25="Alto",N25="Alta"),"Muito Alta"),"")</f>
        <v/>
      </c>
      <c r="P25" s="54" t="str">
        <f t="array" aca="1" ref="P25" ca="1">IFERROR(_xlfn.IFS(O25="Muito Baixa",0.6,O25="Baixa",0.7,O25="Média",0.8,O25="Alta",0.9,O25="Muito Alta",1),"")</f>
        <v/>
      </c>
      <c r="Q25" s="55">
        <v>45583.729166666657</v>
      </c>
      <c r="R25" s="55">
        <v>45583.746527777781</v>
      </c>
      <c r="S25" s="542" t="e">
        <f t="shared" ca="1" si="0"/>
        <v>#VALUE!</v>
      </c>
      <c r="T25" s="55">
        <v>45583.746527777781</v>
      </c>
      <c r="U25" s="543" t="e">
        <f t="shared" ca="1" si="1"/>
        <v>#VALUE!</v>
      </c>
      <c r="V25" s="79" t="e">
        <f t="shared" ca="1" si="2"/>
        <v>#VALUE!</v>
      </c>
      <c r="W25" s="56">
        <f t="shared" si="3"/>
        <v>45583</v>
      </c>
      <c r="X25" s="546">
        <f t="shared" si="4"/>
        <v>0.72916666666666663</v>
      </c>
      <c r="Y25" s="544" t="e">
        <f t="array" aca="1" ref="Y25" ca="1">_xlfn.IFS(X25="","",X25&lt;=$R$2,$R$2,AND(X25&gt;=$R$2,X25&lt;=$S$2),X25,AND(X25&gt;$S$2,X25&lt;$R$3),$S$2,AND(X25&gt;=$R$3,X25&lt;=$S$3),X25,X25&gt;$S$3,$S$3)</f>
        <v>#NAME?</v>
      </c>
      <c r="Z25" s="56">
        <f t="shared" si="5"/>
        <v>45583</v>
      </c>
      <c r="AA25" s="546">
        <f t="shared" si="6"/>
        <v>0.74652777777777779</v>
      </c>
      <c r="AB25" s="544" t="e">
        <f t="array" aca="1" ref="AB25" ca="1">_xlfn.IFS(AA25="","",AA25&lt;=$R$2,$R$2,AND(AA25&gt;=$R$2,AA25&lt;=$S$2),AA25,AND(AA25&gt;$S$2,AA25&lt;$R$3),$S$2,AND(AA25&gt;=$R$3,AA25&lt;=$S$3),AA25,AA25&gt;$S$3,$S$3)</f>
        <v>#NAME?</v>
      </c>
      <c r="AC25" s="544" t="str">
        <f t="array" aca="1" ref="AC25" ca="1">IFERROR(IF(W25=Z25,_xlfn.IFS(AND(Y25&lt;$S$2,AB25&lt;=$S$2),AB25-Y25,AND(Y25&lt;$S$2,AB25&gt;=$R$3),AB25-Y25-$T$4,AND(Y25&gt;$S$2,AB25&lt;=$S$3),AB25-Y25),FALSE),"")</f>
        <v/>
      </c>
      <c r="AD25" s="544" t="b">
        <f t="array" aca="1" ref="AD25" ca="1">IF(AC25=FALSE,_xlfn.IFS(Y25&lt;=$S$2,$S$2-Y25+($S$3-$R$3),Y25&gt;$S$2,$S$3-Y25),FALSE)</f>
        <v>0</v>
      </c>
      <c r="AE25" s="544" t="b">
        <f t="shared" ca="1" si="7"/>
        <v>0</v>
      </c>
      <c r="AF25" s="78">
        <f>IF(W25&lt;&gt;Z25,(NETWORKDAYS(W25,Z25,LISTAS!$X$2:$X$43)-2),0)</f>
        <v>0</v>
      </c>
      <c r="AG25" s="56">
        <f t="shared" si="8"/>
        <v>45583</v>
      </c>
      <c r="AH25" s="546">
        <f t="shared" si="9"/>
        <v>0.74652777777777779</v>
      </c>
      <c r="AI25" s="544" t="e">
        <f t="array" aca="1" ref="AI25" ca="1">_xlfn.IFS(AH25="","",AH25&lt;=$R$2,$R$2,AND(AH25&gt;=$R$2,AH25&lt;=$S$2),AH25,AND(AH25&gt;$S$2,AH25&lt;$R$3),$S$2,AND(AH25&gt;=$R$3,AH25&lt;=$S$3),AH25,AH25&gt;$S$3,$S$3)</f>
        <v>#NAME?</v>
      </c>
      <c r="AJ25" s="544" t="str">
        <f t="array" aca="1" ref="AJ25" ca="1">IFERROR(IF(W25=AG25,_xlfn.IFS(AND(X25&lt;$S$2,AI25&lt;=$S$2),AI25-X25,AND(X25&lt;$S$2,AI25&gt;=$R$3),AI25-X25-$T$4,AND(X25&gt;$S$2,AI25&lt;=$S$3),AI25-X25),FALSE),"")</f>
        <v/>
      </c>
      <c r="AK25" s="545" t="b">
        <f t="array" aca="1" ref="AK25" ca="1">IF(AJ25=FALSE,_xlfn.IFS(Y25&lt;=$S$2,$S$2-Y25+($S$3-$R$3),Y25&gt;$S$2,$S$3-Y25),FALSE)</f>
        <v>0</v>
      </c>
      <c r="AL25" s="545" t="b">
        <f t="shared" ca="1" si="10"/>
        <v>0</v>
      </c>
      <c r="AM25" s="78">
        <f>IF(AG25&lt;&gt;W25,(NETWORKDAYS(W25,AG25,LISTAS!$X$24:$X$42)-2),0)</f>
        <v>0</v>
      </c>
      <c r="AN25" s="80" t="e">
        <f t="array" aca="1" ref="AN25" ca="1">IF(U25="Erro","Erro",_xlfn.IFS(ISBLANK(T25),"",T25=R25,"DENTRO DO PRAZO",T25&gt;R25,"ATRASADO",T25&lt;R25,"ANTECIPADO"))</f>
        <v>#VALUE!</v>
      </c>
      <c r="AO25" s="81" t="e">
        <f t="shared" ca="1" si="11"/>
        <v>#VALUE!</v>
      </c>
      <c r="AP25" s="82" t="str">
        <f t="array" aca="1" ref="AP25" ca="1">IFERROR(_xlfn.IFS(AO25*100&gt;80,0,AND(AO25*100&lt;=80,AO25*100&gt;70),2,AND(AO25*100&lt;=70,AO25*100&gt;60),3,AND(AO25*100&lt;=60,AO25*100&gt;50),4,AND(AO25*100&lt;=50,AO25*100&gt;40),5,AND(AO25*100&lt;=40,AO25*100&gt;30),6,AND(AO25*100&lt;=30,AO25*100&gt;20),7,AND(AO25*100&lt;=20,AO25*100&gt;10),8,AND(AO25*100&lt;=10,AO25*100&gt;0),9,AO25=0,10,AND(AO25*100&gt;-25,AO25&lt;0),11,(AO25*100&lt;-25),12),"")</f>
        <v/>
      </c>
      <c r="AQ25" s="591"/>
      <c r="AR25" s="61"/>
      <c r="AS25" s="68" t="str">
        <f t="shared" si="12"/>
        <v/>
      </c>
      <c r="AT25" s="59" t="str">
        <f t="array" aca="1" ref="AT25" ca="1">IFERROR(_xlfn.IFS(AS25*100&lt;15,0,AND(AS25*100&gt;=15,AS25*100&lt;25),2,AND(AS25*100&gt;=25,AS25*100&lt;35),3,AND(AS25*100&gt;=35,AS25*100&lt;45),4,AND(AS25*100&gt;=45,AS25*100&lt;55),5,AND(AS25*100&gt;=55,AS25*100&lt;65),6,AND(AS25*100&gt;=65,AS25*100&lt;75),7,AND(AS25*100&gt;=75,AS25*100&lt;85),8,AND(AS25*100&gt;=85,AS25*100&lt;95),9,AND(AS25*100&gt;=95,AS25*100&lt;105),10,AND(AS25*100&gt;=105,AS25*100&lt;125),11,(AS25*100&gt;=125),12),"")</f>
        <v/>
      </c>
      <c r="AU25" s="591"/>
      <c r="AV25" s="59" t="str">
        <f t="array" aca="1" ref="AV25" ca="1">IFERROR((_xlfn.IFS(AU25="Inaceitável",0,AU25="Ruim",4,AU25="Regular",6,AU25="Bom",8,AU25="Precisa",10,AU25="Excepcional",12)),"")</f>
        <v/>
      </c>
      <c r="AW25" s="59" t="str">
        <f t="shared" ca="1" si="13"/>
        <v/>
      </c>
      <c r="AX25" s="62" t="str">
        <f t="shared" ca="1" si="14"/>
        <v/>
      </c>
      <c r="AY25" s="66" t="str">
        <f t="array" aca="1" ref="AY25" ca="1">IFERROR(_xlfn.IFS(OR(AP25=0,AT25=0,AX25=0),0,AND(AP25&lt;&gt;"",AT25&lt;&gt;"",AX25&lt;&gt;""),AVERAGE(AP25,AT25,AX25)),"")</f>
        <v/>
      </c>
    </row>
    <row r="26" spans="3:51" ht="35.25" customHeight="1">
      <c r="C26" s="814" t="str">
        <f>IF(F26=0,"",VLOOKUP(F26,'DFT - GNCP'!$D$4:$E$34,2))</f>
        <v>Legislação e normativas de pessoal do Poder Executivo adequadas</v>
      </c>
      <c r="D26" s="815"/>
      <c r="E26" s="816"/>
      <c r="F26" s="817" t="s">
        <v>678</v>
      </c>
      <c r="G26" s="815"/>
      <c r="H26" s="818"/>
      <c r="I26" s="198"/>
      <c r="J26" s="51" t="s">
        <v>673</v>
      </c>
      <c r="K26" s="50" t="s">
        <v>670</v>
      </c>
      <c r="L26" s="49">
        <v>4</v>
      </c>
      <c r="M26" s="51" t="s">
        <v>126</v>
      </c>
      <c r="N26" s="50" t="s">
        <v>123</v>
      </c>
      <c r="O26" s="53" t="str">
        <f t="array" aca="1" ref="O26" ca="1">IFERROR(_xlfn.IFS(AND(M26="Baixo",N26="Baixa"),"Muito Baixa",AND(M26="Baixo",N26="Média"),"Baixa",AND(M26="Médio",N26="Baixa"),"Baixa",AND(M26="Baixo",N26="Alta"),"Média",AND(M26="Médio",N26="Média"),"Média",AND(M26="Alto",N26="Baixa"),"Média",AND(M26="Médio",N26="Alta"),"Alta",AND(M26="Alto",N26="Média"),"Alta",AND(M26="Alto",N26="Alta"),"Muito Alta"),"")</f>
        <v/>
      </c>
      <c r="P26" s="54" t="str">
        <f t="array" aca="1" ref="P26" ca="1">IFERROR(_xlfn.IFS(O26="Muito Baixa",0.6,O26="Baixa",0.7,O26="Média",0.8,O26="Alta",0.9,O26="Muito Alta",1),"")</f>
        <v/>
      </c>
      <c r="Q26" s="55">
        <v>45586.340277777781</v>
      </c>
      <c r="R26" s="55">
        <v>45586.395833333343</v>
      </c>
      <c r="S26" s="542" t="e">
        <f t="shared" ca="1" si="0"/>
        <v>#VALUE!</v>
      </c>
      <c r="T26" s="55">
        <v>45586.395833333343</v>
      </c>
      <c r="U26" s="543" t="e">
        <f t="shared" ca="1" si="1"/>
        <v>#VALUE!</v>
      </c>
      <c r="V26" s="79" t="e">
        <f t="shared" ca="1" si="2"/>
        <v>#VALUE!</v>
      </c>
      <c r="W26" s="56">
        <f t="shared" si="3"/>
        <v>45586</v>
      </c>
      <c r="X26" s="546">
        <f t="shared" si="4"/>
        <v>0.34027777777777773</v>
      </c>
      <c r="Y26" s="544" t="e">
        <f t="array" aca="1" ref="Y26" ca="1">_xlfn.IFS(X26="","",X26&lt;=$R$2,$R$2,AND(X26&gt;=$R$2,X26&lt;=$S$2),X26,AND(X26&gt;$S$2,X26&lt;$R$3),$S$2,AND(X26&gt;=$R$3,X26&lt;=$S$3),X26,X26&gt;$S$3,$S$3)</f>
        <v>#NAME?</v>
      </c>
      <c r="Z26" s="56">
        <f t="shared" si="5"/>
        <v>45586</v>
      </c>
      <c r="AA26" s="546">
        <f t="shared" si="6"/>
        <v>0.39583333333333331</v>
      </c>
      <c r="AB26" s="544" t="e">
        <f t="array" aca="1" ref="AB26" ca="1">_xlfn.IFS(AA26="","",AA26&lt;=$R$2,$R$2,AND(AA26&gt;=$R$2,AA26&lt;=$S$2),AA26,AND(AA26&gt;$S$2,AA26&lt;$R$3),$S$2,AND(AA26&gt;=$R$3,AA26&lt;=$S$3),AA26,AA26&gt;$S$3,$S$3)</f>
        <v>#NAME?</v>
      </c>
      <c r="AC26" s="544" t="str">
        <f t="array" aca="1" ref="AC26" ca="1">IFERROR(IF(W26=Z26,_xlfn.IFS(AND(Y26&lt;$S$2,AB26&lt;=$S$2),AB26-Y26,AND(Y26&lt;$S$2,AB26&gt;=$R$3),AB26-Y26-$T$4,AND(Y26&gt;$S$2,AB26&lt;=$S$3),AB26-Y26),FALSE),"")</f>
        <v/>
      </c>
      <c r="AD26" s="544" t="b">
        <f t="array" aca="1" ref="AD26" ca="1">IF(AC26=FALSE,_xlfn.IFS(Y26&lt;=$S$2,$S$2-Y26+($S$3-$R$3),Y26&gt;$S$2,$S$3-Y26),FALSE)</f>
        <v>0</v>
      </c>
      <c r="AE26" s="544" t="b">
        <f t="shared" ca="1" si="7"/>
        <v>0</v>
      </c>
      <c r="AF26" s="78">
        <f>IF(W26&lt;&gt;Z26,(NETWORKDAYS(W26,Z26,LISTAS!$X$2:$X$43)-2),0)</f>
        <v>0</v>
      </c>
      <c r="AG26" s="56">
        <f t="shared" si="8"/>
        <v>45586</v>
      </c>
      <c r="AH26" s="546">
        <f t="shared" si="9"/>
        <v>0.39583333333333331</v>
      </c>
      <c r="AI26" s="544" t="e">
        <f t="array" aca="1" ref="AI26" ca="1">_xlfn.IFS(AH26="","",AH26&lt;=$R$2,$R$2,AND(AH26&gt;=$R$2,AH26&lt;=$S$2),AH26,AND(AH26&gt;$S$2,AH26&lt;$R$3),$S$2,AND(AH26&gt;=$R$3,AH26&lt;=$S$3),AH26,AH26&gt;$S$3,$S$3)</f>
        <v>#NAME?</v>
      </c>
      <c r="AJ26" s="544" t="str">
        <f t="array" aca="1" ref="AJ26" ca="1">IFERROR(IF(W26=AG26,_xlfn.IFS(AND(X26&lt;$S$2,AI26&lt;=$S$2),AI26-X26,AND(X26&lt;$S$2,AI26&gt;=$R$3),AI26-X26-$T$4,AND(X26&gt;$S$2,AI26&lt;=$S$3),AI26-X26),FALSE),"")</f>
        <v/>
      </c>
      <c r="AK26" s="545" t="b">
        <f t="array" aca="1" ref="AK26" ca="1">IF(AJ26=FALSE,_xlfn.IFS(Y26&lt;=$S$2,$S$2-Y26+($S$3-$R$3),Y26&gt;$S$2,$S$3-Y26),FALSE)</f>
        <v>0</v>
      </c>
      <c r="AL26" s="545" t="b">
        <f t="shared" ca="1" si="10"/>
        <v>0</v>
      </c>
      <c r="AM26" s="78">
        <f>IF(AG26&lt;&gt;W26,(NETWORKDAYS(W26,AG26,LISTAS!$X$24:$X$42)-2),0)</f>
        <v>0</v>
      </c>
      <c r="AN26" s="80" t="e">
        <f t="array" aca="1" ref="AN26" ca="1">IF(U26="Erro","Erro",_xlfn.IFS(ISBLANK(T26),"",T26=R26,"DENTRO DO PRAZO",T26&gt;R26,"ATRASADO",T26&lt;R26,"ANTECIPADO"))</f>
        <v>#VALUE!</v>
      </c>
      <c r="AO26" s="81" t="e">
        <f t="shared" ca="1" si="11"/>
        <v>#VALUE!</v>
      </c>
      <c r="AP26" s="82" t="str">
        <f t="array" aca="1" ref="AP26" ca="1">IFERROR(_xlfn.IFS(AO26*100&gt;80,0,AND(AO26*100&lt;=80,AO26*100&gt;70),2,AND(AO26*100&lt;=70,AO26*100&gt;60),3,AND(AO26*100&lt;=60,AO26*100&gt;50),4,AND(AO26*100&lt;=50,AO26*100&gt;40),5,AND(AO26*100&lt;=40,AO26*100&gt;30),6,AND(AO26*100&lt;=30,AO26*100&gt;20),7,AND(AO26*100&lt;=20,AO26*100&gt;10),8,AND(AO26*100&lt;=10,AO26*100&gt;0),9,AO26=0,10,AND(AO26*100&gt;-25,AO26&lt;0),11,(AO26*100&lt;-25),12),"")</f>
        <v/>
      </c>
      <c r="AQ26" s="591"/>
      <c r="AR26" s="61"/>
      <c r="AS26" s="68" t="str">
        <f t="shared" si="12"/>
        <v/>
      </c>
      <c r="AT26" s="59" t="str">
        <f t="array" aca="1" ref="AT26" ca="1">IFERROR(_xlfn.IFS(AS26*100&lt;15,0,AND(AS26*100&gt;=15,AS26*100&lt;25),2,AND(AS26*100&gt;=25,AS26*100&lt;35),3,AND(AS26*100&gt;=35,AS26*100&lt;45),4,AND(AS26*100&gt;=45,AS26*100&lt;55),5,AND(AS26*100&gt;=55,AS26*100&lt;65),6,AND(AS26*100&gt;=65,AS26*100&lt;75),7,AND(AS26*100&gt;=75,AS26*100&lt;85),8,AND(AS26*100&gt;=85,AS26*100&lt;95),9,AND(AS26*100&gt;=95,AS26*100&lt;105),10,AND(AS26*100&gt;=105,AS26*100&lt;125),11,(AS26*100&gt;=125),12),"")</f>
        <v/>
      </c>
      <c r="AU26" s="591"/>
      <c r="AV26" s="59" t="str">
        <f t="array" aca="1" ref="AV26" ca="1">IFERROR((_xlfn.IFS(AU26="Inaceitável",0,AU26="Ruim",4,AU26="Regular",6,AU26="Bom",8,AU26="Precisa",10,AU26="Excepcional",12)),"")</f>
        <v/>
      </c>
      <c r="AW26" s="59" t="str">
        <f t="shared" ca="1" si="13"/>
        <v/>
      </c>
      <c r="AX26" s="62" t="str">
        <f t="shared" ca="1" si="14"/>
        <v/>
      </c>
      <c r="AY26" s="66" t="str">
        <f t="array" aca="1" ref="AY26" ca="1">IFERROR(_xlfn.IFS(OR(AP26=0,AT26=0,AX26=0),0,AND(AP26&lt;&gt;"",AT26&lt;&gt;"",AX26&lt;&gt;""),AVERAGE(AP26,AT26,AX26)),"")</f>
        <v/>
      </c>
    </row>
    <row r="27" spans="3:51" ht="35.25" customHeight="1">
      <c r="C27" s="814" t="str">
        <f>IF(F27=0,"",VLOOKUP(F27,'DFT - GNCP'!$D$4:$E$34,2))</f>
        <v>Implementação dos critérios de aferição da produtividade e mérito e da avaliação de desempenho  gerida</v>
      </c>
      <c r="D27" s="815"/>
      <c r="E27" s="816"/>
      <c r="F27" s="817" t="s">
        <v>668</v>
      </c>
      <c r="G27" s="815"/>
      <c r="H27" s="818"/>
      <c r="I27" s="198"/>
      <c r="J27" s="50" t="s">
        <v>669</v>
      </c>
      <c r="K27" s="50" t="s">
        <v>670</v>
      </c>
      <c r="L27" s="49">
        <v>2</v>
      </c>
      <c r="M27" s="51" t="s">
        <v>126</v>
      </c>
      <c r="N27" s="50" t="s">
        <v>132</v>
      </c>
      <c r="O27" s="53" t="str">
        <f t="array" aca="1" ref="O27" ca="1">IFERROR(_xlfn.IFS(AND(M27="Baixo",N27="Baixa"),"Muito Baixa",AND(M27="Baixo",N27="Média"),"Baixa",AND(M27="Médio",N27="Baixa"),"Baixa",AND(M27="Baixo",N27="Alta"),"Média",AND(M27="Médio",N27="Média"),"Média",AND(M27="Alto",N27="Baixa"),"Média",AND(M27="Médio",N27="Alta"),"Alta",AND(M27="Alto",N27="Média"),"Alta",AND(M27="Alto",N27="Alta"),"Muito Alta"),"")</f>
        <v/>
      </c>
      <c r="P27" s="54" t="str">
        <f t="array" aca="1" ref="P27" ca="1">IFERROR(_xlfn.IFS(O27="Muito Baixa",0.6,O27="Baixa",0.7,O27="Média",0.8,O27="Alta",0.9,O27="Muito Alta",1),"")</f>
        <v/>
      </c>
      <c r="Q27" s="55">
        <v>45586.395833333343</v>
      </c>
      <c r="R27" s="55">
        <v>45586.412499999999</v>
      </c>
      <c r="S27" s="542" t="e">
        <f t="shared" ca="1" si="0"/>
        <v>#VALUE!</v>
      </c>
      <c r="T27" s="55">
        <v>45586.412499999999</v>
      </c>
      <c r="U27" s="543" t="e">
        <f t="shared" ca="1" si="1"/>
        <v>#VALUE!</v>
      </c>
      <c r="V27" s="79" t="e">
        <f t="shared" ca="1" si="2"/>
        <v>#VALUE!</v>
      </c>
      <c r="W27" s="56">
        <f t="shared" si="3"/>
        <v>45586</v>
      </c>
      <c r="X27" s="546">
        <f t="shared" si="4"/>
        <v>0.39583333333333331</v>
      </c>
      <c r="Y27" s="544" t="e">
        <f t="array" aca="1" ref="Y27" ca="1">_xlfn.IFS(X27="","",X27&lt;=$R$2,$R$2,AND(X27&gt;=$R$2,X27&lt;=$S$2),X27,AND(X27&gt;$S$2,X27&lt;$R$3),$S$2,AND(X27&gt;=$R$3,X27&lt;=$S$3),X27,X27&gt;$S$3,$S$3)</f>
        <v>#NAME?</v>
      </c>
      <c r="Z27" s="56">
        <f t="shared" si="5"/>
        <v>45586</v>
      </c>
      <c r="AA27" s="546">
        <f t="shared" si="6"/>
        <v>0.41250000000000003</v>
      </c>
      <c r="AB27" s="544" t="e">
        <f t="array" aca="1" ref="AB27" ca="1">_xlfn.IFS(AA27="","",AA27&lt;=$R$2,$R$2,AND(AA27&gt;=$R$2,AA27&lt;=$S$2),AA27,AND(AA27&gt;$S$2,AA27&lt;$R$3),$S$2,AND(AA27&gt;=$R$3,AA27&lt;=$S$3),AA27,AA27&gt;$S$3,$S$3)</f>
        <v>#NAME?</v>
      </c>
      <c r="AC27" s="544" t="str">
        <f t="array" aca="1" ref="AC27" ca="1">IFERROR(IF(W27=Z27,_xlfn.IFS(AND(Y27&lt;$S$2,AB27&lt;=$S$2),AB27-Y27,AND(Y27&lt;$S$2,AB27&gt;=$R$3),AB27-Y27-$T$4,AND(Y27&gt;$S$2,AB27&lt;=$S$3),AB27-Y27),FALSE),"")</f>
        <v/>
      </c>
      <c r="AD27" s="544" t="b">
        <f t="array" aca="1" ref="AD27" ca="1">IF(AC27=FALSE,_xlfn.IFS(Y27&lt;=$S$2,$S$2-Y27+($S$3-$R$3),Y27&gt;$S$2,$S$3-Y27),FALSE)</f>
        <v>0</v>
      </c>
      <c r="AE27" s="544" t="b">
        <f t="shared" ca="1" si="7"/>
        <v>0</v>
      </c>
      <c r="AF27" s="78">
        <f>IF(W27&lt;&gt;Z27,(NETWORKDAYS(W27,Z27,LISTAS!$X$2:$X$43)-2),0)</f>
        <v>0</v>
      </c>
      <c r="AG27" s="56">
        <f t="shared" si="8"/>
        <v>45586</v>
      </c>
      <c r="AH27" s="546">
        <f t="shared" si="9"/>
        <v>0.41250000000000003</v>
      </c>
      <c r="AI27" s="544" t="e">
        <f t="array" aca="1" ref="AI27" ca="1">_xlfn.IFS(AH27="","",AH27&lt;=$R$2,$R$2,AND(AH27&gt;=$R$2,AH27&lt;=$S$2),AH27,AND(AH27&gt;$S$2,AH27&lt;$R$3),$S$2,AND(AH27&gt;=$R$3,AH27&lt;=$S$3),AH27,AH27&gt;$S$3,$S$3)</f>
        <v>#NAME?</v>
      </c>
      <c r="AJ27" s="544" t="str">
        <f t="array" aca="1" ref="AJ27" ca="1">IFERROR(IF(W27=AG27,_xlfn.IFS(AND(X27&lt;$S$2,AI27&lt;=$S$2),AI27-X27,AND(X27&lt;$S$2,AI27&gt;=$R$3),AI27-X27-$T$4,AND(X27&gt;$S$2,AI27&lt;=$S$3),AI27-X27),FALSE),"")</f>
        <v/>
      </c>
      <c r="AK27" s="545" t="b">
        <f t="array" aca="1" ref="AK27" ca="1">IF(AJ27=FALSE,_xlfn.IFS(Y27&lt;=$S$2,$S$2-Y27+($S$3-$R$3),Y27&gt;$S$2,$S$3-Y27),FALSE)</f>
        <v>0</v>
      </c>
      <c r="AL27" s="545" t="b">
        <f t="shared" ca="1" si="10"/>
        <v>0</v>
      </c>
      <c r="AM27" s="78">
        <f>IF(AG27&lt;&gt;W27,(NETWORKDAYS(W27,AG27,LISTAS!$X$24:$X$42)-2),0)</f>
        <v>0</v>
      </c>
      <c r="AN27" s="80" t="e">
        <f t="array" aca="1" ref="AN27" ca="1">IF(U27="Erro","Erro",_xlfn.IFS(ISBLANK(T27),"",T27=R27,"DENTRO DO PRAZO",T27&gt;R27,"ATRASADO",T27&lt;R27,"ANTECIPADO"))</f>
        <v>#VALUE!</v>
      </c>
      <c r="AO27" s="81" t="e">
        <f t="shared" ca="1" si="11"/>
        <v>#VALUE!</v>
      </c>
      <c r="AP27" s="82" t="str">
        <f t="array" aca="1" ref="AP27" ca="1">IFERROR(_xlfn.IFS(AO27*100&gt;80,0,AND(AO27*100&lt;=80,AO27*100&gt;70),2,AND(AO27*100&lt;=70,AO27*100&gt;60),3,AND(AO27*100&lt;=60,AO27*100&gt;50),4,AND(AO27*100&lt;=50,AO27*100&gt;40),5,AND(AO27*100&lt;=40,AO27*100&gt;30),6,AND(AO27*100&lt;=30,AO27*100&gt;20),7,AND(AO27*100&lt;=20,AO27*100&gt;10),8,AND(AO27*100&lt;=10,AO27*100&gt;0),9,AO27=0,10,AND(AO27*100&gt;-25,AO27&lt;0),11,(AO27*100&lt;-25),12),"")</f>
        <v/>
      </c>
      <c r="AQ27" s="591"/>
      <c r="AR27" s="61"/>
      <c r="AS27" s="68" t="str">
        <f t="shared" si="12"/>
        <v/>
      </c>
      <c r="AT27" s="59" t="str">
        <f t="array" aca="1" ref="AT27" ca="1">IFERROR(_xlfn.IFS(AS27*100&lt;15,0,AND(AS27*100&gt;=15,AS27*100&lt;25),2,AND(AS27*100&gt;=25,AS27*100&lt;35),3,AND(AS27*100&gt;=35,AS27*100&lt;45),4,AND(AS27*100&gt;=45,AS27*100&lt;55),5,AND(AS27*100&gt;=55,AS27*100&lt;65),6,AND(AS27*100&gt;=65,AS27*100&lt;75),7,AND(AS27*100&gt;=75,AS27*100&lt;85),8,AND(AS27*100&gt;=85,AS27*100&lt;95),9,AND(AS27*100&gt;=95,AS27*100&lt;105),10,AND(AS27*100&gt;=105,AS27*100&lt;125),11,(AS27*100&gt;=125),12),"")</f>
        <v/>
      </c>
      <c r="AU27" s="591"/>
      <c r="AV27" s="59" t="str">
        <f t="array" aca="1" ref="AV27" ca="1">IFERROR((_xlfn.IFS(AU27="Inaceitável",0,AU27="Ruim",4,AU27="Regular",6,AU27="Bom",8,AU27="Precisa",10,AU27="Excepcional",12)),"")</f>
        <v/>
      </c>
      <c r="AW27" s="59" t="str">
        <f t="shared" ca="1" si="13"/>
        <v/>
      </c>
      <c r="AX27" s="62" t="str">
        <f t="shared" ca="1" si="14"/>
        <v/>
      </c>
      <c r="AY27" s="66" t="str">
        <f t="array" aca="1" ref="AY27" ca="1">IFERROR(_xlfn.IFS(OR(AP27=0,AT27=0,AX27=0),0,AND(AP27&lt;&gt;"",AT27&lt;&gt;"",AX27&lt;&gt;""),AVERAGE(AP27,AT27,AX27)),"")</f>
        <v/>
      </c>
    </row>
    <row r="28" spans="3:51" ht="35.25" customHeight="1">
      <c r="C28" s="814" t="str">
        <f>IF(F28=0,"",VLOOKUP(F28,'DFT - GNCP'!$D$4:$E$34,2))</f>
        <v>Implementação dos critérios de aferição da produtividade e mérito e da avaliação de desempenho  gerida</v>
      </c>
      <c r="D28" s="815"/>
      <c r="E28" s="816"/>
      <c r="F28" s="817" t="s">
        <v>668</v>
      </c>
      <c r="G28" s="815"/>
      <c r="H28" s="818"/>
      <c r="I28" s="198"/>
      <c r="J28" s="50" t="s">
        <v>669</v>
      </c>
      <c r="K28" s="50" t="s">
        <v>670</v>
      </c>
      <c r="L28" s="49">
        <v>3</v>
      </c>
      <c r="M28" s="51" t="s">
        <v>126</v>
      </c>
      <c r="N28" s="50" t="s">
        <v>132</v>
      </c>
      <c r="O28" s="53" t="str">
        <f t="array" aca="1" ref="O28" ca="1">IFERROR(_xlfn.IFS(AND(M28="Baixo",N28="Baixa"),"Muito Baixa",AND(M28="Baixo",N28="Média"),"Baixa",AND(M28="Médio",N28="Baixa"),"Baixa",AND(M28="Baixo",N28="Alta"),"Média",AND(M28="Médio",N28="Média"),"Média",AND(M28="Alto",N28="Baixa"),"Média",AND(M28="Médio",N28="Alta"),"Alta",AND(M28="Alto",N28="Média"),"Alta",AND(M28="Alto",N28="Alta"),"Muito Alta"),"")</f>
        <v/>
      </c>
      <c r="P28" s="54" t="str">
        <f t="array" aca="1" ref="P28" ca="1">IFERROR(_xlfn.IFS(O28="Muito Baixa",0.6,O28="Baixa",0.7,O28="Média",0.8,O28="Alta",0.9,O28="Muito Alta",1),"")</f>
        <v/>
      </c>
      <c r="Q28" s="55">
        <v>45586.412499999999</v>
      </c>
      <c r="R28" s="55">
        <v>45586.458333333343</v>
      </c>
      <c r="S28" s="542" t="e">
        <f t="shared" ca="1" si="0"/>
        <v>#VALUE!</v>
      </c>
      <c r="T28" s="55">
        <v>45586.458333333343</v>
      </c>
      <c r="U28" s="543" t="e">
        <f t="shared" ca="1" si="1"/>
        <v>#VALUE!</v>
      </c>
      <c r="V28" s="79" t="e">
        <f t="shared" ca="1" si="2"/>
        <v>#VALUE!</v>
      </c>
      <c r="W28" s="56">
        <f t="shared" si="3"/>
        <v>45586</v>
      </c>
      <c r="X28" s="546">
        <f t="shared" si="4"/>
        <v>0.41250000000000003</v>
      </c>
      <c r="Y28" s="544" t="e">
        <f t="array" aca="1" ref="Y28" ca="1">_xlfn.IFS(X28="","",X28&lt;=$R$2,$R$2,AND(X28&gt;=$R$2,X28&lt;=$S$2),X28,AND(X28&gt;$S$2,X28&lt;$R$3),$S$2,AND(X28&gt;=$R$3,X28&lt;=$S$3),X28,X28&gt;$S$3,$S$3)</f>
        <v>#NAME?</v>
      </c>
      <c r="Z28" s="56">
        <f t="shared" si="5"/>
        <v>45586</v>
      </c>
      <c r="AA28" s="546">
        <f t="shared" si="6"/>
        <v>0.45833333333333331</v>
      </c>
      <c r="AB28" s="544" t="e">
        <f t="array" aca="1" ref="AB28" ca="1">_xlfn.IFS(AA28="","",AA28&lt;=$R$2,$R$2,AND(AA28&gt;=$R$2,AA28&lt;=$S$2),AA28,AND(AA28&gt;$S$2,AA28&lt;$R$3),$S$2,AND(AA28&gt;=$R$3,AA28&lt;=$S$3),AA28,AA28&gt;$S$3,$S$3)</f>
        <v>#NAME?</v>
      </c>
      <c r="AC28" s="544" t="str">
        <f t="array" aca="1" ref="AC28" ca="1">IFERROR(IF(W28=Z28,_xlfn.IFS(AND(Y28&lt;$S$2,AB28&lt;=$S$2),AB28-Y28,AND(Y28&lt;$S$2,AB28&gt;=$R$3),AB28-Y28-$T$4,AND(Y28&gt;$S$2,AB28&lt;=$S$3),AB28-Y28),FALSE),"")</f>
        <v/>
      </c>
      <c r="AD28" s="544" t="b">
        <f t="array" aca="1" ref="AD28" ca="1">IF(AC28=FALSE,_xlfn.IFS(Y28&lt;=$S$2,$S$2-Y28+($S$3-$R$3),Y28&gt;$S$2,$S$3-Y28),FALSE)</f>
        <v>0</v>
      </c>
      <c r="AE28" s="544" t="b">
        <f t="shared" ca="1" si="7"/>
        <v>0</v>
      </c>
      <c r="AF28" s="78">
        <f>IF(W28&lt;&gt;Z28,(NETWORKDAYS(W28,Z28,LISTAS!$X$2:$X$43)-2),0)</f>
        <v>0</v>
      </c>
      <c r="AG28" s="56">
        <f t="shared" si="8"/>
        <v>45586</v>
      </c>
      <c r="AH28" s="546">
        <f t="shared" si="9"/>
        <v>0.45833333333333331</v>
      </c>
      <c r="AI28" s="544" t="e">
        <f t="array" aca="1" ref="AI28" ca="1">_xlfn.IFS(AH28="","",AH28&lt;=$R$2,$R$2,AND(AH28&gt;=$R$2,AH28&lt;=$S$2),AH28,AND(AH28&gt;$S$2,AH28&lt;$R$3),$S$2,AND(AH28&gt;=$R$3,AH28&lt;=$S$3),AH28,AH28&gt;$S$3,$S$3)</f>
        <v>#NAME?</v>
      </c>
      <c r="AJ28" s="544" t="str">
        <f t="array" aca="1" ref="AJ28" ca="1">IFERROR(IF(W28=AG28,_xlfn.IFS(AND(X28&lt;$S$2,AI28&lt;=$S$2),AI28-X28,AND(X28&lt;$S$2,AI28&gt;=$R$3),AI28-X28-$T$4,AND(X28&gt;$S$2,AI28&lt;=$S$3),AI28-X28),FALSE),"")</f>
        <v/>
      </c>
      <c r="AK28" s="545" t="b">
        <f t="array" aca="1" ref="AK28" ca="1">IF(AJ28=FALSE,_xlfn.IFS(Y28&lt;=$S$2,$S$2-Y28+($S$3-$R$3),Y28&gt;$S$2,$S$3-Y28),FALSE)</f>
        <v>0</v>
      </c>
      <c r="AL28" s="545" t="b">
        <f t="shared" ca="1" si="10"/>
        <v>0</v>
      </c>
      <c r="AM28" s="78">
        <f>IF(AG28&lt;&gt;W28,(NETWORKDAYS(W28,AG28,LISTAS!$X$24:$X$42)-2),0)</f>
        <v>0</v>
      </c>
      <c r="AN28" s="80" t="e">
        <f t="array" aca="1" ref="AN28" ca="1">IF(U28="Erro","Erro",_xlfn.IFS(ISBLANK(T28),"",T28=R28,"DENTRO DO PRAZO",T28&gt;R28,"ATRASADO",T28&lt;R28,"ANTECIPADO"))</f>
        <v>#VALUE!</v>
      </c>
      <c r="AO28" s="81" t="e">
        <f t="shared" ca="1" si="11"/>
        <v>#VALUE!</v>
      </c>
      <c r="AP28" s="82" t="str">
        <f t="array" aca="1" ref="AP28" ca="1">IFERROR(_xlfn.IFS(AO28*100&gt;80,0,AND(AO28*100&lt;=80,AO28*100&gt;70),2,AND(AO28*100&lt;=70,AO28*100&gt;60),3,AND(AO28*100&lt;=60,AO28*100&gt;50),4,AND(AO28*100&lt;=50,AO28*100&gt;40),5,AND(AO28*100&lt;=40,AO28*100&gt;30),6,AND(AO28*100&lt;=30,AO28*100&gt;20),7,AND(AO28*100&lt;=20,AO28*100&gt;10),8,AND(AO28*100&lt;=10,AO28*100&gt;0),9,AO28=0,10,AND(AO28*100&gt;-25,AO28&lt;0),11,(AO28*100&lt;-25),12),"")</f>
        <v/>
      </c>
      <c r="AQ28" s="591"/>
      <c r="AR28" s="61"/>
      <c r="AS28" s="68" t="str">
        <f t="shared" si="12"/>
        <v/>
      </c>
      <c r="AT28" s="59" t="str">
        <f t="array" aca="1" ref="AT28" ca="1">IFERROR(_xlfn.IFS(AS28*100&lt;15,0,AND(AS28*100&gt;=15,AS28*100&lt;25),2,AND(AS28*100&gt;=25,AS28*100&lt;35),3,AND(AS28*100&gt;=35,AS28*100&lt;45),4,AND(AS28*100&gt;=45,AS28*100&lt;55),5,AND(AS28*100&gt;=55,AS28*100&lt;65),6,AND(AS28*100&gt;=65,AS28*100&lt;75),7,AND(AS28*100&gt;=75,AS28*100&lt;85),8,AND(AS28*100&gt;=85,AS28*100&lt;95),9,AND(AS28*100&gt;=95,AS28*100&lt;105),10,AND(AS28*100&gt;=105,AS28*100&lt;125),11,(AS28*100&gt;=125),12),"")</f>
        <v/>
      </c>
      <c r="AU28" s="591"/>
      <c r="AV28" s="59" t="str">
        <f t="array" aca="1" ref="AV28" ca="1">IFERROR((_xlfn.IFS(AU28="Inaceitável",0,AU28="Ruim",4,AU28="Regular",6,AU28="Bom",8,AU28="Precisa",10,AU28="Excepcional",12)),"")</f>
        <v/>
      </c>
      <c r="AW28" s="59" t="str">
        <f t="shared" ca="1" si="13"/>
        <v/>
      </c>
      <c r="AX28" s="62" t="str">
        <f t="shared" ca="1" si="14"/>
        <v/>
      </c>
      <c r="AY28" s="66" t="str">
        <f t="array" aca="1" ref="AY28" ca="1">IFERROR(_xlfn.IFS(OR(AP28=0,AT28=0,AX28=0),0,AND(AP28&lt;&gt;"",AT28&lt;&gt;"",AX28&lt;&gt;""),AVERAGE(AP28,AT28,AX28)),"")</f>
        <v/>
      </c>
    </row>
    <row r="29" spans="3:51" ht="35.25" customHeight="1">
      <c r="C29" s="814" t="str">
        <f>IF(F29=0,"",VLOOKUP(F29,'DFT - GNCP'!$D$4:$E$34,2))</f>
        <v>Processos de homologação de estágio probatório analisados</v>
      </c>
      <c r="D29" s="815"/>
      <c r="E29" s="816"/>
      <c r="F29" s="817" t="s">
        <v>675</v>
      </c>
      <c r="G29" s="815"/>
      <c r="H29" s="818"/>
      <c r="I29" s="228"/>
      <c r="J29" s="51" t="s">
        <v>680</v>
      </c>
      <c r="K29" s="50" t="s">
        <v>670</v>
      </c>
      <c r="L29" s="49">
        <v>4</v>
      </c>
      <c r="M29" s="51" t="s">
        <v>126</v>
      </c>
      <c r="N29" s="50" t="s">
        <v>115</v>
      </c>
      <c r="O29" s="53" t="str">
        <f t="array" aca="1" ref="O29" ca="1">IFERROR(_xlfn.IFS(AND(M29="Baixo",N29="Baixa"),"Muito Baixa",AND(M29="Baixo",N29="Média"),"Baixa",AND(M29="Médio",N29="Baixa"),"Baixa",AND(M29="Baixo",N29="Alta"),"Média",AND(M29="Médio",N29="Média"),"Média",AND(M29="Alto",N29="Baixa"),"Média",AND(M29="Médio",N29="Alta"),"Alta",AND(M29="Alto",N29="Média"),"Alta",AND(M29="Alto",N29="Alta"),"Muito Alta"),"")</f>
        <v/>
      </c>
      <c r="P29" s="54" t="str">
        <f t="array" aca="1" ref="P29" ca="1">IFERROR(_xlfn.IFS(O29="Muito Baixa",0.6,O29="Baixa",0.7,O29="Média",0.8,O29="Alta",0.9,O29="Muito Alta",1),"")</f>
        <v/>
      </c>
      <c r="Q29" s="55">
        <v>45586.5625</v>
      </c>
      <c r="R29" s="55">
        <v>45586.576388888891</v>
      </c>
      <c r="S29" s="542" t="e">
        <f t="shared" ca="1" si="0"/>
        <v>#VALUE!</v>
      </c>
      <c r="T29" s="55">
        <v>45586.576388888891</v>
      </c>
      <c r="U29" s="543" t="e">
        <f t="shared" ca="1" si="1"/>
        <v>#VALUE!</v>
      </c>
      <c r="V29" s="79" t="e">
        <f t="shared" ca="1" si="2"/>
        <v>#VALUE!</v>
      </c>
      <c r="W29" s="56">
        <f t="shared" si="3"/>
        <v>45586</v>
      </c>
      <c r="X29" s="546">
        <f t="shared" si="4"/>
        <v>0.5625</v>
      </c>
      <c r="Y29" s="544" t="e">
        <f t="array" aca="1" ref="Y29" ca="1">_xlfn.IFS(X29="","",X29&lt;=$R$2,$R$2,AND(X29&gt;=$R$2,X29&lt;=$S$2),X29,AND(X29&gt;$S$2,X29&lt;$R$3),$S$2,AND(X29&gt;=$R$3,X29&lt;=$S$3),X29,X29&gt;$S$3,$S$3)</f>
        <v>#NAME?</v>
      </c>
      <c r="Z29" s="56">
        <f t="shared" si="5"/>
        <v>45586</v>
      </c>
      <c r="AA29" s="546">
        <f t="shared" si="6"/>
        <v>0.57638888888888895</v>
      </c>
      <c r="AB29" s="544" t="e">
        <f t="array" aca="1" ref="AB29" ca="1">_xlfn.IFS(AA29="","",AA29&lt;=$R$2,$R$2,AND(AA29&gt;=$R$2,AA29&lt;=$S$2),AA29,AND(AA29&gt;$S$2,AA29&lt;$R$3),$S$2,AND(AA29&gt;=$R$3,AA29&lt;=$S$3),AA29,AA29&gt;$S$3,$S$3)</f>
        <v>#NAME?</v>
      </c>
      <c r="AC29" s="544" t="str">
        <f t="array" aca="1" ref="AC29" ca="1">IFERROR(IF(W29=Z29,_xlfn.IFS(AND(Y29&lt;$S$2,AB29&lt;=$S$2),AB29-Y29,AND(Y29&lt;$S$2,AB29&gt;=$R$3),AB29-Y29-$T$4,AND(Y29&gt;$S$2,AB29&lt;=$S$3),AB29-Y29),FALSE),"")</f>
        <v/>
      </c>
      <c r="AD29" s="544" t="b">
        <f t="array" aca="1" ref="AD29" ca="1">IF(AC29=FALSE,_xlfn.IFS(Y29&lt;=$S$2,$S$2-Y29+($S$3-$R$3),Y29&gt;$S$2,$S$3-Y29),FALSE)</f>
        <v>0</v>
      </c>
      <c r="AE29" s="544" t="b">
        <f t="shared" ca="1" si="7"/>
        <v>0</v>
      </c>
      <c r="AF29" s="78">
        <f>IF(W29&lt;&gt;Z29,(NETWORKDAYS(W29,Z29,LISTAS!$X$2:$X$43)-2),0)</f>
        <v>0</v>
      </c>
      <c r="AG29" s="56">
        <f t="shared" si="8"/>
        <v>45586</v>
      </c>
      <c r="AH29" s="546">
        <f t="shared" si="9"/>
        <v>0.57638888888888895</v>
      </c>
      <c r="AI29" s="544" t="e">
        <f t="array" aca="1" ref="AI29" ca="1">_xlfn.IFS(AH29="","",AH29&lt;=$R$2,$R$2,AND(AH29&gt;=$R$2,AH29&lt;=$S$2),AH29,AND(AH29&gt;$S$2,AH29&lt;$R$3),$S$2,AND(AH29&gt;=$R$3,AH29&lt;=$S$3),AH29,AH29&gt;$S$3,$S$3)</f>
        <v>#NAME?</v>
      </c>
      <c r="AJ29" s="544" t="str">
        <f t="array" aca="1" ref="AJ29" ca="1">IFERROR(IF(W29=AG29,_xlfn.IFS(AND(X29&lt;$S$2,AI29&lt;=$S$2),AI29-X29,AND(X29&lt;$S$2,AI29&gt;=$R$3),AI29-X29-$T$4,AND(X29&gt;$S$2,AI29&lt;=$S$3),AI29-X29),FALSE),"")</f>
        <v/>
      </c>
      <c r="AK29" s="545" t="b">
        <f t="array" aca="1" ref="AK29" ca="1">IF(AJ29=FALSE,_xlfn.IFS(Y29&lt;=$S$2,$S$2-Y29+($S$3-$R$3),Y29&gt;$S$2,$S$3-Y29),FALSE)</f>
        <v>0</v>
      </c>
      <c r="AL29" s="545" t="b">
        <f t="shared" ca="1" si="10"/>
        <v>0</v>
      </c>
      <c r="AM29" s="78">
        <f>IF(AG29&lt;&gt;W29,(NETWORKDAYS(W29,AG29,LISTAS!$X$24:$X$42)-2),0)</f>
        <v>0</v>
      </c>
      <c r="AN29" s="80" t="e">
        <f t="array" aca="1" ref="AN29" ca="1">IF(U29="Erro","Erro",_xlfn.IFS(ISBLANK(T29),"",T29=R29,"DENTRO DO PRAZO",T29&gt;R29,"ATRASADO",T29&lt;R29,"ANTECIPADO"))</f>
        <v>#VALUE!</v>
      </c>
      <c r="AO29" s="81" t="e">
        <f t="shared" ca="1" si="11"/>
        <v>#VALUE!</v>
      </c>
      <c r="AP29" s="82" t="str">
        <f t="array" aca="1" ref="AP29" ca="1">IFERROR(_xlfn.IFS(AO29*100&gt;80,0,AND(AO29*100&lt;=80,AO29*100&gt;70),2,AND(AO29*100&lt;=70,AO29*100&gt;60),3,AND(AO29*100&lt;=60,AO29*100&gt;50),4,AND(AO29*100&lt;=50,AO29*100&gt;40),5,AND(AO29*100&lt;=40,AO29*100&gt;30),6,AND(AO29*100&lt;=30,AO29*100&gt;20),7,AND(AO29*100&lt;=20,AO29*100&gt;10),8,AND(AO29*100&lt;=10,AO29*100&gt;0),9,AO29=0,10,AND(AO29*100&gt;-25,AO29&lt;0),11,(AO29*100&lt;-25),12),"")</f>
        <v/>
      </c>
      <c r="AQ29" s="591"/>
      <c r="AR29" s="61"/>
      <c r="AS29" s="68" t="str">
        <f t="shared" si="12"/>
        <v/>
      </c>
      <c r="AT29" s="59" t="str">
        <f t="array" aca="1" ref="AT29" ca="1">IFERROR(_xlfn.IFS(AS29*100&lt;15,0,AND(AS29*100&gt;=15,AS29*100&lt;25),2,AND(AS29*100&gt;=25,AS29*100&lt;35),3,AND(AS29*100&gt;=35,AS29*100&lt;45),4,AND(AS29*100&gt;=45,AS29*100&lt;55),5,AND(AS29*100&gt;=55,AS29*100&lt;65),6,AND(AS29*100&gt;=65,AS29*100&lt;75),7,AND(AS29*100&gt;=75,AS29*100&lt;85),8,AND(AS29*100&gt;=85,AS29*100&lt;95),9,AND(AS29*100&gt;=95,AS29*100&lt;105),10,AND(AS29*100&gt;=105,AS29*100&lt;125),11,(AS29*100&gt;=125),12),"")</f>
        <v/>
      </c>
      <c r="AU29" s="591"/>
      <c r="AV29" s="59" t="str">
        <f t="array" aca="1" ref="AV29" ca="1">IFERROR((_xlfn.IFS(AU29="Inaceitável",0,AU29="Ruim",4,AU29="Regular",6,AU29="Bom",8,AU29="Precisa",10,AU29="Excepcional",12)),"")</f>
        <v/>
      </c>
      <c r="AW29" s="59" t="str">
        <f t="shared" ca="1" si="13"/>
        <v/>
      </c>
      <c r="AX29" s="62" t="str">
        <f t="shared" ca="1" si="14"/>
        <v/>
      </c>
      <c r="AY29" s="66" t="str">
        <f t="array" aca="1" ref="AY29" ca="1">IFERROR(_xlfn.IFS(OR(AP29=0,AT29=0,AX29=0),0,AND(AP29&lt;&gt;"",AT29&lt;&gt;"",AX29&lt;&gt;""),AVERAGE(AP29,AT29,AX29)),"")</f>
        <v/>
      </c>
    </row>
    <row r="30" spans="3:51" ht="35.25" customHeight="1">
      <c r="C30" s="814" t="str">
        <f>IF(F30=0,"",VLOOKUP(F30,'DFT - GNCP'!$D$4:$E$34,2))</f>
        <v>Implementação dos critérios de aferição da produtividade e mérito e da avaliação de desempenho  gerida</v>
      </c>
      <c r="D30" s="815"/>
      <c r="E30" s="816"/>
      <c r="F30" s="817" t="s">
        <v>668</v>
      </c>
      <c r="G30" s="815"/>
      <c r="H30" s="818"/>
      <c r="I30" s="198"/>
      <c r="J30" s="50" t="s">
        <v>669</v>
      </c>
      <c r="K30" s="50" t="s">
        <v>670</v>
      </c>
      <c r="L30" s="49">
        <v>3</v>
      </c>
      <c r="M30" s="51" t="s">
        <v>126</v>
      </c>
      <c r="N30" s="50" t="s">
        <v>132</v>
      </c>
      <c r="O30" s="53" t="str">
        <f t="array" aca="1" ref="O30" ca="1">IFERROR(_xlfn.IFS(AND(M30="Baixo",N30="Baixa"),"Muito Baixa",AND(M30="Baixo",N30="Média"),"Baixa",AND(M30="Médio",N30="Baixa"),"Baixa",AND(M30="Baixo",N30="Alta"),"Média",AND(M30="Médio",N30="Média"),"Média",AND(M30="Alto",N30="Baixa"),"Média",AND(M30="Médio",N30="Alta"),"Alta",AND(M30="Alto",N30="Média"),"Alta",AND(M30="Alto",N30="Alta"),"Muito Alta"),"")</f>
        <v/>
      </c>
      <c r="P30" s="54" t="str">
        <f t="array" aca="1" ref="P30" ca="1">IFERROR(_xlfn.IFS(O30="Muito Baixa",0.6,O30="Baixa",0.7,O30="Média",0.8,O30="Alta",0.9,O30="Muito Alta",1),"")</f>
        <v/>
      </c>
      <c r="Q30" s="55">
        <v>45586.576388888891</v>
      </c>
      <c r="R30" s="55">
        <v>45586.709722222222</v>
      </c>
      <c r="S30" s="542" t="e">
        <f t="shared" ca="1" si="0"/>
        <v>#VALUE!</v>
      </c>
      <c r="T30" s="55">
        <v>45586.709722222222</v>
      </c>
      <c r="U30" s="543" t="e">
        <f t="shared" ca="1" si="1"/>
        <v>#VALUE!</v>
      </c>
      <c r="V30" s="79" t="e">
        <f t="shared" ca="1" si="2"/>
        <v>#VALUE!</v>
      </c>
      <c r="W30" s="56">
        <f t="shared" si="3"/>
        <v>45586</v>
      </c>
      <c r="X30" s="546">
        <f t="shared" si="4"/>
        <v>0.57638888888888895</v>
      </c>
      <c r="Y30" s="544" t="e">
        <f t="array" aca="1" ref="Y30" ca="1">_xlfn.IFS(X30="","",X30&lt;=$R$2,$R$2,AND(X30&gt;=$R$2,X30&lt;=$S$2),X30,AND(X30&gt;$S$2,X30&lt;$R$3),$S$2,AND(X30&gt;=$R$3,X30&lt;=$S$3),X30,X30&gt;$S$3,$S$3)</f>
        <v>#NAME?</v>
      </c>
      <c r="Z30" s="56">
        <f t="shared" si="5"/>
        <v>45586</v>
      </c>
      <c r="AA30" s="546">
        <f t="shared" si="6"/>
        <v>0.70972222222222225</v>
      </c>
      <c r="AB30" s="544" t="e">
        <f t="array" aca="1" ref="AB30" ca="1">_xlfn.IFS(AA30="","",AA30&lt;=$R$2,$R$2,AND(AA30&gt;=$R$2,AA30&lt;=$S$2),AA30,AND(AA30&gt;$S$2,AA30&lt;$R$3),$S$2,AND(AA30&gt;=$R$3,AA30&lt;=$S$3),AA30,AA30&gt;$S$3,$S$3)</f>
        <v>#NAME?</v>
      </c>
      <c r="AC30" s="544" t="str">
        <f t="array" aca="1" ref="AC30" ca="1">IFERROR(IF(W30=Z30,_xlfn.IFS(AND(Y30&lt;$S$2,AB30&lt;=$S$2),AB30-Y30,AND(Y30&lt;$S$2,AB30&gt;=$R$3),AB30-Y30-$T$4,AND(Y30&gt;$S$2,AB30&lt;=$S$3),AB30-Y30),FALSE),"")</f>
        <v/>
      </c>
      <c r="AD30" s="544" t="b">
        <f t="array" aca="1" ref="AD30" ca="1">IF(AC30=FALSE,_xlfn.IFS(Y30&lt;=$S$2,$S$2-Y30+($S$3-$R$3),Y30&gt;$S$2,$S$3-Y30),FALSE)</f>
        <v>0</v>
      </c>
      <c r="AE30" s="544" t="b">
        <f t="shared" ca="1" si="7"/>
        <v>0</v>
      </c>
      <c r="AF30" s="78">
        <f>IF(W30&lt;&gt;Z30,(NETWORKDAYS(W30,Z30,LISTAS!$X$2:$X$43)-2),0)</f>
        <v>0</v>
      </c>
      <c r="AG30" s="56">
        <f t="shared" si="8"/>
        <v>45586</v>
      </c>
      <c r="AH30" s="546">
        <f t="shared" si="9"/>
        <v>0.70972222222222225</v>
      </c>
      <c r="AI30" s="544" t="e">
        <f t="array" aca="1" ref="AI30" ca="1">_xlfn.IFS(AH30="","",AH30&lt;=$R$2,$R$2,AND(AH30&gt;=$R$2,AH30&lt;=$S$2),AH30,AND(AH30&gt;$S$2,AH30&lt;$R$3),$S$2,AND(AH30&gt;=$R$3,AH30&lt;=$S$3),AH30,AH30&gt;$S$3,$S$3)</f>
        <v>#NAME?</v>
      </c>
      <c r="AJ30" s="544" t="str">
        <f t="array" aca="1" ref="AJ30" ca="1">IFERROR(IF(W30=AG30,_xlfn.IFS(AND(X30&lt;$S$2,AI30&lt;=$S$2),AI30-X30,AND(X30&lt;$S$2,AI30&gt;=$R$3),AI30-X30-$T$4,AND(X30&gt;$S$2,AI30&lt;=$S$3),AI30-X30),FALSE),"")</f>
        <v/>
      </c>
      <c r="AK30" s="545" t="b">
        <f t="array" aca="1" ref="AK30" ca="1">IF(AJ30=FALSE,_xlfn.IFS(Y30&lt;=$S$2,$S$2-Y30+($S$3-$R$3),Y30&gt;$S$2,$S$3-Y30),FALSE)</f>
        <v>0</v>
      </c>
      <c r="AL30" s="545" t="b">
        <f t="shared" ca="1" si="10"/>
        <v>0</v>
      </c>
      <c r="AM30" s="78">
        <f>IF(AG30&lt;&gt;W30,(NETWORKDAYS(W30,AG30,LISTAS!$X$24:$X$42)-2),0)</f>
        <v>0</v>
      </c>
      <c r="AN30" s="80" t="e">
        <f t="array" aca="1" ref="AN30" ca="1">IF(U30="Erro","Erro",_xlfn.IFS(ISBLANK(T30),"",T30=R30,"DENTRO DO PRAZO",T30&gt;R30,"ATRASADO",T30&lt;R30,"ANTECIPADO"))</f>
        <v>#VALUE!</v>
      </c>
      <c r="AO30" s="81" t="e">
        <f t="shared" ca="1" si="11"/>
        <v>#VALUE!</v>
      </c>
      <c r="AP30" s="82" t="str">
        <f t="array" aca="1" ref="AP30" ca="1">IFERROR(_xlfn.IFS(AO30*100&gt;80,0,AND(AO30*100&lt;=80,AO30*100&gt;70),2,AND(AO30*100&lt;=70,AO30*100&gt;60),3,AND(AO30*100&lt;=60,AO30*100&gt;50),4,AND(AO30*100&lt;=50,AO30*100&gt;40),5,AND(AO30*100&lt;=40,AO30*100&gt;30),6,AND(AO30*100&lt;=30,AO30*100&gt;20),7,AND(AO30*100&lt;=20,AO30*100&gt;10),8,AND(AO30*100&lt;=10,AO30*100&gt;0),9,AO30=0,10,AND(AO30*100&gt;-25,AO30&lt;0),11,(AO30*100&lt;-25),12),"")</f>
        <v/>
      </c>
      <c r="AQ30" s="591"/>
      <c r="AR30" s="61"/>
      <c r="AS30" s="68" t="str">
        <f t="shared" si="12"/>
        <v/>
      </c>
      <c r="AT30" s="59" t="str">
        <f t="array" aca="1" ref="AT30" ca="1">IFERROR(_xlfn.IFS(AS30*100&lt;15,0,AND(AS30*100&gt;=15,AS30*100&lt;25),2,AND(AS30*100&gt;=25,AS30*100&lt;35),3,AND(AS30*100&gt;=35,AS30*100&lt;45),4,AND(AS30*100&gt;=45,AS30*100&lt;55),5,AND(AS30*100&gt;=55,AS30*100&lt;65),6,AND(AS30*100&gt;=65,AS30*100&lt;75),7,AND(AS30*100&gt;=75,AS30*100&lt;85),8,AND(AS30*100&gt;=85,AS30*100&lt;95),9,AND(AS30*100&gt;=95,AS30*100&lt;105),10,AND(AS30*100&gt;=105,AS30*100&lt;125),11,(AS30*100&gt;=125),12),"")</f>
        <v/>
      </c>
      <c r="AU30" s="591"/>
      <c r="AV30" s="59" t="str">
        <f t="array" aca="1" ref="AV30" ca="1">IFERROR((_xlfn.IFS(AU30="Inaceitável",0,AU30="Ruim",4,AU30="Regular",6,AU30="Bom",8,AU30="Precisa",10,AU30="Excepcional",12)),"")</f>
        <v/>
      </c>
      <c r="AW30" s="59" t="str">
        <f t="shared" ca="1" si="13"/>
        <v/>
      </c>
      <c r="AX30" s="62" t="str">
        <f t="shared" ca="1" si="14"/>
        <v/>
      </c>
      <c r="AY30" s="66" t="str">
        <f t="array" aca="1" ref="AY30" ca="1">IFERROR(_xlfn.IFS(OR(AP30=0,AT30=0,AX30=0),0,AND(AP30&lt;&gt;"",AT30&lt;&gt;"",AX30&lt;&gt;""),AVERAGE(AP30,AT30,AX30)),"")</f>
        <v/>
      </c>
    </row>
    <row r="31" spans="3:51" ht="35.25" customHeight="1">
      <c r="C31" s="814" t="str">
        <f>IF(F31=0,"",VLOOKUP(F31,'DFT - GNCP'!$D$4:$E$34,2))</f>
        <v>Implementação dos critérios de aferição da produtividade e mérito e da avaliação de desempenho  gerida</v>
      </c>
      <c r="D31" s="815"/>
      <c r="E31" s="816"/>
      <c r="F31" s="817" t="s">
        <v>668</v>
      </c>
      <c r="G31" s="815"/>
      <c r="H31" s="818"/>
      <c r="I31" s="198"/>
      <c r="J31" s="50" t="s">
        <v>669</v>
      </c>
      <c r="K31" s="50" t="s">
        <v>670</v>
      </c>
      <c r="L31" s="49">
        <v>3</v>
      </c>
      <c r="M31" s="51" t="s">
        <v>126</v>
      </c>
      <c r="N31" s="50" t="s">
        <v>132</v>
      </c>
      <c r="O31" s="53" t="str">
        <f t="array" aca="1" ref="O31" ca="1">IFERROR(_xlfn.IFS(AND(M31="Baixo",N31="Baixa"),"Muito Baixa",AND(M31="Baixo",N31="Média"),"Baixa",AND(M31="Médio",N31="Baixa"),"Baixa",AND(M31="Baixo",N31="Alta"),"Média",AND(M31="Médio",N31="Média"),"Média",AND(M31="Alto",N31="Baixa"),"Média",AND(M31="Médio",N31="Alta"),"Alta",AND(M31="Alto",N31="Média"),"Alta",AND(M31="Alto",N31="Alta"),"Muito Alta"),"")</f>
        <v/>
      </c>
      <c r="P31" s="54" t="str">
        <f t="array" aca="1" ref="P31" ca="1">IFERROR(_xlfn.IFS(O31="Muito Baixa",0.6,O31="Baixa",0.7,O31="Média",0.8,O31="Alta",0.9,O31="Muito Alta",1),"")</f>
        <v/>
      </c>
      <c r="Q31" s="55">
        <v>45587.333333333343</v>
      </c>
      <c r="R31" s="55">
        <v>45587.40625</v>
      </c>
      <c r="S31" s="542" t="e">
        <f t="shared" ca="1" si="0"/>
        <v>#VALUE!</v>
      </c>
      <c r="T31" s="55">
        <v>45587.40625</v>
      </c>
      <c r="U31" s="543" t="e">
        <f t="shared" ca="1" si="1"/>
        <v>#VALUE!</v>
      </c>
      <c r="V31" s="79" t="e">
        <f t="shared" ca="1" si="2"/>
        <v>#VALUE!</v>
      </c>
      <c r="W31" s="56">
        <f t="shared" si="3"/>
        <v>45587</v>
      </c>
      <c r="X31" s="546">
        <f t="shared" si="4"/>
        <v>0.33333333333333331</v>
      </c>
      <c r="Y31" s="544" t="e">
        <f t="array" aca="1" ref="Y31" ca="1">_xlfn.IFS(X31="","",X31&lt;=$R$2,$R$2,AND(X31&gt;=$R$2,X31&lt;=$S$2),X31,AND(X31&gt;$S$2,X31&lt;$R$3),$S$2,AND(X31&gt;=$R$3,X31&lt;=$S$3),X31,X31&gt;$S$3,$S$3)</f>
        <v>#NAME?</v>
      </c>
      <c r="Z31" s="56">
        <f t="shared" si="5"/>
        <v>45587</v>
      </c>
      <c r="AA31" s="546">
        <f t="shared" si="6"/>
        <v>0.40625</v>
      </c>
      <c r="AB31" s="544" t="e">
        <f t="array" aca="1" ref="AB31" ca="1">_xlfn.IFS(AA31="","",AA31&lt;=$R$2,$R$2,AND(AA31&gt;=$R$2,AA31&lt;=$S$2),AA31,AND(AA31&gt;$S$2,AA31&lt;$R$3),$S$2,AND(AA31&gt;=$R$3,AA31&lt;=$S$3),AA31,AA31&gt;$S$3,$S$3)</f>
        <v>#NAME?</v>
      </c>
      <c r="AC31" s="544" t="str">
        <f t="array" aca="1" ref="AC31" ca="1">IFERROR(IF(W31=Z31,_xlfn.IFS(AND(Y31&lt;$S$2,AB31&lt;=$S$2),AB31-Y31,AND(Y31&lt;$S$2,AB31&gt;=$R$3),AB31-Y31-$T$4,AND(Y31&gt;$S$2,AB31&lt;=$S$3),AB31-Y31),FALSE),"")</f>
        <v/>
      </c>
      <c r="AD31" s="544" t="b">
        <f t="array" aca="1" ref="AD31" ca="1">IF(AC31=FALSE,_xlfn.IFS(Y31&lt;=$S$2,$S$2-Y31+($S$3-$R$3),Y31&gt;$S$2,$S$3-Y31),FALSE)</f>
        <v>0</v>
      </c>
      <c r="AE31" s="544" t="b">
        <f t="shared" ca="1" si="7"/>
        <v>0</v>
      </c>
      <c r="AF31" s="78">
        <f>IF(W31&lt;&gt;Z31,(NETWORKDAYS(W31,Z31,LISTAS!$X$2:$X$43)-2),0)</f>
        <v>0</v>
      </c>
      <c r="AG31" s="56">
        <f t="shared" si="8"/>
        <v>45587</v>
      </c>
      <c r="AH31" s="546">
        <f t="shared" si="9"/>
        <v>0.40625</v>
      </c>
      <c r="AI31" s="544" t="e">
        <f t="array" aca="1" ref="AI31" ca="1">_xlfn.IFS(AH31="","",AH31&lt;=$R$2,$R$2,AND(AH31&gt;=$R$2,AH31&lt;=$S$2),AH31,AND(AH31&gt;$S$2,AH31&lt;$R$3),$S$2,AND(AH31&gt;=$R$3,AH31&lt;=$S$3),AH31,AH31&gt;$S$3,$S$3)</f>
        <v>#NAME?</v>
      </c>
      <c r="AJ31" s="544" t="str">
        <f t="array" aca="1" ref="AJ31" ca="1">IFERROR(IF(W31=AG31,_xlfn.IFS(AND(X31&lt;$S$2,AI31&lt;=$S$2),AI31-X31,AND(X31&lt;$S$2,AI31&gt;=$R$3),AI31-X31-$T$4,AND(X31&gt;$S$2,AI31&lt;=$S$3),AI31-X31),FALSE),"")</f>
        <v/>
      </c>
      <c r="AK31" s="545" t="b">
        <f t="array" aca="1" ref="AK31" ca="1">IF(AJ31=FALSE,_xlfn.IFS(Y31&lt;=$S$2,$S$2-Y31+($S$3-$R$3),Y31&gt;$S$2,$S$3-Y31),FALSE)</f>
        <v>0</v>
      </c>
      <c r="AL31" s="545" t="b">
        <f t="shared" ca="1" si="10"/>
        <v>0</v>
      </c>
      <c r="AM31" s="78">
        <f>IF(AG31&lt;&gt;W31,(NETWORKDAYS(W31,AG31,LISTAS!$X$24:$X$42)-2),0)</f>
        <v>0</v>
      </c>
      <c r="AN31" s="80" t="e">
        <f t="array" aca="1" ref="AN31" ca="1">IF(U31="Erro","Erro",_xlfn.IFS(ISBLANK(T31),"",T31=R31,"DENTRO DO PRAZO",T31&gt;R31,"ATRASADO",T31&lt;R31,"ANTECIPADO"))</f>
        <v>#VALUE!</v>
      </c>
      <c r="AO31" s="81" t="e">
        <f t="shared" ca="1" si="11"/>
        <v>#VALUE!</v>
      </c>
      <c r="AP31" s="82" t="str">
        <f t="array" aca="1" ref="AP31" ca="1">IFERROR(_xlfn.IFS(AO31*100&gt;80,0,AND(AO31*100&lt;=80,AO31*100&gt;70),2,AND(AO31*100&lt;=70,AO31*100&gt;60),3,AND(AO31*100&lt;=60,AO31*100&gt;50),4,AND(AO31*100&lt;=50,AO31*100&gt;40),5,AND(AO31*100&lt;=40,AO31*100&gt;30),6,AND(AO31*100&lt;=30,AO31*100&gt;20),7,AND(AO31*100&lt;=20,AO31*100&gt;10),8,AND(AO31*100&lt;=10,AO31*100&gt;0),9,AO31=0,10,AND(AO31*100&gt;-25,AO31&lt;0),11,(AO31*100&lt;-25),12),"")</f>
        <v/>
      </c>
      <c r="AQ31" s="591"/>
      <c r="AR31" s="61"/>
      <c r="AS31" s="68" t="str">
        <f t="shared" si="12"/>
        <v/>
      </c>
      <c r="AT31" s="59" t="str">
        <f t="array" aca="1" ref="AT31" ca="1">IFERROR(_xlfn.IFS(AS31*100&lt;15,0,AND(AS31*100&gt;=15,AS31*100&lt;25),2,AND(AS31*100&gt;=25,AS31*100&lt;35),3,AND(AS31*100&gt;=35,AS31*100&lt;45),4,AND(AS31*100&gt;=45,AS31*100&lt;55),5,AND(AS31*100&gt;=55,AS31*100&lt;65),6,AND(AS31*100&gt;=65,AS31*100&lt;75),7,AND(AS31*100&gt;=75,AS31*100&lt;85),8,AND(AS31*100&gt;=85,AS31*100&lt;95),9,AND(AS31*100&gt;=95,AS31*100&lt;105),10,AND(AS31*100&gt;=105,AS31*100&lt;125),11,(AS31*100&gt;=125),12),"")</f>
        <v/>
      </c>
      <c r="AU31" s="591"/>
      <c r="AV31" s="59" t="str">
        <f t="array" aca="1" ref="AV31" ca="1">IFERROR((_xlfn.IFS(AU31="Inaceitável",0,AU31="Ruim",4,AU31="Regular",6,AU31="Bom",8,AU31="Precisa",10,AU31="Excepcional",12)),"")</f>
        <v/>
      </c>
      <c r="AW31" s="59" t="str">
        <f t="shared" ca="1" si="13"/>
        <v/>
      </c>
      <c r="AX31" s="62" t="str">
        <f t="shared" ca="1" si="14"/>
        <v/>
      </c>
      <c r="AY31" s="66" t="str">
        <f t="array" aca="1" ref="AY31" ca="1">IFERROR(_xlfn.IFS(OR(AP31=0,AT31=0,AX31=0),0,AND(AP31&lt;&gt;"",AT31&lt;&gt;"",AX31&lt;&gt;""),AVERAGE(AP31,AT31,AX31)),"")</f>
        <v/>
      </c>
    </row>
    <row r="32" spans="3:51" ht="35.25" customHeight="1">
      <c r="C32" s="814" t="str">
        <f>IF(F32=0,"",VLOOKUP(F32,'DFT - GNCP'!$D$4:$E$34,2))</f>
        <v>Legislação e normativas de pessoal do Poder Executivo adequadas</v>
      </c>
      <c r="D32" s="815"/>
      <c r="E32" s="816"/>
      <c r="F32" s="824" t="s">
        <v>678</v>
      </c>
      <c r="G32" s="815"/>
      <c r="H32" s="818"/>
      <c r="I32" s="228"/>
      <c r="J32" s="51" t="s">
        <v>681</v>
      </c>
      <c r="K32" s="50" t="s">
        <v>670</v>
      </c>
      <c r="L32" s="49">
        <v>3</v>
      </c>
      <c r="M32" s="51" t="s">
        <v>126</v>
      </c>
      <c r="N32" s="50" t="s">
        <v>123</v>
      </c>
      <c r="O32" s="53" t="str">
        <f t="array" aca="1" ref="O32" ca="1">IFERROR(_xlfn.IFS(AND(M32="Baixo",N32="Baixa"),"Muito Baixa",AND(M32="Baixo",N32="Média"),"Baixa",AND(M32="Médio",N32="Baixa"),"Baixa",AND(M32="Baixo",N32="Alta"),"Média",AND(M32="Médio",N32="Média"),"Média",AND(M32="Alto",N32="Baixa"),"Média",AND(M32="Médio",N32="Alta"),"Alta",AND(M32="Alto",N32="Média"),"Alta",AND(M32="Alto",N32="Alta"),"Muito Alta"),"")</f>
        <v/>
      </c>
      <c r="P32" s="54" t="str">
        <f t="array" aca="1" ref="P32" ca="1">IFERROR(_xlfn.IFS(O32="Muito Baixa",0.6,O32="Baixa",0.7,O32="Média",0.8,O32="Alta",0.9,O32="Muito Alta",1),"")</f>
        <v/>
      </c>
      <c r="Q32" s="55">
        <v>45587.40625</v>
      </c>
      <c r="R32" s="55">
        <v>45587.416666666657</v>
      </c>
      <c r="S32" s="542" t="e">
        <f t="shared" ca="1" si="0"/>
        <v>#VALUE!</v>
      </c>
      <c r="T32" s="55">
        <v>45587.416666666657</v>
      </c>
      <c r="U32" s="543" t="e">
        <f t="shared" ca="1" si="1"/>
        <v>#VALUE!</v>
      </c>
      <c r="V32" s="79" t="e">
        <f t="shared" ca="1" si="2"/>
        <v>#VALUE!</v>
      </c>
      <c r="W32" s="56">
        <f t="shared" si="3"/>
        <v>45587</v>
      </c>
      <c r="X32" s="546">
        <f t="shared" si="4"/>
        <v>0.40625</v>
      </c>
      <c r="Y32" s="544" t="e">
        <f t="array" aca="1" ref="Y32" ca="1">_xlfn.IFS(X32="","",X32&lt;=$R$2,$R$2,AND(X32&gt;=$R$2,X32&lt;=$S$2),X32,AND(X32&gt;$S$2,X32&lt;$R$3),$S$2,AND(X32&gt;=$R$3,X32&lt;=$S$3),X32,X32&gt;$S$3,$S$3)</f>
        <v>#NAME?</v>
      </c>
      <c r="Z32" s="56">
        <f t="shared" si="5"/>
        <v>45587</v>
      </c>
      <c r="AA32" s="546">
        <f t="shared" si="6"/>
        <v>0.41666666666666669</v>
      </c>
      <c r="AB32" s="544" t="e">
        <f t="array" aca="1" ref="AB32" ca="1">_xlfn.IFS(AA32="","",AA32&lt;=$R$2,$R$2,AND(AA32&gt;=$R$2,AA32&lt;=$S$2),AA32,AND(AA32&gt;$S$2,AA32&lt;$R$3),$S$2,AND(AA32&gt;=$R$3,AA32&lt;=$S$3),AA32,AA32&gt;$S$3,$S$3)</f>
        <v>#NAME?</v>
      </c>
      <c r="AC32" s="544" t="str">
        <f t="array" aca="1" ref="AC32" ca="1">IFERROR(IF(W32=Z32,_xlfn.IFS(AND(Y32&lt;$S$2,AB32&lt;=$S$2),AB32-Y32,AND(Y32&lt;$S$2,AB32&gt;=$R$3),AB32-Y32-$T$4,AND(Y32&gt;$S$2,AB32&lt;=$S$3),AB32-Y32),FALSE),"")</f>
        <v/>
      </c>
      <c r="AD32" s="544" t="b">
        <f t="array" aca="1" ref="AD32" ca="1">IF(AC32=FALSE,_xlfn.IFS(Y32&lt;=$S$2,$S$2-Y32+($S$3-$R$3),Y32&gt;$S$2,$S$3-Y32),FALSE)</f>
        <v>0</v>
      </c>
      <c r="AE32" s="544" t="b">
        <f t="shared" ca="1" si="7"/>
        <v>0</v>
      </c>
      <c r="AF32" s="78">
        <f>IF(W32&lt;&gt;Z32,(NETWORKDAYS(W32,Z32,LISTAS!$X$2:$X$43)-2),0)</f>
        <v>0</v>
      </c>
      <c r="AG32" s="56">
        <f t="shared" si="8"/>
        <v>45587</v>
      </c>
      <c r="AH32" s="546">
        <f t="shared" si="9"/>
        <v>0.41666666666666669</v>
      </c>
      <c r="AI32" s="544" t="e">
        <f t="array" aca="1" ref="AI32" ca="1">_xlfn.IFS(AH32="","",AH32&lt;=$R$2,$R$2,AND(AH32&gt;=$R$2,AH32&lt;=$S$2),AH32,AND(AH32&gt;$S$2,AH32&lt;$R$3),$S$2,AND(AH32&gt;=$R$3,AH32&lt;=$S$3),AH32,AH32&gt;$S$3,$S$3)</f>
        <v>#NAME?</v>
      </c>
      <c r="AJ32" s="544" t="str">
        <f t="array" aca="1" ref="AJ32" ca="1">IFERROR(IF(W32=AG32,_xlfn.IFS(AND(X32&lt;$S$2,AI32&lt;=$S$2),AI32-X32,AND(X32&lt;$S$2,AI32&gt;=$R$3),AI32-X32-$T$4,AND(X32&gt;$S$2,AI32&lt;=$S$3),AI32-X32),FALSE),"")</f>
        <v/>
      </c>
      <c r="AK32" s="545" t="b">
        <f t="array" aca="1" ref="AK32" ca="1">IF(AJ32=FALSE,_xlfn.IFS(Y32&lt;=$S$2,$S$2-Y32+($S$3-$R$3),Y32&gt;$S$2,$S$3-Y32),FALSE)</f>
        <v>0</v>
      </c>
      <c r="AL32" s="545" t="b">
        <f t="shared" ca="1" si="10"/>
        <v>0</v>
      </c>
      <c r="AM32" s="78">
        <f>IF(AG32&lt;&gt;W32,(NETWORKDAYS(W32,AG32,LISTAS!$X$24:$X$42)-2),0)</f>
        <v>0</v>
      </c>
      <c r="AN32" s="80" t="e">
        <f t="array" aca="1" ref="AN32" ca="1">IF(U32="Erro","Erro",_xlfn.IFS(ISBLANK(T32),"",T32=R32,"DENTRO DO PRAZO",T32&gt;R32,"ATRASADO",T32&lt;R32,"ANTECIPADO"))</f>
        <v>#VALUE!</v>
      </c>
      <c r="AO32" s="81" t="e">
        <f t="shared" ca="1" si="11"/>
        <v>#VALUE!</v>
      </c>
      <c r="AP32" s="82" t="str">
        <f t="array" aca="1" ref="AP32" ca="1">IFERROR(_xlfn.IFS(AO32*100&gt;80,0,AND(AO32*100&lt;=80,AO32*100&gt;70),2,AND(AO32*100&lt;=70,AO32*100&gt;60),3,AND(AO32*100&lt;=60,AO32*100&gt;50),4,AND(AO32*100&lt;=50,AO32*100&gt;40),5,AND(AO32*100&lt;=40,AO32*100&gt;30),6,AND(AO32*100&lt;=30,AO32*100&gt;20),7,AND(AO32*100&lt;=20,AO32*100&gt;10),8,AND(AO32*100&lt;=10,AO32*100&gt;0),9,AO32=0,10,AND(AO32*100&gt;-25,AO32&lt;0),11,(AO32*100&lt;-25),12),"")</f>
        <v/>
      </c>
      <c r="AQ32" s="591"/>
      <c r="AR32" s="61"/>
      <c r="AS32" s="68" t="str">
        <f t="shared" si="12"/>
        <v/>
      </c>
      <c r="AT32" s="59" t="str">
        <f t="array" aca="1" ref="AT32" ca="1">IFERROR(_xlfn.IFS(AS32*100&lt;15,0,AND(AS32*100&gt;=15,AS32*100&lt;25),2,AND(AS32*100&gt;=25,AS32*100&lt;35),3,AND(AS32*100&gt;=35,AS32*100&lt;45),4,AND(AS32*100&gt;=45,AS32*100&lt;55),5,AND(AS32*100&gt;=55,AS32*100&lt;65),6,AND(AS32*100&gt;=65,AS32*100&lt;75),7,AND(AS32*100&gt;=75,AS32*100&lt;85),8,AND(AS32*100&gt;=85,AS32*100&lt;95),9,AND(AS32*100&gt;=95,AS32*100&lt;105),10,AND(AS32*100&gt;=105,AS32*100&lt;125),11,(AS32*100&gt;=125),12),"")</f>
        <v/>
      </c>
      <c r="AU32" s="591"/>
      <c r="AV32" s="59" t="str">
        <f t="array" aca="1" ref="AV32" ca="1">IFERROR((_xlfn.IFS(AU32="Inaceitável",0,AU32="Ruim",4,AU32="Regular",6,AU32="Bom",8,AU32="Precisa",10,AU32="Excepcional",12)),"")</f>
        <v/>
      </c>
      <c r="AW32" s="59" t="str">
        <f t="shared" ca="1" si="13"/>
        <v/>
      </c>
      <c r="AX32" s="62" t="str">
        <f t="shared" ca="1" si="14"/>
        <v/>
      </c>
      <c r="AY32" s="66" t="str">
        <f t="array" aca="1" ref="AY32" ca="1">IFERROR(_xlfn.IFS(OR(AP32=0,AT32=0,AX32=0),0,AND(AP32&lt;&gt;"",AT32&lt;&gt;"",AX32&lt;&gt;""),AVERAGE(AP32,AT32,AX32)),"")</f>
        <v/>
      </c>
    </row>
    <row r="33" spans="3:51" ht="35.25" customHeight="1">
      <c r="C33" s="814" t="str">
        <f>IF(F33=0,"",VLOOKUP(F33,'DFT - GNCP'!$D$4:$E$34,2))</f>
        <v>Implementação dos critérios de aferição da produtividade e mérito e da avaliação de desempenho  gerida</v>
      </c>
      <c r="D33" s="815"/>
      <c r="E33" s="816"/>
      <c r="F33" s="817" t="s">
        <v>668</v>
      </c>
      <c r="G33" s="815"/>
      <c r="H33" s="818"/>
      <c r="I33" s="198"/>
      <c r="J33" s="50" t="s">
        <v>669</v>
      </c>
      <c r="K33" s="50" t="s">
        <v>670</v>
      </c>
      <c r="L33" s="49">
        <v>3</v>
      </c>
      <c r="M33" s="51" t="s">
        <v>126</v>
      </c>
      <c r="N33" s="50" t="s">
        <v>132</v>
      </c>
      <c r="O33" s="53" t="str">
        <f t="array" aca="1" ref="O33" ca="1">IFERROR(_xlfn.IFS(AND(M33="Baixo",N33="Baixa"),"Muito Baixa",AND(M33="Baixo",N33="Média"),"Baixa",AND(M33="Médio",N33="Baixa"),"Baixa",AND(M33="Baixo",N33="Alta"),"Média",AND(M33="Médio",N33="Média"),"Média",AND(M33="Alto",N33="Baixa"),"Média",AND(M33="Médio",N33="Alta"),"Alta",AND(M33="Alto",N33="Média"),"Alta",AND(M33="Alto",N33="Alta"),"Muito Alta"),"")</f>
        <v/>
      </c>
      <c r="P33" s="54" t="str">
        <f t="array" aca="1" ref="P33" ca="1">IFERROR(_xlfn.IFS(O33="Muito Baixa",0.6,O33="Baixa",0.7,O33="Média",0.8,O33="Alta",0.9,O33="Muito Alta",1),"")</f>
        <v/>
      </c>
      <c r="Q33" s="55">
        <v>45587.416666666657</v>
      </c>
      <c r="R33" s="55">
        <v>45587.460416666669</v>
      </c>
      <c r="S33" s="542" t="e">
        <f t="shared" ca="1" si="0"/>
        <v>#VALUE!</v>
      </c>
      <c r="T33" s="55">
        <v>45587.460416666669</v>
      </c>
      <c r="U33" s="543" t="e">
        <f t="shared" ca="1" si="1"/>
        <v>#VALUE!</v>
      </c>
      <c r="V33" s="79" t="e">
        <f t="shared" ca="1" si="2"/>
        <v>#VALUE!</v>
      </c>
      <c r="W33" s="56">
        <f t="shared" si="3"/>
        <v>45587</v>
      </c>
      <c r="X33" s="546">
        <f t="shared" si="4"/>
        <v>0.41666666666666669</v>
      </c>
      <c r="Y33" s="544" t="e">
        <f t="array" aca="1" ref="Y33" ca="1">_xlfn.IFS(X33="","",X33&lt;=$R$2,$R$2,AND(X33&gt;=$R$2,X33&lt;=$S$2),X33,AND(X33&gt;$S$2,X33&lt;$R$3),$S$2,AND(X33&gt;=$R$3,X33&lt;=$S$3),X33,X33&gt;$S$3,$S$3)</f>
        <v>#NAME?</v>
      </c>
      <c r="Z33" s="56">
        <f t="shared" si="5"/>
        <v>45587</v>
      </c>
      <c r="AA33" s="546">
        <f t="shared" si="6"/>
        <v>0.4604166666666667</v>
      </c>
      <c r="AB33" s="544" t="e">
        <f t="array" aca="1" ref="AB33" ca="1">_xlfn.IFS(AA33="","",AA33&lt;=$R$2,$R$2,AND(AA33&gt;=$R$2,AA33&lt;=$S$2),AA33,AND(AA33&gt;$S$2,AA33&lt;$R$3),$S$2,AND(AA33&gt;=$R$3,AA33&lt;=$S$3),AA33,AA33&gt;$S$3,$S$3)</f>
        <v>#NAME?</v>
      </c>
      <c r="AC33" s="544" t="str">
        <f t="array" aca="1" ref="AC33" ca="1">IFERROR(IF(W33=Z33,_xlfn.IFS(AND(Y33&lt;$S$2,AB33&lt;=$S$2),AB33-Y33,AND(Y33&lt;$S$2,AB33&gt;=$R$3),AB33-Y33-$T$4,AND(Y33&gt;$S$2,AB33&lt;=$S$3),AB33-Y33),FALSE),"")</f>
        <v/>
      </c>
      <c r="AD33" s="544" t="b">
        <f t="array" aca="1" ref="AD33" ca="1">IF(AC33=FALSE,_xlfn.IFS(Y33&lt;=$S$2,$S$2-Y33+($S$3-$R$3),Y33&gt;$S$2,$S$3-Y33),FALSE)</f>
        <v>0</v>
      </c>
      <c r="AE33" s="544" t="b">
        <f t="shared" ca="1" si="7"/>
        <v>0</v>
      </c>
      <c r="AF33" s="78">
        <f>IF(W33&lt;&gt;Z33,(NETWORKDAYS(W33,Z33,LISTAS!$X$2:$X$43)-2),0)</f>
        <v>0</v>
      </c>
      <c r="AG33" s="56">
        <f t="shared" si="8"/>
        <v>45587</v>
      </c>
      <c r="AH33" s="546">
        <f t="shared" si="9"/>
        <v>0.4604166666666667</v>
      </c>
      <c r="AI33" s="544" t="e">
        <f t="array" aca="1" ref="AI33" ca="1">_xlfn.IFS(AH33="","",AH33&lt;=$R$2,$R$2,AND(AH33&gt;=$R$2,AH33&lt;=$S$2),AH33,AND(AH33&gt;$S$2,AH33&lt;$R$3),$S$2,AND(AH33&gt;=$R$3,AH33&lt;=$S$3),AH33,AH33&gt;$S$3,$S$3)</f>
        <v>#NAME?</v>
      </c>
      <c r="AJ33" s="544" t="str">
        <f t="array" aca="1" ref="AJ33" ca="1">IFERROR(IF(W33=AG33,_xlfn.IFS(AND(X33&lt;$S$2,AI33&lt;=$S$2),AI33-X33,AND(X33&lt;$S$2,AI33&gt;=$R$3),AI33-X33-$T$4,AND(X33&gt;$S$2,AI33&lt;=$S$3),AI33-X33),FALSE),"")</f>
        <v/>
      </c>
      <c r="AK33" s="545" t="b">
        <f t="array" aca="1" ref="AK33" ca="1">IF(AJ33=FALSE,_xlfn.IFS(Y33&lt;=$S$2,$S$2-Y33+($S$3-$R$3),Y33&gt;$S$2,$S$3-Y33),FALSE)</f>
        <v>0</v>
      </c>
      <c r="AL33" s="545" t="b">
        <f t="shared" ca="1" si="10"/>
        <v>0</v>
      </c>
      <c r="AM33" s="78">
        <f>IF(AG33&lt;&gt;W33,(NETWORKDAYS(W33,AG33,LISTAS!$X$24:$X$42)-2),0)</f>
        <v>0</v>
      </c>
      <c r="AN33" s="80" t="e">
        <f t="array" aca="1" ref="AN33" ca="1">IF(U33="Erro","Erro",_xlfn.IFS(ISBLANK(T33),"",T33=R33,"DENTRO DO PRAZO",T33&gt;R33,"ATRASADO",T33&lt;R33,"ANTECIPADO"))</f>
        <v>#VALUE!</v>
      </c>
      <c r="AO33" s="81" t="e">
        <f t="shared" ca="1" si="11"/>
        <v>#VALUE!</v>
      </c>
      <c r="AP33" s="82" t="str">
        <f t="array" aca="1" ref="AP33" ca="1">IFERROR(_xlfn.IFS(AO33*100&gt;80,0,AND(AO33*100&lt;=80,AO33*100&gt;70),2,AND(AO33*100&lt;=70,AO33*100&gt;60),3,AND(AO33*100&lt;=60,AO33*100&gt;50),4,AND(AO33*100&lt;=50,AO33*100&gt;40),5,AND(AO33*100&lt;=40,AO33*100&gt;30),6,AND(AO33*100&lt;=30,AO33*100&gt;20),7,AND(AO33*100&lt;=20,AO33*100&gt;10),8,AND(AO33*100&lt;=10,AO33*100&gt;0),9,AO33=0,10,AND(AO33*100&gt;-25,AO33&lt;0),11,(AO33*100&lt;-25),12),"")</f>
        <v/>
      </c>
      <c r="AQ33" s="591"/>
      <c r="AR33" s="61"/>
      <c r="AS33" s="68" t="str">
        <f t="shared" si="12"/>
        <v/>
      </c>
      <c r="AT33" s="59" t="str">
        <f t="array" aca="1" ref="AT33" ca="1">IFERROR(_xlfn.IFS(AS33*100&lt;15,0,AND(AS33*100&gt;=15,AS33*100&lt;25),2,AND(AS33*100&gt;=25,AS33*100&lt;35),3,AND(AS33*100&gt;=35,AS33*100&lt;45),4,AND(AS33*100&gt;=45,AS33*100&lt;55),5,AND(AS33*100&gt;=55,AS33*100&lt;65),6,AND(AS33*100&gt;=65,AS33*100&lt;75),7,AND(AS33*100&gt;=75,AS33*100&lt;85),8,AND(AS33*100&gt;=85,AS33*100&lt;95),9,AND(AS33*100&gt;=95,AS33*100&lt;105),10,AND(AS33*100&gt;=105,AS33*100&lt;125),11,(AS33*100&gt;=125),12),"")</f>
        <v/>
      </c>
      <c r="AU33" s="591"/>
      <c r="AV33" s="59" t="str">
        <f t="array" aca="1" ref="AV33" ca="1">IFERROR((_xlfn.IFS(AU33="Inaceitável",0,AU33="Ruim",4,AU33="Regular",6,AU33="Bom",8,AU33="Precisa",10,AU33="Excepcional",12)),"")</f>
        <v/>
      </c>
      <c r="AW33" s="59" t="str">
        <f t="shared" ca="1" si="13"/>
        <v/>
      </c>
      <c r="AX33" s="62" t="str">
        <f t="shared" ca="1" si="14"/>
        <v/>
      </c>
      <c r="AY33" s="66" t="str">
        <f t="array" aca="1" ref="AY33" ca="1">IFERROR(_xlfn.IFS(OR(AP33=0,AT33=0,AX33=0),0,AND(AP33&lt;&gt;"",AT33&lt;&gt;"",AX33&lt;&gt;""),AVERAGE(AP33,AT33,AX33)),"")</f>
        <v/>
      </c>
    </row>
    <row r="34" spans="3:51" ht="35.25" customHeight="1">
      <c r="C34" s="814" t="str">
        <f>IF(F34=0,"",VLOOKUP(F34,'DFT - GNCP'!$D$4:$E$34,2))</f>
        <v>Legislação e normativas de pessoal do Poder Executivo adequadas</v>
      </c>
      <c r="D34" s="815"/>
      <c r="E34" s="816"/>
      <c r="F34" s="824" t="s">
        <v>678</v>
      </c>
      <c r="G34" s="815"/>
      <c r="H34" s="818"/>
      <c r="I34" s="228"/>
      <c r="J34" s="51" t="s">
        <v>681</v>
      </c>
      <c r="K34" s="50" t="s">
        <v>670</v>
      </c>
      <c r="L34" s="49">
        <v>3</v>
      </c>
      <c r="M34" s="51" t="s">
        <v>126</v>
      </c>
      <c r="N34" s="50" t="s">
        <v>123</v>
      </c>
      <c r="O34" s="53" t="str">
        <f t="array" aca="1" ref="O34" ca="1">IFERROR(_xlfn.IFS(AND(M34="Baixo",N34="Baixa"),"Muito Baixa",AND(M34="Baixo",N34="Média"),"Baixa",AND(M34="Médio",N34="Baixa"),"Baixa",AND(M34="Baixo",N34="Alta"),"Média",AND(M34="Médio",N34="Média"),"Média",AND(M34="Alto",N34="Baixa"),"Média",AND(M34="Médio",N34="Alta"),"Alta",AND(M34="Alto",N34="Média"),"Alta",AND(M34="Alto",N34="Alta"),"Muito Alta"),"")</f>
        <v/>
      </c>
      <c r="P34" s="54" t="str">
        <f t="array" aca="1" ref="P34" ca="1">IFERROR(_xlfn.IFS(O34="Muito Baixa",0.6,O34="Baixa",0.7,O34="Média",0.8,O34="Alta",0.9,O34="Muito Alta",1),"")</f>
        <v/>
      </c>
      <c r="Q34" s="55">
        <v>45587.558333333327</v>
      </c>
      <c r="R34" s="55">
        <v>45587.625</v>
      </c>
      <c r="S34" s="542" t="e">
        <f t="shared" ca="1" si="0"/>
        <v>#VALUE!</v>
      </c>
      <c r="T34" s="55">
        <v>45587.625</v>
      </c>
      <c r="U34" s="543" t="e">
        <f t="shared" ca="1" si="1"/>
        <v>#VALUE!</v>
      </c>
      <c r="V34" s="79" t="e">
        <f t="shared" ca="1" si="2"/>
        <v>#VALUE!</v>
      </c>
      <c r="W34" s="56">
        <f t="shared" si="3"/>
        <v>45587</v>
      </c>
      <c r="X34" s="546">
        <f t="shared" si="4"/>
        <v>0.55833333333333335</v>
      </c>
      <c r="Y34" s="544" t="e">
        <f t="array" aca="1" ref="Y34" ca="1">_xlfn.IFS(X34="","",X34&lt;=$R$2,$R$2,AND(X34&gt;=$R$2,X34&lt;=$S$2),X34,AND(X34&gt;$S$2,X34&lt;$R$3),$S$2,AND(X34&gt;=$R$3,X34&lt;=$S$3),X34,X34&gt;$S$3,$S$3)</f>
        <v>#NAME?</v>
      </c>
      <c r="Z34" s="56">
        <f t="shared" si="5"/>
        <v>45587</v>
      </c>
      <c r="AA34" s="546">
        <f t="shared" si="6"/>
        <v>0.625</v>
      </c>
      <c r="AB34" s="544" t="e">
        <f t="array" aca="1" ref="AB34" ca="1">_xlfn.IFS(AA34="","",AA34&lt;=$R$2,$R$2,AND(AA34&gt;=$R$2,AA34&lt;=$S$2),AA34,AND(AA34&gt;$S$2,AA34&lt;$R$3),$S$2,AND(AA34&gt;=$R$3,AA34&lt;=$S$3),AA34,AA34&gt;$S$3,$S$3)</f>
        <v>#NAME?</v>
      </c>
      <c r="AC34" s="544" t="str">
        <f t="array" aca="1" ref="AC34" ca="1">IFERROR(IF(W34=Z34,_xlfn.IFS(AND(Y34&lt;$S$2,AB34&lt;=$S$2),AB34-Y34,AND(Y34&lt;$S$2,AB34&gt;=$R$3),AB34-Y34-$T$4,AND(Y34&gt;$S$2,AB34&lt;=$S$3),AB34-Y34),FALSE),"")</f>
        <v/>
      </c>
      <c r="AD34" s="544" t="b">
        <f t="array" aca="1" ref="AD34" ca="1">IF(AC34=FALSE,_xlfn.IFS(Y34&lt;=$S$2,$S$2-Y34+($S$3-$R$3),Y34&gt;$S$2,$S$3-Y34),FALSE)</f>
        <v>0</v>
      </c>
      <c r="AE34" s="544" t="b">
        <f t="shared" ca="1" si="7"/>
        <v>0</v>
      </c>
      <c r="AF34" s="78">
        <f>IF(W34&lt;&gt;Z34,(NETWORKDAYS(W34,Z34,LISTAS!$X$2:$X$43)-2),0)</f>
        <v>0</v>
      </c>
      <c r="AG34" s="56">
        <f t="shared" si="8"/>
        <v>45587</v>
      </c>
      <c r="AH34" s="546">
        <f t="shared" si="9"/>
        <v>0.625</v>
      </c>
      <c r="AI34" s="544" t="e">
        <f t="array" aca="1" ref="AI34" ca="1">_xlfn.IFS(AH34="","",AH34&lt;=$R$2,$R$2,AND(AH34&gt;=$R$2,AH34&lt;=$S$2),AH34,AND(AH34&gt;$S$2,AH34&lt;$R$3),$S$2,AND(AH34&gt;=$R$3,AH34&lt;=$S$3),AH34,AH34&gt;$S$3,$S$3)</f>
        <v>#NAME?</v>
      </c>
      <c r="AJ34" s="544" t="str">
        <f t="array" aca="1" ref="AJ34" ca="1">IFERROR(IF(W34=AG34,_xlfn.IFS(AND(X34&lt;$S$2,AI34&lt;=$S$2),AI34-X34,AND(X34&lt;$S$2,AI34&gt;=$R$3),AI34-X34-$T$4,AND(X34&gt;$S$2,AI34&lt;=$S$3),AI34-X34),FALSE),"")</f>
        <v/>
      </c>
      <c r="AK34" s="545" t="b">
        <f t="array" aca="1" ref="AK34" ca="1">IF(AJ34=FALSE,_xlfn.IFS(Y34&lt;=$S$2,$S$2-Y34+($S$3-$R$3),Y34&gt;$S$2,$S$3-Y34),FALSE)</f>
        <v>0</v>
      </c>
      <c r="AL34" s="545" t="b">
        <f t="shared" ca="1" si="10"/>
        <v>0</v>
      </c>
      <c r="AM34" s="78">
        <f>IF(AG34&lt;&gt;W34,(NETWORKDAYS(W34,AG34,LISTAS!$X$24:$X$42)-2),0)</f>
        <v>0</v>
      </c>
      <c r="AN34" s="80" t="e">
        <f t="array" aca="1" ref="AN34" ca="1">IF(U34="Erro","Erro",_xlfn.IFS(ISBLANK(T34),"",T34=R34,"DENTRO DO PRAZO",T34&gt;R34,"ATRASADO",T34&lt;R34,"ANTECIPADO"))</f>
        <v>#VALUE!</v>
      </c>
      <c r="AO34" s="81" t="e">
        <f t="shared" ca="1" si="11"/>
        <v>#VALUE!</v>
      </c>
      <c r="AP34" s="82" t="str">
        <f t="array" aca="1" ref="AP34" ca="1">IFERROR(_xlfn.IFS(AO34*100&gt;80,0,AND(AO34*100&lt;=80,AO34*100&gt;70),2,AND(AO34*100&lt;=70,AO34*100&gt;60),3,AND(AO34*100&lt;=60,AO34*100&gt;50),4,AND(AO34*100&lt;=50,AO34*100&gt;40),5,AND(AO34*100&lt;=40,AO34*100&gt;30),6,AND(AO34*100&lt;=30,AO34*100&gt;20),7,AND(AO34*100&lt;=20,AO34*100&gt;10),8,AND(AO34*100&lt;=10,AO34*100&gt;0),9,AO34=0,10,AND(AO34*100&gt;-25,AO34&lt;0),11,(AO34*100&lt;-25),12),"")</f>
        <v/>
      </c>
      <c r="AQ34" s="591"/>
      <c r="AR34" s="61"/>
      <c r="AS34" s="68" t="str">
        <f t="shared" si="12"/>
        <v/>
      </c>
      <c r="AT34" s="59" t="str">
        <f t="array" aca="1" ref="AT34" ca="1">IFERROR(_xlfn.IFS(AS34*100&lt;15,0,AND(AS34*100&gt;=15,AS34*100&lt;25),2,AND(AS34*100&gt;=25,AS34*100&lt;35),3,AND(AS34*100&gt;=35,AS34*100&lt;45),4,AND(AS34*100&gt;=45,AS34*100&lt;55),5,AND(AS34*100&gt;=55,AS34*100&lt;65),6,AND(AS34*100&gt;=65,AS34*100&lt;75),7,AND(AS34*100&gt;=75,AS34*100&lt;85),8,AND(AS34*100&gt;=85,AS34*100&lt;95),9,AND(AS34*100&gt;=95,AS34*100&lt;105),10,AND(AS34*100&gt;=105,AS34*100&lt;125),11,(AS34*100&gt;=125),12),"")</f>
        <v/>
      </c>
      <c r="AU34" s="591"/>
      <c r="AV34" s="59" t="str">
        <f t="array" aca="1" ref="AV34" ca="1">IFERROR((_xlfn.IFS(AU34="Inaceitável",0,AU34="Ruim",4,AU34="Regular",6,AU34="Bom",8,AU34="Precisa",10,AU34="Excepcional",12)),"")</f>
        <v/>
      </c>
      <c r="AW34" s="59" t="str">
        <f t="shared" ca="1" si="13"/>
        <v/>
      </c>
      <c r="AX34" s="62" t="str">
        <f t="shared" ca="1" si="14"/>
        <v/>
      </c>
      <c r="AY34" s="66" t="str">
        <f t="array" aca="1" ref="AY34" ca="1">IFERROR(_xlfn.IFS(OR(AP34=0,AT34=0,AX34=0),0,AND(AP34&lt;&gt;"",AT34&lt;&gt;"",AX34&lt;&gt;""),AVERAGE(AP34,AT34,AX34)),"")</f>
        <v/>
      </c>
    </row>
    <row r="35" spans="3:51" ht="35.25" customHeight="1">
      <c r="C35" s="814" t="str">
        <f>IF(F35=0,"",VLOOKUP(F35,'DFT - GNCP'!$D$4:$E$34,2))</f>
        <v>Legislação e normativas de pessoal do Poder Executivo adequadas</v>
      </c>
      <c r="D35" s="815"/>
      <c r="E35" s="816"/>
      <c r="F35" s="824" t="s">
        <v>678</v>
      </c>
      <c r="G35" s="815"/>
      <c r="H35" s="818"/>
      <c r="I35" s="198"/>
      <c r="J35" s="50" t="s">
        <v>681</v>
      </c>
      <c r="K35" s="50" t="s">
        <v>670</v>
      </c>
      <c r="L35" s="49">
        <v>4</v>
      </c>
      <c r="M35" s="51" t="s">
        <v>126</v>
      </c>
      <c r="N35" s="50" t="s">
        <v>123</v>
      </c>
      <c r="O35" s="53" t="str">
        <f t="array" aca="1" ref="O35" ca="1">IFERROR(_xlfn.IFS(AND(M35="Baixo",N35="Baixa"),"Muito Baixa",AND(M35="Baixo",N35="Média"),"Baixa",AND(M35="Médio",N35="Baixa"),"Baixa",AND(M35="Baixo",N35="Alta"),"Média",AND(M35="Médio",N35="Média"),"Média",AND(M35="Alto",N35="Baixa"),"Média",AND(M35="Médio",N35="Alta"),"Alta",AND(M35="Alto",N35="Média"),"Alta",AND(M35="Alto",N35="Alta"),"Muito Alta"),"")</f>
        <v/>
      </c>
      <c r="P35" s="54" t="str">
        <f t="array" aca="1" ref="P35" ca="1">IFERROR(_xlfn.IFS(O35="Muito Baixa",0.6,O35="Baixa",0.7,O35="Média",0.8,O35="Alta",0.9,O35="Muito Alta",1),"")</f>
        <v/>
      </c>
      <c r="Q35" s="55">
        <v>45587.642361111109</v>
      </c>
      <c r="R35" s="55">
        <v>45587.736111111109</v>
      </c>
      <c r="S35" s="542" t="e">
        <f t="shared" ca="1" si="0"/>
        <v>#VALUE!</v>
      </c>
      <c r="T35" s="55">
        <v>45587.736111111109</v>
      </c>
      <c r="U35" s="543" t="e">
        <f t="shared" ca="1" si="1"/>
        <v>#VALUE!</v>
      </c>
      <c r="V35" s="79" t="e">
        <f t="shared" ca="1" si="2"/>
        <v>#VALUE!</v>
      </c>
      <c r="W35" s="56">
        <f t="shared" si="3"/>
        <v>45587</v>
      </c>
      <c r="X35" s="546">
        <f t="shared" si="4"/>
        <v>0.64236111111111105</v>
      </c>
      <c r="Y35" s="544" t="e">
        <f t="array" aca="1" ref="Y35" ca="1">_xlfn.IFS(X35="","",X35&lt;=$R$2,$R$2,AND(X35&gt;=$R$2,X35&lt;=$S$2),X35,AND(X35&gt;$S$2,X35&lt;$R$3),$S$2,AND(X35&gt;=$R$3,X35&lt;=$S$3),X35,X35&gt;$S$3,$S$3)</f>
        <v>#NAME?</v>
      </c>
      <c r="Z35" s="56">
        <f t="shared" si="5"/>
        <v>45587</v>
      </c>
      <c r="AA35" s="546">
        <f t="shared" si="6"/>
        <v>0.73611111111111116</v>
      </c>
      <c r="AB35" s="544" t="e">
        <f t="array" aca="1" ref="AB35" ca="1">_xlfn.IFS(AA35="","",AA35&lt;=$R$2,$R$2,AND(AA35&gt;=$R$2,AA35&lt;=$S$2),AA35,AND(AA35&gt;$S$2,AA35&lt;$R$3),$S$2,AND(AA35&gt;=$R$3,AA35&lt;=$S$3),AA35,AA35&gt;$S$3,$S$3)</f>
        <v>#NAME?</v>
      </c>
      <c r="AC35" s="544" t="str">
        <f t="array" aca="1" ref="AC35" ca="1">IFERROR(IF(W35=Z35,_xlfn.IFS(AND(Y35&lt;$S$2,AB35&lt;=$S$2),AB35-Y35,AND(Y35&lt;$S$2,AB35&gt;=$R$3),AB35-Y35-$T$4,AND(Y35&gt;$S$2,AB35&lt;=$S$3),AB35-Y35),FALSE),"")</f>
        <v/>
      </c>
      <c r="AD35" s="544" t="b">
        <f t="array" aca="1" ref="AD35" ca="1">IF(AC35=FALSE,_xlfn.IFS(Y35&lt;=$S$2,$S$2-Y35+($S$3-$R$3),Y35&gt;$S$2,$S$3-Y35),FALSE)</f>
        <v>0</v>
      </c>
      <c r="AE35" s="544" t="b">
        <f t="shared" ca="1" si="7"/>
        <v>0</v>
      </c>
      <c r="AF35" s="78">
        <f>IF(W35&lt;&gt;Z35,(NETWORKDAYS(W35,Z35,LISTAS!$X$2:$X$43)-2),0)</f>
        <v>0</v>
      </c>
      <c r="AG35" s="56">
        <f t="shared" si="8"/>
        <v>45587</v>
      </c>
      <c r="AH35" s="546">
        <f t="shared" si="9"/>
        <v>0.73611111111111116</v>
      </c>
      <c r="AI35" s="544" t="e">
        <f t="array" aca="1" ref="AI35" ca="1">_xlfn.IFS(AH35="","",AH35&lt;=$R$2,$R$2,AND(AH35&gt;=$R$2,AH35&lt;=$S$2),AH35,AND(AH35&gt;$S$2,AH35&lt;$R$3),$S$2,AND(AH35&gt;=$R$3,AH35&lt;=$S$3),AH35,AH35&gt;$S$3,$S$3)</f>
        <v>#NAME?</v>
      </c>
      <c r="AJ35" s="544" t="str">
        <f t="array" aca="1" ref="AJ35" ca="1">IFERROR(IF(W35=AG35,_xlfn.IFS(AND(X35&lt;$S$2,AI35&lt;=$S$2),AI35-X35,AND(X35&lt;$S$2,AI35&gt;=$R$3),AI35-X35-$T$4,AND(X35&gt;$S$2,AI35&lt;=$S$3),AI35-X35),FALSE),"")</f>
        <v/>
      </c>
      <c r="AK35" s="545" t="b">
        <f t="array" aca="1" ref="AK35" ca="1">IF(AJ35=FALSE,_xlfn.IFS(Y35&lt;=$S$2,$S$2-Y35+($S$3-$R$3),Y35&gt;$S$2,$S$3-Y35),FALSE)</f>
        <v>0</v>
      </c>
      <c r="AL35" s="545" t="b">
        <f t="shared" ca="1" si="10"/>
        <v>0</v>
      </c>
      <c r="AM35" s="78">
        <f>IF(AG35&lt;&gt;W35,(NETWORKDAYS(W35,AG35,LISTAS!$X$24:$X$42)-2),0)</f>
        <v>0</v>
      </c>
      <c r="AN35" s="80" t="e">
        <f t="array" aca="1" ref="AN35" ca="1">IF(U35="Erro","Erro",_xlfn.IFS(ISBLANK(T35),"",T35=R35,"DENTRO DO PRAZO",T35&gt;R35,"ATRASADO",T35&lt;R35,"ANTECIPADO"))</f>
        <v>#VALUE!</v>
      </c>
      <c r="AO35" s="81" t="e">
        <f t="shared" ca="1" si="11"/>
        <v>#VALUE!</v>
      </c>
      <c r="AP35" s="82" t="str">
        <f t="array" aca="1" ref="AP35" ca="1">IFERROR(_xlfn.IFS(AO35*100&gt;80,0,AND(AO35*100&lt;=80,AO35*100&gt;70),2,AND(AO35*100&lt;=70,AO35*100&gt;60),3,AND(AO35*100&lt;=60,AO35*100&gt;50),4,AND(AO35*100&lt;=50,AO35*100&gt;40),5,AND(AO35*100&lt;=40,AO35*100&gt;30),6,AND(AO35*100&lt;=30,AO35*100&gt;20),7,AND(AO35*100&lt;=20,AO35*100&gt;10),8,AND(AO35*100&lt;=10,AO35*100&gt;0),9,AO35=0,10,AND(AO35*100&gt;-25,AO35&lt;0),11,(AO35*100&lt;-25),12),"")</f>
        <v/>
      </c>
      <c r="AQ35" s="591"/>
      <c r="AR35" s="61"/>
      <c r="AS35" s="68" t="str">
        <f t="shared" si="12"/>
        <v/>
      </c>
      <c r="AT35" s="59" t="str">
        <f t="array" aca="1" ref="AT35" ca="1">IFERROR(_xlfn.IFS(AS35*100&lt;15,0,AND(AS35*100&gt;=15,AS35*100&lt;25),2,AND(AS35*100&gt;=25,AS35*100&lt;35),3,AND(AS35*100&gt;=35,AS35*100&lt;45),4,AND(AS35*100&gt;=45,AS35*100&lt;55),5,AND(AS35*100&gt;=55,AS35*100&lt;65),6,AND(AS35*100&gt;=65,AS35*100&lt;75),7,AND(AS35*100&gt;=75,AS35*100&lt;85),8,AND(AS35*100&gt;=85,AS35*100&lt;95),9,AND(AS35*100&gt;=95,AS35*100&lt;105),10,AND(AS35*100&gt;=105,AS35*100&lt;125),11,(AS35*100&gt;=125),12),"")</f>
        <v/>
      </c>
      <c r="AU35" s="591"/>
      <c r="AV35" s="59" t="str">
        <f t="array" aca="1" ref="AV35" ca="1">IFERROR((_xlfn.IFS(AU35="Inaceitável",0,AU35="Ruim",4,AU35="Regular",6,AU35="Bom",8,AU35="Precisa",10,AU35="Excepcional",12)),"")</f>
        <v/>
      </c>
      <c r="AW35" s="59" t="str">
        <f t="shared" ca="1" si="13"/>
        <v/>
      </c>
      <c r="AX35" s="62" t="str">
        <f t="shared" ca="1" si="14"/>
        <v/>
      </c>
      <c r="AY35" s="66" t="str">
        <f t="array" aca="1" ref="AY35" ca="1">IFERROR(_xlfn.IFS(OR(AP35=0,AT35=0,AX35=0),0,AND(AP35&lt;&gt;"",AT35&lt;&gt;"",AX35&lt;&gt;""),AVERAGE(AP35,AT35,AX35)),"")</f>
        <v/>
      </c>
    </row>
    <row r="36" spans="3:51" ht="35.25" customHeight="1">
      <c r="C36" s="814" t="str">
        <f>IF(F36=0,"",VLOOKUP(F36,'DFT - GNCP'!$D$4:$E$34,2))</f>
        <v>Legislação e normativas de pessoal do Poder Executivo adequadas</v>
      </c>
      <c r="D36" s="815"/>
      <c r="E36" s="816"/>
      <c r="F36" s="824" t="s">
        <v>678</v>
      </c>
      <c r="G36" s="815"/>
      <c r="H36" s="818"/>
      <c r="I36" s="198"/>
      <c r="J36" s="51" t="s">
        <v>680</v>
      </c>
      <c r="K36" s="50" t="s">
        <v>670</v>
      </c>
      <c r="L36" s="49">
        <v>4</v>
      </c>
      <c r="M36" s="51" t="s">
        <v>122</v>
      </c>
      <c r="N36" s="50" t="s">
        <v>123</v>
      </c>
      <c r="O36" s="53" t="str">
        <f t="array" aca="1" ref="O36" ca="1">IFERROR(_xlfn.IFS(AND(M36="Baixo",N36="Baixa"),"Muito Baixa",AND(M36="Baixo",N36="Média"),"Baixa",AND(M36="Médio",N36="Baixa"),"Baixa",AND(M36="Baixo",N36="Alta"),"Média",AND(M36="Médio",N36="Média"),"Média",AND(M36="Alto",N36="Baixa"),"Média",AND(M36="Médio",N36="Alta"),"Alta",AND(M36="Alto",N36="Média"),"Alta",AND(M36="Alto",N36="Alta"),"Muito Alta"),"")</f>
        <v/>
      </c>
      <c r="P36" s="54" t="str">
        <f t="array" aca="1" ref="P36" ca="1">IFERROR(_xlfn.IFS(O36="Muito Baixa",0.6,O36="Baixa",0.7,O36="Média",0.8,O36="Alta",0.9,O36="Muito Alta",1),"")</f>
        <v/>
      </c>
      <c r="Q36" s="55">
        <v>45588.333333333343</v>
      </c>
      <c r="R36" s="55">
        <v>45588.37777777778</v>
      </c>
      <c r="S36" s="542" t="e">
        <f t="shared" ca="1" si="0"/>
        <v>#VALUE!</v>
      </c>
      <c r="T36" s="55">
        <v>45588.37777777778</v>
      </c>
      <c r="U36" s="543" t="e">
        <f t="shared" ca="1" si="1"/>
        <v>#VALUE!</v>
      </c>
      <c r="V36" s="79" t="e">
        <f t="shared" ca="1" si="2"/>
        <v>#VALUE!</v>
      </c>
      <c r="W36" s="56">
        <f t="shared" si="3"/>
        <v>45588</v>
      </c>
      <c r="X36" s="546">
        <f t="shared" si="4"/>
        <v>0.33333333333333331</v>
      </c>
      <c r="Y36" s="544" t="e">
        <f t="array" aca="1" ref="Y36" ca="1">_xlfn.IFS(X36="","",X36&lt;=$R$2,$R$2,AND(X36&gt;=$R$2,X36&lt;=$S$2),X36,AND(X36&gt;$S$2,X36&lt;$R$3),$S$2,AND(X36&gt;=$R$3,X36&lt;=$S$3),X36,X36&gt;$S$3,$S$3)</f>
        <v>#NAME?</v>
      </c>
      <c r="Z36" s="56">
        <f t="shared" si="5"/>
        <v>45588</v>
      </c>
      <c r="AA36" s="546">
        <f t="shared" si="6"/>
        <v>0.37777777777777777</v>
      </c>
      <c r="AB36" s="544" t="e">
        <f t="array" aca="1" ref="AB36" ca="1">_xlfn.IFS(AA36="","",AA36&lt;=$R$2,$R$2,AND(AA36&gt;=$R$2,AA36&lt;=$S$2),AA36,AND(AA36&gt;$S$2,AA36&lt;$R$3),$S$2,AND(AA36&gt;=$R$3,AA36&lt;=$S$3),AA36,AA36&gt;$S$3,$S$3)</f>
        <v>#NAME?</v>
      </c>
      <c r="AC36" s="544" t="str">
        <f t="array" aca="1" ref="AC36" ca="1">IFERROR(IF(W36=Z36,_xlfn.IFS(AND(Y36&lt;$S$2,AB36&lt;=$S$2),AB36-Y36,AND(Y36&lt;$S$2,AB36&gt;=$R$3),AB36-Y36-$T$4,AND(Y36&gt;$S$2,AB36&lt;=$S$3),AB36-Y36),FALSE),"")</f>
        <v/>
      </c>
      <c r="AD36" s="544" t="b">
        <f t="array" aca="1" ref="AD36" ca="1">IF(AC36=FALSE,_xlfn.IFS(Y36&lt;=$S$2,$S$2-Y36+($S$3-$R$3),Y36&gt;$S$2,$S$3-Y36),FALSE)</f>
        <v>0</v>
      </c>
      <c r="AE36" s="544" t="b">
        <f t="shared" ca="1" si="7"/>
        <v>0</v>
      </c>
      <c r="AF36" s="78">
        <f>IF(W36&lt;&gt;Z36,(NETWORKDAYS(W36,Z36,LISTAS!$X$2:$X$43)-2),0)</f>
        <v>0</v>
      </c>
      <c r="AG36" s="56">
        <f t="shared" si="8"/>
        <v>45588</v>
      </c>
      <c r="AH36" s="546">
        <f t="shared" si="9"/>
        <v>0.37777777777777777</v>
      </c>
      <c r="AI36" s="544" t="e">
        <f t="array" aca="1" ref="AI36" ca="1">_xlfn.IFS(AH36="","",AH36&lt;=$R$2,$R$2,AND(AH36&gt;=$R$2,AH36&lt;=$S$2),AH36,AND(AH36&gt;$S$2,AH36&lt;$R$3),$S$2,AND(AH36&gt;=$R$3,AH36&lt;=$S$3),AH36,AH36&gt;$S$3,$S$3)</f>
        <v>#NAME?</v>
      </c>
      <c r="AJ36" s="544" t="str">
        <f t="array" aca="1" ref="AJ36" ca="1">IFERROR(IF(W36=AG36,_xlfn.IFS(AND(X36&lt;$S$2,AI36&lt;=$S$2),AI36-X36,AND(X36&lt;$S$2,AI36&gt;=$R$3),AI36-X36-$T$4,AND(X36&gt;$S$2,AI36&lt;=$S$3),AI36-X36),FALSE),"")</f>
        <v/>
      </c>
      <c r="AK36" s="545" t="b">
        <f t="array" aca="1" ref="AK36" ca="1">IF(AJ36=FALSE,_xlfn.IFS(Y36&lt;=$S$2,$S$2-Y36+($S$3-$R$3),Y36&gt;$S$2,$S$3-Y36),FALSE)</f>
        <v>0</v>
      </c>
      <c r="AL36" s="545" t="b">
        <f t="shared" ca="1" si="10"/>
        <v>0</v>
      </c>
      <c r="AM36" s="78">
        <f>IF(AG36&lt;&gt;W36,(NETWORKDAYS(W36,AG36,LISTAS!$X$24:$X$42)-2),0)</f>
        <v>0</v>
      </c>
      <c r="AN36" s="80" t="e">
        <f t="array" aca="1" ref="AN36" ca="1">IF(U36="Erro","Erro",_xlfn.IFS(ISBLANK(T36),"",T36=R36,"DENTRO DO PRAZO",T36&gt;R36,"ATRASADO",T36&lt;R36,"ANTECIPADO"))</f>
        <v>#VALUE!</v>
      </c>
      <c r="AO36" s="81" t="e">
        <f t="shared" ca="1" si="11"/>
        <v>#VALUE!</v>
      </c>
      <c r="AP36" s="82" t="str">
        <f t="array" aca="1" ref="AP36" ca="1">IFERROR(_xlfn.IFS(AO36*100&gt;80,0,AND(AO36*100&lt;=80,AO36*100&gt;70),2,AND(AO36*100&lt;=70,AO36*100&gt;60),3,AND(AO36*100&lt;=60,AO36*100&gt;50),4,AND(AO36*100&lt;=50,AO36*100&gt;40),5,AND(AO36*100&lt;=40,AO36*100&gt;30),6,AND(AO36*100&lt;=30,AO36*100&gt;20),7,AND(AO36*100&lt;=20,AO36*100&gt;10),8,AND(AO36*100&lt;=10,AO36*100&gt;0),9,AO36=0,10,AND(AO36*100&gt;-25,AO36&lt;0),11,(AO36*100&lt;-25),12),"")</f>
        <v/>
      </c>
      <c r="AQ36" s="591"/>
      <c r="AR36" s="61"/>
      <c r="AS36" s="68" t="str">
        <f t="shared" si="12"/>
        <v/>
      </c>
      <c r="AT36" s="59" t="str">
        <f t="array" aca="1" ref="AT36" ca="1">IFERROR(_xlfn.IFS(AS36*100&lt;15,0,AND(AS36*100&gt;=15,AS36*100&lt;25),2,AND(AS36*100&gt;=25,AS36*100&lt;35),3,AND(AS36*100&gt;=35,AS36*100&lt;45),4,AND(AS36*100&gt;=45,AS36*100&lt;55),5,AND(AS36*100&gt;=55,AS36*100&lt;65),6,AND(AS36*100&gt;=65,AS36*100&lt;75),7,AND(AS36*100&gt;=75,AS36*100&lt;85),8,AND(AS36*100&gt;=85,AS36*100&lt;95),9,AND(AS36*100&gt;=95,AS36*100&lt;105),10,AND(AS36*100&gt;=105,AS36*100&lt;125),11,(AS36*100&gt;=125),12),"")</f>
        <v/>
      </c>
      <c r="AU36" s="591"/>
      <c r="AV36" s="59" t="str">
        <f t="array" aca="1" ref="AV36" ca="1">IFERROR((_xlfn.IFS(AU36="Inaceitável",0,AU36="Ruim",4,AU36="Regular",6,AU36="Bom",8,AU36="Precisa",10,AU36="Excepcional",12)),"")</f>
        <v/>
      </c>
      <c r="AW36" s="59" t="str">
        <f t="shared" ca="1" si="13"/>
        <v/>
      </c>
      <c r="AX36" s="62" t="str">
        <f t="shared" ca="1" si="14"/>
        <v/>
      </c>
      <c r="AY36" s="66" t="str">
        <f t="array" aca="1" ref="AY36" ca="1">IFERROR(_xlfn.IFS(OR(AP36=0,AT36=0,AX36=0),0,AND(AP36&lt;&gt;"",AT36&lt;&gt;"",AX36&lt;&gt;""),AVERAGE(AP36,AT36,AX36)),"")</f>
        <v/>
      </c>
    </row>
    <row r="37" spans="3:51" ht="35.25" customHeight="1">
      <c r="C37" s="814" t="str">
        <f>IF(F37=0,"",VLOOKUP(F37,'DFT - GNCP'!$D$4:$E$34,2))</f>
        <v>Implementação dos critérios de aferição da produtividade e mérito e da avaliação de desempenho  gerida</v>
      </c>
      <c r="D37" s="815"/>
      <c r="E37" s="816"/>
      <c r="F37" s="817" t="s">
        <v>668</v>
      </c>
      <c r="G37" s="815"/>
      <c r="H37" s="818"/>
      <c r="I37" s="198"/>
      <c r="J37" s="50" t="s">
        <v>669</v>
      </c>
      <c r="K37" s="50" t="s">
        <v>670</v>
      </c>
      <c r="L37" s="49">
        <v>3</v>
      </c>
      <c r="M37" s="51" t="s">
        <v>126</v>
      </c>
      <c r="N37" s="50" t="s">
        <v>132</v>
      </c>
      <c r="O37" s="53" t="str">
        <f t="array" aca="1" ref="O37" ca="1">IFERROR(_xlfn.IFS(AND(M37="Baixo",N37="Baixa"),"Muito Baixa",AND(M37="Baixo",N37="Média"),"Baixa",AND(M37="Médio",N37="Baixa"),"Baixa",AND(M37="Baixo",N37="Alta"),"Média",AND(M37="Médio",N37="Média"),"Média",AND(M37="Alto",N37="Baixa"),"Média",AND(M37="Médio",N37="Alta"),"Alta",AND(M37="Alto",N37="Média"),"Alta",AND(M37="Alto",N37="Alta"),"Muito Alta"),"")</f>
        <v/>
      </c>
      <c r="P37" s="54" t="str">
        <f t="array" aca="1" ref="P37" ca="1">IFERROR(_xlfn.IFS(O37="Muito Baixa",0.6,O37="Baixa",0.7,O37="Média",0.8,O37="Alta",0.9,O37="Muito Alta",1),"")</f>
        <v/>
      </c>
      <c r="Q37" s="55">
        <v>45588.378472222219</v>
      </c>
      <c r="R37" s="55">
        <v>45588.708333333343</v>
      </c>
      <c r="S37" s="542" t="e">
        <f t="shared" ca="1" si="0"/>
        <v>#VALUE!</v>
      </c>
      <c r="T37" s="55">
        <v>45588.708333333343</v>
      </c>
      <c r="U37" s="543" t="e">
        <f t="shared" ca="1" si="1"/>
        <v>#VALUE!</v>
      </c>
      <c r="V37" s="79" t="e">
        <f t="shared" ca="1" si="2"/>
        <v>#VALUE!</v>
      </c>
      <c r="W37" s="56">
        <f t="shared" si="3"/>
        <v>45588</v>
      </c>
      <c r="X37" s="546">
        <f t="shared" si="4"/>
        <v>0.37847222222222227</v>
      </c>
      <c r="Y37" s="544" t="e">
        <f t="array" aca="1" ref="Y37" ca="1">_xlfn.IFS(X37="","",X37&lt;=$R$2,$R$2,AND(X37&gt;=$R$2,X37&lt;=$S$2),X37,AND(X37&gt;$S$2,X37&lt;$R$3),$S$2,AND(X37&gt;=$R$3,X37&lt;=$S$3),X37,X37&gt;$S$3,$S$3)</f>
        <v>#NAME?</v>
      </c>
      <c r="Z37" s="56">
        <f t="shared" si="5"/>
        <v>45588</v>
      </c>
      <c r="AA37" s="546">
        <f t="shared" si="6"/>
        <v>0.70833333333333337</v>
      </c>
      <c r="AB37" s="544" t="e">
        <f t="array" aca="1" ref="AB37" ca="1">_xlfn.IFS(AA37="","",AA37&lt;=$R$2,$R$2,AND(AA37&gt;=$R$2,AA37&lt;=$S$2),AA37,AND(AA37&gt;$S$2,AA37&lt;$R$3),$S$2,AND(AA37&gt;=$R$3,AA37&lt;=$S$3),AA37,AA37&gt;$S$3,$S$3)</f>
        <v>#NAME?</v>
      </c>
      <c r="AC37" s="544" t="str">
        <f t="array" aca="1" ref="AC37" ca="1">IFERROR(IF(W37=Z37,_xlfn.IFS(AND(Y37&lt;$S$2,AB37&lt;=$S$2),AB37-Y37,AND(Y37&lt;$S$2,AB37&gt;=$R$3),AB37-Y37-$T$4,AND(Y37&gt;$S$2,AB37&lt;=$S$3),AB37-Y37),FALSE),"")</f>
        <v/>
      </c>
      <c r="AD37" s="544" t="b">
        <f t="array" aca="1" ref="AD37" ca="1">IF(AC37=FALSE,_xlfn.IFS(Y37&lt;=$S$2,$S$2-Y37+($S$3-$R$3),Y37&gt;$S$2,$S$3-Y37),FALSE)</f>
        <v>0</v>
      </c>
      <c r="AE37" s="544" t="b">
        <f t="shared" ca="1" si="7"/>
        <v>0</v>
      </c>
      <c r="AF37" s="78">
        <f>IF(W37&lt;&gt;Z37,(NETWORKDAYS(W37,Z37,LISTAS!$X$2:$X$43)-2),0)</f>
        <v>0</v>
      </c>
      <c r="AG37" s="56">
        <f t="shared" si="8"/>
        <v>45588</v>
      </c>
      <c r="AH37" s="546">
        <f t="shared" si="9"/>
        <v>0.70833333333333337</v>
      </c>
      <c r="AI37" s="544" t="e">
        <f t="array" aca="1" ref="AI37" ca="1">_xlfn.IFS(AH37="","",AH37&lt;=$R$2,$R$2,AND(AH37&gt;=$R$2,AH37&lt;=$S$2),AH37,AND(AH37&gt;$S$2,AH37&lt;$R$3),$S$2,AND(AH37&gt;=$R$3,AH37&lt;=$S$3),AH37,AH37&gt;$S$3,$S$3)</f>
        <v>#NAME?</v>
      </c>
      <c r="AJ37" s="544" t="str">
        <f t="array" aca="1" ref="AJ37" ca="1">IFERROR(IF(W37=AG37,_xlfn.IFS(AND(X37&lt;$S$2,AI37&lt;=$S$2),AI37-X37,AND(X37&lt;$S$2,AI37&gt;=$R$3),AI37-X37-$T$4,AND(X37&gt;$S$2,AI37&lt;=$S$3),AI37-X37),FALSE),"")</f>
        <v/>
      </c>
      <c r="AK37" s="545" t="b">
        <f t="array" aca="1" ref="AK37" ca="1">IF(AJ37=FALSE,_xlfn.IFS(Y37&lt;=$S$2,$S$2-Y37+($S$3-$R$3),Y37&gt;$S$2,$S$3-Y37),FALSE)</f>
        <v>0</v>
      </c>
      <c r="AL37" s="545" t="b">
        <f t="shared" ca="1" si="10"/>
        <v>0</v>
      </c>
      <c r="AM37" s="78">
        <f>IF(AG37&lt;&gt;W37,(NETWORKDAYS(W37,AG37,LISTAS!$X$24:$X$42)-2),0)</f>
        <v>0</v>
      </c>
      <c r="AN37" s="80" t="e">
        <f t="array" aca="1" ref="AN37" ca="1">IF(U37="Erro","Erro",_xlfn.IFS(ISBLANK(T37),"",T37=R37,"DENTRO DO PRAZO",T37&gt;R37,"ATRASADO",T37&lt;R37,"ANTECIPADO"))</f>
        <v>#VALUE!</v>
      </c>
      <c r="AO37" s="81" t="e">
        <f t="shared" ca="1" si="11"/>
        <v>#VALUE!</v>
      </c>
      <c r="AP37" s="82" t="str">
        <f t="array" aca="1" ref="AP37" ca="1">IFERROR(_xlfn.IFS(AO37*100&gt;80,0,AND(AO37*100&lt;=80,AO37*100&gt;70),2,AND(AO37*100&lt;=70,AO37*100&gt;60),3,AND(AO37*100&lt;=60,AO37*100&gt;50),4,AND(AO37*100&lt;=50,AO37*100&gt;40),5,AND(AO37*100&lt;=40,AO37*100&gt;30),6,AND(AO37*100&lt;=30,AO37*100&gt;20),7,AND(AO37*100&lt;=20,AO37*100&gt;10),8,AND(AO37*100&lt;=10,AO37*100&gt;0),9,AO37=0,10,AND(AO37*100&gt;-25,AO37&lt;0),11,(AO37*100&lt;-25),12),"")</f>
        <v/>
      </c>
      <c r="AQ37" s="591"/>
      <c r="AR37" s="61"/>
      <c r="AS37" s="68" t="str">
        <f t="shared" si="12"/>
        <v/>
      </c>
      <c r="AT37" s="59" t="str">
        <f t="array" aca="1" ref="AT37" ca="1">IFERROR(_xlfn.IFS(AS37*100&lt;15,0,AND(AS37*100&gt;=15,AS37*100&lt;25),2,AND(AS37*100&gt;=25,AS37*100&lt;35),3,AND(AS37*100&gt;=35,AS37*100&lt;45),4,AND(AS37*100&gt;=45,AS37*100&lt;55),5,AND(AS37*100&gt;=55,AS37*100&lt;65),6,AND(AS37*100&gt;=65,AS37*100&lt;75),7,AND(AS37*100&gt;=75,AS37*100&lt;85),8,AND(AS37*100&gt;=85,AS37*100&lt;95),9,AND(AS37*100&gt;=95,AS37*100&lt;105),10,AND(AS37*100&gt;=105,AS37*100&lt;125),11,(AS37*100&gt;=125),12),"")</f>
        <v/>
      </c>
      <c r="AU37" s="591"/>
      <c r="AV37" s="59" t="str">
        <f t="array" aca="1" ref="AV37" ca="1">IFERROR((_xlfn.IFS(AU37="Inaceitável",0,AU37="Ruim",4,AU37="Regular",6,AU37="Bom",8,AU37="Precisa",10,AU37="Excepcional",12)),"")</f>
        <v/>
      </c>
      <c r="AW37" s="59" t="str">
        <f t="shared" ca="1" si="13"/>
        <v/>
      </c>
      <c r="AX37" s="62" t="str">
        <f t="shared" ca="1" si="14"/>
        <v/>
      </c>
      <c r="AY37" s="66" t="str">
        <f t="array" aca="1" ref="AY37" ca="1">IFERROR(_xlfn.IFS(OR(AP37=0,AT37=0,AX37=0),0,AND(AP37&lt;&gt;"",AT37&lt;&gt;"",AX37&lt;&gt;""),AVERAGE(AP37,AT37,AX37)),"")</f>
        <v/>
      </c>
    </row>
    <row r="38" spans="3:51" ht="35.25" customHeight="1">
      <c r="C38" s="814" t="str">
        <f>IF(F38=0,"",VLOOKUP(F38,'DFT - GNCP'!$D$4:$E$34,2))</f>
        <v>Legislação e normativas de pessoal do Poder Executivo adequadas</v>
      </c>
      <c r="D38" s="815"/>
      <c r="E38" s="816"/>
      <c r="F38" s="824" t="s">
        <v>678</v>
      </c>
      <c r="G38" s="815"/>
      <c r="H38" s="818"/>
      <c r="I38" s="198"/>
      <c r="J38" s="51" t="s">
        <v>680</v>
      </c>
      <c r="K38" s="50" t="s">
        <v>670</v>
      </c>
      <c r="L38" s="49">
        <v>4</v>
      </c>
      <c r="M38" s="51" t="s">
        <v>122</v>
      </c>
      <c r="N38" s="50" t="s">
        <v>123</v>
      </c>
      <c r="O38" s="53" t="str">
        <f t="array" aca="1" ref="O38" ca="1">IFERROR(_xlfn.IFS(AND(M38="Baixo",N38="Baixa"),"Muito Baixa",AND(M38="Baixo",N38="Média"),"Baixa",AND(M38="Médio",N38="Baixa"),"Baixa",AND(M38="Baixo",N38="Alta"),"Média",AND(M38="Médio",N38="Média"),"Média",AND(M38="Alto",N38="Baixa"),"Média",AND(M38="Médio",N38="Alta"),"Alta",AND(M38="Alto",N38="Média"),"Alta",AND(M38="Alto",N38="Alta"),"Muito Alta"),"")</f>
        <v/>
      </c>
      <c r="P38" s="54" t="str">
        <f t="array" aca="1" ref="P38" ca="1">IFERROR(_xlfn.IFS(O38="Muito Baixa",0.6,O38="Baixa",0.7,O38="Média",0.8,O38="Alta",0.9,O38="Muito Alta",1),"")</f>
        <v/>
      </c>
      <c r="Q38" s="55">
        <v>45590.333333333343</v>
      </c>
      <c r="R38" s="55">
        <v>45590.375</v>
      </c>
      <c r="S38" s="542" t="e">
        <f t="shared" ca="1" si="0"/>
        <v>#VALUE!</v>
      </c>
      <c r="T38" s="55">
        <v>45590.375</v>
      </c>
      <c r="U38" s="543" t="e">
        <f t="shared" ca="1" si="1"/>
        <v>#VALUE!</v>
      </c>
      <c r="V38" s="79" t="e">
        <f t="shared" ca="1" si="2"/>
        <v>#VALUE!</v>
      </c>
      <c r="W38" s="56">
        <f t="shared" si="3"/>
        <v>45590</v>
      </c>
      <c r="X38" s="546">
        <f t="shared" si="4"/>
        <v>0.33333333333333331</v>
      </c>
      <c r="Y38" s="544" t="e">
        <f t="array" aca="1" ref="Y38" ca="1">_xlfn.IFS(X38="","",X38&lt;=$R$2,$R$2,AND(X38&gt;=$R$2,X38&lt;=$S$2),X38,AND(X38&gt;$S$2,X38&lt;$R$3),$S$2,AND(X38&gt;=$R$3,X38&lt;=$S$3),X38,X38&gt;$S$3,$S$3)</f>
        <v>#NAME?</v>
      </c>
      <c r="Z38" s="56">
        <f t="shared" si="5"/>
        <v>45590</v>
      </c>
      <c r="AA38" s="546">
        <f t="shared" si="6"/>
        <v>0.375</v>
      </c>
      <c r="AB38" s="544" t="e">
        <f t="array" aca="1" ref="AB38" ca="1">_xlfn.IFS(AA38="","",AA38&lt;=$R$2,$R$2,AND(AA38&gt;=$R$2,AA38&lt;=$S$2),AA38,AND(AA38&gt;$S$2,AA38&lt;$R$3),$S$2,AND(AA38&gt;=$R$3,AA38&lt;=$S$3),AA38,AA38&gt;$S$3,$S$3)</f>
        <v>#NAME?</v>
      </c>
      <c r="AC38" s="544" t="str">
        <f t="array" aca="1" ref="AC38" ca="1">IFERROR(IF(W38=Z38,_xlfn.IFS(AND(Y38&lt;$S$2,AB38&lt;=$S$2),AB38-Y38,AND(Y38&lt;$S$2,AB38&gt;=$R$3),AB38-Y38-$T$4,AND(Y38&gt;$S$2,AB38&lt;=$S$3),AB38-Y38),FALSE),"")</f>
        <v/>
      </c>
      <c r="AD38" s="544" t="b">
        <f t="array" aca="1" ref="AD38" ca="1">IF(AC38=FALSE,_xlfn.IFS(Y38&lt;=$S$2,$S$2-Y38+($S$3-$R$3),Y38&gt;$S$2,$S$3-Y38),FALSE)</f>
        <v>0</v>
      </c>
      <c r="AE38" s="544" t="b">
        <f t="shared" ca="1" si="7"/>
        <v>0</v>
      </c>
      <c r="AF38" s="78">
        <f>IF(W38&lt;&gt;Z38,(NETWORKDAYS(W38,Z38,LISTAS!$X$2:$X$43)-2),0)</f>
        <v>0</v>
      </c>
      <c r="AG38" s="56">
        <f t="shared" si="8"/>
        <v>45590</v>
      </c>
      <c r="AH38" s="546">
        <f t="shared" si="9"/>
        <v>0.375</v>
      </c>
      <c r="AI38" s="544" t="e">
        <f t="array" aca="1" ref="AI38" ca="1">_xlfn.IFS(AH38="","",AH38&lt;=$R$2,$R$2,AND(AH38&gt;=$R$2,AH38&lt;=$S$2),AH38,AND(AH38&gt;$S$2,AH38&lt;$R$3),$S$2,AND(AH38&gt;=$R$3,AH38&lt;=$S$3),AH38,AH38&gt;$S$3,$S$3)</f>
        <v>#NAME?</v>
      </c>
      <c r="AJ38" s="544" t="str">
        <f t="array" aca="1" ref="AJ38" ca="1">IFERROR(IF(W38=AG38,_xlfn.IFS(AND(X38&lt;$S$2,AI38&lt;=$S$2),AI38-X38,AND(X38&lt;$S$2,AI38&gt;=$R$3),AI38-X38-$T$4,AND(X38&gt;$S$2,AI38&lt;=$S$3),AI38-X38),FALSE),"")</f>
        <v/>
      </c>
      <c r="AK38" s="545" t="b">
        <f t="array" aca="1" ref="AK38" ca="1">IF(AJ38=FALSE,_xlfn.IFS(Y38&lt;=$S$2,$S$2-Y38+($S$3-$R$3),Y38&gt;$S$2,$S$3-Y38),FALSE)</f>
        <v>0</v>
      </c>
      <c r="AL38" s="545" t="b">
        <f t="shared" ca="1" si="10"/>
        <v>0</v>
      </c>
      <c r="AM38" s="78">
        <f>IF(AG38&lt;&gt;W38,(NETWORKDAYS(W38,AG38,LISTAS!$X$24:$X$42)-2),0)</f>
        <v>0</v>
      </c>
      <c r="AN38" s="80" t="e">
        <f t="array" aca="1" ref="AN38" ca="1">IF(U38="Erro","Erro",_xlfn.IFS(ISBLANK(T38),"",T38=R38,"DENTRO DO PRAZO",T38&gt;R38,"ATRASADO",T38&lt;R38,"ANTECIPADO"))</f>
        <v>#VALUE!</v>
      </c>
      <c r="AO38" s="81" t="e">
        <f t="shared" ca="1" si="11"/>
        <v>#VALUE!</v>
      </c>
      <c r="AP38" s="82" t="str">
        <f t="array" aca="1" ref="AP38" ca="1">IFERROR(_xlfn.IFS(AO38*100&gt;80,0,AND(AO38*100&lt;=80,AO38*100&gt;70),2,AND(AO38*100&lt;=70,AO38*100&gt;60),3,AND(AO38*100&lt;=60,AO38*100&gt;50),4,AND(AO38*100&lt;=50,AO38*100&gt;40),5,AND(AO38*100&lt;=40,AO38*100&gt;30),6,AND(AO38*100&lt;=30,AO38*100&gt;20),7,AND(AO38*100&lt;=20,AO38*100&gt;10),8,AND(AO38*100&lt;=10,AO38*100&gt;0),9,AO38=0,10,AND(AO38*100&gt;-25,AO38&lt;0),11,(AO38*100&lt;-25),12),"")</f>
        <v/>
      </c>
      <c r="AQ38" s="591"/>
      <c r="AR38" s="61"/>
      <c r="AS38" s="68" t="str">
        <f t="shared" si="12"/>
        <v/>
      </c>
      <c r="AT38" s="59" t="str">
        <f t="array" aca="1" ref="AT38" ca="1">IFERROR(_xlfn.IFS(AS38*100&lt;15,0,AND(AS38*100&gt;=15,AS38*100&lt;25),2,AND(AS38*100&gt;=25,AS38*100&lt;35),3,AND(AS38*100&gt;=35,AS38*100&lt;45),4,AND(AS38*100&gt;=45,AS38*100&lt;55),5,AND(AS38*100&gt;=55,AS38*100&lt;65),6,AND(AS38*100&gt;=65,AS38*100&lt;75),7,AND(AS38*100&gt;=75,AS38*100&lt;85),8,AND(AS38*100&gt;=85,AS38*100&lt;95),9,AND(AS38*100&gt;=95,AS38*100&lt;105),10,AND(AS38*100&gt;=105,AS38*100&lt;125),11,(AS38*100&gt;=125),12),"")</f>
        <v/>
      </c>
      <c r="AU38" s="591"/>
      <c r="AV38" s="59" t="str">
        <f t="array" aca="1" ref="AV38" ca="1">IFERROR((_xlfn.IFS(AU38="Inaceitável",0,AU38="Ruim",4,AU38="Regular",6,AU38="Bom",8,AU38="Precisa",10,AU38="Excepcional",12)),"")</f>
        <v/>
      </c>
      <c r="AW38" s="59" t="str">
        <f t="shared" ca="1" si="13"/>
        <v/>
      </c>
      <c r="AX38" s="62" t="str">
        <f t="shared" ca="1" si="14"/>
        <v/>
      </c>
      <c r="AY38" s="66" t="str">
        <f t="array" aca="1" ref="AY38" ca="1">IFERROR(_xlfn.IFS(OR(AP38=0,AT38=0,AX38=0),0,AND(AP38&lt;&gt;"",AT38&lt;&gt;"",AX38&lt;&gt;""),AVERAGE(AP38,AT38,AX38)),"")</f>
        <v/>
      </c>
    </row>
    <row r="39" spans="3:51" ht="35.25" customHeight="1">
      <c r="C39" s="814" t="str">
        <f>IF(F39=0,"",VLOOKUP(F39,'DFT - GNCP'!$D$4:$E$34,2))</f>
        <v>Legislação e normativas de pessoal do Poder Executivo adequadas</v>
      </c>
      <c r="D39" s="815"/>
      <c r="E39" s="816"/>
      <c r="F39" s="824" t="s">
        <v>678</v>
      </c>
      <c r="G39" s="815"/>
      <c r="H39" s="818"/>
      <c r="I39" s="198"/>
      <c r="J39" s="51" t="s">
        <v>680</v>
      </c>
      <c r="K39" s="50" t="s">
        <v>670</v>
      </c>
      <c r="L39" s="49">
        <v>4</v>
      </c>
      <c r="M39" s="51" t="s">
        <v>122</v>
      </c>
      <c r="N39" s="50" t="s">
        <v>123</v>
      </c>
      <c r="O39" s="53" t="str">
        <f t="array" aca="1" ref="O39" ca="1">IFERROR(_xlfn.IFS(AND(M39="Baixo",N39="Baixa"),"Muito Baixa",AND(M39="Baixo",N39="Média"),"Baixa",AND(M39="Médio",N39="Baixa"),"Baixa",AND(M39="Baixo",N39="Alta"),"Média",AND(M39="Médio",N39="Média"),"Média",AND(M39="Alto",N39="Baixa"),"Média",AND(M39="Médio",N39="Alta"),"Alta",AND(M39="Alto",N39="Média"),"Alta",AND(M39="Alto",N39="Alta"),"Muito Alta"),"")</f>
        <v/>
      </c>
      <c r="P39" s="54" t="str">
        <f t="array" aca="1" ref="P39" ca="1">IFERROR(_xlfn.IFS(O39="Muito Baixa",0.6,O39="Baixa",0.7,O39="Média",0.8,O39="Alta",0.9,O39="Muito Alta",1),"")</f>
        <v/>
      </c>
      <c r="Q39" s="55">
        <v>45595.333333333343</v>
      </c>
      <c r="R39" s="55">
        <v>45595.354166666657</v>
      </c>
      <c r="S39" s="542" t="e">
        <f t="shared" ref="S39:S70" ca="1" si="15">IF(R39&lt;&gt;0,AF39*$R$2+AC39+AD39+AE39,"")</f>
        <v>#VALUE!</v>
      </c>
      <c r="T39" s="55">
        <v>45595.354166666657</v>
      </c>
      <c r="U39" s="543" t="e">
        <f t="shared" ref="U39:U70" ca="1" si="16">IF(T39&lt;Q39,"Erro",IF(T39&lt;&gt;0,AM39*$R$2+AJ39+AK39+AL39,""))</f>
        <v>#VALUE!</v>
      </c>
      <c r="V39" s="79" t="e">
        <f t="shared" ref="V39:V70" ca="1" si="17">IF(S39="","",HOUR(S39)+MINUTE(S39)/60)</f>
        <v>#VALUE!</v>
      </c>
      <c r="W39" s="56">
        <f t="shared" ref="W39:W70" si="18">IF(Q39&lt;&gt;0,DATE(YEAR(Q39),MONTH(Q39),DAY(Q39)),"")</f>
        <v>45595</v>
      </c>
      <c r="X39" s="546">
        <f t="shared" ref="X39:X70" si="19">IF(Q39&lt;&gt;0,TIME(HOUR(Q39),MINUTE(Q39),0),"")</f>
        <v>0.33333333333333331</v>
      </c>
      <c r="Y39" s="544" t="e">
        <f t="array" aca="1" ref="Y39" ca="1">_xlfn.IFS(X39="","",X39&lt;=$R$2,$R$2,AND(X39&gt;=$R$2,X39&lt;=$S$2),X39,AND(X39&gt;$S$2,X39&lt;$R$3),$S$2,AND(X39&gt;=$R$3,X39&lt;=$S$3),X39,X39&gt;$S$3,$S$3)</f>
        <v>#NAME?</v>
      </c>
      <c r="Z39" s="56">
        <f t="shared" ref="Z39:Z70" si="20">IF(R39&lt;&gt;0,DATE(YEAR(R39),MONTH(R39),DAY(R39)),"")</f>
        <v>45595</v>
      </c>
      <c r="AA39" s="546">
        <f t="shared" ref="AA39:AA70" si="21">IF(R39&lt;&gt;0,TIME(HOUR(R39),MINUTE(R39),0),"")</f>
        <v>0.35416666666666669</v>
      </c>
      <c r="AB39" s="544" t="e">
        <f t="array" aca="1" ref="AB39" ca="1">_xlfn.IFS(AA39="","",AA39&lt;=$R$2,$R$2,AND(AA39&gt;=$R$2,AA39&lt;=$S$2),AA39,AND(AA39&gt;$S$2,AA39&lt;$R$3),$S$2,AND(AA39&gt;=$R$3,AA39&lt;=$S$3),AA39,AA39&gt;$S$3,$S$3)</f>
        <v>#NAME?</v>
      </c>
      <c r="AC39" s="544" t="str">
        <f t="array" aca="1" ref="AC39" ca="1">IFERROR(IF(W39=Z39,_xlfn.IFS(AND(Y39&lt;$S$2,AB39&lt;=$S$2),AB39-Y39,AND(Y39&lt;$S$2,AB39&gt;=$R$3),AB39-Y39-$T$4,AND(Y39&gt;$S$2,AB39&lt;=$S$3),AB39-Y39),FALSE),"")</f>
        <v/>
      </c>
      <c r="AD39" s="544" t="b">
        <f t="array" aca="1" ref="AD39" ca="1">IF(AC39=FALSE,_xlfn.IFS(Y39&lt;=$S$2,$S$2-Y39+($S$3-$R$3),Y39&gt;$S$2,$S$3-Y39),FALSE)</f>
        <v>0</v>
      </c>
      <c r="AE39" s="544" t="b">
        <f t="shared" ref="AE39:AE70" ca="1" si="22">IF(AC39=FALSE,IF(AB39&gt;=$R$3,AB39-$R$2-$T$4,AB39-$R$2),FALSE)</f>
        <v>0</v>
      </c>
      <c r="AF39" s="78">
        <f>IF(W39&lt;&gt;Z39,(NETWORKDAYS(W39,Z39,LISTAS!$X$2:$X$43)-2),0)</f>
        <v>0</v>
      </c>
      <c r="AG39" s="56">
        <f t="shared" ref="AG39:AG70" si="23">IF(R39&lt;&gt;0,DATE(YEAR(T39),MONTH(T39),DAY(T39)),"")</f>
        <v>45595</v>
      </c>
      <c r="AH39" s="546">
        <f t="shared" ref="AH39:AH70" si="24">IF(R39&lt;&gt;0,TIME(HOUR(T39),MINUTE(T39),0),"")</f>
        <v>0.35416666666666669</v>
      </c>
      <c r="AI39" s="544" t="e">
        <f t="array" aca="1" ref="AI39" ca="1">_xlfn.IFS(AH39="","",AH39&lt;=$R$2,$R$2,AND(AH39&gt;=$R$2,AH39&lt;=$S$2),AH39,AND(AH39&gt;$S$2,AH39&lt;$R$3),$S$2,AND(AH39&gt;=$R$3,AH39&lt;=$S$3),AH39,AH39&gt;$S$3,$S$3)</f>
        <v>#NAME?</v>
      </c>
      <c r="AJ39" s="544" t="str">
        <f t="array" aca="1" ref="AJ39" ca="1">IFERROR(IF(W39=AG39,_xlfn.IFS(AND(X39&lt;$S$2,AI39&lt;=$S$2),AI39-X39,AND(X39&lt;$S$2,AI39&gt;=$R$3),AI39-X39-$T$4,AND(X39&gt;$S$2,AI39&lt;=$S$3),AI39-X39),FALSE),"")</f>
        <v/>
      </c>
      <c r="AK39" s="545" t="b">
        <f t="array" aca="1" ref="AK39" ca="1">IF(AJ39=FALSE,_xlfn.IFS(Y39&lt;=$S$2,$S$2-Y39+($S$3-$R$3),Y39&gt;$S$2,$S$3-Y39),FALSE)</f>
        <v>0</v>
      </c>
      <c r="AL39" s="545" t="b">
        <f t="shared" ref="AL39:AL70" ca="1" si="25">IF(AJ39=FALSE,IF(AI39&gt;=$R$3,AI39-$R$2-$T$4,AI39-$R$2),FALSE)</f>
        <v>0</v>
      </c>
      <c r="AM39" s="78">
        <f>IF(AG39&lt;&gt;W39,(NETWORKDAYS(W39,AG39,LISTAS!$X$24:$X$42)-2),0)</f>
        <v>0</v>
      </c>
      <c r="AN39" s="80" t="e">
        <f t="array" aca="1" ref="AN39" ca="1">IF(U39="Erro","Erro",_xlfn.IFS(ISBLANK(T39),"",T39=R39,"DENTRO DO PRAZO",T39&gt;R39,"ATRASADO",T39&lt;R39,"ANTECIPADO"))</f>
        <v>#VALUE!</v>
      </c>
      <c r="AO39" s="81" t="e">
        <f t="shared" ref="AO39:AO70" ca="1" si="26">IF(U39="Erro","Erro",IF(T39&lt;&gt;0,(U39-S39)/S39,""))</f>
        <v>#VALUE!</v>
      </c>
      <c r="AP39" s="82" t="str">
        <f t="array" aca="1" ref="AP39" ca="1">IFERROR(_xlfn.IFS(AO39*100&gt;80,0,AND(AO39*100&lt;=80,AO39*100&gt;70),2,AND(AO39*100&lt;=70,AO39*100&gt;60),3,AND(AO39*100&lt;=60,AO39*100&gt;50),4,AND(AO39*100&lt;=50,AO39*100&gt;40),5,AND(AO39*100&lt;=40,AO39*100&gt;30),6,AND(AO39*100&lt;=30,AO39*100&gt;20),7,AND(AO39*100&lt;=20,AO39*100&gt;10),8,AND(AO39*100&lt;=10,AO39*100&gt;0),9,AO39=0,10,AND(AO39*100&gt;-25,AO39&lt;0),11,(AO39*100&lt;-25),12),"")</f>
        <v/>
      </c>
      <c r="AQ39" s="591"/>
      <c r="AR39" s="61"/>
      <c r="AS39" s="68" t="str">
        <f t="shared" ref="AS39:AS70" si="27">IFERROR((AR39)/AQ39,"")</f>
        <v/>
      </c>
      <c r="AT39" s="59" t="str">
        <f t="array" aca="1" ref="AT39" ca="1">IFERROR(_xlfn.IFS(AS39*100&lt;15,0,AND(AS39*100&gt;=15,AS39*100&lt;25),2,AND(AS39*100&gt;=25,AS39*100&lt;35),3,AND(AS39*100&gt;=35,AS39*100&lt;45),4,AND(AS39*100&gt;=45,AS39*100&lt;55),5,AND(AS39*100&gt;=55,AS39*100&lt;65),6,AND(AS39*100&gt;=65,AS39*100&lt;75),7,AND(AS39*100&gt;=75,AS39*100&lt;85),8,AND(AS39*100&gt;=85,AS39*100&lt;95),9,AND(AS39*100&gt;=95,AS39*100&lt;105),10,AND(AS39*100&gt;=105,AS39*100&lt;125),11,(AS39*100&gt;=125),12),"")</f>
        <v/>
      </c>
      <c r="AU39" s="591"/>
      <c r="AV39" s="59" t="str">
        <f t="array" aca="1" ref="AV39" ca="1">IFERROR((_xlfn.IFS(AU39="Inaceitável",0,AU39="Ruim",4,AU39="Regular",6,AU39="Bom",8,AU39="Precisa",10,AU39="Excepcional",12)),"")</f>
        <v/>
      </c>
      <c r="AW39" s="59" t="str">
        <f t="shared" ref="AW39:AW70" ca="1" si="28">P39</f>
        <v/>
      </c>
      <c r="AX39" s="62" t="str">
        <f t="shared" ref="AX39:AX70" ca="1" si="29">IFERROR((AV39*AW39),"")</f>
        <v/>
      </c>
      <c r="AY39" s="66" t="str">
        <f t="array" aca="1" ref="AY39" ca="1">IFERROR(_xlfn.IFS(OR(AP39=0,AT39=0,AX39=0),0,AND(AP39&lt;&gt;"",AT39&lt;&gt;"",AX39&lt;&gt;""),AVERAGE(AP39,AT39,AX39)),"")</f>
        <v/>
      </c>
    </row>
    <row r="40" spans="3:51" ht="35.25" customHeight="1">
      <c r="C40" s="814" t="str">
        <f>IF(F40=0,"",VLOOKUP(F40,'DFT - GNCP'!$D$4:$E$34,2))</f>
        <v>Capacitação realizada</v>
      </c>
      <c r="D40" s="815"/>
      <c r="E40" s="816"/>
      <c r="F40" s="824" t="s">
        <v>682</v>
      </c>
      <c r="G40" s="815"/>
      <c r="H40" s="818"/>
      <c r="I40" s="198"/>
      <c r="J40" s="51" t="s">
        <v>681</v>
      </c>
      <c r="K40" s="50" t="s">
        <v>674</v>
      </c>
      <c r="L40" s="49">
        <v>4</v>
      </c>
      <c r="M40" s="51" t="s">
        <v>114</v>
      </c>
      <c r="N40" s="50" t="s">
        <v>115</v>
      </c>
      <c r="O40" s="53" t="str">
        <f t="array" aca="1" ref="O40" ca="1">IFERROR(_xlfn.IFS(AND(M40="Baixo",N40="Baixa"),"Muito Baixa",AND(M40="Baixo",N40="Média"),"Baixa",AND(M40="Médio",N40="Baixa"),"Baixa",AND(M40="Baixo",N40="Alta"),"Média",AND(M40="Médio",N40="Média"),"Média",AND(M40="Alto",N40="Baixa"),"Média",AND(M40="Médio",N40="Alta"),"Alta",AND(M40="Alto",N40="Média"),"Alta",AND(M40="Alto",N40="Alta"),"Muito Alta"),"")</f>
        <v/>
      </c>
      <c r="P40" s="54" t="str">
        <f t="array" aca="1" ref="P40" ca="1">IFERROR(_xlfn.IFS(O40="Muito Baixa",0.6,O40="Baixa",0.7,O40="Média",0.8,O40="Alta",0.9,O40="Muito Alta",1),"")</f>
        <v/>
      </c>
      <c r="Q40" s="55">
        <v>45595.354166666657</v>
      </c>
      <c r="R40" s="55">
        <v>45595.416666666657</v>
      </c>
      <c r="S40" s="542" t="e">
        <f t="shared" ca="1" si="15"/>
        <v>#VALUE!</v>
      </c>
      <c r="T40" s="55">
        <v>45595.416666666657</v>
      </c>
      <c r="U40" s="543" t="e">
        <f t="shared" ca="1" si="16"/>
        <v>#VALUE!</v>
      </c>
      <c r="V40" s="79" t="e">
        <f t="shared" ca="1" si="17"/>
        <v>#VALUE!</v>
      </c>
      <c r="W40" s="56">
        <f t="shared" si="18"/>
        <v>45595</v>
      </c>
      <c r="X40" s="546">
        <f t="shared" si="19"/>
        <v>0.35416666666666669</v>
      </c>
      <c r="Y40" s="544" t="e">
        <f t="array" aca="1" ref="Y40" ca="1">_xlfn.IFS(X40="","",X40&lt;=$R$2,$R$2,AND(X40&gt;=$R$2,X40&lt;=$S$2),X40,AND(X40&gt;$S$2,X40&lt;$R$3),$S$2,AND(X40&gt;=$R$3,X40&lt;=$S$3),X40,X40&gt;$S$3,$S$3)</f>
        <v>#NAME?</v>
      </c>
      <c r="Z40" s="56">
        <f t="shared" si="20"/>
        <v>45595</v>
      </c>
      <c r="AA40" s="546">
        <f t="shared" si="21"/>
        <v>0.41666666666666669</v>
      </c>
      <c r="AB40" s="544" t="e">
        <f t="array" aca="1" ref="AB40" ca="1">_xlfn.IFS(AA40="","",AA40&lt;=$R$2,$R$2,AND(AA40&gt;=$R$2,AA40&lt;=$S$2),AA40,AND(AA40&gt;$S$2,AA40&lt;$R$3),$S$2,AND(AA40&gt;=$R$3,AA40&lt;=$S$3),AA40,AA40&gt;$S$3,$S$3)</f>
        <v>#NAME?</v>
      </c>
      <c r="AC40" s="544" t="str">
        <f t="array" aca="1" ref="AC40" ca="1">IFERROR(IF(W40=Z40,_xlfn.IFS(AND(Y40&lt;$S$2,AB40&lt;=$S$2),AB40-Y40,AND(Y40&lt;$S$2,AB40&gt;=$R$3),AB40-Y40-$T$4,AND(Y40&gt;$S$2,AB40&lt;=$S$3),AB40-Y40),FALSE),"")</f>
        <v/>
      </c>
      <c r="AD40" s="544" t="b">
        <f t="array" aca="1" ref="AD40" ca="1">IF(AC40=FALSE,_xlfn.IFS(Y40&lt;=$S$2,$S$2-Y40+($S$3-$R$3),Y40&gt;$S$2,$S$3-Y40),FALSE)</f>
        <v>0</v>
      </c>
      <c r="AE40" s="544" t="b">
        <f t="shared" ca="1" si="22"/>
        <v>0</v>
      </c>
      <c r="AF40" s="78">
        <f>IF(W40&lt;&gt;Z40,(NETWORKDAYS(W40,Z40,LISTAS!$X$2:$X$43)-2),0)</f>
        <v>0</v>
      </c>
      <c r="AG40" s="56">
        <f t="shared" si="23"/>
        <v>45595</v>
      </c>
      <c r="AH40" s="546">
        <f t="shared" si="24"/>
        <v>0.41666666666666669</v>
      </c>
      <c r="AI40" s="544" t="e">
        <f t="array" aca="1" ref="AI40" ca="1">_xlfn.IFS(AH40="","",AH40&lt;=$R$2,$R$2,AND(AH40&gt;=$R$2,AH40&lt;=$S$2),AH40,AND(AH40&gt;$S$2,AH40&lt;$R$3),$S$2,AND(AH40&gt;=$R$3,AH40&lt;=$S$3),AH40,AH40&gt;$S$3,$S$3)</f>
        <v>#NAME?</v>
      </c>
      <c r="AJ40" s="544" t="str">
        <f t="array" aca="1" ref="AJ40" ca="1">IFERROR(IF(W40=AG40,_xlfn.IFS(AND(X40&lt;$S$2,AI40&lt;=$S$2),AI40-X40,AND(X40&lt;$S$2,AI40&gt;=$R$3),AI40-X40-$T$4,AND(X40&gt;$S$2,AI40&lt;=$S$3),AI40-X40),FALSE),"")</f>
        <v/>
      </c>
      <c r="AK40" s="545" t="b">
        <f t="array" aca="1" ref="AK40" ca="1">IF(AJ40=FALSE,_xlfn.IFS(Y40&lt;=$S$2,$S$2-Y40+($S$3-$R$3),Y40&gt;$S$2,$S$3-Y40),FALSE)</f>
        <v>0</v>
      </c>
      <c r="AL40" s="545" t="b">
        <f t="shared" ca="1" si="25"/>
        <v>0</v>
      </c>
      <c r="AM40" s="78">
        <f>IF(AG40&lt;&gt;W40,(NETWORKDAYS(W40,AG40,LISTAS!$X$24:$X$42)-2),0)</f>
        <v>0</v>
      </c>
      <c r="AN40" s="80" t="e">
        <f t="array" aca="1" ref="AN40" ca="1">IF(U40="Erro","Erro",_xlfn.IFS(ISBLANK(T40),"",T40=R40,"DENTRO DO PRAZO",T40&gt;R40,"ATRASADO",T40&lt;R40,"ANTECIPADO"))</f>
        <v>#VALUE!</v>
      </c>
      <c r="AO40" s="81" t="e">
        <f t="shared" ca="1" si="26"/>
        <v>#VALUE!</v>
      </c>
      <c r="AP40" s="82" t="str">
        <f t="array" aca="1" ref="AP40" ca="1">IFERROR(_xlfn.IFS(AO40*100&gt;80,0,AND(AO40*100&lt;=80,AO40*100&gt;70),2,AND(AO40*100&lt;=70,AO40*100&gt;60),3,AND(AO40*100&lt;=60,AO40*100&gt;50),4,AND(AO40*100&lt;=50,AO40*100&gt;40),5,AND(AO40*100&lt;=40,AO40*100&gt;30),6,AND(AO40*100&lt;=30,AO40*100&gt;20),7,AND(AO40*100&lt;=20,AO40*100&gt;10),8,AND(AO40*100&lt;=10,AO40*100&gt;0),9,AO40=0,10,AND(AO40*100&gt;-25,AO40&lt;0),11,(AO40*100&lt;-25),12),"")</f>
        <v/>
      </c>
      <c r="AQ40" s="591"/>
      <c r="AR40" s="61"/>
      <c r="AS40" s="68" t="str">
        <f t="shared" si="27"/>
        <v/>
      </c>
      <c r="AT40" s="59" t="str">
        <f t="array" aca="1" ref="AT40" ca="1">IFERROR(_xlfn.IFS(AS40*100&lt;15,0,AND(AS40*100&gt;=15,AS40*100&lt;25),2,AND(AS40*100&gt;=25,AS40*100&lt;35),3,AND(AS40*100&gt;=35,AS40*100&lt;45),4,AND(AS40*100&gt;=45,AS40*100&lt;55),5,AND(AS40*100&gt;=55,AS40*100&lt;65),6,AND(AS40*100&gt;=65,AS40*100&lt;75),7,AND(AS40*100&gt;=75,AS40*100&lt;85),8,AND(AS40*100&gt;=85,AS40*100&lt;95),9,AND(AS40*100&gt;=95,AS40*100&lt;105),10,AND(AS40*100&gt;=105,AS40*100&lt;125),11,(AS40*100&gt;=125),12),"")</f>
        <v/>
      </c>
      <c r="AU40" s="591"/>
      <c r="AV40" s="59" t="str">
        <f t="array" aca="1" ref="AV40" ca="1">IFERROR((_xlfn.IFS(AU40="Inaceitável",0,AU40="Ruim",4,AU40="Regular",6,AU40="Bom",8,AU40="Precisa",10,AU40="Excepcional",12)),"")</f>
        <v/>
      </c>
      <c r="AW40" s="59" t="str">
        <f t="shared" ca="1" si="28"/>
        <v/>
      </c>
      <c r="AX40" s="62" t="str">
        <f t="shared" ca="1" si="29"/>
        <v/>
      </c>
      <c r="AY40" s="66" t="str">
        <f t="array" aca="1" ref="AY40" ca="1">IFERROR(_xlfn.IFS(OR(AP40=0,AT40=0,AX40=0),0,AND(AP40&lt;&gt;"",AT40&lt;&gt;"",AX40&lt;&gt;""),AVERAGE(AP40,AT40,AX40)),"")</f>
        <v/>
      </c>
    </row>
    <row r="41" spans="3:51" ht="35.25" customHeight="1">
      <c r="C41" s="814" t="str">
        <f>IF(F41=0,"",VLOOKUP(F41,'DFT - GNCP'!$D$4:$E$34,2))</f>
        <v>Implementação dos critérios de aferição da produtividade e mérito e da avaliação de desempenho  gerida</v>
      </c>
      <c r="D41" s="815"/>
      <c r="E41" s="816"/>
      <c r="F41" s="817" t="s">
        <v>668</v>
      </c>
      <c r="G41" s="815"/>
      <c r="H41" s="818"/>
      <c r="I41" s="198"/>
      <c r="J41" s="50" t="s">
        <v>669</v>
      </c>
      <c r="K41" s="50" t="s">
        <v>670</v>
      </c>
      <c r="L41" s="49">
        <v>2</v>
      </c>
      <c r="M41" s="51" t="s">
        <v>126</v>
      </c>
      <c r="N41" s="50" t="s">
        <v>132</v>
      </c>
      <c r="O41" s="53" t="str">
        <f t="array" aca="1" ref="O41" ca="1">IFERROR(_xlfn.IFS(AND(M41="Baixo",N41="Baixa"),"Muito Baixa",AND(M41="Baixo",N41="Média"),"Baixa",AND(M41="Médio",N41="Baixa"),"Baixa",AND(M41="Baixo",N41="Alta"),"Média",AND(M41="Médio",N41="Média"),"Média",AND(M41="Alto",N41="Baixa"),"Média",AND(M41="Médio",N41="Alta"),"Alta",AND(M41="Alto",N41="Média"),"Alta",AND(M41="Alto",N41="Alta"),"Muito Alta"),"")</f>
        <v/>
      </c>
      <c r="P41" s="54" t="str">
        <f t="array" aca="1" ref="P41" ca="1">IFERROR(_xlfn.IFS(O41="Muito Baixa",0.6,O41="Baixa",0.7,O41="Média",0.8,O41="Alta",0.9,O41="Muito Alta",1),"")</f>
        <v/>
      </c>
      <c r="Q41" s="55">
        <v>45595.416666666657</v>
      </c>
      <c r="R41" s="55">
        <v>45595.708333333343</v>
      </c>
      <c r="S41" s="542" t="e">
        <f t="shared" ca="1" si="15"/>
        <v>#VALUE!</v>
      </c>
      <c r="T41" s="55">
        <v>45595.708333333343</v>
      </c>
      <c r="U41" s="543" t="e">
        <f t="shared" ca="1" si="16"/>
        <v>#VALUE!</v>
      </c>
      <c r="V41" s="79" t="e">
        <f t="shared" ca="1" si="17"/>
        <v>#VALUE!</v>
      </c>
      <c r="W41" s="56">
        <f t="shared" si="18"/>
        <v>45595</v>
      </c>
      <c r="X41" s="546">
        <f t="shared" si="19"/>
        <v>0.41666666666666669</v>
      </c>
      <c r="Y41" s="544" t="e">
        <f t="array" aca="1" ref="Y41" ca="1">_xlfn.IFS(X41="","",X41&lt;=$R$2,$R$2,AND(X41&gt;=$R$2,X41&lt;=$S$2),X41,AND(X41&gt;$S$2,X41&lt;$R$3),$S$2,AND(X41&gt;=$R$3,X41&lt;=$S$3),X41,X41&gt;$S$3,$S$3)</f>
        <v>#NAME?</v>
      </c>
      <c r="Z41" s="56">
        <f t="shared" si="20"/>
        <v>45595</v>
      </c>
      <c r="AA41" s="546">
        <f t="shared" si="21"/>
        <v>0.70833333333333337</v>
      </c>
      <c r="AB41" s="544" t="e">
        <f t="array" aca="1" ref="AB41" ca="1">_xlfn.IFS(AA41="","",AA41&lt;=$R$2,$R$2,AND(AA41&gt;=$R$2,AA41&lt;=$S$2),AA41,AND(AA41&gt;$S$2,AA41&lt;$R$3),$S$2,AND(AA41&gt;=$R$3,AA41&lt;=$S$3),AA41,AA41&gt;$S$3,$S$3)</f>
        <v>#NAME?</v>
      </c>
      <c r="AC41" s="544" t="str">
        <f t="array" aca="1" ref="AC41" ca="1">IFERROR(IF(W41=Z41,_xlfn.IFS(AND(Y41&lt;$S$2,AB41&lt;=$S$2),AB41-Y41,AND(Y41&lt;$S$2,AB41&gt;=$R$3),AB41-Y41-$T$4,AND(Y41&gt;$S$2,AB41&lt;=$S$3),AB41-Y41),FALSE),"")</f>
        <v/>
      </c>
      <c r="AD41" s="544" t="b">
        <f t="array" aca="1" ref="AD41" ca="1">IF(AC41=FALSE,_xlfn.IFS(Y41&lt;=$S$2,$S$2-Y41+($S$3-$R$3),Y41&gt;$S$2,$S$3-Y41),FALSE)</f>
        <v>0</v>
      </c>
      <c r="AE41" s="544" t="b">
        <f t="shared" ca="1" si="22"/>
        <v>0</v>
      </c>
      <c r="AF41" s="78">
        <f>IF(W41&lt;&gt;Z41,(NETWORKDAYS(W41,Z41,LISTAS!$X$2:$X$43)-2),0)</f>
        <v>0</v>
      </c>
      <c r="AG41" s="56">
        <f t="shared" si="23"/>
        <v>45595</v>
      </c>
      <c r="AH41" s="546">
        <f t="shared" si="24"/>
        <v>0.70833333333333337</v>
      </c>
      <c r="AI41" s="544" t="e">
        <f t="array" aca="1" ref="AI41" ca="1">_xlfn.IFS(AH41="","",AH41&lt;=$R$2,$R$2,AND(AH41&gt;=$R$2,AH41&lt;=$S$2),AH41,AND(AH41&gt;$S$2,AH41&lt;$R$3),$S$2,AND(AH41&gt;=$R$3,AH41&lt;=$S$3),AH41,AH41&gt;$S$3,$S$3)</f>
        <v>#NAME?</v>
      </c>
      <c r="AJ41" s="544" t="str">
        <f t="array" aca="1" ref="AJ41" ca="1">IFERROR(IF(W41=AG41,_xlfn.IFS(AND(X41&lt;$S$2,AI41&lt;=$S$2),AI41-X41,AND(X41&lt;$S$2,AI41&gt;=$R$3),AI41-X41-$T$4,AND(X41&gt;$S$2,AI41&lt;=$S$3),AI41-X41),FALSE),"")</f>
        <v/>
      </c>
      <c r="AK41" s="545" t="b">
        <f t="array" aca="1" ref="AK41" ca="1">IF(AJ41=FALSE,_xlfn.IFS(Y41&lt;=$S$2,$S$2-Y41+($S$3-$R$3),Y41&gt;$S$2,$S$3-Y41),FALSE)</f>
        <v>0</v>
      </c>
      <c r="AL41" s="545" t="b">
        <f t="shared" ca="1" si="25"/>
        <v>0</v>
      </c>
      <c r="AM41" s="78">
        <f>IF(AG41&lt;&gt;W41,(NETWORKDAYS(W41,AG41,LISTAS!$X$24:$X$42)-2),0)</f>
        <v>0</v>
      </c>
      <c r="AN41" s="80" t="e">
        <f t="array" aca="1" ref="AN41" ca="1">IF(U41="Erro","Erro",_xlfn.IFS(ISBLANK(T41),"",T41=R41,"DENTRO DO PRAZO",T41&gt;R41,"ATRASADO",T41&lt;R41,"ANTECIPADO"))</f>
        <v>#VALUE!</v>
      </c>
      <c r="AO41" s="81" t="e">
        <f t="shared" ca="1" si="26"/>
        <v>#VALUE!</v>
      </c>
      <c r="AP41" s="82" t="str">
        <f t="array" aca="1" ref="AP41" ca="1">IFERROR(_xlfn.IFS(AO41*100&gt;80,0,AND(AO41*100&lt;=80,AO41*100&gt;70),2,AND(AO41*100&lt;=70,AO41*100&gt;60),3,AND(AO41*100&lt;=60,AO41*100&gt;50),4,AND(AO41*100&lt;=50,AO41*100&gt;40),5,AND(AO41*100&lt;=40,AO41*100&gt;30),6,AND(AO41*100&lt;=30,AO41*100&gt;20),7,AND(AO41*100&lt;=20,AO41*100&gt;10),8,AND(AO41*100&lt;=10,AO41*100&gt;0),9,AO41=0,10,AND(AO41*100&gt;-25,AO41&lt;0),11,(AO41*100&lt;-25),12),"")</f>
        <v/>
      </c>
      <c r="AQ41" s="591"/>
      <c r="AR41" s="61"/>
      <c r="AS41" s="68" t="str">
        <f t="shared" si="27"/>
        <v/>
      </c>
      <c r="AT41" s="59" t="str">
        <f t="array" aca="1" ref="AT41" ca="1">IFERROR(_xlfn.IFS(AS41*100&lt;15,0,AND(AS41*100&gt;=15,AS41*100&lt;25),2,AND(AS41*100&gt;=25,AS41*100&lt;35),3,AND(AS41*100&gt;=35,AS41*100&lt;45),4,AND(AS41*100&gt;=45,AS41*100&lt;55),5,AND(AS41*100&gt;=55,AS41*100&lt;65),6,AND(AS41*100&gt;=65,AS41*100&lt;75),7,AND(AS41*100&gt;=75,AS41*100&lt;85),8,AND(AS41*100&gt;=85,AS41*100&lt;95),9,AND(AS41*100&gt;=95,AS41*100&lt;105),10,AND(AS41*100&gt;=105,AS41*100&lt;125),11,(AS41*100&gt;=125),12),"")</f>
        <v/>
      </c>
      <c r="AU41" s="591"/>
      <c r="AV41" s="59" t="str">
        <f t="array" aca="1" ref="AV41" ca="1">IFERROR((_xlfn.IFS(AU41="Inaceitável",0,AU41="Ruim",4,AU41="Regular",6,AU41="Bom",8,AU41="Precisa",10,AU41="Excepcional",12)),"")</f>
        <v/>
      </c>
      <c r="AW41" s="59" t="str">
        <f t="shared" ca="1" si="28"/>
        <v/>
      </c>
      <c r="AX41" s="62" t="str">
        <f t="shared" ca="1" si="29"/>
        <v/>
      </c>
      <c r="AY41" s="66" t="str">
        <f t="array" aca="1" ref="AY41" ca="1">IFERROR(_xlfn.IFS(OR(AP41=0,AT41=0,AX41=0),0,AND(AP41&lt;&gt;"",AT41&lt;&gt;"",AX41&lt;&gt;""),AVERAGE(AP41,AT41,AX41)),"")</f>
        <v/>
      </c>
    </row>
    <row r="42" spans="3:51" ht="35.25" customHeight="1">
      <c r="C42" s="814" t="str">
        <f>IF(F42=0,"",VLOOKUP(F42,'DFT - GNCP'!$D$4:$E$34,2))</f>
        <v>Legislação e normativas de pessoal do Poder Executivo adequadas</v>
      </c>
      <c r="D42" s="815"/>
      <c r="E42" s="816"/>
      <c r="F42" s="824" t="s">
        <v>678</v>
      </c>
      <c r="G42" s="815"/>
      <c r="H42" s="818"/>
      <c r="I42" s="198"/>
      <c r="J42" s="51" t="s">
        <v>680</v>
      </c>
      <c r="K42" s="50" t="s">
        <v>670</v>
      </c>
      <c r="L42" s="49">
        <v>4</v>
      </c>
      <c r="M42" s="51" t="s">
        <v>122</v>
      </c>
      <c r="N42" s="50" t="s">
        <v>123</v>
      </c>
      <c r="O42" s="53" t="str">
        <f t="array" aca="1" ref="O42" ca="1">IFERROR(_xlfn.IFS(AND(M42="Baixo",N42="Baixa"),"Muito Baixa",AND(M42="Baixo",N42="Média"),"Baixa",AND(M42="Médio",N42="Baixa"),"Baixa",AND(M42="Baixo",N42="Alta"),"Média",AND(M42="Médio",N42="Média"),"Média",AND(M42="Alto",N42="Baixa"),"Média",AND(M42="Médio",N42="Alta"),"Alta",AND(M42="Alto",N42="Média"),"Alta",AND(M42="Alto",N42="Alta"),"Muito Alta"),"")</f>
        <v/>
      </c>
      <c r="P42" s="54" t="str">
        <f t="array" aca="1" ref="P42" ca="1">IFERROR(_xlfn.IFS(O42="Muito Baixa",0.6,O42="Baixa",0.7,O42="Média",0.8,O42="Alta",0.9,O42="Muito Alta",1),"")</f>
        <v/>
      </c>
      <c r="Q42" s="55">
        <v>45596.333333333343</v>
      </c>
      <c r="R42" s="55">
        <v>45596.354166666657</v>
      </c>
      <c r="S42" s="542" t="e">
        <f t="shared" ca="1" si="15"/>
        <v>#VALUE!</v>
      </c>
      <c r="T42" s="55">
        <v>45596.354166666657</v>
      </c>
      <c r="U42" s="543" t="e">
        <f t="shared" ca="1" si="16"/>
        <v>#VALUE!</v>
      </c>
      <c r="V42" s="79" t="e">
        <f t="shared" ca="1" si="17"/>
        <v>#VALUE!</v>
      </c>
      <c r="W42" s="56">
        <f t="shared" si="18"/>
        <v>45596</v>
      </c>
      <c r="X42" s="546">
        <f t="shared" si="19"/>
        <v>0.33333333333333331</v>
      </c>
      <c r="Y42" s="544" t="e">
        <f t="array" aca="1" ref="Y42" ca="1">_xlfn.IFS(X42="","",X42&lt;=$R$2,$R$2,AND(X42&gt;=$R$2,X42&lt;=$S$2),X42,AND(X42&gt;$S$2,X42&lt;$R$3),$S$2,AND(X42&gt;=$R$3,X42&lt;=$S$3),X42,X42&gt;$S$3,$S$3)</f>
        <v>#NAME?</v>
      </c>
      <c r="Z42" s="56">
        <f t="shared" si="20"/>
        <v>45596</v>
      </c>
      <c r="AA42" s="546">
        <f t="shared" si="21"/>
        <v>0.35416666666666669</v>
      </c>
      <c r="AB42" s="544" t="e">
        <f t="array" aca="1" ref="AB42" ca="1">_xlfn.IFS(AA42="","",AA42&lt;=$R$2,$R$2,AND(AA42&gt;=$R$2,AA42&lt;=$S$2),AA42,AND(AA42&gt;$S$2,AA42&lt;$R$3),$S$2,AND(AA42&gt;=$R$3,AA42&lt;=$S$3),AA42,AA42&gt;$S$3,$S$3)</f>
        <v>#NAME?</v>
      </c>
      <c r="AC42" s="544" t="str">
        <f t="array" aca="1" ref="AC42" ca="1">IFERROR(IF(W42=Z42,_xlfn.IFS(AND(Y42&lt;$S$2,AB42&lt;=$S$2),AB42-Y42,AND(Y42&lt;$S$2,AB42&gt;=$R$3),AB42-Y42-$T$4,AND(Y42&gt;$S$2,AB42&lt;=$S$3),AB42-Y42),FALSE),"")</f>
        <v/>
      </c>
      <c r="AD42" s="544" t="b">
        <f t="array" aca="1" ref="AD42" ca="1">IF(AC42=FALSE,_xlfn.IFS(Y42&lt;=$S$2,$S$2-Y42+($S$3-$R$3),Y42&gt;$S$2,$S$3-Y42),FALSE)</f>
        <v>0</v>
      </c>
      <c r="AE42" s="544" t="b">
        <f t="shared" ca="1" si="22"/>
        <v>0</v>
      </c>
      <c r="AF42" s="78">
        <f>IF(W42&lt;&gt;Z42,(NETWORKDAYS(W42,Z42,LISTAS!$X$2:$X$43)-2),0)</f>
        <v>0</v>
      </c>
      <c r="AG42" s="56">
        <f t="shared" si="23"/>
        <v>45596</v>
      </c>
      <c r="AH42" s="546">
        <f t="shared" si="24"/>
        <v>0.35416666666666669</v>
      </c>
      <c r="AI42" s="544" t="e">
        <f t="array" aca="1" ref="AI42" ca="1">_xlfn.IFS(AH42="","",AH42&lt;=$R$2,$R$2,AND(AH42&gt;=$R$2,AH42&lt;=$S$2),AH42,AND(AH42&gt;$S$2,AH42&lt;$R$3),$S$2,AND(AH42&gt;=$R$3,AH42&lt;=$S$3),AH42,AH42&gt;$S$3,$S$3)</f>
        <v>#NAME?</v>
      </c>
      <c r="AJ42" s="544" t="str">
        <f t="array" aca="1" ref="AJ42" ca="1">IFERROR(IF(W42=AG42,_xlfn.IFS(AND(X42&lt;$S$2,AI42&lt;=$S$2),AI42-X42,AND(X42&lt;$S$2,AI42&gt;=$R$3),AI42-X42-$T$4,AND(X42&gt;$S$2,AI42&lt;=$S$3),AI42-X42),FALSE),"")</f>
        <v/>
      </c>
      <c r="AK42" s="545" t="b">
        <f t="array" aca="1" ref="AK42" ca="1">IF(AJ42=FALSE,_xlfn.IFS(Y42&lt;=$S$2,$S$2-Y42+($S$3-$R$3),Y42&gt;$S$2,$S$3-Y42),FALSE)</f>
        <v>0</v>
      </c>
      <c r="AL42" s="545" t="b">
        <f t="shared" ca="1" si="25"/>
        <v>0</v>
      </c>
      <c r="AM42" s="78">
        <f>IF(AG42&lt;&gt;W42,(NETWORKDAYS(W42,AG42,LISTAS!$X$24:$X$42)-2),0)</f>
        <v>0</v>
      </c>
      <c r="AN42" s="80" t="e">
        <f t="array" aca="1" ref="AN42" ca="1">IF(U42="Erro","Erro",_xlfn.IFS(ISBLANK(T42),"",T42=R42,"DENTRO DO PRAZO",T42&gt;R42,"ATRASADO",T42&lt;R42,"ANTECIPADO"))</f>
        <v>#VALUE!</v>
      </c>
      <c r="AO42" s="81" t="e">
        <f t="shared" ca="1" si="26"/>
        <v>#VALUE!</v>
      </c>
      <c r="AP42" s="82" t="str">
        <f t="array" aca="1" ref="AP42" ca="1">IFERROR(_xlfn.IFS(AO42*100&gt;80,0,AND(AO42*100&lt;=80,AO42*100&gt;70),2,AND(AO42*100&lt;=70,AO42*100&gt;60),3,AND(AO42*100&lt;=60,AO42*100&gt;50),4,AND(AO42*100&lt;=50,AO42*100&gt;40),5,AND(AO42*100&lt;=40,AO42*100&gt;30),6,AND(AO42*100&lt;=30,AO42*100&gt;20),7,AND(AO42*100&lt;=20,AO42*100&gt;10),8,AND(AO42*100&lt;=10,AO42*100&gt;0),9,AO42=0,10,AND(AO42*100&gt;-25,AO42&lt;0),11,(AO42*100&lt;-25),12),"")</f>
        <v/>
      </c>
      <c r="AQ42" s="591"/>
      <c r="AR42" s="61"/>
      <c r="AS42" s="68" t="str">
        <f t="shared" si="27"/>
        <v/>
      </c>
      <c r="AT42" s="59" t="str">
        <f t="array" aca="1" ref="AT42" ca="1">IFERROR(_xlfn.IFS(AS42*100&lt;15,0,AND(AS42*100&gt;=15,AS42*100&lt;25),2,AND(AS42*100&gt;=25,AS42*100&lt;35),3,AND(AS42*100&gt;=35,AS42*100&lt;45),4,AND(AS42*100&gt;=45,AS42*100&lt;55),5,AND(AS42*100&gt;=55,AS42*100&lt;65),6,AND(AS42*100&gt;=65,AS42*100&lt;75),7,AND(AS42*100&gt;=75,AS42*100&lt;85),8,AND(AS42*100&gt;=85,AS42*100&lt;95),9,AND(AS42*100&gt;=95,AS42*100&lt;105),10,AND(AS42*100&gt;=105,AS42*100&lt;125),11,(AS42*100&gt;=125),12),"")</f>
        <v/>
      </c>
      <c r="AU42" s="591"/>
      <c r="AV42" s="59" t="str">
        <f t="array" aca="1" ref="AV42" ca="1">IFERROR((_xlfn.IFS(AU42="Inaceitável",0,AU42="Ruim",4,AU42="Regular",6,AU42="Bom",8,AU42="Precisa",10,AU42="Excepcional",12)),"")</f>
        <v/>
      </c>
      <c r="AW42" s="59" t="str">
        <f t="shared" ca="1" si="28"/>
        <v/>
      </c>
      <c r="AX42" s="62" t="str">
        <f t="shared" ca="1" si="29"/>
        <v/>
      </c>
      <c r="AY42" s="66" t="str">
        <f t="array" aca="1" ref="AY42" ca="1">IFERROR(_xlfn.IFS(OR(AP42=0,AT42=0,AX42=0),0,AND(AP42&lt;&gt;"",AT42&lt;&gt;"",AX42&lt;&gt;""),AVERAGE(AP42,AT42,AX42)),"")</f>
        <v/>
      </c>
    </row>
    <row r="43" spans="3:51" ht="35.25" customHeight="1">
      <c r="C43" s="814" t="str">
        <f>IF(F43=0,"",VLOOKUP(F43,'DFT - GNCP'!$D$4:$E$34,2))</f>
        <v>Capacitação realizada</v>
      </c>
      <c r="D43" s="815"/>
      <c r="E43" s="816"/>
      <c r="F43" s="824" t="s">
        <v>682</v>
      </c>
      <c r="G43" s="815"/>
      <c r="H43" s="818"/>
      <c r="I43" s="198"/>
      <c r="J43" s="51" t="s">
        <v>681</v>
      </c>
      <c r="K43" s="50" t="s">
        <v>674</v>
      </c>
      <c r="L43" s="49">
        <v>4</v>
      </c>
      <c r="M43" s="51" t="s">
        <v>114</v>
      </c>
      <c r="N43" s="50" t="s">
        <v>115</v>
      </c>
      <c r="O43" s="53" t="str">
        <f t="array" aca="1" ref="O43" ca="1">IFERROR(_xlfn.IFS(AND(M43="Baixo",N43="Baixa"),"Muito Baixa",AND(M43="Baixo",N43="Média"),"Baixa",AND(M43="Médio",N43="Baixa"),"Baixa",AND(M43="Baixo",N43="Alta"),"Média",AND(M43="Médio",N43="Média"),"Média",AND(M43="Alto",N43="Baixa"),"Média",AND(M43="Médio",N43="Alta"),"Alta",AND(M43="Alto",N43="Média"),"Alta",AND(M43="Alto",N43="Alta"),"Muito Alta"),"")</f>
        <v/>
      </c>
      <c r="P43" s="54" t="str">
        <f t="array" aca="1" ref="P43" ca="1">IFERROR(_xlfn.IFS(O43="Muito Baixa",0.6,O43="Baixa",0.7,O43="Média",0.8,O43="Alta",0.9,O43="Muito Alta",1),"")</f>
        <v/>
      </c>
      <c r="Q43" s="55">
        <v>45596.354166666657</v>
      </c>
      <c r="R43" s="55">
        <v>45596.416666666657</v>
      </c>
      <c r="S43" s="542" t="e">
        <f t="shared" ca="1" si="15"/>
        <v>#VALUE!</v>
      </c>
      <c r="T43" s="55">
        <v>45596.416666666657</v>
      </c>
      <c r="U43" s="543" t="e">
        <f t="shared" ca="1" si="16"/>
        <v>#VALUE!</v>
      </c>
      <c r="V43" s="79" t="e">
        <f t="shared" ca="1" si="17"/>
        <v>#VALUE!</v>
      </c>
      <c r="W43" s="56">
        <f t="shared" si="18"/>
        <v>45596</v>
      </c>
      <c r="X43" s="546">
        <f t="shared" si="19"/>
        <v>0.35416666666666669</v>
      </c>
      <c r="Y43" s="544" t="e">
        <f t="array" aca="1" ref="Y43" ca="1">_xlfn.IFS(X43="","",X43&lt;=$R$2,$R$2,AND(X43&gt;=$R$2,X43&lt;=$S$2),X43,AND(X43&gt;$S$2,X43&lt;$R$3),$S$2,AND(X43&gt;=$R$3,X43&lt;=$S$3),X43,X43&gt;$S$3,$S$3)</f>
        <v>#NAME?</v>
      </c>
      <c r="Z43" s="56">
        <f t="shared" si="20"/>
        <v>45596</v>
      </c>
      <c r="AA43" s="546">
        <f t="shared" si="21"/>
        <v>0.41666666666666669</v>
      </c>
      <c r="AB43" s="544" t="e">
        <f t="array" aca="1" ref="AB43" ca="1">_xlfn.IFS(AA43="","",AA43&lt;=$R$2,$R$2,AND(AA43&gt;=$R$2,AA43&lt;=$S$2),AA43,AND(AA43&gt;$S$2,AA43&lt;$R$3),$S$2,AND(AA43&gt;=$R$3,AA43&lt;=$S$3),AA43,AA43&gt;$S$3,$S$3)</f>
        <v>#NAME?</v>
      </c>
      <c r="AC43" s="544" t="str">
        <f t="array" aca="1" ref="AC43" ca="1">IFERROR(IF(W43=Z43,_xlfn.IFS(AND(Y43&lt;$S$2,AB43&lt;=$S$2),AB43-Y43,AND(Y43&lt;$S$2,AB43&gt;=$R$3),AB43-Y43-$T$4,AND(Y43&gt;$S$2,AB43&lt;=$S$3),AB43-Y43),FALSE),"")</f>
        <v/>
      </c>
      <c r="AD43" s="544" t="b">
        <f t="array" aca="1" ref="AD43" ca="1">IF(AC43=FALSE,_xlfn.IFS(Y43&lt;=$S$2,$S$2-Y43+($S$3-$R$3),Y43&gt;$S$2,$S$3-Y43),FALSE)</f>
        <v>0</v>
      </c>
      <c r="AE43" s="544" t="b">
        <f t="shared" ca="1" si="22"/>
        <v>0</v>
      </c>
      <c r="AF43" s="78">
        <f>IF(W43&lt;&gt;Z43,(NETWORKDAYS(W43,Z43,LISTAS!$X$2:$X$43)-2),0)</f>
        <v>0</v>
      </c>
      <c r="AG43" s="56">
        <f t="shared" si="23"/>
        <v>45596</v>
      </c>
      <c r="AH43" s="546">
        <f t="shared" si="24"/>
        <v>0.41666666666666669</v>
      </c>
      <c r="AI43" s="544" t="e">
        <f t="array" aca="1" ref="AI43" ca="1">_xlfn.IFS(AH43="","",AH43&lt;=$R$2,$R$2,AND(AH43&gt;=$R$2,AH43&lt;=$S$2),AH43,AND(AH43&gt;$S$2,AH43&lt;$R$3),$S$2,AND(AH43&gt;=$R$3,AH43&lt;=$S$3),AH43,AH43&gt;$S$3,$S$3)</f>
        <v>#NAME?</v>
      </c>
      <c r="AJ43" s="544" t="str">
        <f t="array" aca="1" ref="AJ43" ca="1">IFERROR(IF(W43=AG43,_xlfn.IFS(AND(X43&lt;$S$2,AI43&lt;=$S$2),AI43-X43,AND(X43&lt;$S$2,AI43&gt;=$R$3),AI43-X43-$T$4,AND(X43&gt;$S$2,AI43&lt;=$S$3),AI43-X43),FALSE),"")</f>
        <v/>
      </c>
      <c r="AK43" s="545" t="b">
        <f t="array" aca="1" ref="AK43" ca="1">IF(AJ43=FALSE,_xlfn.IFS(Y43&lt;=$S$2,$S$2-Y43+($S$3-$R$3),Y43&gt;$S$2,$S$3-Y43),FALSE)</f>
        <v>0</v>
      </c>
      <c r="AL43" s="545" t="b">
        <f t="shared" ca="1" si="25"/>
        <v>0</v>
      </c>
      <c r="AM43" s="78">
        <f>IF(AG43&lt;&gt;W43,(NETWORKDAYS(W43,AG43,LISTAS!$X$24:$X$42)-2),0)</f>
        <v>0</v>
      </c>
      <c r="AN43" s="80" t="e">
        <f t="array" aca="1" ref="AN43" ca="1">IF(U43="Erro","Erro",_xlfn.IFS(ISBLANK(T43),"",T43=R43,"DENTRO DO PRAZO",T43&gt;R43,"ATRASADO",T43&lt;R43,"ANTECIPADO"))</f>
        <v>#VALUE!</v>
      </c>
      <c r="AO43" s="81" t="e">
        <f t="shared" ca="1" si="26"/>
        <v>#VALUE!</v>
      </c>
      <c r="AP43" s="82" t="str">
        <f t="array" aca="1" ref="AP43" ca="1">IFERROR(_xlfn.IFS(AO43*100&gt;80,0,AND(AO43*100&lt;=80,AO43*100&gt;70),2,AND(AO43*100&lt;=70,AO43*100&gt;60),3,AND(AO43*100&lt;=60,AO43*100&gt;50),4,AND(AO43*100&lt;=50,AO43*100&gt;40),5,AND(AO43*100&lt;=40,AO43*100&gt;30),6,AND(AO43*100&lt;=30,AO43*100&gt;20),7,AND(AO43*100&lt;=20,AO43*100&gt;10),8,AND(AO43*100&lt;=10,AO43*100&gt;0),9,AO43=0,10,AND(AO43*100&gt;-25,AO43&lt;0),11,(AO43*100&lt;-25),12),"")</f>
        <v/>
      </c>
      <c r="AQ43" s="591"/>
      <c r="AR43" s="61"/>
      <c r="AS43" s="68" t="str">
        <f t="shared" si="27"/>
        <v/>
      </c>
      <c r="AT43" s="59" t="str">
        <f t="array" aca="1" ref="AT43" ca="1">IFERROR(_xlfn.IFS(AS43*100&lt;15,0,AND(AS43*100&gt;=15,AS43*100&lt;25),2,AND(AS43*100&gt;=25,AS43*100&lt;35),3,AND(AS43*100&gt;=35,AS43*100&lt;45),4,AND(AS43*100&gt;=45,AS43*100&lt;55),5,AND(AS43*100&gt;=55,AS43*100&lt;65),6,AND(AS43*100&gt;=65,AS43*100&lt;75),7,AND(AS43*100&gt;=75,AS43*100&lt;85),8,AND(AS43*100&gt;=85,AS43*100&lt;95),9,AND(AS43*100&gt;=95,AS43*100&lt;105),10,AND(AS43*100&gt;=105,AS43*100&lt;125),11,(AS43*100&gt;=125),12),"")</f>
        <v/>
      </c>
      <c r="AU43" s="591"/>
      <c r="AV43" s="59" t="str">
        <f t="array" aca="1" ref="AV43" ca="1">IFERROR((_xlfn.IFS(AU43="Inaceitável",0,AU43="Ruim",4,AU43="Regular",6,AU43="Bom",8,AU43="Precisa",10,AU43="Excepcional",12)),"")</f>
        <v/>
      </c>
      <c r="AW43" s="59" t="str">
        <f t="shared" ca="1" si="28"/>
        <v/>
      </c>
      <c r="AX43" s="62" t="str">
        <f t="shared" ca="1" si="29"/>
        <v/>
      </c>
      <c r="AY43" s="66" t="str">
        <f t="array" aca="1" ref="AY43" ca="1">IFERROR(_xlfn.IFS(OR(AP43=0,AT43=0,AX43=0),0,AND(AP43&lt;&gt;"",AT43&lt;&gt;"",AX43&lt;&gt;""),AVERAGE(AP43,AT43,AX43)),"")</f>
        <v/>
      </c>
    </row>
    <row r="44" spans="3:51" ht="35.25" customHeight="1">
      <c r="C44" s="814" t="str">
        <f>IF(F44=0,"",VLOOKUP(F44,'DFT - GNCP'!$D$4:$E$34,2))</f>
        <v>Implementação dos critérios de aferição da produtividade e mérito e da avaliação de desempenho  gerida</v>
      </c>
      <c r="D44" s="815"/>
      <c r="E44" s="816"/>
      <c r="F44" s="817" t="s">
        <v>668</v>
      </c>
      <c r="G44" s="815"/>
      <c r="H44" s="818"/>
      <c r="I44" s="198"/>
      <c r="J44" s="50" t="s">
        <v>669</v>
      </c>
      <c r="K44" s="50" t="s">
        <v>670</v>
      </c>
      <c r="L44" s="49">
        <v>2</v>
      </c>
      <c r="M44" s="51" t="s">
        <v>126</v>
      </c>
      <c r="N44" s="50" t="s">
        <v>132</v>
      </c>
      <c r="O44" s="53" t="str">
        <f t="array" aca="1" ref="O44" ca="1">IFERROR(_xlfn.IFS(AND(M44="Baixo",N44="Baixa"),"Muito Baixa",AND(M44="Baixo",N44="Média"),"Baixa",AND(M44="Médio",N44="Baixa"),"Baixa",AND(M44="Baixo",N44="Alta"),"Média",AND(M44="Médio",N44="Média"),"Média",AND(M44="Alto",N44="Baixa"),"Média",AND(M44="Médio",N44="Alta"),"Alta",AND(M44="Alto",N44="Média"),"Alta",AND(M44="Alto",N44="Alta"),"Muito Alta"),"")</f>
        <v/>
      </c>
      <c r="P44" s="54" t="str">
        <f t="array" aca="1" ref="P44" ca="1">IFERROR(_xlfn.IFS(O44="Muito Baixa",0.6,O44="Baixa",0.7,O44="Média",0.8,O44="Alta",0.9,O44="Muito Alta",1),"")</f>
        <v/>
      </c>
      <c r="Q44" s="55">
        <v>45596.416666666657</v>
      </c>
      <c r="R44" s="55">
        <v>45596.6875</v>
      </c>
      <c r="S44" s="542" t="e">
        <f t="shared" ca="1" si="15"/>
        <v>#VALUE!</v>
      </c>
      <c r="T44" s="55">
        <v>45596.6875</v>
      </c>
      <c r="U44" s="543" t="e">
        <f t="shared" ca="1" si="16"/>
        <v>#VALUE!</v>
      </c>
      <c r="V44" s="79" t="e">
        <f t="shared" ca="1" si="17"/>
        <v>#VALUE!</v>
      </c>
      <c r="W44" s="56">
        <f t="shared" si="18"/>
        <v>45596</v>
      </c>
      <c r="X44" s="546">
        <f t="shared" si="19"/>
        <v>0.41666666666666669</v>
      </c>
      <c r="Y44" s="544" t="e">
        <f t="array" aca="1" ref="Y44" ca="1">_xlfn.IFS(X44="","",X44&lt;=$R$2,$R$2,AND(X44&gt;=$R$2,X44&lt;=$S$2),X44,AND(X44&gt;$S$2,X44&lt;$R$3),$S$2,AND(X44&gt;=$R$3,X44&lt;=$S$3),X44,X44&gt;$S$3,$S$3)</f>
        <v>#NAME?</v>
      </c>
      <c r="Z44" s="56">
        <f t="shared" si="20"/>
        <v>45596</v>
      </c>
      <c r="AA44" s="546">
        <f t="shared" si="21"/>
        <v>0.6875</v>
      </c>
      <c r="AB44" s="544" t="e">
        <f t="array" aca="1" ref="AB44" ca="1">_xlfn.IFS(AA44="","",AA44&lt;=$R$2,$R$2,AND(AA44&gt;=$R$2,AA44&lt;=$S$2),AA44,AND(AA44&gt;$S$2,AA44&lt;$R$3),$S$2,AND(AA44&gt;=$R$3,AA44&lt;=$S$3),AA44,AA44&gt;$S$3,$S$3)</f>
        <v>#NAME?</v>
      </c>
      <c r="AC44" s="544" t="str">
        <f t="array" aca="1" ref="AC44" ca="1">IFERROR(IF(W44=Z44,_xlfn.IFS(AND(Y44&lt;$S$2,AB44&lt;=$S$2),AB44-Y44,AND(Y44&lt;$S$2,AB44&gt;=$R$3),AB44-Y44-$T$4,AND(Y44&gt;$S$2,AB44&lt;=$S$3),AB44-Y44),FALSE),"")</f>
        <v/>
      </c>
      <c r="AD44" s="544" t="b">
        <f t="array" aca="1" ref="AD44" ca="1">IF(AC44=FALSE,_xlfn.IFS(Y44&lt;=$S$2,$S$2-Y44+($S$3-$R$3),Y44&gt;$S$2,$S$3-Y44),FALSE)</f>
        <v>0</v>
      </c>
      <c r="AE44" s="544" t="b">
        <f t="shared" ca="1" si="22"/>
        <v>0</v>
      </c>
      <c r="AF44" s="78">
        <f>IF(W44&lt;&gt;Z44,(NETWORKDAYS(W44,Z44,LISTAS!$X$2:$X$43)-2),0)</f>
        <v>0</v>
      </c>
      <c r="AG44" s="56">
        <f t="shared" si="23"/>
        <v>45596</v>
      </c>
      <c r="AH44" s="546">
        <f t="shared" si="24"/>
        <v>0.6875</v>
      </c>
      <c r="AI44" s="544" t="e">
        <f t="array" aca="1" ref="AI44" ca="1">_xlfn.IFS(AH44="","",AH44&lt;=$R$2,$R$2,AND(AH44&gt;=$R$2,AH44&lt;=$S$2),AH44,AND(AH44&gt;$S$2,AH44&lt;$R$3),$S$2,AND(AH44&gt;=$R$3,AH44&lt;=$S$3),AH44,AH44&gt;$S$3,$S$3)</f>
        <v>#NAME?</v>
      </c>
      <c r="AJ44" s="544" t="str">
        <f t="array" aca="1" ref="AJ44" ca="1">IFERROR(IF(W44=AG44,_xlfn.IFS(AND(X44&lt;$S$2,AI44&lt;=$S$2),AI44-X44,AND(X44&lt;$S$2,AI44&gt;=$R$3),AI44-X44-$T$4,AND(X44&gt;$S$2,AI44&lt;=$S$3),AI44-X44),FALSE),"")</f>
        <v/>
      </c>
      <c r="AK44" s="545" t="b">
        <f t="array" aca="1" ref="AK44" ca="1">IF(AJ44=FALSE,_xlfn.IFS(Y44&lt;=$S$2,$S$2-Y44+($S$3-$R$3),Y44&gt;$S$2,$S$3-Y44),FALSE)</f>
        <v>0</v>
      </c>
      <c r="AL44" s="545" t="b">
        <f t="shared" ca="1" si="25"/>
        <v>0</v>
      </c>
      <c r="AM44" s="78">
        <f>IF(AG44&lt;&gt;W44,(NETWORKDAYS(W44,AG44,LISTAS!$X$24:$X$42)-2),0)</f>
        <v>0</v>
      </c>
      <c r="AN44" s="80" t="e">
        <f t="array" aca="1" ref="AN44" ca="1">IF(U44="Erro","Erro",_xlfn.IFS(ISBLANK(T44),"",T44=R44,"DENTRO DO PRAZO",T44&gt;R44,"ATRASADO",T44&lt;R44,"ANTECIPADO"))</f>
        <v>#VALUE!</v>
      </c>
      <c r="AO44" s="81" t="e">
        <f t="shared" ca="1" si="26"/>
        <v>#VALUE!</v>
      </c>
      <c r="AP44" s="82" t="str">
        <f t="array" aca="1" ref="AP44" ca="1">IFERROR(_xlfn.IFS(AO44*100&gt;80,0,AND(AO44*100&lt;=80,AO44*100&gt;70),2,AND(AO44*100&lt;=70,AO44*100&gt;60),3,AND(AO44*100&lt;=60,AO44*100&gt;50),4,AND(AO44*100&lt;=50,AO44*100&gt;40),5,AND(AO44*100&lt;=40,AO44*100&gt;30),6,AND(AO44*100&lt;=30,AO44*100&gt;20),7,AND(AO44*100&lt;=20,AO44*100&gt;10),8,AND(AO44*100&lt;=10,AO44*100&gt;0),9,AO44=0,10,AND(AO44*100&gt;-25,AO44&lt;0),11,(AO44*100&lt;-25),12),"")</f>
        <v/>
      </c>
      <c r="AQ44" s="591"/>
      <c r="AR44" s="61"/>
      <c r="AS44" s="68" t="str">
        <f t="shared" si="27"/>
        <v/>
      </c>
      <c r="AT44" s="59" t="str">
        <f t="array" aca="1" ref="AT44" ca="1">IFERROR(_xlfn.IFS(AS44*100&lt;15,0,AND(AS44*100&gt;=15,AS44*100&lt;25),2,AND(AS44*100&gt;=25,AS44*100&lt;35),3,AND(AS44*100&gt;=35,AS44*100&lt;45),4,AND(AS44*100&gt;=45,AS44*100&lt;55),5,AND(AS44*100&gt;=55,AS44*100&lt;65),6,AND(AS44*100&gt;=65,AS44*100&lt;75),7,AND(AS44*100&gt;=75,AS44*100&lt;85),8,AND(AS44*100&gt;=85,AS44*100&lt;95),9,AND(AS44*100&gt;=95,AS44*100&lt;105),10,AND(AS44*100&gt;=105,AS44*100&lt;125),11,(AS44*100&gt;=125),12),"")</f>
        <v/>
      </c>
      <c r="AU44" s="591"/>
      <c r="AV44" s="59" t="str">
        <f t="array" aca="1" ref="AV44" ca="1">IFERROR((_xlfn.IFS(AU44="Inaceitável",0,AU44="Ruim",4,AU44="Regular",6,AU44="Bom",8,AU44="Precisa",10,AU44="Excepcional",12)),"")</f>
        <v/>
      </c>
      <c r="AW44" s="59" t="str">
        <f t="shared" ca="1" si="28"/>
        <v/>
      </c>
      <c r="AX44" s="62" t="str">
        <f t="shared" ca="1" si="29"/>
        <v/>
      </c>
      <c r="AY44" s="66" t="str">
        <f t="array" aca="1" ref="AY44" ca="1">IFERROR(_xlfn.IFS(OR(AP44=0,AT44=0,AX44=0),0,AND(AP44&lt;&gt;"",AT44&lt;&gt;"",AX44&lt;&gt;""),AVERAGE(AP44,AT44,AX44)),"")</f>
        <v/>
      </c>
    </row>
    <row r="45" spans="3:51" ht="35.25" customHeight="1">
      <c r="C45" s="814" t="str">
        <f>IF(F45=0,"",VLOOKUP(F45,'DFT - GNCP'!$D$4:$E$34,2))</f>
        <v>Implementação dos critérios de aferição da produtividade e mérito e da avaliação de desempenho  gerida</v>
      </c>
      <c r="D45" s="815"/>
      <c r="E45" s="816"/>
      <c r="F45" s="817" t="s">
        <v>668</v>
      </c>
      <c r="G45" s="815"/>
      <c r="H45" s="818"/>
      <c r="I45" s="198"/>
      <c r="J45" s="50" t="s">
        <v>669</v>
      </c>
      <c r="K45" s="50" t="s">
        <v>670</v>
      </c>
      <c r="L45" s="49">
        <v>2</v>
      </c>
      <c r="M45" s="51" t="s">
        <v>126</v>
      </c>
      <c r="N45" s="50" t="s">
        <v>132</v>
      </c>
      <c r="O45" s="53" t="str">
        <f t="array" aca="1" ref="O45" ca="1">IFERROR(_xlfn.IFS(AND(M45="Baixo",N45="Baixa"),"Muito Baixa",AND(M45="Baixo",N45="Média"),"Baixa",AND(M45="Médio",N45="Baixa"),"Baixa",AND(M45="Baixo",N45="Alta"),"Média",AND(M45="Médio",N45="Média"),"Média",AND(M45="Alto",N45="Baixa"),"Média",AND(M45="Médio",N45="Alta"),"Alta",AND(M45="Alto",N45="Média"),"Alta",AND(M45="Alto",N45="Alta"),"Muito Alta"),"")</f>
        <v/>
      </c>
      <c r="P45" s="54" t="str">
        <f t="array" aca="1" ref="P45" ca="1">IFERROR(_xlfn.IFS(O45="Muito Baixa",0.6,O45="Baixa",0.7,O45="Média",0.8,O45="Alta",0.9,O45="Muito Alta",1),"")</f>
        <v/>
      </c>
      <c r="Q45" s="55">
        <v>45600.3125</v>
      </c>
      <c r="R45" s="55">
        <v>45600.479166666657</v>
      </c>
      <c r="S45" s="542" t="e">
        <f t="shared" ca="1" si="15"/>
        <v>#VALUE!</v>
      </c>
      <c r="T45" s="55">
        <v>45600.479166666657</v>
      </c>
      <c r="U45" s="543" t="e">
        <f t="shared" ca="1" si="16"/>
        <v>#VALUE!</v>
      </c>
      <c r="V45" s="79" t="e">
        <f t="shared" ca="1" si="17"/>
        <v>#VALUE!</v>
      </c>
      <c r="W45" s="56">
        <f t="shared" si="18"/>
        <v>45600</v>
      </c>
      <c r="X45" s="546">
        <f t="shared" si="19"/>
        <v>0.3125</v>
      </c>
      <c r="Y45" s="544" t="e">
        <f t="array" aca="1" ref="Y45" ca="1">_xlfn.IFS(X45="","",X45&lt;=$R$2,$R$2,AND(X45&gt;=$R$2,X45&lt;=$S$2),X45,AND(X45&gt;$S$2,X45&lt;$R$3),$S$2,AND(X45&gt;=$R$3,X45&lt;=$S$3),X45,X45&gt;$S$3,$S$3)</f>
        <v>#NAME?</v>
      </c>
      <c r="Z45" s="56">
        <f t="shared" si="20"/>
        <v>45600</v>
      </c>
      <c r="AA45" s="546">
        <f t="shared" si="21"/>
        <v>0.47916666666666669</v>
      </c>
      <c r="AB45" s="544" t="e">
        <f t="array" aca="1" ref="AB45" ca="1">_xlfn.IFS(AA45="","",AA45&lt;=$R$2,$R$2,AND(AA45&gt;=$R$2,AA45&lt;=$S$2),AA45,AND(AA45&gt;$S$2,AA45&lt;$R$3),$S$2,AND(AA45&gt;=$R$3,AA45&lt;=$S$3),AA45,AA45&gt;$S$3,$S$3)</f>
        <v>#NAME?</v>
      </c>
      <c r="AC45" s="544" t="str">
        <f t="array" aca="1" ref="AC45" ca="1">IFERROR(IF(W45=Z45,_xlfn.IFS(AND(Y45&lt;$S$2,AB45&lt;=$S$2),AB45-Y45,AND(Y45&lt;$S$2,AB45&gt;=$R$3),AB45-Y45-$T$4,AND(Y45&gt;$S$2,AB45&lt;=$S$3),AB45-Y45),FALSE),"")</f>
        <v/>
      </c>
      <c r="AD45" s="544" t="b">
        <f t="array" aca="1" ref="AD45" ca="1">IF(AC45=FALSE,_xlfn.IFS(Y45&lt;=$S$2,$S$2-Y45+($S$3-$R$3),Y45&gt;$S$2,$S$3-Y45),FALSE)</f>
        <v>0</v>
      </c>
      <c r="AE45" s="544" t="b">
        <f t="shared" ca="1" si="22"/>
        <v>0</v>
      </c>
      <c r="AF45" s="78">
        <f>IF(W45&lt;&gt;Z45,(NETWORKDAYS(W45,Z45,LISTAS!$X$2:$X$43)-2),0)</f>
        <v>0</v>
      </c>
      <c r="AG45" s="56">
        <f t="shared" si="23"/>
        <v>45600</v>
      </c>
      <c r="AH45" s="546">
        <f t="shared" si="24"/>
        <v>0.47916666666666669</v>
      </c>
      <c r="AI45" s="544" t="e">
        <f t="array" aca="1" ref="AI45" ca="1">_xlfn.IFS(AH45="","",AH45&lt;=$R$2,$R$2,AND(AH45&gt;=$R$2,AH45&lt;=$S$2),AH45,AND(AH45&gt;$S$2,AH45&lt;$R$3),$S$2,AND(AH45&gt;=$R$3,AH45&lt;=$S$3),AH45,AH45&gt;$S$3,$S$3)</f>
        <v>#NAME?</v>
      </c>
      <c r="AJ45" s="544" t="str">
        <f t="array" aca="1" ref="AJ45" ca="1">IFERROR(IF(W45=AG45,_xlfn.IFS(AND(X45&lt;$S$2,AI45&lt;=$S$2),AI45-X45,AND(X45&lt;$S$2,AI45&gt;=$R$3),AI45-X45-$T$4,AND(X45&gt;$S$2,AI45&lt;=$S$3),AI45-X45),FALSE),"")</f>
        <v/>
      </c>
      <c r="AK45" s="545" t="b">
        <f t="array" aca="1" ref="AK45" ca="1">IF(AJ45=FALSE,_xlfn.IFS(Y45&lt;=$S$2,$S$2-Y45+($S$3-$R$3),Y45&gt;$S$2,$S$3-Y45),FALSE)</f>
        <v>0</v>
      </c>
      <c r="AL45" s="545" t="b">
        <f t="shared" ca="1" si="25"/>
        <v>0</v>
      </c>
      <c r="AM45" s="78">
        <f>IF(AG45&lt;&gt;W45,(NETWORKDAYS(W45,AG45,LISTAS!$X$24:$X$42)-2),0)</f>
        <v>0</v>
      </c>
      <c r="AN45" s="80" t="e">
        <f t="array" aca="1" ref="AN45" ca="1">IF(U45="Erro","Erro",_xlfn.IFS(ISBLANK(T45),"",T45=R45,"DENTRO DO PRAZO",T45&gt;R45,"ATRASADO",T45&lt;R45,"ANTECIPADO"))</f>
        <v>#VALUE!</v>
      </c>
      <c r="AO45" s="81" t="e">
        <f t="shared" ca="1" si="26"/>
        <v>#VALUE!</v>
      </c>
      <c r="AP45" s="82" t="str">
        <f t="array" aca="1" ref="AP45" ca="1">IFERROR(_xlfn.IFS(AO45*100&gt;80,0,AND(AO45*100&lt;=80,AO45*100&gt;70),2,AND(AO45*100&lt;=70,AO45*100&gt;60),3,AND(AO45*100&lt;=60,AO45*100&gt;50),4,AND(AO45*100&lt;=50,AO45*100&gt;40),5,AND(AO45*100&lt;=40,AO45*100&gt;30),6,AND(AO45*100&lt;=30,AO45*100&gt;20),7,AND(AO45*100&lt;=20,AO45*100&gt;10),8,AND(AO45*100&lt;=10,AO45*100&gt;0),9,AO45=0,10,AND(AO45*100&gt;-25,AO45&lt;0),11,(AO45*100&lt;-25),12),"")</f>
        <v/>
      </c>
      <c r="AQ45" s="591"/>
      <c r="AR45" s="61"/>
      <c r="AS45" s="68" t="str">
        <f t="shared" si="27"/>
        <v/>
      </c>
      <c r="AT45" s="59" t="str">
        <f t="array" aca="1" ref="AT45" ca="1">IFERROR(_xlfn.IFS(AS45*100&lt;15,0,AND(AS45*100&gt;=15,AS45*100&lt;25),2,AND(AS45*100&gt;=25,AS45*100&lt;35),3,AND(AS45*100&gt;=35,AS45*100&lt;45),4,AND(AS45*100&gt;=45,AS45*100&lt;55),5,AND(AS45*100&gt;=55,AS45*100&lt;65),6,AND(AS45*100&gt;=65,AS45*100&lt;75),7,AND(AS45*100&gt;=75,AS45*100&lt;85),8,AND(AS45*100&gt;=85,AS45*100&lt;95),9,AND(AS45*100&gt;=95,AS45*100&lt;105),10,AND(AS45*100&gt;=105,AS45*100&lt;125),11,(AS45*100&gt;=125),12),"")</f>
        <v/>
      </c>
      <c r="AU45" s="591"/>
      <c r="AV45" s="59" t="str">
        <f t="array" aca="1" ref="AV45" ca="1">IFERROR((_xlfn.IFS(AU45="Inaceitável",0,AU45="Ruim",4,AU45="Regular",6,AU45="Bom",8,AU45="Precisa",10,AU45="Excepcional",12)),"")</f>
        <v/>
      </c>
      <c r="AW45" s="59" t="str">
        <f t="shared" ca="1" si="28"/>
        <v/>
      </c>
      <c r="AX45" s="62" t="str">
        <f t="shared" ca="1" si="29"/>
        <v/>
      </c>
      <c r="AY45" s="66" t="str">
        <f t="array" aca="1" ref="AY45" ca="1">IFERROR(_xlfn.IFS(OR(AP45=0,AT45=0,AX45=0),0,AND(AP45&lt;&gt;"",AT45&lt;&gt;"",AX45&lt;&gt;""),AVERAGE(AP45,AT45,AX45)),"")</f>
        <v/>
      </c>
    </row>
    <row r="46" spans="3:51" ht="35.25" customHeight="1">
      <c r="C46" s="814" t="str">
        <f>IF(F46=0,"",VLOOKUP(F46,'DFT - GNCP'!$D$4:$E$34,2))</f>
        <v>Capacitação realizada</v>
      </c>
      <c r="D46" s="815"/>
      <c r="E46" s="816"/>
      <c r="F46" s="824" t="s">
        <v>682</v>
      </c>
      <c r="G46" s="815"/>
      <c r="H46" s="818"/>
      <c r="I46" s="198"/>
      <c r="J46" s="51" t="s">
        <v>681</v>
      </c>
      <c r="K46" s="50" t="s">
        <v>674</v>
      </c>
      <c r="L46" s="49">
        <v>4</v>
      </c>
      <c r="M46" s="51" t="s">
        <v>114</v>
      </c>
      <c r="N46" s="50" t="s">
        <v>115</v>
      </c>
      <c r="O46" s="53" t="str">
        <f t="array" aca="1" ref="O46" ca="1">IFERROR(_xlfn.IFS(AND(M46="Baixo",N46="Baixa"),"Muito Baixa",AND(M46="Baixo",N46="Média"),"Baixa",AND(M46="Médio",N46="Baixa"),"Baixa",AND(M46="Baixo",N46="Alta"),"Média",AND(M46="Médio",N46="Média"),"Média",AND(M46="Alto",N46="Baixa"),"Média",AND(M46="Médio",N46="Alta"),"Alta",AND(M46="Alto",N46="Média"),"Alta",AND(M46="Alto",N46="Alta"),"Muito Alta"),"")</f>
        <v/>
      </c>
      <c r="P46" s="54" t="str">
        <f t="array" aca="1" ref="P46" ca="1">IFERROR(_xlfn.IFS(O46="Muito Baixa",0.6,O46="Baixa",0.7,O46="Média",0.8,O46="Alta",0.9,O46="Muito Alta",1),"")</f>
        <v/>
      </c>
      <c r="Q46" s="55">
        <v>45602.3125</v>
      </c>
      <c r="R46" s="55">
        <v>45602.395833333343</v>
      </c>
      <c r="S46" s="542" t="e">
        <f t="shared" ca="1" si="15"/>
        <v>#VALUE!</v>
      </c>
      <c r="T46" s="55">
        <v>45602.395833333343</v>
      </c>
      <c r="U46" s="543" t="e">
        <f t="shared" ca="1" si="16"/>
        <v>#VALUE!</v>
      </c>
      <c r="V46" s="79" t="e">
        <f t="shared" ca="1" si="17"/>
        <v>#VALUE!</v>
      </c>
      <c r="W46" s="56">
        <f t="shared" si="18"/>
        <v>45602</v>
      </c>
      <c r="X46" s="546">
        <f t="shared" si="19"/>
        <v>0.3125</v>
      </c>
      <c r="Y46" s="544" t="e">
        <f t="array" aca="1" ref="Y46" ca="1">_xlfn.IFS(X46="","",X46&lt;=$R$2,$R$2,AND(X46&gt;=$R$2,X46&lt;=$S$2),X46,AND(X46&gt;$S$2,X46&lt;$R$3),$S$2,AND(X46&gt;=$R$3,X46&lt;=$S$3),X46,X46&gt;$S$3,$S$3)</f>
        <v>#NAME?</v>
      </c>
      <c r="Z46" s="56">
        <f t="shared" si="20"/>
        <v>45602</v>
      </c>
      <c r="AA46" s="546">
        <f t="shared" si="21"/>
        <v>0.39583333333333331</v>
      </c>
      <c r="AB46" s="544" t="e">
        <f t="array" aca="1" ref="AB46" ca="1">_xlfn.IFS(AA46="","",AA46&lt;=$R$2,$R$2,AND(AA46&gt;=$R$2,AA46&lt;=$S$2),AA46,AND(AA46&gt;$S$2,AA46&lt;$R$3),$S$2,AND(AA46&gt;=$R$3,AA46&lt;=$S$3),AA46,AA46&gt;$S$3,$S$3)</f>
        <v>#NAME?</v>
      </c>
      <c r="AC46" s="544" t="str">
        <f t="array" aca="1" ref="AC46" ca="1">IFERROR(IF(W46=Z46,_xlfn.IFS(AND(Y46&lt;$S$2,AB46&lt;=$S$2),AB46-Y46,AND(Y46&lt;$S$2,AB46&gt;=$R$3),AB46-Y46-$T$4,AND(Y46&gt;$S$2,AB46&lt;=$S$3),AB46-Y46),FALSE),"")</f>
        <v/>
      </c>
      <c r="AD46" s="544" t="b">
        <f t="array" aca="1" ref="AD46" ca="1">IF(AC46=FALSE,_xlfn.IFS(Y46&lt;=$S$2,$S$2-Y46+($S$3-$R$3),Y46&gt;$S$2,$S$3-Y46),FALSE)</f>
        <v>0</v>
      </c>
      <c r="AE46" s="544" t="b">
        <f t="shared" ca="1" si="22"/>
        <v>0</v>
      </c>
      <c r="AF46" s="78">
        <f>IF(W46&lt;&gt;Z46,(NETWORKDAYS(W46,Z46,LISTAS!$X$2:$X$43)-2),0)</f>
        <v>0</v>
      </c>
      <c r="AG46" s="56">
        <f t="shared" si="23"/>
        <v>45602</v>
      </c>
      <c r="AH46" s="546">
        <f t="shared" si="24"/>
        <v>0.39583333333333331</v>
      </c>
      <c r="AI46" s="544" t="e">
        <f t="array" aca="1" ref="AI46" ca="1">_xlfn.IFS(AH46="","",AH46&lt;=$R$2,$R$2,AND(AH46&gt;=$R$2,AH46&lt;=$S$2),AH46,AND(AH46&gt;$S$2,AH46&lt;$R$3),$S$2,AND(AH46&gt;=$R$3,AH46&lt;=$S$3),AH46,AH46&gt;$S$3,$S$3)</f>
        <v>#NAME?</v>
      </c>
      <c r="AJ46" s="544" t="str">
        <f t="array" aca="1" ref="AJ46" ca="1">IFERROR(IF(W46=AG46,_xlfn.IFS(AND(X46&lt;$S$2,AI46&lt;=$S$2),AI46-X46,AND(X46&lt;$S$2,AI46&gt;=$R$3),AI46-X46-$T$4,AND(X46&gt;$S$2,AI46&lt;=$S$3),AI46-X46),FALSE),"")</f>
        <v/>
      </c>
      <c r="AK46" s="545" t="b">
        <f t="array" aca="1" ref="AK46" ca="1">IF(AJ46=FALSE,_xlfn.IFS(Y46&lt;=$S$2,$S$2-Y46+($S$3-$R$3),Y46&gt;$S$2,$S$3-Y46),FALSE)</f>
        <v>0</v>
      </c>
      <c r="AL46" s="545" t="b">
        <f t="shared" ca="1" si="25"/>
        <v>0</v>
      </c>
      <c r="AM46" s="78">
        <f>IF(AG46&lt;&gt;W46,(NETWORKDAYS(W46,AG46,LISTAS!$X$24:$X$42)-2),0)</f>
        <v>0</v>
      </c>
      <c r="AN46" s="80" t="e">
        <f t="array" aca="1" ref="AN46" ca="1">IF(U46="Erro","Erro",_xlfn.IFS(ISBLANK(T46),"",T46=R46,"DENTRO DO PRAZO",T46&gt;R46,"ATRASADO",T46&lt;R46,"ANTECIPADO"))</f>
        <v>#VALUE!</v>
      </c>
      <c r="AO46" s="81" t="e">
        <f t="shared" ca="1" si="26"/>
        <v>#VALUE!</v>
      </c>
      <c r="AP46" s="82" t="str">
        <f t="array" aca="1" ref="AP46" ca="1">IFERROR(_xlfn.IFS(AO46*100&gt;80,0,AND(AO46*100&lt;=80,AO46*100&gt;70),2,AND(AO46*100&lt;=70,AO46*100&gt;60),3,AND(AO46*100&lt;=60,AO46*100&gt;50),4,AND(AO46*100&lt;=50,AO46*100&gt;40),5,AND(AO46*100&lt;=40,AO46*100&gt;30),6,AND(AO46*100&lt;=30,AO46*100&gt;20),7,AND(AO46*100&lt;=20,AO46*100&gt;10),8,AND(AO46*100&lt;=10,AO46*100&gt;0),9,AO46=0,10,AND(AO46*100&gt;-25,AO46&lt;0),11,(AO46*100&lt;-25),12),"")</f>
        <v/>
      </c>
      <c r="AQ46" s="591"/>
      <c r="AR46" s="61"/>
      <c r="AS46" s="68" t="str">
        <f t="shared" si="27"/>
        <v/>
      </c>
      <c r="AT46" s="59" t="str">
        <f t="array" aca="1" ref="AT46" ca="1">IFERROR(_xlfn.IFS(AS46*100&lt;15,0,AND(AS46*100&gt;=15,AS46*100&lt;25),2,AND(AS46*100&gt;=25,AS46*100&lt;35),3,AND(AS46*100&gt;=35,AS46*100&lt;45),4,AND(AS46*100&gt;=45,AS46*100&lt;55),5,AND(AS46*100&gt;=55,AS46*100&lt;65),6,AND(AS46*100&gt;=65,AS46*100&lt;75),7,AND(AS46*100&gt;=75,AS46*100&lt;85),8,AND(AS46*100&gt;=85,AS46*100&lt;95),9,AND(AS46*100&gt;=95,AS46*100&lt;105),10,AND(AS46*100&gt;=105,AS46*100&lt;125),11,(AS46*100&gt;=125),12),"")</f>
        <v/>
      </c>
      <c r="AU46" s="591"/>
      <c r="AV46" s="59" t="str">
        <f t="array" aca="1" ref="AV46" ca="1">IFERROR((_xlfn.IFS(AU46="Inaceitável",0,AU46="Ruim",4,AU46="Regular",6,AU46="Bom",8,AU46="Precisa",10,AU46="Excepcional",12)),"")</f>
        <v/>
      </c>
      <c r="AW46" s="59" t="str">
        <f t="shared" ca="1" si="28"/>
        <v/>
      </c>
      <c r="AX46" s="62" t="str">
        <f t="shared" ca="1" si="29"/>
        <v/>
      </c>
      <c r="AY46" s="66" t="str">
        <f t="array" aca="1" ref="AY46" ca="1">IFERROR(_xlfn.IFS(OR(AP46=0,AT46=0,AX46=0),0,AND(AP46&lt;&gt;"",AT46&lt;&gt;"",AX46&lt;&gt;""),AVERAGE(AP46,AT46,AX46)),"")</f>
        <v/>
      </c>
    </row>
    <row r="47" spans="3:51" ht="35.25" customHeight="1">
      <c r="C47" s="814" t="str">
        <f>IF(F47=0,"",VLOOKUP(F47,'DFT - GNCP'!$D$4:$E$34,2))</f>
        <v>Gestão das etapas de avaliação de desempenho do estágio probatório realizada</v>
      </c>
      <c r="D47" s="815"/>
      <c r="E47" s="816"/>
      <c r="F47" s="824" t="s">
        <v>679</v>
      </c>
      <c r="G47" s="815"/>
      <c r="H47" s="818"/>
      <c r="I47" s="198"/>
      <c r="J47" s="51" t="s">
        <v>680</v>
      </c>
      <c r="K47" s="50" t="s">
        <v>670</v>
      </c>
      <c r="L47" s="49">
        <v>1</v>
      </c>
      <c r="M47" s="51" t="s">
        <v>126</v>
      </c>
      <c r="N47" s="50" t="s">
        <v>123</v>
      </c>
      <c r="O47" s="53" t="str">
        <f t="array" aca="1" ref="O47" ca="1">IFERROR(_xlfn.IFS(AND(M47="Baixo",N47="Baixa"),"Muito Baixa",AND(M47="Baixo",N47="Média"),"Baixa",AND(M47="Médio",N47="Baixa"),"Baixa",AND(M47="Baixo",N47="Alta"),"Média",AND(M47="Médio",N47="Média"),"Média",AND(M47="Alto",N47="Baixa"),"Média",AND(M47="Médio",N47="Alta"),"Alta",AND(M47="Alto",N47="Média"),"Alta",AND(M47="Alto",N47="Alta"),"Muito Alta"),"")</f>
        <v/>
      </c>
      <c r="P47" s="54" t="str">
        <f t="array" aca="1" ref="P47" ca="1">IFERROR(_xlfn.IFS(O47="Muito Baixa",0.6,O47="Baixa",0.7,O47="Média",0.8,O47="Alta",0.9,O47="Muito Alta",1),"")</f>
        <v/>
      </c>
      <c r="Q47" s="55">
        <v>45602.395833333343</v>
      </c>
      <c r="R47" s="55">
        <v>45602.458333333343</v>
      </c>
      <c r="S47" s="542" t="e">
        <f t="shared" ca="1" si="15"/>
        <v>#VALUE!</v>
      </c>
      <c r="T47" s="55">
        <v>45602.458333333343</v>
      </c>
      <c r="U47" s="543" t="e">
        <f t="shared" ca="1" si="16"/>
        <v>#VALUE!</v>
      </c>
      <c r="V47" s="79" t="e">
        <f t="shared" ca="1" si="17"/>
        <v>#VALUE!</v>
      </c>
      <c r="W47" s="56">
        <f t="shared" si="18"/>
        <v>45602</v>
      </c>
      <c r="X47" s="546">
        <f t="shared" si="19"/>
        <v>0.39583333333333331</v>
      </c>
      <c r="Y47" s="544" t="e">
        <f t="array" aca="1" ref="Y47" ca="1">_xlfn.IFS(X47="","",X47&lt;=$R$2,$R$2,AND(X47&gt;=$R$2,X47&lt;=$S$2),X47,AND(X47&gt;$S$2,X47&lt;$R$3),$S$2,AND(X47&gt;=$R$3,X47&lt;=$S$3),X47,X47&gt;$S$3,$S$3)</f>
        <v>#NAME?</v>
      </c>
      <c r="Z47" s="56">
        <f t="shared" si="20"/>
        <v>45602</v>
      </c>
      <c r="AA47" s="546">
        <f t="shared" si="21"/>
        <v>0.45833333333333331</v>
      </c>
      <c r="AB47" s="544" t="e">
        <f t="array" aca="1" ref="AB47" ca="1">_xlfn.IFS(AA47="","",AA47&lt;=$R$2,$R$2,AND(AA47&gt;=$R$2,AA47&lt;=$S$2),AA47,AND(AA47&gt;$S$2,AA47&lt;$R$3),$S$2,AND(AA47&gt;=$R$3,AA47&lt;=$S$3),AA47,AA47&gt;$S$3,$S$3)</f>
        <v>#NAME?</v>
      </c>
      <c r="AC47" s="544" t="str">
        <f t="array" aca="1" ref="AC47" ca="1">IFERROR(IF(W47=Z47,_xlfn.IFS(AND(Y47&lt;$S$2,AB47&lt;=$S$2),AB47-Y47,AND(Y47&lt;$S$2,AB47&gt;=$R$3),AB47-Y47-$T$4,AND(Y47&gt;$S$2,AB47&lt;=$S$3),AB47-Y47),FALSE),"")</f>
        <v/>
      </c>
      <c r="AD47" s="544" t="b">
        <f t="array" aca="1" ref="AD47" ca="1">IF(AC47=FALSE,_xlfn.IFS(Y47&lt;=$S$2,$S$2-Y47+($S$3-$R$3),Y47&gt;$S$2,$S$3-Y47),FALSE)</f>
        <v>0</v>
      </c>
      <c r="AE47" s="544" t="b">
        <f t="shared" ca="1" si="22"/>
        <v>0</v>
      </c>
      <c r="AF47" s="78">
        <f>IF(W47&lt;&gt;Z47,(NETWORKDAYS(W47,Z47,LISTAS!$X$2:$X$43)-2),0)</f>
        <v>0</v>
      </c>
      <c r="AG47" s="56">
        <f t="shared" si="23"/>
        <v>45602</v>
      </c>
      <c r="AH47" s="546">
        <f t="shared" si="24"/>
        <v>0.45833333333333331</v>
      </c>
      <c r="AI47" s="544" t="e">
        <f t="array" aca="1" ref="AI47" ca="1">_xlfn.IFS(AH47="","",AH47&lt;=$R$2,$R$2,AND(AH47&gt;=$R$2,AH47&lt;=$S$2),AH47,AND(AH47&gt;$S$2,AH47&lt;$R$3),$S$2,AND(AH47&gt;=$R$3,AH47&lt;=$S$3),AH47,AH47&gt;$S$3,$S$3)</f>
        <v>#NAME?</v>
      </c>
      <c r="AJ47" s="544" t="str">
        <f t="array" aca="1" ref="AJ47" ca="1">IFERROR(IF(W47=AG47,_xlfn.IFS(AND(X47&lt;$S$2,AI47&lt;=$S$2),AI47-X47,AND(X47&lt;$S$2,AI47&gt;=$R$3),AI47-X47-$T$4,AND(X47&gt;$S$2,AI47&lt;=$S$3),AI47-X47),FALSE),"")</f>
        <v/>
      </c>
      <c r="AK47" s="545" t="b">
        <f t="array" aca="1" ref="AK47" ca="1">IF(AJ47=FALSE,_xlfn.IFS(Y47&lt;=$S$2,$S$2-Y47+($S$3-$R$3),Y47&gt;$S$2,$S$3-Y47),FALSE)</f>
        <v>0</v>
      </c>
      <c r="AL47" s="545" t="b">
        <f t="shared" ca="1" si="25"/>
        <v>0</v>
      </c>
      <c r="AM47" s="78">
        <f>IF(AG47&lt;&gt;W47,(NETWORKDAYS(W47,AG47,LISTAS!$X$24:$X$42)-2),0)</f>
        <v>0</v>
      </c>
      <c r="AN47" s="80" t="e">
        <f t="array" aca="1" ref="AN47" ca="1">IF(U47="Erro","Erro",_xlfn.IFS(ISBLANK(T47),"",T47=R47,"DENTRO DO PRAZO",T47&gt;R47,"ATRASADO",T47&lt;R47,"ANTECIPADO"))</f>
        <v>#VALUE!</v>
      </c>
      <c r="AO47" s="81" t="e">
        <f t="shared" ca="1" si="26"/>
        <v>#VALUE!</v>
      </c>
      <c r="AP47" s="82" t="str">
        <f t="array" aca="1" ref="AP47" ca="1">IFERROR(_xlfn.IFS(AO47*100&gt;80,0,AND(AO47*100&lt;=80,AO47*100&gt;70),2,AND(AO47*100&lt;=70,AO47*100&gt;60),3,AND(AO47*100&lt;=60,AO47*100&gt;50),4,AND(AO47*100&lt;=50,AO47*100&gt;40),5,AND(AO47*100&lt;=40,AO47*100&gt;30),6,AND(AO47*100&lt;=30,AO47*100&gt;20),7,AND(AO47*100&lt;=20,AO47*100&gt;10),8,AND(AO47*100&lt;=10,AO47*100&gt;0),9,AO47=0,10,AND(AO47*100&gt;-25,AO47&lt;0),11,(AO47*100&lt;-25),12),"")</f>
        <v/>
      </c>
      <c r="AQ47" s="591"/>
      <c r="AR47" s="61"/>
      <c r="AS47" s="68" t="str">
        <f t="shared" si="27"/>
        <v/>
      </c>
      <c r="AT47" s="59" t="str">
        <f t="array" aca="1" ref="AT47" ca="1">IFERROR(_xlfn.IFS(AS47*100&lt;15,0,AND(AS47*100&gt;=15,AS47*100&lt;25),2,AND(AS47*100&gt;=25,AS47*100&lt;35),3,AND(AS47*100&gt;=35,AS47*100&lt;45),4,AND(AS47*100&gt;=45,AS47*100&lt;55),5,AND(AS47*100&gt;=55,AS47*100&lt;65),6,AND(AS47*100&gt;=65,AS47*100&lt;75),7,AND(AS47*100&gt;=75,AS47*100&lt;85),8,AND(AS47*100&gt;=85,AS47*100&lt;95),9,AND(AS47*100&gt;=95,AS47*100&lt;105),10,AND(AS47*100&gt;=105,AS47*100&lt;125),11,(AS47*100&gt;=125),12),"")</f>
        <v/>
      </c>
      <c r="AU47" s="591"/>
      <c r="AV47" s="59" t="str">
        <f t="array" aca="1" ref="AV47" ca="1">IFERROR((_xlfn.IFS(AU47="Inaceitável",0,AU47="Ruim",4,AU47="Regular",6,AU47="Bom",8,AU47="Precisa",10,AU47="Excepcional",12)),"")</f>
        <v/>
      </c>
      <c r="AW47" s="59" t="str">
        <f t="shared" ca="1" si="28"/>
        <v/>
      </c>
      <c r="AX47" s="62" t="str">
        <f t="shared" ca="1" si="29"/>
        <v/>
      </c>
      <c r="AY47" s="66" t="str">
        <f t="array" aca="1" ref="AY47" ca="1">IFERROR(_xlfn.IFS(OR(AP47=0,AT47=0,AX47=0),0,AND(AP47&lt;&gt;"",AT47&lt;&gt;"",AX47&lt;&gt;""),AVERAGE(AP47,AT47,AX47)),"")</f>
        <v/>
      </c>
    </row>
    <row r="48" spans="3:51" ht="35.25" customHeight="1">
      <c r="C48" s="814" t="str">
        <f>IF(F48=0,"",VLOOKUP(F48,'DFT - GNCP'!$D$4:$E$34,2))</f>
        <v>Legislação e normativas de pessoal do Poder Executivo adequadas</v>
      </c>
      <c r="D48" s="815"/>
      <c r="E48" s="816"/>
      <c r="F48" s="824" t="s">
        <v>678</v>
      </c>
      <c r="G48" s="815"/>
      <c r="H48" s="818"/>
      <c r="I48" s="198"/>
      <c r="J48" s="51" t="s">
        <v>673</v>
      </c>
      <c r="K48" s="50" t="s">
        <v>670</v>
      </c>
      <c r="L48" s="49">
        <v>2</v>
      </c>
      <c r="M48" s="51" t="s">
        <v>126</v>
      </c>
      <c r="N48" s="50" t="s">
        <v>132</v>
      </c>
      <c r="O48" s="53" t="str">
        <f t="array" aca="1" ref="O48" ca="1">IFERROR(_xlfn.IFS(AND(M48="Baixo",N48="Baixa"),"Muito Baixa",AND(M48="Baixo",N48="Média"),"Baixa",AND(M48="Médio",N48="Baixa"),"Baixa",AND(M48="Baixo",N48="Alta"),"Média",AND(M48="Médio",N48="Média"),"Média",AND(M48="Alto",N48="Baixa"),"Média",AND(M48="Médio",N48="Alta"),"Alta",AND(M48="Alto",N48="Média"),"Alta",AND(M48="Alto",N48="Alta"),"Muito Alta"),"")</f>
        <v/>
      </c>
      <c r="P48" s="54" t="str">
        <f t="array" aca="1" ref="P48" ca="1">IFERROR(_xlfn.IFS(O48="Muito Baixa",0.6,O48="Baixa",0.7,O48="Média",0.8,O48="Alta",0.9,O48="Muito Alta",1),"")</f>
        <v/>
      </c>
      <c r="Q48" s="55">
        <v>45602.541666666657</v>
      </c>
      <c r="R48" s="55">
        <v>45602.729166666657</v>
      </c>
      <c r="S48" s="542" t="e">
        <f t="shared" ca="1" si="15"/>
        <v>#VALUE!</v>
      </c>
      <c r="T48" s="55">
        <v>45602.729166666657</v>
      </c>
      <c r="U48" s="543" t="e">
        <f t="shared" ca="1" si="16"/>
        <v>#VALUE!</v>
      </c>
      <c r="V48" s="79" t="e">
        <f t="shared" ca="1" si="17"/>
        <v>#VALUE!</v>
      </c>
      <c r="W48" s="56">
        <f t="shared" si="18"/>
        <v>45602</v>
      </c>
      <c r="X48" s="546">
        <f t="shared" si="19"/>
        <v>0.54166666666666663</v>
      </c>
      <c r="Y48" s="544" t="e">
        <f t="array" aca="1" ref="Y48" ca="1">_xlfn.IFS(X48="","",X48&lt;=$R$2,$R$2,AND(X48&gt;=$R$2,X48&lt;=$S$2),X48,AND(X48&gt;$S$2,X48&lt;$R$3),$S$2,AND(X48&gt;=$R$3,X48&lt;=$S$3),X48,X48&gt;$S$3,$S$3)</f>
        <v>#NAME?</v>
      </c>
      <c r="Z48" s="56">
        <f t="shared" si="20"/>
        <v>45602</v>
      </c>
      <c r="AA48" s="546">
        <f t="shared" si="21"/>
        <v>0.72916666666666663</v>
      </c>
      <c r="AB48" s="544" t="e">
        <f t="array" aca="1" ref="AB48" ca="1">_xlfn.IFS(AA48="","",AA48&lt;=$R$2,$R$2,AND(AA48&gt;=$R$2,AA48&lt;=$S$2),AA48,AND(AA48&gt;$S$2,AA48&lt;$R$3),$S$2,AND(AA48&gt;=$R$3,AA48&lt;=$S$3),AA48,AA48&gt;$S$3,$S$3)</f>
        <v>#NAME?</v>
      </c>
      <c r="AC48" s="544" t="str">
        <f t="array" aca="1" ref="AC48" ca="1">IFERROR(IF(W48=Z48,_xlfn.IFS(AND(Y48&lt;$S$2,AB48&lt;=$S$2),AB48-Y48,AND(Y48&lt;$S$2,AB48&gt;=$R$3),AB48-Y48-$T$4,AND(Y48&gt;$S$2,AB48&lt;=$S$3),AB48-Y48),FALSE),"")</f>
        <v/>
      </c>
      <c r="AD48" s="544" t="b">
        <f t="array" aca="1" ref="AD48" ca="1">IF(AC48=FALSE,_xlfn.IFS(Y48&lt;=$S$2,$S$2-Y48+($S$3-$R$3),Y48&gt;$S$2,$S$3-Y48),FALSE)</f>
        <v>0</v>
      </c>
      <c r="AE48" s="544" t="b">
        <f t="shared" ca="1" si="22"/>
        <v>0</v>
      </c>
      <c r="AF48" s="78">
        <f>IF(W48&lt;&gt;Z48,(NETWORKDAYS(W48,Z48,LISTAS!$X$2:$X$43)-2),0)</f>
        <v>0</v>
      </c>
      <c r="AG48" s="56">
        <f t="shared" si="23"/>
        <v>45602</v>
      </c>
      <c r="AH48" s="546">
        <f t="shared" si="24"/>
        <v>0.72916666666666663</v>
      </c>
      <c r="AI48" s="544" t="e">
        <f t="array" aca="1" ref="AI48" ca="1">_xlfn.IFS(AH48="","",AH48&lt;=$R$2,$R$2,AND(AH48&gt;=$R$2,AH48&lt;=$S$2),AH48,AND(AH48&gt;$S$2,AH48&lt;$R$3),$S$2,AND(AH48&gt;=$R$3,AH48&lt;=$S$3),AH48,AH48&gt;$S$3,$S$3)</f>
        <v>#NAME?</v>
      </c>
      <c r="AJ48" s="544" t="str">
        <f t="array" aca="1" ref="AJ48" ca="1">IFERROR(IF(W48=AG48,_xlfn.IFS(AND(X48&lt;$S$2,AI48&lt;=$S$2),AI48-X48,AND(X48&lt;$S$2,AI48&gt;=$R$3),AI48-X48-$T$4,AND(X48&gt;$S$2,AI48&lt;=$S$3),AI48-X48),FALSE),"")</f>
        <v/>
      </c>
      <c r="AK48" s="545" t="b">
        <f t="array" aca="1" ref="AK48" ca="1">IF(AJ48=FALSE,_xlfn.IFS(Y48&lt;=$S$2,$S$2-Y48+($S$3-$R$3),Y48&gt;$S$2,$S$3-Y48),FALSE)</f>
        <v>0</v>
      </c>
      <c r="AL48" s="545" t="b">
        <f t="shared" ca="1" si="25"/>
        <v>0</v>
      </c>
      <c r="AM48" s="78">
        <f>IF(AG48&lt;&gt;W48,(NETWORKDAYS(W48,AG48,LISTAS!$X$24:$X$42)-2),0)</f>
        <v>0</v>
      </c>
      <c r="AN48" s="80" t="e">
        <f t="array" aca="1" ref="AN48" ca="1">IF(U48="Erro","Erro",_xlfn.IFS(ISBLANK(T48),"",T48=R48,"DENTRO DO PRAZO",T48&gt;R48,"ATRASADO",T48&lt;R48,"ANTECIPADO"))</f>
        <v>#VALUE!</v>
      </c>
      <c r="AO48" s="81" t="e">
        <f t="shared" ca="1" si="26"/>
        <v>#VALUE!</v>
      </c>
      <c r="AP48" s="82" t="str">
        <f t="array" aca="1" ref="AP48" ca="1">IFERROR(_xlfn.IFS(AO48*100&gt;80,0,AND(AO48*100&lt;=80,AO48*100&gt;70),2,AND(AO48*100&lt;=70,AO48*100&gt;60),3,AND(AO48*100&lt;=60,AO48*100&gt;50),4,AND(AO48*100&lt;=50,AO48*100&gt;40),5,AND(AO48*100&lt;=40,AO48*100&gt;30),6,AND(AO48*100&lt;=30,AO48*100&gt;20),7,AND(AO48*100&lt;=20,AO48*100&gt;10),8,AND(AO48*100&lt;=10,AO48*100&gt;0),9,AO48=0,10,AND(AO48*100&gt;-25,AO48&lt;0),11,(AO48*100&lt;-25),12),"")</f>
        <v/>
      </c>
      <c r="AQ48" s="591"/>
      <c r="AR48" s="61"/>
      <c r="AS48" s="68" t="str">
        <f t="shared" si="27"/>
        <v/>
      </c>
      <c r="AT48" s="59" t="str">
        <f t="array" aca="1" ref="AT48" ca="1">IFERROR(_xlfn.IFS(AS48*100&lt;15,0,AND(AS48*100&gt;=15,AS48*100&lt;25),2,AND(AS48*100&gt;=25,AS48*100&lt;35),3,AND(AS48*100&gt;=35,AS48*100&lt;45),4,AND(AS48*100&gt;=45,AS48*100&lt;55),5,AND(AS48*100&gt;=55,AS48*100&lt;65),6,AND(AS48*100&gt;=65,AS48*100&lt;75),7,AND(AS48*100&gt;=75,AS48*100&lt;85),8,AND(AS48*100&gt;=85,AS48*100&lt;95),9,AND(AS48*100&gt;=95,AS48*100&lt;105),10,AND(AS48*100&gt;=105,AS48*100&lt;125),11,(AS48*100&gt;=125),12),"")</f>
        <v/>
      </c>
      <c r="AU48" s="591"/>
      <c r="AV48" s="59" t="str">
        <f t="array" aca="1" ref="AV48" ca="1">IFERROR((_xlfn.IFS(AU48="Inaceitável",0,AU48="Ruim",4,AU48="Regular",6,AU48="Bom",8,AU48="Precisa",10,AU48="Excepcional",12)),"")</f>
        <v/>
      </c>
      <c r="AW48" s="59" t="str">
        <f t="shared" ca="1" si="28"/>
        <v/>
      </c>
      <c r="AX48" s="62" t="str">
        <f t="shared" ca="1" si="29"/>
        <v/>
      </c>
      <c r="AY48" s="66" t="str">
        <f t="array" aca="1" ref="AY48" ca="1">IFERROR(_xlfn.IFS(OR(AP48=0,AT48=0,AX48=0),0,AND(AP48&lt;&gt;"",AT48&lt;&gt;"",AX48&lt;&gt;""),AVERAGE(AP48,AT48,AX48)),"")</f>
        <v/>
      </c>
    </row>
    <row r="49" spans="3:51" ht="35.25" customHeight="1">
      <c r="C49" s="814" t="str">
        <f>IF(F49=0,"",VLOOKUP(F49,'DFT - GNCP'!$D$4:$E$34,2))</f>
        <v>Capacitação realizada</v>
      </c>
      <c r="D49" s="815"/>
      <c r="E49" s="816"/>
      <c r="F49" s="824" t="s">
        <v>682</v>
      </c>
      <c r="G49" s="815"/>
      <c r="H49" s="818"/>
      <c r="I49" s="198"/>
      <c r="J49" s="51" t="s">
        <v>681</v>
      </c>
      <c r="K49" s="50" t="s">
        <v>674</v>
      </c>
      <c r="L49" s="49">
        <v>4</v>
      </c>
      <c r="M49" s="51" t="s">
        <v>114</v>
      </c>
      <c r="N49" s="50" t="s">
        <v>115</v>
      </c>
      <c r="O49" s="53" t="str">
        <f t="array" aca="1" ref="O49" ca="1">IFERROR(_xlfn.IFS(AND(M49="Baixo",N49="Baixa"),"Muito Baixa",AND(M49="Baixo",N49="Média"),"Baixa",AND(M49="Médio",N49="Baixa"),"Baixa",AND(M49="Baixo",N49="Alta"),"Média",AND(M49="Médio",N49="Média"),"Média",AND(M49="Alto",N49="Baixa"),"Média",AND(M49="Médio",N49="Alta"),"Alta",AND(M49="Alto",N49="Média"),"Alta",AND(M49="Alto",N49="Alta"),"Muito Alta"),"")</f>
        <v/>
      </c>
      <c r="P49" s="54" t="str">
        <f t="array" aca="1" ref="P49" ca="1">IFERROR(_xlfn.IFS(O49="Muito Baixa",0.6,O49="Baixa",0.7,O49="Média",0.8,O49="Alta",0.9,O49="Muito Alta",1),"")</f>
        <v/>
      </c>
      <c r="Q49" s="55">
        <v>45603.3125</v>
      </c>
      <c r="R49" s="55">
        <v>45603.395833333343</v>
      </c>
      <c r="S49" s="542" t="e">
        <f t="shared" ca="1" si="15"/>
        <v>#VALUE!</v>
      </c>
      <c r="T49" s="55">
        <v>45603.395833333343</v>
      </c>
      <c r="U49" s="543" t="e">
        <f t="shared" ca="1" si="16"/>
        <v>#VALUE!</v>
      </c>
      <c r="V49" s="79" t="e">
        <f t="shared" ca="1" si="17"/>
        <v>#VALUE!</v>
      </c>
      <c r="W49" s="56">
        <f t="shared" si="18"/>
        <v>45603</v>
      </c>
      <c r="X49" s="546">
        <f t="shared" si="19"/>
        <v>0.3125</v>
      </c>
      <c r="Y49" s="544" t="e">
        <f t="array" aca="1" ref="Y49" ca="1">_xlfn.IFS(X49="","",X49&lt;=$R$2,$R$2,AND(X49&gt;=$R$2,X49&lt;=$S$2),X49,AND(X49&gt;$S$2,X49&lt;$R$3),$S$2,AND(X49&gt;=$R$3,X49&lt;=$S$3),X49,X49&gt;$S$3,$S$3)</f>
        <v>#NAME?</v>
      </c>
      <c r="Z49" s="56">
        <f t="shared" si="20"/>
        <v>45603</v>
      </c>
      <c r="AA49" s="546">
        <f t="shared" si="21"/>
        <v>0.39583333333333331</v>
      </c>
      <c r="AB49" s="544" t="e">
        <f t="array" aca="1" ref="AB49" ca="1">_xlfn.IFS(AA49="","",AA49&lt;=$R$2,$R$2,AND(AA49&gt;=$R$2,AA49&lt;=$S$2),AA49,AND(AA49&gt;$S$2,AA49&lt;$R$3),$S$2,AND(AA49&gt;=$R$3,AA49&lt;=$S$3),AA49,AA49&gt;$S$3,$S$3)</f>
        <v>#NAME?</v>
      </c>
      <c r="AC49" s="544" t="str">
        <f t="array" aca="1" ref="AC49" ca="1">IFERROR(IF(W49=Z49,_xlfn.IFS(AND(Y49&lt;$S$2,AB49&lt;=$S$2),AB49-Y49,AND(Y49&lt;$S$2,AB49&gt;=$R$3),AB49-Y49-$T$4,AND(Y49&gt;$S$2,AB49&lt;=$S$3),AB49-Y49),FALSE),"")</f>
        <v/>
      </c>
      <c r="AD49" s="544" t="b">
        <f t="array" aca="1" ref="AD49" ca="1">IF(AC49=FALSE,_xlfn.IFS(Y49&lt;=$S$2,$S$2-Y49+($S$3-$R$3),Y49&gt;$S$2,$S$3-Y49),FALSE)</f>
        <v>0</v>
      </c>
      <c r="AE49" s="544" t="b">
        <f t="shared" ca="1" si="22"/>
        <v>0</v>
      </c>
      <c r="AF49" s="78">
        <f>IF(W49&lt;&gt;Z49,(NETWORKDAYS(W49,Z49,LISTAS!$X$2:$X$43)-2),0)</f>
        <v>0</v>
      </c>
      <c r="AG49" s="56">
        <f t="shared" si="23"/>
        <v>45603</v>
      </c>
      <c r="AH49" s="546">
        <f t="shared" si="24"/>
        <v>0.39583333333333331</v>
      </c>
      <c r="AI49" s="544" t="e">
        <f t="array" aca="1" ref="AI49" ca="1">_xlfn.IFS(AH49="","",AH49&lt;=$R$2,$R$2,AND(AH49&gt;=$R$2,AH49&lt;=$S$2),AH49,AND(AH49&gt;$S$2,AH49&lt;$R$3),$S$2,AND(AH49&gt;=$R$3,AH49&lt;=$S$3),AH49,AH49&gt;$S$3,$S$3)</f>
        <v>#NAME?</v>
      </c>
      <c r="AJ49" s="544" t="str">
        <f t="array" aca="1" ref="AJ49" ca="1">IFERROR(IF(W49=AG49,_xlfn.IFS(AND(X49&lt;$S$2,AI49&lt;=$S$2),AI49-X49,AND(X49&lt;$S$2,AI49&gt;=$R$3),AI49-X49-$T$4,AND(X49&gt;$S$2,AI49&lt;=$S$3),AI49-X49),FALSE),"")</f>
        <v/>
      </c>
      <c r="AK49" s="545" t="b">
        <f t="array" aca="1" ref="AK49" ca="1">IF(AJ49=FALSE,_xlfn.IFS(Y49&lt;=$S$2,$S$2-Y49+($S$3-$R$3),Y49&gt;$S$2,$S$3-Y49),FALSE)</f>
        <v>0</v>
      </c>
      <c r="AL49" s="545" t="b">
        <f t="shared" ca="1" si="25"/>
        <v>0</v>
      </c>
      <c r="AM49" s="78">
        <f>IF(AG49&lt;&gt;W49,(NETWORKDAYS(W49,AG49,LISTAS!$X$24:$X$42)-2),0)</f>
        <v>0</v>
      </c>
      <c r="AN49" s="80" t="e">
        <f t="array" aca="1" ref="AN49" ca="1">IF(U49="Erro","Erro",_xlfn.IFS(ISBLANK(T49),"",T49=R49,"DENTRO DO PRAZO",T49&gt;R49,"ATRASADO",T49&lt;R49,"ANTECIPADO"))</f>
        <v>#VALUE!</v>
      </c>
      <c r="AO49" s="81" t="e">
        <f t="shared" ca="1" si="26"/>
        <v>#VALUE!</v>
      </c>
      <c r="AP49" s="82" t="str">
        <f t="array" aca="1" ref="AP49" ca="1">IFERROR(_xlfn.IFS(AO49*100&gt;80,0,AND(AO49*100&lt;=80,AO49*100&gt;70),2,AND(AO49*100&lt;=70,AO49*100&gt;60),3,AND(AO49*100&lt;=60,AO49*100&gt;50),4,AND(AO49*100&lt;=50,AO49*100&gt;40),5,AND(AO49*100&lt;=40,AO49*100&gt;30),6,AND(AO49*100&lt;=30,AO49*100&gt;20),7,AND(AO49*100&lt;=20,AO49*100&gt;10),8,AND(AO49*100&lt;=10,AO49*100&gt;0),9,AO49=0,10,AND(AO49*100&gt;-25,AO49&lt;0),11,(AO49*100&lt;-25),12),"")</f>
        <v/>
      </c>
      <c r="AQ49" s="591"/>
      <c r="AR49" s="61"/>
      <c r="AS49" s="68" t="str">
        <f t="shared" si="27"/>
        <v/>
      </c>
      <c r="AT49" s="59" t="str">
        <f t="array" aca="1" ref="AT49" ca="1">IFERROR(_xlfn.IFS(AS49*100&lt;15,0,AND(AS49*100&gt;=15,AS49*100&lt;25),2,AND(AS49*100&gt;=25,AS49*100&lt;35),3,AND(AS49*100&gt;=35,AS49*100&lt;45),4,AND(AS49*100&gt;=45,AS49*100&lt;55),5,AND(AS49*100&gt;=55,AS49*100&lt;65),6,AND(AS49*100&gt;=65,AS49*100&lt;75),7,AND(AS49*100&gt;=75,AS49*100&lt;85),8,AND(AS49*100&gt;=85,AS49*100&lt;95),9,AND(AS49*100&gt;=95,AS49*100&lt;105),10,AND(AS49*100&gt;=105,AS49*100&lt;125),11,(AS49*100&gt;=125),12),"")</f>
        <v/>
      </c>
      <c r="AU49" s="591"/>
      <c r="AV49" s="59" t="str">
        <f t="array" aca="1" ref="AV49" ca="1">IFERROR((_xlfn.IFS(AU49="Inaceitável",0,AU49="Ruim",4,AU49="Regular",6,AU49="Bom",8,AU49="Precisa",10,AU49="Excepcional",12)),"")</f>
        <v/>
      </c>
      <c r="AW49" s="59" t="str">
        <f t="shared" ca="1" si="28"/>
        <v/>
      </c>
      <c r="AX49" s="62" t="str">
        <f t="shared" ca="1" si="29"/>
        <v/>
      </c>
      <c r="AY49" s="66" t="str">
        <f t="array" aca="1" ref="AY49" ca="1">IFERROR(_xlfn.IFS(OR(AP49=0,AT49=0,AX49=0),0,AND(AP49&lt;&gt;"",AT49&lt;&gt;"",AX49&lt;&gt;""),AVERAGE(AP49,AT49,AX49)),"")</f>
        <v/>
      </c>
    </row>
    <row r="50" spans="3:51" ht="35.25" customHeight="1">
      <c r="C50" s="814" t="str">
        <f>IF(F50=0,"",VLOOKUP(F50,'DFT - GNCP'!$D$4:$E$34,2))</f>
        <v>Gestão das etapas de avaliação de desempenho do estágio probatório realizada</v>
      </c>
      <c r="D50" s="815"/>
      <c r="E50" s="816"/>
      <c r="F50" s="824" t="s">
        <v>679</v>
      </c>
      <c r="G50" s="815"/>
      <c r="H50" s="818"/>
      <c r="I50" s="198"/>
      <c r="J50" s="51" t="s">
        <v>680</v>
      </c>
      <c r="K50" s="50" t="s">
        <v>670</v>
      </c>
      <c r="L50" s="49">
        <v>1</v>
      </c>
      <c r="M50" s="51" t="s">
        <v>126</v>
      </c>
      <c r="N50" s="50" t="s">
        <v>123</v>
      </c>
      <c r="O50" s="53" t="str">
        <f t="array" aca="1" ref="O50" ca="1">IFERROR(_xlfn.IFS(AND(M50="Baixo",N50="Baixa"),"Muito Baixa",AND(M50="Baixo",N50="Média"),"Baixa",AND(M50="Médio",N50="Baixa"),"Baixa",AND(M50="Baixo",N50="Alta"),"Média",AND(M50="Médio",N50="Média"),"Média",AND(M50="Alto",N50="Baixa"),"Média",AND(M50="Médio",N50="Alta"),"Alta",AND(M50="Alto",N50="Média"),"Alta",AND(M50="Alto",N50="Alta"),"Muito Alta"),"")</f>
        <v/>
      </c>
      <c r="P50" s="54" t="str">
        <f t="array" aca="1" ref="P50" ca="1">IFERROR(_xlfn.IFS(O50="Muito Baixa",0.6,O50="Baixa",0.7,O50="Média",0.8,O50="Alta",0.9,O50="Muito Alta",1),"")</f>
        <v/>
      </c>
      <c r="Q50" s="55">
        <v>45603.395833333343</v>
      </c>
      <c r="R50" s="55">
        <v>45603.458333333343</v>
      </c>
      <c r="S50" s="542" t="e">
        <f t="shared" ca="1" si="15"/>
        <v>#VALUE!</v>
      </c>
      <c r="T50" s="55">
        <v>45603.458333333343</v>
      </c>
      <c r="U50" s="543" t="e">
        <f t="shared" ca="1" si="16"/>
        <v>#VALUE!</v>
      </c>
      <c r="V50" s="79" t="e">
        <f t="shared" ca="1" si="17"/>
        <v>#VALUE!</v>
      </c>
      <c r="W50" s="56">
        <f t="shared" si="18"/>
        <v>45603</v>
      </c>
      <c r="X50" s="546">
        <f t="shared" si="19"/>
        <v>0.39583333333333331</v>
      </c>
      <c r="Y50" s="544" t="e">
        <f t="array" aca="1" ref="Y50" ca="1">_xlfn.IFS(X50="","",X50&lt;=$R$2,$R$2,AND(X50&gt;=$R$2,X50&lt;=$S$2),X50,AND(X50&gt;$S$2,X50&lt;$R$3),$S$2,AND(X50&gt;=$R$3,X50&lt;=$S$3),X50,X50&gt;$S$3,$S$3)</f>
        <v>#NAME?</v>
      </c>
      <c r="Z50" s="56">
        <f t="shared" si="20"/>
        <v>45603</v>
      </c>
      <c r="AA50" s="546">
        <f t="shared" si="21"/>
        <v>0.45833333333333331</v>
      </c>
      <c r="AB50" s="544" t="e">
        <f t="array" aca="1" ref="AB50" ca="1">_xlfn.IFS(AA50="","",AA50&lt;=$R$2,$R$2,AND(AA50&gt;=$R$2,AA50&lt;=$S$2),AA50,AND(AA50&gt;$S$2,AA50&lt;$R$3),$S$2,AND(AA50&gt;=$R$3,AA50&lt;=$S$3),AA50,AA50&gt;$S$3,$S$3)</f>
        <v>#NAME?</v>
      </c>
      <c r="AC50" s="544" t="str">
        <f t="array" aca="1" ref="AC50" ca="1">IFERROR(IF(W50=Z50,_xlfn.IFS(AND(Y50&lt;$S$2,AB50&lt;=$S$2),AB50-Y50,AND(Y50&lt;$S$2,AB50&gt;=$R$3),AB50-Y50-$T$4,AND(Y50&gt;$S$2,AB50&lt;=$S$3),AB50-Y50),FALSE),"")</f>
        <v/>
      </c>
      <c r="AD50" s="544" t="b">
        <f t="array" aca="1" ref="AD50" ca="1">IF(AC50=FALSE,_xlfn.IFS(Y50&lt;=$S$2,$S$2-Y50+($S$3-$R$3),Y50&gt;$S$2,$S$3-Y50),FALSE)</f>
        <v>0</v>
      </c>
      <c r="AE50" s="544" t="b">
        <f t="shared" ca="1" si="22"/>
        <v>0</v>
      </c>
      <c r="AF50" s="78">
        <f>IF(W50&lt;&gt;Z50,(NETWORKDAYS(W50,Z50,LISTAS!$X$2:$X$43)-2),0)</f>
        <v>0</v>
      </c>
      <c r="AG50" s="56">
        <f t="shared" si="23"/>
        <v>45603</v>
      </c>
      <c r="AH50" s="546">
        <f t="shared" si="24"/>
        <v>0.45833333333333331</v>
      </c>
      <c r="AI50" s="544" t="e">
        <f t="array" aca="1" ref="AI50" ca="1">_xlfn.IFS(AH50="","",AH50&lt;=$R$2,$R$2,AND(AH50&gt;=$R$2,AH50&lt;=$S$2),AH50,AND(AH50&gt;$S$2,AH50&lt;$R$3),$S$2,AND(AH50&gt;=$R$3,AH50&lt;=$S$3),AH50,AH50&gt;$S$3,$S$3)</f>
        <v>#NAME?</v>
      </c>
      <c r="AJ50" s="544" t="str">
        <f t="array" aca="1" ref="AJ50" ca="1">IFERROR(IF(W50=AG50,_xlfn.IFS(AND(X50&lt;$S$2,AI50&lt;=$S$2),AI50-X50,AND(X50&lt;$S$2,AI50&gt;=$R$3),AI50-X50-$T$4,AND(X50&gt;$S$2,AI50&lt;=$S$3),AI50-X50),FALSE),"")</f>
        <v/>
      </c>
      <c r="AK50" s="545" t="b">
        <f t="array" aca="1" ref="AK50" ca="1">IF(AJ50=FALSE,_xlfn.IFS(Y50&lt;=$S$2,$S$2-Y50+($S$3-$R$3),Y50&gt;$S$2,$S$3-Y50),FALSE)</f>
        <v>0</v>
      </c>
      <c r="AL50" s="545" t="b">
        <f t="shared" ca="1" si="25"/>
        <v>0</v>
      </c>
      <c r="AM50" s="78">
        <f>IF(AG50&lt;&gt;W50,(NETWORKDAYS(W50,AG50,LISTAS!$X$24:$X$42)-2),0)</f>
        <v>0</v>
      </c>
      <c r="AN50" s="80" t="e">
        <f t="array" aca="1" ref="AN50" ca="1">IF(U50="Erro","Erro",_xlfn.IFS(ISBLANK(T50),"",T50=R50,"DENTRO DO PRAZO",T50&gt;R50,"ATRASADO",T50&lt;R50,"ANTECIPADO"))</f>
        <v>#VALUE!</v>
      </c>
      <c r="AO50" s="81" t="e">
        <f t="shared" ca="1" si="26"/>
        <v>#VALUE!</v>
      </c>
      <c r="AP50" s="82" t="str">
        <f t="array" aca="1" ref="AP50" ca="1">IFERROR(_xlfn.IFS(AO50*100&gt;80,0,AND(AO50*100&lt;=80,AO50*100&gt;70),2,AND(AO50*100&lt;=70,AO50*100&gt;60),3,AND(AO50*100&lt;=60,AO50*100&gt;50),4,AND(AO50*100&lt;=50,AO50*100&gt;40),5,AND(AO50*100&lt;=40,AO50*100&gt;30),6,AND(AO50*100&lt;=30,AO50*100&gt;20),7,AND(AO50*100&lt;=20,AO50*100&gt;10),8,AND(AO50*100&lt;=10,AO50*100&gt;0),9,AO50=0,10,AND(AO50*100&gt;-25,AO50&lt;0),11,(AO50*100&lt;-25),12),"")</f>
        <v/>
      </c>
      <c r="AQ50" s="591"/>
      <c r="AR50" s="61"/>
      <c r="AS50" s="68" t="str">
        <f t="shared" si="27"/>
        <v/>
      </c>
      <c r="AT50" s="59" t="str">
        <f t="array" aca="1" ref="AT50" ca="1">IFERROR(_xlfn.IFS(AS50*100&lt;15,0,AND(AS50*100&gt;=15,AS50*100&lt;25),2,AND(AS50*100&gt;=25,AS50*100&lt;35),3,AND(AS50*100&gt;=35,AS50*100&lt;45),4,AND(AS50*100&gt;=45,AS50*100&lt;55),5,AND(AS50*100&gt;=55,AS50*100&lt;65),6,AND(AS50*100&gt;=65,AS50*100&lt;75),7,AND(AS50*100&gt;=75,AS50*100&lt;85),8,AND(AS50*100&gt;=85,AS50*100&lt;95),9,AND(AS50*100&gt;=95,AS50*100&lt;105),10,AND(AS50*100&gt;=105,AS50*100&lt;125),11,(AS50*100&gt;=125),12),"")</f>
        <v/>
      </c>
      <c r="AU50" s="591"/>
      <c r="AV50" s="59" t="str">
        <f t="array" aca="1" ref="AV50" ca="1">IFERROR((_xlfn.IFS(AU50="Inaceitável",0,AU50="Ruim",4,AU50="Regular",6,AU50="Bom",8,AU50="Precisa",10,AU50="Excepcional",12)),"")</f>
        <v/>
      </c>
      <c r="AW50" s="59" t="str">
        <f t="shared" ca="1" si="28"/>
        <v/>
      </c>
      <c r="AX50" s="62" t="str">
        <f t="shared" ca="1" si="29"/>
        <v/>
      </c>
      <c r="AY50" s="66" t="str">
        <f t="array" aca="1" ref="AY50" ca="1">IFERROR(_xlfn.IFS(OR(AP50=0,AT50=0,AX50=0),0,AND(AP50&lt;&gt;"",AT50&lt;&gt;"",AX50&lt;&gt;""),AVERAGE(AP50,AT50,AX50)),"")</f>
        <v/>
      </c>
    </row>
    <row r="51" spans="3:51" ht="35.25" customHeight="1">
      <c r="C51" s="814" t="str">
        <f>IF(F51=0,"",VLOOKUP(F51,'DFT - GNCP'!$D$4:$E$34,2))</f>
        <v>Legislação e normativas de pessoal do Poder Executivo adequadas</v>
      </c>
      <c r="D51" s="815"/>
      <c r="E51" s="816"/>
      <c r="F51" s="824" t="s">
        <v>678</v>
      </c>
      <c r="G51" s="815"/>
      <c r="H51" s="818"/>
      <c r="I51" s="198"/>
      <c r="J51" s="51" t="s">
        <v>673</v>
      </c>
      <c r="K51" s="50" t="s">
        <v>670</v>
      </c>
      <c r="L51" s="49">
        <v>2</v>
      </c>
      <c r="M51" s="51" t="s">
        <v>126</v>
      </c>
      <c r="N51" s="50" t="s">
        <v>132</v>
      </c>
      <c r="O51" s="53" t="str">
        <f t="array" aca="1" ref="O51" ca="1">IFERROR(_xlfn.IFS(AND(M51="Baixo",N51="Baixa"),"Muito Baixa",AND(M51="Baixo",N51="Média"),"Baixa",AND(M51="Médio",N51="Baixa"),"Baixa",AND(M51="Baixo",N51="Alta"),"Média",AND(M51="Médio",N51="Média"),"Média",AND(M51="Alto",N51="Baixa"),"Média",AND(M51="Médio",N51="Alta"),"Alta",AND(M51="Alto",N51="Média"),"Alta",AND(M51="Alto",N51="Alta"),"Muito Alta"),"")</f>
        <v/>
      </c>
      <c r="P51" s="54" t="str">
        <f t="array" aca="1" ref="P51" ca="1">IFERROR(_xlfn.IFS(O51="Muito Baixa",0.6,O51="Baixa",0.7,O51="Média",0.8,O51="Alta",0.9,O51="Muito Alta",1),"")</f>
        <v/>
      </c>
      <c r="Q51" s="55">
        <v>45603.541666666657</v>
      </c>
      <c r="R51" s="55">
        <v>45603.729166666657</v>
      </c>
      <c r="S51" s="542" t="e">
        <f t="shared" ca="1" si="15"/>
        <v>#VALUE!</v>
      </c>
      <c r="T51" s="55">
        <v>45603.729166666657</v>
      </c>
      <c r="U51" s="543" t="e">
        <f t="shared" ca="1" si="16"/>
        <v>#VALUE!</v>
      </c>
      <c r="V51" s="79" t="e">
        <f t="shared" ca="1" si="17"/>
        <v>#VALUE!</v>
      </c>
      <c r="W51" s="56">
        <f t="shared" si="18"/>
        <v>45603</v>
      </c>
      <c r="X51" s="546">
        <f t="shared" si="19"/>
        <v>0.54166666666666663</v>
      </c>
      <c r="Y51" s="544" t="e">
        <f t="array" aca="1" ref="Y51" ca="1">_xlfn.IFS(X51="","",X51&lt;=$R$2,$R$2,AND(X51&gt;=$R$2,X51&lt;=$S$2),X51,AND(X51&gt;$S$2,X51&lt;$R$3),$S$2,AND(X51&gt;=$R$3,X51&lt;=$S$3),X51,X51&gt;$S$3,$S$3)</f>
        <v>#NAME?</v>
      </c>
      <c r="Z51" s="56">
        <f t="shared" si="20"/>
        <v>45603</v>
      </c>
      <c r="AA51" s="546">
        <f t="shared" si="21"/>
        <v>0.72916666666666663</v>
      </c>
      <c r="AB51" s="544" t="e">
        <f t="array" aca="1" ref="AB51" ca="1">_xlfn.IFS(AA51="","",AA51&lt;=$R$2,$R$2,AND(AA51&gt;=$R$2,AA51&lt;=$S$2),AA51,AND(AA51&gt;$S$2,AA51&lt;$R$3),$S$2,AND(AA51&gt;=$R$3,AA51&lt;=$S$3),AA51,AA51&gt;$S$3,$S$3)</f>
        <v>#NAME?</v>
      </c>
      <c r="AC51" s="544" t="str">
        <f t="array" aca="1" ref="AC51" ca="1">IFERROR(IF(W51=Z51,_xlfn.IFS(AND(Y51&lt;$S$2,AB51&lt;=$S$2),AB51-Y51,AND(Y51&lt;$S$2,AB51&gt;=$R$3),AB51-Y51-$T$4,AND(Y51&gt;$S$2,AB51&lt;=$S$3),AB51-Y51),FALSE),"")</f>
        <v/>
      </c>
      <c r="AD51" s="544" t="b">
        <f t="array" aca="1" ref="AD51" ca="1">IF(AC51=FALSE,_xlfn.IFS(Y51&lt;=$S$2,$S$2-Y51+($S$3-$R$3),Y51&gt;$S$2,$S$3-Y51),FALSE)</f>
        <v>0</v>
      </c>
      <c r="AE51" s="544" t="b">
        <f t="shared" ca="1" si="22"/>
        <v>0</v>
      </c>
      <c r="AF51" s="78">
        <f>IF(W51&lt;&gt;Z51,(NETWORKDAYS(W51,Z51,LISTAS!$X$2:$X$43)-2),0)</f>
        <v>0</v>
      </c>
      <c r="AG51" s="56">
        <f t="shared" si="23"/>
        <v>45603</v>
      </c>
      <c r="AH51" s="546">
        <f t="shared" si="24"/>
        <v>0.72916666666666663</v>
      </c>
      <c r="AI51" s="544" t="e">
        <f t="array" aca="1" ref="AI51" ca="1">_xlfn.IFS(AH51="","",AH51&lt;=$R$2,$R$2,AND(AH51&gt;=$R$2,AH51&lt;=$S$2),AH51,AND(AH51&gt;$S$2,AH51&lt;$R$3),$S$2,AND(AH51&gt;=$R$3,AH51&lt;=$S$3),AH51,AH51&gt;$S$3,$S$3)</f>
        <v>#NAME?</v>
      </c>
      <c r="AJ51" s="544" t="str">
        <f t="array" aca="1" ref="AJ51" ca="1">IFERROR(IF(W51=AG51,_xlfn.IFS(AND(X51&lt;$S$2,AI51&lt;=$S$2),AI51-X51,AND(X51&lt;$S$2,AI51&gt;=$R$3),AI51-X51-$T$4,AND(X51&gt;$S$2,AI51&lt;=$S$3),AI51-X51),FALSE),"")</f>
        <v/>
      </c>
      <c r="AK51" s="545" t="b">
        <f t="array" aca="1" ref="AK51" ca="1">IF(AJ51=FALSE,_xlfn.IFS(Y51&lt;=$S$2,$S$2-Y51+($S$3-$R$3),Y51&gt;$S$2,$S$3-Y51),FALSE)</f>
        <v>0</v>
      </c>
      <c r="AL51" s="545" t="b">
        <f t="shared" ca="1" si="25"/>
        <v>0</v>
      </c>
      <c r="AM51" s="78">
        <f>IF(AG51&lt;&gt;W51,(NETWORKDAYS(W51,AG51,LISTAS!$X$24:$X$42)-2),0)</f>
        <v>0</v>
      </c>
      <c r="AN51" s="80" t="e">
        <f t="array" aca="1" ref="AN51" ca="1">IF(U51="Erro","Erro",_xlfn.IFS(ISBLANK(T51),"",T51=R51,"DENTRO DO PRAZO",T51&gt;R51,"ATRASADO",T51&lt;R51,"ANTECIPADO"))</f>
        <v>#VALUE!</v>
      </c>
      <c r="AO51" s="81" t="e">
        <f t="shared" ca="1" si="26"/>
        <v>#VALUE!</v>
      </c>
      <c r="AP51" s="82" t="str">
        <f t="array" aca="1" ref="AP51" ca="1">IFERROR(_xlfn.IFS(AO51*100&gt;80,0,AND(AO51*100&lt;=80,AO51*100&gt;70),2,AND(AO51*100&lt;=70,AO51*100&gt;60),3,AND(AO51*100&lt;=60,AO51*100&gt;50),4,AND(AO51*100&lt;=50,AO51*100&gt;40),5,AND(AO51*100&lt;=40,AO51*100&gt;30),6,AND(AO51*100&lt;=30,AO51*100&gt;20),7,AND(AO51*100&lt;=20,AO51*100&gt;10),8,AND(AO51*100&lt;=10,AO51*100&gt;0),9,AO51=0,10,AND(AO51*100&gt;-25,AO51&lt;0),11,(AO51*100&lt;-25),12),"")</f>
        <v/>
      </c>
      <c r="AQ51" s="591"/>
      <c r="AR51" s="61"/>
      <c r="AS51" s="68" t="str">
        <f t="shared" si="27"/>
        <v/>
      </c>
      <c r="AT51" s="59" t="str">
        <f t="array" aca="1" ref="AT51" ca="1">IFERROR(_xlfn.IFS(AS51*100&lt;15,0,AND(AS51*100&gt;=15,AS51*100&lt;25),2,AND(AS51*100&gt;=25,AS51*100&lt;35),3,AND(AS51*100&gt;=35,AS51*100&lt;45),4,AND(AS51*100&gt;=45,AS51*100&lt;55),5,AND(AS51*100&gt;=55,AS51*100&lt;65),6,AND(AS51*100&gt;=65,AS51*100&lt;75),7,AND(AS51*100&gt;=75,AS51*100&lt;85),8,AND(AS51*100&gt;=85,AS51*100&lt;95),9,AND(AS51*100&gt;=95,AS51*100&lt;105),10,AND(AS51*100&gt;=105,AS51*100&lt;125),11,(AS51*100&gt;=125),12),"")</f>
        <v/>
      </c>
      <c r="AU51" s="591"/>
      <c r="AV51" s="59" t="str">
        <f t="array" aca="1" ref="AV51" ca="1">IFERROR((_xlfn.IFS(AU51="Inaceitável",0,AU51="Ruim",4,AU51="Regular",6,AU51="Bom",8,AU51="Precisa",10,AU51="Excepcional",12)),"")</f>
        <v/>
      </c>
      <c r="AW51" s="59" t="str">
        <f t="shared" ca="1" si="28"/>
        <v/>
      </c>
      <c r="AX51" s="62" t="str">
        <f t="shared" ca="1" si="29"/>
        <v/>
      </c>
      <c r="AY51" s="66" t="str">
        <f t="array" aca="1" ref="AY51" ca="1">IFERROR(_xlfn.IFS(OR(AP51=0,AT51=0,AX51=0),0,AND(AP51&lt;&gt;"",AT51&lt;&gt;"",AX51&lt;&gt;""),AVERAGE(AP51,AT51,AX51)),"")</f>
        <v/>
      </c>
    </row>
    <row r="52" spans="3:51" ht="35.25" customHeight="1">
      <c r="C52" s="814" t="str">
        <f>IF(F52=0,"",VLOOKUP(F52,'DFT - GNCP'!$D$4:$E$34,2))</f>
        <v>Capacitação realizada</v>
      </c>
      <c r="D52" s="815"/>
      <c r="E52" s="816"/>
      <c r="F52" s="824" t="s">
        <v>682</v>
      </c>
      <c r="G52" s="815"/>
      <c r="H52" s="818"/>
      <c r="I52" s="198"/>
      <c r="J52" s="51" t="s">
        <v>681</v>
      </c>
      <c r="K52" s="50" t="s">
        <v>674</v>
      </c>
      <c r="L52" s="49">
        <v>4</v>
      </c>
      <c r="M52" s="51" t="s">
        <v>114</v>
      </c>
      <c r="N52" s="50" t="s">
        <v>115</v>
      </c>
      <c r="O52" s="53" t="str">
        <f t="array" aca="1" ref="O52" ca="1">IFERROR(_xlfn.IFS(AND(M52="Baixo",N52="Baixa"),"Muito Baixa",AND(M52="Baixo",N52="Média"),"Baixa",AND(M52="Médio",N52="Baixa"),"Baixa",AND(M52="Baixo",N52="Alta"),"Média",AND(M52="Médio",N52="Média"),"Média",AND(M52="Alto",N52="Baixa"),"Média",AND(M52="Médio",N52="Alta"),"Alta",AND(M52="Alto",N52="Média"),"Alta",AND(M52="Alto",N52="Alta"),"Muito Alta"),"")</f>
        <v/>
      </c>
      <c r="P52" s="54" t="str">
        <f t="array" aca="1" ref="P52" ca="1">IFERROR(_xlfn.IFS(O52="Muito Baixa",0.6,O52="Baixa",0.7,O52="Média",0.8,O52="Alta",0.9,O52="Muito Alta",1),"")</f>
        <v/>
      </c>
      <c r="Q52" s="55">
        <v>45604.333333333343</v>
      </c>
      <c r="R52" s="55">
        <v>45604.354166666657</v>
      </c>
      <c r="S52" s="542" t="e">
        <f t="shared" ca="1" si="15"/>
        <v>#VALUE!</v>
      </c>
      <c r="T52" s="55">
        <v>45604.354166666657</v>
      </c>
      <c r="U52" s="543" t="e">
        <f t="shared" ca="1" si="16"/>
        <v>#VALUE!</v>
      </c>
      <c r="V52" s="79" t="e">
        <f t="shared" ca="1" si="17"/>
        <v>#VALUE!</v>
      </c>
      <c r="W52" s="56">
        <f t="shared" si="18"/>
        <v>45604</v>
      </c>
      <c r="X52" s="546">
        <f t="shared" si="19"/>
        <v>0.33333333333333331</v>
      </c>
      <c r="Y52" s="544" t="e">
        <f t="array" aca="1" ref="Y52" ca="1">_xlfn.IFS(X52="","",X52&lt;=$R$2,$R$2,AND(X52&gt;=$R$2,X52&lt;=$S$2),X52,AND(X52&gt;$S$2,X52&lt;$R$3),$S$2,AND(X52&gt;=$R$3,X52&lt;=$S$3),X52,X52&gt;$S$3,$S$3)</f>
        <v>#NAME?</v>
      </c>
      <c r="Z52" s="56">
        <f t="shared" si="20"/>
        <v>45604</v>
      </c>
      <c r="AA52" s="546">
        <f t="shared" si="21"/>
        <v>0.35416666666666669</v>
      </c>
      <c r="AB52" s="544" t="e">
        <f t="array" aca="1" ref="AB52" ca="1">_xlfn.IFS(AA52="","",AA52&lt;=$R$2,$R$2,AND(AA52&gt;=$R$2,AA52&lt;=$S$2),AA52,AND(AA52&gt;$S$2,AA52&lt;$R$3),$S$2,AND(AA52&gt;=$R$3,AA52&lt;=$S$3),AA52,AA52&gt;$S$3,$S$3)</f>
        <v>#NAME?</v>
      </c>
      <c r="AC52" s="544" t="str">
        <f t="array" aca="1" ref="AC52" ca="1">IFERROR(IF(W52=Z52,_xlfn.IFS(AND(Y52&lt;$S$2,AB52&lt;=$S$2),AB52-Y52,AND(Y52&lt;$S$2,AB52&gt;=$R$3),AB52-Y52-$T$4,AND(Y52&gt;$S$2,AB52&lt;=$S$3),AB52-Y52),FALSE),"")</f>
        <v/>
      </c>
      <c r="AD52" s="544" t="b">
        <f t="array" aca="1" ref="AD52" ca="1">IF(AC52=FALSE,_xlfn.IFS(Y52&lt;=$S$2,$S$2-Y52+($S$3-$R$3),Y52&gt;$S$2,$S$3-Y52),FALSE)</f>
        <v>0</v>
      </c>
      <c r="AE52" s="544" t="b">
        <f t="shared" ca="1" si="22"/>
        <v>0</v>
      </c>
      <c r="AF52" s="78">
        <f>IF(W52&lt;&gt;Z52,(NETWORKDAYS(W52,Z52,LISTAS!$X$2:$X$43)-2),0)</f>
        <v>0</v>
      </c>
      <c r="AG52" s="56">
        <f t="shared" si="23"/>
        <v>45604</v>
      </c>
      <c r="AH52" s="546">
        <f t="shared" si="24"/>
        <v>0.35416666666666669</v>
      </c>
      <c r="AI52" s="544" t="e">
        <f t="array" aca="1" ref="AI52" ca="1">_xlfn.IFS(AH52="","",AH52&lt;=$R$2,$R$2,AND(AH52&gt;=$R$2,AH52&lt;=$S$2),AH52,AND(AH52&gt;$S$2,AH52&lt;$R$3),$S$2,AND(AH52&gt;=$R$3,AH52&lt;=$S$3),AH52,AH52&gt;$S$3,$S$3)</f>
        <v>#NAME?</v>
      </c>
      <c r="AJ52" s="544" t="str">
        <f t="array" aca="1" ref="AJ52" ca="1">IFERROR(IF(W52=AG52,_xlfn.IFS(AND(X52&lt;$S$2,AI52&lt;=$S$2),AI52-X52,AND(X52&lt;$S$2,AI52&gt;=$R$3),AI52-X52-$T$4,AND(X52&gt;$S$2,AI52&lt;=$S$3),AI52-X52),FALSE),"")</f>
        <v/>
      </c>
      <c r="AK52" s="545" t="b">
        <f t="array" aca="1" ref="AK52" ca="1">IF(AJ52=FALSE,_xlfn.IFS(Y52&lt;=$S$2,$S$2-Y52+($S$3-$R$3),Y52&gt;$S$2,$S$3-Y52),FALSE)</f>
        <v>0</v>
      </c>
      <c r="AL52" s="545" t="b">
        <f t="shared" ca="1" si="25"/>
        <v>0</v>
      </c>
      <c r="AM52" s="78">
        <f>IF(AG52&lt;&gt;W52,(NETWORKDAYS(W52,AG52,LISTAS!$X$24:$X$42)-2),0)</f>
        <v>0</v>
      </c>
      <c r="AN52" s="80" t="e">
        <f t="array" aca="1" ref="AN52" ca="1">IF(U52="Erro","Erro",_xlfn.IFS(ISBLANK(T52),"",T52=R52,"DENTRO DO PRAZO",T52&gt;R52,"ATRASADO",T52&lt;R52,"ANTECIPADO"))</f>
        <v>#VALUE!</v>
      </c>
      <c r="AO52" s="81" t="e">
        <f t="shared" ca="1" si="26"/>
        <v>#VALUE!</v>
      </c>
      <c r="AP52" s="82" t="str">
        <f t="array" aca="1" ref="AP52" ca="1">IFERROR(_xlfn.IFS(AO52*100&gt;80,0,AND(AO52*100&lt;=80,AO52*100&gt;70),2,AND(AO52*100&lt;=70,AO52*100&gt;60),3,AND(AO52*100&lt;=60,AO52*100&gt;50),4,AND(AO52*100&lt;=50,AO52*100&gt;40),5,AND(AO52*100&lt;=40,AO52*100&gt;30),6,AND(AO52*100&lt;=30,AO52*100&gt;20),7,AND(AO52*100&lt;=20,AO52*100&gt;10),8,AND(AO52*100&lt;=10,AO52*100&gt;0),9,AO52=0,10,AND(AO52*100&gt;-25,AO52&lt;0),11,(AO52*100&lt;-25),12),"")</f>
        <v/>
      </c>
      <c r="AQ52" s="591"/>
      <c r="AR52" s="61"/>
      <c r="AS52" s="68" t="str">
        <f t="shared" si="27"/>
        <v/>
      </c>
      <c r="AT52" s="59" t="str">
        <f t="array" aca="1" ref="AT52" ca="1">IFERROR(_xlfn.IFS(AS52*100&lt;15,0,AND(AS52*100&gt;=15,AS52*100&lt;25),2,AND(AS52*100&gt;=25,AS52*100&lt;35),3,AND(AS52*100&gt;=35,AS52*100&lt;45),4,AND(AS52*100&gt;=45,AS52*100&lt;55),5,AND(AS52*100&gt;=55,AS52*100&lt;65),6,AND(AS52*100&gt;=65,AS52*100&lt;75),7,AND(AS52*100&gt;=75,AS52*100&lt;85),8,AND(AS52*100&gt;=85,AS52*100&lt;95),9,AND(AS52*100&gt;=95,AS52*100&lt;105),10,AND(AS52*100&gt;=105,AS52*100&lt;125),11,(AS52*100&gt;=125),12),"")</f>
        <v/>
      </c>
      <c r="AU52" s="591"/>
      <c r="AV52" s="59" t="str">
        <f t="array" aca="1" ref="AV52" ca="1">IFERROR((_xlfn.IFS(AU52="Inaceitável",0,AU52="Ruim",4,AU52="Regular",6,AU52="Bom",8,AU52="Precisa",10,AU52="Excepcional",12)),"")</f>
        <v/>
      </c>
      <c r="AW52" s="59" t="str">
        <f t="shared" ca="1" si="28"/>
        <v/>
      </c>
      <c r="AX52" s="62" t="str">
        <f t="shared" ca="1" si="29"/>
        <v/>
      </c>
      <c r="AY52" s="66" t="str">
        <f t="array" aca="1" ref="AY52" ca="1">IFERROR(_xlfn.IFS(OR(AP52=0,AT52=0,AX52=0),0,AND(AP52&lt;&gt;"",AT52&lt;&gt;"",AX52&lt;&gt;""),AVERAGE(AP52,AT52,AX52)),"")</f>
        <v/>
      </c>
    </row>
    <row r="53" spans="3:51" ht="35.25" customHeight="1">
      <c r="C53" s="814" t="str">
        <f>IF(F53=0,"",VLOOKUP(F53,'DFT - GNCP'!$D$4:$E$34,2))</f>
        <v>Legislação e normativas de pessoal do Poder Executivo adequadas</v>
      </c>
      <c r="D53" s="815"/>
      <c r="E53" s="816"/>
      <c r="F53" s="824" t="s">
        <v>678</v>
      </c>
      <c r="G53" s="815"/>
      <c r="H53" s="818"/>
      <c r="I53" s="198"/>
      <c r="J53" s="51" t="s">
        <v>680</v>
      </c>
      <c r="K53" s="50" t="s">
        <v>670</v>
      </c>
      <c r="L53" s="49">
        <v>4</v>
      </c>
      <c r="M53" s="51" t="s">
        <v>122</v>
      </c>
      <c r="N53" s="50" t="s">
        <v>123</v>
      </c>
      <c r="O53" s="53" t="str">
        <f t="array" aca="1" ref="O53" ca="1">IFERROR(_xlfn.IFS(AND(M53="Baixo",N53="Baixa"),"Muito Baixa",AND(M53="Baixo",N53="Média"),"Baixa",AND(M53="Médio",N53="Baixa"),"Baixa",AND(M53="Baixo",N53="Alta"),"Média",AND(M53="Médio",N53="Média"),"Média",AND(M53="Alto",N53="Baixa"),"Média",AND(M53="Médio",N53="Alta"),"Alta",AND(M53="Alto",N53="Média"),"Alta",AND(M53="Alto",N53="Alta"),"Muito Alta"),"")</f>
        <v/>
      </c>
      <c r="P53" s="54" t="str">
        <f t="array" aca="1" ref="P53" ca="1">IFERROR(_xlfn.IFS(O53="Muito Baixa",0.6,O53="Baixa",0.7,O53="Média",0.8,O53="Alta",0.9,O53="Muito Alta",1),"")</f>
        <v/>
      </c>
      <c r="Q53" s="55">
        <v>45604.354166666657</v>
      </c>
      <c r="R53" s="55">
        <v>45604.395833333343</v>
      </c>
      <c r="S53" s="542" t="e">
        <f t="shared" ca="1" si="15"/>
        <v>#VALUE!</v>
      </c>
      <c r="T53" s="55">
        <v>45604.395833333343</v>
      </c>
      <c r="U53" s="543" t="e">
        <f t="shared" ca="1" si="16"/>
        <v>#VALUE!</v>
      </c>
      <c r="V53" s="79" t="e">
        <f t="shared" ca="1" si="17"/>
        <v>#VALUE!</v>
      </c>
      <c r="W53" s="56">
        <f t="shared" si="18"/>
        <v>45604</v>
      </c>
      <c r="X53" s="546">
        <f t="shared" si="19"/>
        <v>0.35416666666666669</v>
      </c>
      <c r="Y53" s="544" t="e">
        <f t="array" aca="1" ref="Y53" ca="1">_xlfn.IFS(X53="","",X53&lt;=$R$2,$R$2,AND(X53&gt;=$R$2,X53&lt;=$S$2),X53,AND(X53&gt;$S$2,X53&lt;$R$3),$S$2,AND(X53&gt;=$R$3,X53&lt;=$S$3),X53,X53&gt;$S$3,$S$3)</f>
        <v>#NAME?</v>
      </c>
      <c r="Z53" s="56">
        <f t="shared" si="20"/>
        <v>45604</v>
      </c>
      <c r="AA53" s="546">
        <f t="shared" si="21"/>
        <v>0.39583333333333331</v>
      </c>
      <c r="AB53" s="544" t="e">
        <f t="array" aca="1" ref="AB53" ca="1">_xlfn.IFS(AA53="","",AA53&lt;=$R$2,$R$2,AND(AA53&gt;=$R$2,AA53&lt;=$S$2),AA53,AND(AA53&gt;$S$2,AA53&lt;$R$3),$S$2,AND(AA53&gt;=$R$3,AA53&lt;=$S$3),AA53,AA53&gt;$S$3,$S$3)</f>
        <v>#NAME?</v>
      </c>
      <c r="AC53" s="544" t="str">
        <f t="array" aca="1" ref="AC53" ca="1">IFERROR(IF(W53=Z53,_xlfn.IFS(AND(Y53&lt;$S$2,AB53&lt;=$S$2),AB53-Y53,AND(Y53&lt;$S$2,AB53&gt;=$R$3),AB53-Y53-$T$4,AND(Y53&gt;$S$2,AB53&lt;=$S$3),AB53-Y53),FALSE),"")</f>
        <v/>
      </c>
      <c r="AD53" s="544" t="b">
        <f t="array" aca="1" ref="AD53" ca="1">IF(AC53=FALSE,_xlfn.IFS(Y53&lt;=$S$2,$S$2-Y53+($S$3-$R$3),Y53&gt;$S$2,$S$3-Y53),FALSE)</f>
        <v>0</v>
      </c>
      <c r="AE53" s="544" t="b">
        <f t="shared" ca="1" si="22"/>
        <v>0</v>
      </c>
      <c r="AF53" s="78">
        <f>IF(W53&lt;&gt;Z53,(NETWORKDAYS(W53,Z53,LISTAS!$X$2:$X$43)-2),0)</f>
        <v>0</v>
      </c>
      <c r="AG53" s="56">
        <f t="shared" si="23"/>
        <v>45604</v>
      </c>
      <c r="AH53" s="546">
        <f t="shared" si="24"/>
        <v>0.39583333333333331</v>
      </c>
      <c r="AI53" s="544" t="e">
        <f t="array" aca="1" ref="AI53" ca="1">_xlfn.IFS(AH53="","",AH53&lt;=$R$2,$R$2,AND(AH53&gt;=$R$2,AH53&lt;=$S$2),AH53,AND(AH53&gt;$S$2,AH53&lt;$R$3),$S$2,AND(AH53&gt;=$R$3,AH53&lt;=$S$3),AH53,AH53&gt;$S$3,$S$3)</f>
        <v>#NAME?</v>
      </c>
      <c r="AJ53" s="544" t="str">
        <f t="array" aca="1" ref="AJ53" ca="1">IFERROR(IF(W53=AG53,_xlfn.IFS(AND(X53&lt;$S$2,AI53&lt;=$S$2),AI53-X53,AND(X53&lt;$S$2,AI53&gt;=$R$3),AI53-X53-$T$4,AND(X53&gt;$S$2,AI53&lt;=$S$3),AI53-X53),FALSE),"")</f>
        <v/>
      </c>
      <c r="AK53" s="545" t="b">
        <f t="array" aca="1" ref="AK53" ca="1">IF(AJ53=FALSE,_xlfn.IFS(Y53&lt;=$S$2,$S$2-Y53+($S$3-$R$3),Y53&gt;$S$2,$S$3-Y53),FALSE)</f>
        <v>0</v>
      </c>
      <c r="AL53" s="545" t="b">
        <f t="shared" ca="1" si="25"/>
        <v>0</v>
      </c>
      <c r="AM53" s="78">
        <f>IF(AG53&lt;&gt;W53,(NETWORKDAYS(W53,AG53,LISTAS!$X$24:$X$42)-2),0)</f>
        <v>0</v>
      </c>
      <c r="AN53" s="80" t="e">
        <f t="array" aca="1" ref="AN53" ca="1">IF(U53="Erro","Erro",_xlfn.IFS(ISBLANK(T53),"",T53=R53,"DENTRO DO PRAZO",T53&gt;R53,"ATRASADO",T53&lt;R53,"ANTECIPADO"))</f>
        <v>#VALUE!</v>
      </c>
      <c r="AO53" s="81" t="e">
        <f t="shared" ca="1" si="26"/>
        <v>#VALUE!</v>
      </c>
      <c r="AP53" s="82" t="str">
        <f t="array" aca="1" ref="AP53" ca="1">IFERROR(_xlfn.IFS(AO53*100&gt;80,0,AND(AO53*100&lt;=80,AO53*100&gt;70),2,AND(AO53*100&lt;=70,AO53*100&gt;60),3,AND(AO53*100&lt;=60,AO53*100&gt;50),4,AND(AO53*100&lt;=50,AO53*100&gt;40),5,AND(AO53*100&lt;=40,AO53*100&gt;30),6,AND(AO53*100&lt;=30,AO53*100&gt;20),7,AND(AO53*100&lt;=20,AO53*100&gt;10),8,AND(AO53*100&lt;=10,AO53*100&gt;0),9,AO53=0,10,AND(AO53*100&gt;-25,AO53&lt;0),11,(AO53*100&lt;-25),12),"")</f>
        <v/>
      </c>
      <c r="AQ53" s="591"/>
      <c r="AR53" s="61"/>
      <c r="AS53" s="68" t="str">
        <f t="shared" si="27"/>
        <v/>
      </c>
      <c r="AT53" s="59" t="str">
        <f t="array" aca="1" ref="AT53" ca="1">IFERROR(_xlfn.IFS(AS53*100&lt;15,0,AND(AS53*100&gt;=15,AS53*100&lt;25),2,AND(AS53*100&gt;=25,AS53*100&lt;35),3,AND(AS53*100&gt;=35,AS53*100&lt;45),4,AND(AS53*100&gt;=45,AS53*100&lt;55),5,AND(AS53*100&gt;=55,AS53*100&lt;65),6,AND(AS53*100&gt;=65,AS53*100&lt;75),7,AND(AS53*100&gt;=75,AS53*100&lt;85),8,AND(AS53*100&gt;=85,AS53*100&lt;95),9,AND(AS53*100&gt;=95,AS53*100&lt;105),10,AND(AS53*100&gt;=105,AS53*100&lt;125),11,(AS53*100&gt;=125),12),"")</f>
        <v/>
      </c>
      <c r="AU53" s="591"/>
      <c r="AV53" s="59" t="str">
        <f t="array" aca="1" ref="AV53" ca="1">IFERROR((_xlfn.IFS(AU53="Inaceitável",0,AU53="Ruim",4,AU53="Regular",6,AU53="Bom",8,AU53="Precisa",10,AU53="Excepcional",12)),"")</f>
        <v/>
      </c>
      <c r="AW53" s="59" t="str">
        <f t="shared" ca="1" si="28"/>
        <v/>
      </c>
      <c r="AX53" s="62" t="str">
        <f t="shared" ca="1" si="29"/>
        <v/>
      </c>
      <c r="AY53" s="66" t="str">
        <f t="array" aca="1" ref="AY53" ca="1">IFERROR(_xlfn.IFS(OR(AP53=0,AT53=0,AX53=0),0,AND(AP53&lt;&gt;"",AT53&lt;&gt;"",AX53&lt;&gt;""),AVERAGE(AP53,AT53,AX53)),"")</f>
        <v/>
      </c>
    </row>
    <row r="54" spans="3:51" ht="35.25" customHeight="1">
      <c r="C54" s="814" t="str">
        <f>IF(F54=0,"",VLOOKUP(F54,'DFT - GNCP'!$D$4:$E$34,2))</f>
        <v xml:space="preserve"> Gestão da Unidade realizada</v>
      </c>
      <c r="D54" s="815"/>
      <c r="E54" s="816"/>
      <c r="F54" s="824" t="s">
        <v>683</v>
      </c>
      <c r="G54" s="815"/>
      <c r="H54" s="818"/>
      <c r="I54" s="198"/>
      <c r="J54" s="51" t="s">
        <v>680</v>
      </c>
      <c r="K54" s="50" t="s">
        <v>670</v>
      </c>
      <c r="L54" s="49">
        <v>1</v>
      </c>
      <c r="M54" s="51" t="s">
        <v>126</v>
      </c>
      <c r="N54" s="50" t="s">
        <v>123</v>
      </c>
      <c r="O54" s="53" t="str">
        <f t="array" aca="1" ref="O54" ca="1">IFERROR(_xlfn.IFS(AND(M54="Baixo",N54="Baixa"),"Muito Baixa",AND(M54="Baixo",N54="Média"),"Baixa",AND(M54="Médio",N54="Baixa"),"Baixa",AND(M54="Baixo",N54="Alta"),"Média",AND(M54="Médio",N54="Média"),"Média",AND(M54="Alto",N54="Baixa"),"Média",AND(M54="Médio",N54="Alta"),"Alta",AND(M54="Alto",N54="Média"),"Alta",AND(M54="Alto",N54="Alta"),"Muito Alta"),"")</f>
        <v/>
      </c>
      <c r="P54" s="54" t="str">
        <f t="array" aca="1" ref="P54" ca="1">IFERROR(_xlfn.IFS(O54="Muito Baixa",0.6,O54="Baixa",0.7,O54="Média",0.8,O54="Alta",0.9,O54="Muito Alta",1),"")</f>
        <v/>
      </c>
      <c r="Q54" s="55">
        <v>45604.375</v>
      </c>
      <c r="R54" s="55">
        <v>45604.388888888891</v>
      </c>
      <c r="S54" s="542" t="e">
        <f t="shared" ca="1" si="15"/>
        <v>#VALUE!</v>
      </c>
      <c r="T54" s="55">
        <v>45604.388888888891</v>
      </c>
      <c r="U54" s="543" t="e">
        <f t="shared" ca="1" si="16"/>
        <v>#VALUE!</v>
      </c>
      <c r="V54" s="79" t="e">
        <f t="shared" ca="1" si="17"/>
        <v>#VALUE!</v>
      </c>
      <c r="W54" s="56">
        <f t="shared" si="18"/>
        <v>45604</v>
      </c>
      <c r="X54" s="546">
        <f t="shared" si="19"/>
        <v>0.375</v>
      </c>
      <c r="Y54" s="544" t="e">
        <f t="array" aca="1" ref="Y54" ca="1">_xlfn.IFS(X54="","",X54&lt;=$R$2,$R$2,AND(X54&gt;=$R$2,X54&lt;=$S$2),X54,AND(X54&gt;$S$2,X54&lt;$R$3),$S$2,AND(X54&gt;=$R$3,X54&lt;=$S$3),X54,X54&gt;$S$3,$S$3)</f>
        <v>#NAME?</v>
      </c>
      <c r="Z54" s="56">
        <f t="shared" si="20"/>
        <v>45604</v>
      </c>
      <c r="AA54" s="546">
        <f t="shared" si="21"/>
        <v>0.3888888888888889</v>
      </c>
      <c r="AB54" s="544" t="e">
        <f t="array" aca="1" ref="AB54" ca="1">_xlfn.IFS(AA54="","",AA54&lt;=$R$2,$R$2,AND(AA54&gt;=$R$2,AA54&lt;=$S$2),AA54,AND(AA54&gt;$S$2,AA54&lt;$R$3),$S$2,AND(AA54&gt;=$R$3,AA54&lt;=$S$3),AA54,AA54&gt;$S$3,$S$3)</f>
        <v>#NAME?</v>
      </c>
      <c r="AC54" s="544" t="str">
        <f t="array" aca="1" ref="AC54" ca="1">IFERROR(IF(W54=Z54,_xlfn.IFS(AND(Y54&lt;$S$2,AB54&lt;=$S$2),AB54-Y54,AND(Y54&lt;$S$2,AB54&gt;=$R$3),AB54-Y54-$T$4,AND(Y54&gt;$S$2,AB54&lt;=$S$3),AB54-Y54),FALSE),"")</f>
        <v/>
      </c>
      <c r="AD54" s="544" t="b">
        <f t="array" aca="1" ref="AD54" ca="1">IF(AC54=FALSE,_xlfn.IFS(Y54&lt;=$S$2,$S$2-Y54+($S$3-$R$3),Y54&gt;$S$2,$S$3-Y54),FALSE)</f>
        <v>0</v>
      </c>
      <c r="AE54" s="544" t="b">
        <f t="shared" ca="1" si="22"/>
        <v>0</v>
      </c>
      <c r="AF54" s="78">
        <f>IF(W54&lt;&gt;Z54,(NETWORKDAYS(W54,Z54,LISTAS!$X$2:$X$43)-2),0)</f>
        <v>0</v>
      </c>
      <c r="AG54" s="56">
        <f t="shared" si="23"/>
        <v>45604</v>
      </c>
      <c r="AH54" s="546">
        <f t="shared" si="24"/>
        <v>0.3888888888888889</v>
      </c>
      <c r="AI54" s="544" t="e">
        <f t="array" aca="1" ref="AI54" ca="1">_xlfn.IFS(AH54="","",AH54&lt;=$R$2,$R$2,AND(AH54&gt;=$R$2,AH54&lt;=$S$2),AH54,AND(AH54&gt;$S$2,AH54&lt;$R$3),$S$2,AND(AH54&gt;=$R$3,AH54&lt;=$S$3),AH54,AH54&gt;$S$3,$S$3)</f>
        <v>#NAME?</v>
      </c>
      <c r="AJ54" s="544" t="str">
        <f t="array" aca="1" ref="AJ54" ca="1">IFERROR(IF(W54=AG54,_xlfn.IFS(AND(X54&lt;$S$2,AI54&lt;=$S$2),AI54-X54,AND(X54&lt;$S$2,AI54&gt;=$R$3),AI54-X54-$T$4,AND(X54&gt;$S$2,AI54&lt;=$S$3),AI54-X54),FALSE),"")</f>
        <v/>
      </c>
      <c r="AK54" s="545" t="b">
        <f t="array" aca="1" ref="AK54" ca="1">IF(AJ54=FALSE,_xlfn.IFS(Y54&lt;=$S$2,$S$2-Y54+($S$3-$R$3),Y54&gt;$S$2,$S$3-Y54),FALSE)</f>
        <v>0</v>
      </c>
      <c r="AL54" s="545" t="b">
        <f t="shared" ca="1" si="25"/>
        <v>0</v>
      </c>
      <c r="AM54" s="78">
        <f>IF(AG54&lt;&gt;W54,(NETWORKDAYS(W54,AG54,LISTAS!$X$24:$X$42)-2),0)</f>
        <v>0</v>
      </c>
      <c r="AN54" s="80" t="e">
        <f t="array" aca="1" ref="AN54" ca="1">IF(U54="Erro","Erro",_xlfn.IFS(ISBLANK(T54),"",T54=R54,"DENTRO DO PRAZO",T54&gt;R54,"ATRASADO",T54&lt;R54,"ANTECIPADO"))</f>
        <v>#VALUE!</v>
      </c>
      <c r="AO54" s="81" t="e">
        <f t="shared" ca="1" si="26"/>
        <v>#VALUE!</v>
      </c>
      <c r="AP54" s="82" t="str">
        <f t="array" aca="1" ref="AP54" ca="1">IFERROR(_xlfn.IFS(AO54*100&gt;80,0,AND(AO54*100&lt;=80,AO54*100&gt;70),2,AND(AO54*100&lt;=70,AO54*100&gt;60),3,AND(AO54*100&lt;=60,AO54*100&gt;50),4,AND(AO54*100&lt;=50,AO54*100&gt;40),5,AND(AO54*100&lt;=40,AO54*100&gt;30),6,AND(AO54*100&lt;=30,AO54*100&gt;20),7,AND(AO54*100&lt;=20,AO54*100&gt;10),8,AND(AO54*100&lt;=10,AO54*100&gt;0),9,AO54=0,10,AND(AO54*100&gt;-25,AO54&lt;0),11,(AO54*100&lt;-25),12),"")</f>
        <v/>
      </c>
      <c r="AQ54" s="591"/>
      <c r="AR54" s="61"/>
      <c r="AS54" s="68" t="str">
        <f t="shared" si="27"/>
        <v/>
      </c>
      <c r="AT54" s="59" t="str">
        <f t="array" aca="1" ref="AT54" ca="1">IFERROR(_xlfn.IFS(AS54*100&lt;15,0,AND(AS54*100&gt;=15,AS54*100&lt;25),2,AND(AS54*100&gt;=25,AS54*100&lt;35),3,AND(AS54*100&gt;=35,AS54*100&lt;45),4,AND(AS54*100&gt;=45,AS54*100&lt;55),5,AND(AS54*100&gt;=55,AS54*100&lt;65),6,AND(AS54*100&gt;=65,AS54*100&lt;75),7,AND(AS54*100&gt;=75,AS54*100&lt;85),8,AND(AS54*100&gt;=85,AS54*100&lt;95),9,AND(AS54*100&gt;=95,AS54*100&lt;105),10,AND(AS54*100&gt;=105,AS54*100&lt;125),11,(AS54*100&gt;=125),12),"")</f>
        <v/>
      </c>
      <c r="AU54" s="591"/>
      <c r="AV54" s="59" t="str">
        <f t="array" aca="1" ref="AV54" ca="1">IFERROR((_xlfn.IFS(AU54="Inaceitável",0,AU54="Ruim",4,AU54="Regular",6,AU54="Bom",8,AU54="Precisa",10,AU54="Excepcional",12)),"")</f>
        <v/>
      </c>
      <c r="AW54" s="59" t="str">
        <f t="shared" ca="1" si="28"/>
        <v/>
      </c>
      <c r="AX54" s="62" t="str">
        <f t="shared" ca="1" si="29"/>
        <v/>
      </c>
      <c r="AY54" s="66" t="str">
        <f t="array" aca="1" ref="AY54" ca="1">IFERROR(_xlfn.IFS(OR(AP54=0,AT54=0,AX54=0),0,AND(AP54&lt;&gt;"",AT54&lt;&gt;"",AX54&lt;&gt;""),AVERAGE(AP54,AT54,AX54)),"")</f>
        <v/>
      </c>
    </row>
    <row r="55" spans="3:51" ht="35.25" customHeight="1">
      <c r="C55" s="814" t="str">
        <f>IF(F55=0,"",VLOOKUP(F55,'DFT - GNCP'!$D$4:$E$34,2))</f>
        <v>Gestão das etapas de avaliação de desempenho do estágio probatório realizada</v>
      </c>
      <c r="D55" s="815"/>
      <c r="E55" s="816"/>
      <c r="F55" s="824" t="s">
        <v>679</v>
      </c>
      <c r="G55" s="815"/>
      <c r="H55" s="818"/>
      <c r="I55" s="198"/>
      <c r="J55" s="51" t="s">
        <v>680</v>
      </c>
      <c r="K55" s="50" t="s">
        <v>670</v>
      </c>
      <c r="L55" s="49">
        <v>1</v>
      </c>
      <c r="M55" s="51" t="s">
        <v>126</v>
      </c>
      <c r="N55" s="50" t="s">
        <v>123</v>
      </c>
      <c r="O55" s="53" t="str">
        <f t="array" aca="1" ref="O55" ca="1">IFERROR(_xlfn.IFS(AND(M55="Baixo",N55="Baixa"),"Muito Baixa",AND(M55="Baixo",N55="Média"),"Baixa",AND(M55="Médio",N55="Baixa"),"Baixa",AND(M55="Baixo",N55="Alta"),"Média",AND(M55="Médio",N55="Média"),"Média",AND(M55="Alto",N55="Baixa"),"Média",AND(M55="Médio",N55="Alta"),"Alta",AND(M55="Alto",N55="Média"),"Alta",AND(M55="Alto",N55="Alta"),"Muito Alta"),"")</f>
        <v/>
      </c>
      <c r="P55" s="54" t="str">
        <f t="array" aca="1" ref="P55" ca="1">IFERROR(_xlfn.IFS(O55="Muito Baixa",0.6,O55="Baixa",0.7,O55="Média",0.8,O55="Alta",0.9,O55="Muito Alta",1),"")</f>
        <v/>
      </c>
      <c r="Q55" s="55">
        <v>45604.388888888891</v>
      </c>
      <c r="R55" s="55">
        <v>45604.435416666667</v>
      </c>
      <c r="S55" s="542" t="e">
        <f t="shared" ca="1" si="15"/>
        <v>#VALUE!</v>
      </c>
      <c r="T55" s="55">
        <v>45604.435416666667</v>
      </c>
      <c r="U55" s="543" t="e">
        <f t="shared" ca="1" si="16"/>
        <v>#VALUE!</v>
      </c>
      <c r="V55" s="79" t="e">
        <f t="shared" ca="1" si="17"/>
        <v>#VALUE!</v>
      </c>
      <c r="W55" s="56">
        <f t="shared" si="18"/>
        <v>45604</v>
      </c>
      <c r="X55" s="546">
        <f t="shared" si="19"/>
        <v>0.3888888888888889</v>
      </c>
      <c r="Y55" s="544" t="e">
        <f t="array" aca="1" ref="Y55" ca="1">_xlfn.IFS(X55="","",X55&lt;=$R$2,$R$2,AND(X55&gt;=$R$2,X55&lt;=$S$2),X55,AND(X55&gt;$S$2,X55&lt;$R$3),$S$2,AND(X55&gt;=$R$3,X55&lt;=$S$3),X55,X55&gt;$S$3,$S$3)</f>
        <v>#NAME?</v>
      </c>
      <c r="Z55" s="56">
        <f t="shared" si="20"/>
        <v>45604</v>
      </c>
      <c r="AA55" s="546">
        <f t="shared" si="21"/>
        <v>0.43541666666666662</v>
      </c>
      <c r="AB55" s="544" t="e">
        <f t="array" aca="1" ref="AB55" ca="1">_xlfn.IFS(AA55="","",AA55&lt;=$R$2,$R$2,AND(AA55&gt;=$R$2,AA55&lt;=$S$2),AA55,AND(AA55&gt;$S$2,AA55&lt;$R$3),$S$2,AND(AA55&gt;=$R$3,AA55&lt;=$S$3),AA55,AA55&gt;$S$3,$S$3)</f>
        <v>#NAME?</v>
      </c>
      <c r="AC55" s="544" t="str">
        <f t="array" aca="1" ref="AC55" ca="1">IFERROR(IF(W55=Z55,_xlfn.IFS(AND(Y55&lt;$S$2,AB55&lt;=$S$2),AB55-Y55,AND(Y55&lt;$S$2,AB55&gt;=$R$3),AB55-Y55-$T$4,AND(Y55&gt;$S$2,AB55&lt;=$S$3),AB55-Y55),FALSE),"")</f>
        <v/>
      </c>
      <c r="AD55" s="544" t="b">
        <f t="array" aca="1" ref="AD55" ca="1">IF(AC55=FALSE,_xlfn.IFS(Y55&lt;=$S$2,$S$2-Y55+($S$3-$R$3),Y55&gt;$S$2,$S$3-Y55),FALSE)</f>
        <v>0</v>
      </c>
      <c r="AE55" s="544" t="b">
        <f t="shared" ca="1" si="22"/>
        <v>0</v>
      </c>
      <c r="AF55" s="78">
        <f>IF(W55&lt;&gt;Z55,(NETWORKDAYS(W55,Z55,LISTAS!$X$2:$X$43)-2),0)</f>
        <v>0</v>
      </c>
      <c r="AG55" s="56">
        <f t="shared" si="23"/>
        <v>45604</v>
      </c>
      <c r="AH55" s="546">
        <f t="shared" si="24"/>
        <v>0.43541666666666662</v>
      </c>
      <c r="AI55" s="544" t="e">
        <f t="array" aca="1" ref="AI55" ca="1">_xlfn.IFS(AH55="","",AH55&lt;=$R$2,$R$2,AND(AH55&gt;=$R$2,AH55&lt;=$S$2),AH55,AND(AH55&gt;$S$2,AH55&lt;$R$3),$S$2,AND(AH55&gt;=$R$3,AH55&lt;=$S$3),AH55,AH55&gt;$S$3,$S$3)</f>
        <v>#NAME?</v>
      </c>
      <c r="AJ55" s="544" t="str">
        <f t="array" aca="1" ref="AJ55" ca="1">IFERROR(IF(W55=AG55,_xlfn.IFS(AND(X55&lt;$S$2,AI55&lt;=$S$2),AI55-X55,AND(X55&lt;$S$2,AI55&gt;=$R$3),AI55-X55-$T$4,AND(X55&gt;$S$2,AI55&lt;=$S$3),AI55-X55),FALSE),"")</f>
        <v/>
      </c>
      <c r="AK55" s="545" t="b">
        <f t="array" aca="1" ref="AK55" ca="1">IF(AJ55=FALSE,_xlfn.IFS(Y55&lt;=$S$2,$S$2-Y55+($S$3-$R$3),Y55&gt;$S$2,$S$3-Y55),FALSE)</f>
        <v>0</v>
      </c>
      <c r="AL55" s="545" t="b">
        <f t="shared" ca="1" si="25"/>
        <v>0</v>
      </c>
      <c r="AM55" s="78">
        <f>IF(AG55&lt;&gt;W55,(NETWORKDAYS(W55,AG55,LISTAS!$X$24:$X$42)-2),0)</f>
        <v>0</v>
      </c>
      <c r="AN55" s="80" t="e">
        <f t="array" aca="1" ref="AN55" ca="1">IF(U55="Erro","Erro",_xlfn.IFS(ISBLANK(T55),"",T55=R55,"DENTRO DO PRAZO",T55&gt;R55,"ATRASADO",T55&lt;R55,"ANTECIPADO"))</f>
        <v>#VALUE!</v>
      </c>
      <c r="AO55" s="81" t="e">
        <f t="shared" ca="1" si="26"/>
        <v>#VALUE!</v>
      </c>
      <c r="AP55" s="82" t="str">
        <f t="array" aca="1" ref="AP55" ca="1">IFERROR(_xlfn.IFS(AO55*100&gt;80,0,AND(AO55*100&lt;=80,AO55*100&gt;70),2,AND(AO55*100&lt;=70,AO55*100&gt;60),3,AND(AO55*100&lt;=60,AO55*100&gt;50),4,AND(AO55*100&lt;=50,AO55*100&gt;40),5,AND(AO55*100&lt;=40,AO55*100&gt;30),6,AND(AO55*100&lt;=30,AO55*100&gt;20),7,AND(AO55*100&lt;=20,AO55*100&gt;10),8,AND(AO55*100&lt;=10,AO55*100&gt;0),9,AO55=0,10,AND(AO55*100&gt;-25,AO55&lt;0),11,(AO55*100&lt;-25),12),"")</f>
        <v/>
      </c>
      <c r="AQ55" s="591"/>
      <c r="AR55" s="61"/>
      <c r="AS55" s="68" t="str">
        <f t="shared" si="27"/>
        <v/>
      </c>
      <c r="AT55" s="59" t="str">
        <f t="array" aca="1" ref="AT55" ca="1">IFERROR(_xlfn.IFS(AS55*100&lt;15,0,AND(AS55*100&gt;=15,AS55*100&lt;25),2,AND(AS55*100&gt;=25,AS55*100&lt;35),3,AND(AS55*100&gt;=35,AS55*100&lt;45),4,AND(AS55*100&gt;=45,AS55*100&lt;55),5,AND(AS55*100&gt;=55,AS55*100&lt;65),6,AND(AS55*100&gt;=65,AS55*100&lt;75),7,AND(AS55*100&gt;=75,AS55*100&lt;85),8,AND(AS55*100&gt;=85,AS55*100&lt;95),9,AND(AS55*100&gt;=95,AS55*100&lt;105),10,AND(AS55*100&gt;=105,AS55*100&lt;125),11,(AS55*100&gt;=125),12),"")</f>
        <v/>
      </c>
      <c r="AU55" s="591"/>
      <c r="AV55" s="59" t="str">
        <f t="array" aca="1" ref="AV55" ca="1">IFERROR((_xlfn.IFS(AU55="Inaceitável",0,AU55="Ruim",4,AU55="Regular",6,AU55="Bom",8,AU55="Precisa",10,AU55="Excepcional",12)),"")</f>
        <v/>
      </c>
      <c r="AW55" s="59" t="str">
        <f t="shared" ca="1" si="28"/>
        <v/>
      </c>
      <c r="AX55" s="62" t="str">
        <f t="shared" ca="1" si="29"/>
        <v/>
      </c>
      <c r="AY55" s="66" t="str">
        <f t="array" aca="1" ref="AY55" ca="1">IFERROR(_xlfn.IFS(OR(AP55=0,AT55=0,AX55=0),0,AND(AP55&lt;&gt;"",AT55&lt;&gt;"",AX55&lt;&gt;""),AVERAGE(AP55,AT55,AX55)),"")</f>
        <v/>
      </c>
    </row>
    <row r="56" spans="3:51" ht="35.25" customHeight="1">
      <c r="C56" s="814" t="str">
        <f>IF(F56=0,"",VLOOKUP(F56,'DFT - GNCP'!$D$4:$E$34,2))</f>
        <v>Legislação e normativas de pessoal do Poder Executivo adequadas</v>
      </c>
      <c r="D56" s="815"/>
      <c r="E56" s="816"/>
      <c r="F56" s="824" t="s">
        <v>678</v>
      </c>
      <c r="G56" s="815"/>
      <c r="H56" s="818"/>
      <c r="I56" s="198"/>
      <c r="J56" s="51" t="s">
        <v>673</v>
      </c>
      <c r="K56" s="50" t="s">
        <v>670</v>
      </c>
      <c r="L56" s="49">
        <v>2</v>
      </c>
      <c r="M56" s="51" t="s">
        <v>126</v>
      </c>
      <c r="N56" s="50" t="s">
        <v>132</v>
      </c>
      <c r="O56" s="53" t="str">
        <f t="array" aca="1" ref="O56" ca="1">IFERROR(_xlfn.IFS(AND(M56="Baixo",N56="Baixa"),"Muito Baixa",AND(M56="Baixo",N56="Média"),"Baixa",AND(M56="Médio",N56="Baixa"),"Baixa",AND(M56="Baixo",N56="Alta"),"Média",AND(M56="Médio",N56="Média"),"Média",AND(M56="Alto",N56="Baixa"),"Média",AND(M56="Médio",N56="Alta"),"Alta",AND(M56="Alto",N56="Média"),"Alta",AND(M56="Alto",N56="Alta"),"Muito Alta"),"")</f>
        <v/>
      </c>
      <c r="P56" s="54" t="str">
        <f t="array" aca="1" ref="P56" ca="1">IFERROR(_xlfn.IFS(O56="Muito Baixa",0.6,O56="Baixa",0.7,O56="Média",0.8,O56="Alta",0.9,O56="Muito Alta",1),"")</f>
        <v/>
      </c>
      <c r="Q56" s="55">
        <v>45604.435416666667</v>
      </c>
      <c r="R56" s="55">
        <v>45604.583333333343</v>
      </c>
      <c r="S56" s="542" t="e">
        <f t="shared" ca="1" si="15"/>
        <v>#VALUE!</v>
      </c>
      <c r="T56" s="55">
        <v>45604.583333333343</v>
      </c>
      <c r="U56" s="543" t="e">
        <f t="shared" ca="1" si="16"/>
        <v>#VALUE!</v>
      </c>
      <c r="V56" s="79" t="e">
        <f t="shared" ca="1" si="17"/>
        <v>#VALUE!</v>
      </c>
      <c r="W56" s="56">
        <f t="shared" si="18"/>
        <v>45604</v>
      </c>
      <c r="X56" s="546">
        <f t="shared" si="19"/>
        <v>0.43541666666666662</v>
      </c>
      <c r="Y56" s="544" t="e">
        <f t="array" aca="1" ref="Y56" ca="1">_xlfn.IFS(X56="","",X56&lt;=$R$2,$R$2,AND(X56&gt;=$R$2,X56&lt;=$S$2),X56,AND(X56&gt;$S$2,X56&lt;$R$3),$S$2,AND(X56&gt;=$R$3,X56&lt;=$S$3),X56,X56&gt;$S$3,$S$3)</f>
        <v>#NAME?</v>
      </c>
      <c r="Z56" s="56">
        <f t="shared" si="20"/>
        <v>45604</v>
      </c>
      <c r="AA56" s="546">
        <f t="shared" si="21"/>
        <v>0.58333333333333337</v>
      </c>
      <c r="AB56" s="544" t="e">
        <f t="array" aca="1" ref="AB56" ca="1">_xlfn.IFS(AA56="","",AA56&lt;=$R$2,$R$2,AND(AA56&gt;=$R$2,AA56&lt;=$S$2),AA56,AND(AA56&gt;$S$2,AA56&lt;$R$3),$S$2,AND(AA56&gt;=$R$3,AA56&lt;=$S$3),AA56,AA56&gt;$S$3,$S$3)</f>
        <v>#NAME?</v>
      </c>
      <c r="AC56" s="544" t="str">
        <f t="array" aca="1" ref="AC56" ca="1">IFERROR(IF(W56=Z56,_xlfn.IFS(AND(Y56&lt;$S$2,AB56&lt;=$S$2),AB56-Y56,AND(Y56&lt;$S$2,AB56&gt;=$R$3),AB56-Y56-$T$4,AND(Y56&gt;$S$2,AB56&lt;=$S$3),AB56-Y56),FALSE),"")</f>
        <v/>
      </c>
      <c r="AD56" s="544" t="b">
        <f t="array" aca="1" ref="AD56" ca="1">IF(AC56=FALSE,_xlfn.IFS(Y56&lt;=$S$2,$S$2-Y56+($S$3-$R$3),Y56&gt;$S$2,$S$3-Y56),FALSE)</f>
        <v>0</v>
      </c>
      <c r="AE56" s="544" t="b">
        <f t="shared" ca="1" si="22"/>
        <v>0</v>
      </c>
      <c r="AF56" s="78">
        <f>IF(W56&lt;&gt;Z56,(NETWORKDAYS(W56,Z56,LISTAS!$X$2:$X$43)-2),0)</f>
        <v>0</v>
      </c>
      <c r="AG56" s="56">
        <f t="shared" si="23"/>
        <v>45604</v>
      </c>
      <c r="AH56" s="546">
        <f t="shared" si="24"/>
        <v>0.58333333333333337</v>
      </c>
      <c r="AI56" s="544" t="e">
        <f t="array" aca="1" ref="AI56" ca="1">_xlfn.IFS(AH56="","",AH56&lt;=$R$2,$R$2,AND(AH56&gt;=$R$2,AH56&lt;=$S$2),AH56,AND(AH56&gt;$S$2,AH56&lt;$R$3),$S$2,AND(AH56&gt;=$R$3,AH56&lt;=$S$3),AH56,AH56&gt;$S$3,$S$3)</f>
        <v>#NAME?</v>
      </c>
      <c r="AJ56" s="544" t="str">
        <f t="array" aca="1" ref="AJ56" ca="1">IFERROR(IF(W56=AG56,_xlfn.IFS(AND(X56&lt;$S$2,AI56&lt;=$S$2),AI56-X56,AND(X56&lt;$S$2,AI56&gt;=$R$3),AI56-X56-$T$4,AND(X56&gt;$S$2,AI56&lt;=$S$3),AI56-X56),FALSE),"")</f>
        <v/>
      </c>
      <c r="AK56" s="545" t="b">
        <f t="array" aca="1" ref="AK56" ca="1">IF(AJ56=FALSE,_xlfn.IFS(Y56&lt;=$S$2,$S$2-Y56+($S$3-$R$3),Y56&gt;$S$2,$S$3-Y56),FALSE)</f>
        <v>0</v>
      </c>
      <c r="AL56" s="545" t="b">
        <f t="shared" ca="1" si="25"/>
        <v>0</v>
      </c>
      <c r="AM56" s="78">
        <f>IF(AG56&lt;&gt;W56,(NETWORKDAYS(W56,AG56,LISTAS!$X$24:$X$42)-2),0)</f>
        <v>0</v>
      </c>
      <c r="AN56" s="80" t="e">
        <f t="array" aca="1" ref="AN56" ca="1">IF(U56="Erro","Erro",_xlfn.IFS(ISBLANK(T56),"",T56=R56,"DENTRO DO PRAZO",T56&gt;R56,"ATRASADO",T56&lt;R56,"ANTECIPADO"))</f>
        <v>#VALUE!</v>
      </c>
      <c r="AO56" s="81" t="e">
        <f t="shared" ca="1" si="26"/>
        <v>#VALUE!</v>
      </c>
      <c r="AP56" s="82" t="str">
        <f t="array" aca="1" ref="AP56" ca="1">IFERROR(_xlfn.IFS(AO56*100&gt;80,0,AND(AO56*100&lt;=80,AO56*100&gt;70),2,AND(AO56*100&lt;=70,AO56*100&gt;60),3,AND(AO56*100&lt;=60,AO56*100&gt;50),4,AND(AO56*100&lt;=50,AO56*100&gt;40),5,AND(AO56*100&lt;=40,AO56*100&gt;30),6,AND(AO56*100&lt;=30,AO56*100&gt;20),7,AND(AO56*100&lt;=20,AO56*100&gt;10),8,AND(AO56*100&lt;=10,AO56*100&gt;0),9,AO56=0,10,AND(AO56*100&gt;-25,AO56&lt;0),11,(AO56*100&lt;-25),12),"")</f>
        <v/>
      </c>
      <c r="AQ56" s="591"/>
      <c r="AR56" s="61"/>
      <c r="AS56" s="68" t="str">
        <f t="shared" si="27"/>
        <v/>
      </c>
      <c r="AT56" s="59" t="str">
        <f t="array" aca="1" ref="AT56" ca="1">IFERROR(_xlfn.IFS(AS56*100&lt;15,0,AND(AS56*100&gt;=15,AS56*100&lt;25),2,AND(AS56*100&gt;=25,AS56*100&lt;35),3,AND(AS56*100&gt;=35,AS56*100&lt;45),4,AND(AS56*100&gt;=45,AS56*100&lt;55),5,AND(AS56*100&gt;=55,AS56*100&lt;65),6,AND(AS56*100&gt;=65,AS56*100&lt;75),7,AND(AS56*100&gt;=75,AS56*100&lt;85),8,AND(AS56*100&gt;=85,AS56*100&lt;95),9,AND(AS56*100&gt;=95,AS56*100&lt;105),10,AND(AS56*100&gt;=105,AS56*100&lt;125),11,(AS56*100&gt;=125),12),"")</f>
        <v/>
      </c>
      <c r="AU56" s="591"/>
      <c r="AV56" s="59" t="str">
        <f t="array" aca="1" ref="AV56" ca="1">IFERROR((_xlfn.IFS(AU56="Inaceitável",0,AU56="Ruim",4,AU56="Regular",6,AU56="Bom",8,AU56="Precisa",10,AU56="Excepcional",12)),"")</f>
        <v/>
      </c>
      <c r="AW56" s="59" t="str">
        <f t="shared" ca="1" si="28"/>
        <v/>
      </c>
      <c r="AX56" s="62" t="str">
        <f t="shared" ca="1" si="29"/>
        <v/>
      </c>
      <c r="AY56" s="66" t="str">
        <f t="array" aca="1" ref="AY56" ca="1">IFERROR(_xlfn.IFS(OR(AP56=0,AT56=0,AX56=0),0,AND(AP56&lt;&gt;"",AT56&lt;&gt;"",AX56&lt;&gt;""),AVERAGE(AP56,AT56,AX56)),"")</f>
        <v/>
      </c>
    </row>
    <row r="57" spans="3:51" ht="35.25" customHeight="1">
      <c r="C57" s="814" t="str">
        <f>IF(F57=0,"",VLOOKUP(F57,'DFT - GNCP'!$D$4:$E$34,2))</f>
        <v>Legislação e normativas de pessoal do Poder Executivo adequadas</v>
      </c>
      <c r="D57" s="815"/>
      <c r="E57" s="816"/>
      <c r="F57" s="824" t="s">
        <v>678</v>
      </c>
      <c r="G57" s="815"/>
      <c r="H57" s="818"/>
      <c r="I57" s="198"/>
      <c r="J57" s="51" t="s">
        <v>680</v>
      </c>
      <c r="K57" s="50" t="s">
        <v>670</v>
      </c>
      <c r="L57" s="49">
        <v>4</v>
      </c>
      <c r="M57" s="51" t="s">
        <v>122</v>
      </c>
      <c r="N57" s="50" t="s">
        <v>123</v>
      </c>
      <c r="O57" s="53" t="str">
        <f t="array" aca="1" ref="O57" ca="1">IFERROR(_xlfn.IFS(AND(M57="Baixo",N57="Baixa"),"Muito Baixa",AND(M57="Baixo",N57="Média"),"Baixa",AND(M57="Médio",N57="Baixa"),"Baixa",AND(M57="Baixo",N57="Alta"),"Média",AND(M57="Médio",N57="Média"),"Média",AND(M57="Alto",N57="Baixa"),"Média",AND(M57="Médio",N57="Alta"),"Alta",AND(M57="Alto",N57="Média"),"Alta",AND(M57="Alto",N57="Alta"),"Muito Alta"),"")</f>
        <v/>
      </c>
      <c r="P57" s="54" t="str">
        <f t="array" aca="1" ref="P57" ca="1">IFERROR(_xlfn.IFS(O57="Muito Baixa",0.6,O57="Baixa",0.7,O57="Média",0.8,O57="Alta",0.9,O57="Muito Alta",1),"")</f>
        <v/>
      </c>
      <c r="Q57" s="55">
        <v>45607.333333333343</v>
      </c>
      <c r="R57" s="55">
        <v>45607.375</v>
      </c>
      <c r="S57" s="542" t="e">
        <f t="shared" ca="1" si="15"/>
        <v>#VALUE!</v>
      </c>
      <c r="T57" s="55">
        <v>45607.375</v>
      </c>
      <c r="U57" s="543" t="e">
        <f t="shared" ca="1" si="16"/>
        <v>#VALUE!</v>
      </c>
      <c r="V57" s="79" t="e">
        <f t="shared" ca="1" si="17"/>
        <v>#VALUE!</v>
      </c>
      <c r="W57" s="56">
        <f t="shared" si="18"/>
        <v>45607</v>
      </c>
      <c r="X57" s="546">
        <f t="shared" si="19"/>
        <v>0.33333333333333331</v>
      </c>
      <c r="Y57" s="544" t="e">
        <f t="array" aca="1" ref="Y57" ca="1">_xlfn.IFS(X57="","",X57&lt;=$R$2,$R$2,AND(X57&gt;=$R$2,X57&lt;=$S$2),X57,AND(X57&gt;$S$2,X57&lt;$R$3),$S$2,AND(X57&gt;=$R$3,X57&lt;=$S$3),X57,X57&gt;$S$3,$S$3)</f>
        <v>#NAME?</v>
      </c>
      <c r="Z57" s="56">
        <f t="shared" si="20"/>
        <v>45607</v>
      </c>
      <c r="AA57" s="546">
        <f t="shared" si="21"/>
        <v>0.375</v>
      </c>
      <c r="AB57" s="544" t="e">
        <f t="array" aca="1" ref="AB57" ca="1">_xlfn.IFS(AA57="","",AA57&lt;=$R$2,$R$2,AND(AA57&gt;=$R$2,AA57&lt;=$S$2),AA57,AND(AA57&gt;$S$2,AA57&lt;$R$3),$S$2,AND(AA57&gt;=$R$3,AA57&lt;=$S$3),AA57,AA57&gt;$S$3,$S$3)</f>
        <v>#NAME?</v>
      </c>
      <c r="AC57" s="544" t="str">
        <f t="array" aca="1" ref="AC57" ca="1">IFERROR(IF(W57=Z57,_xlfn.IFS(AND(Y57&lt;$S$2,AB57&lt;=$S$2),AB57-Y57,AND(Y57&lt;$S$2,AB57&gt;=$R$3),AB57-Y57-$T$4,AND(Y57&gt;$S$2,AB57&lt;=$S$3),AB57-Y57),FALSE),"")</f>
        <v/>
      </c>
      <c r="AD57" s="544" t="b">
        <f t="array" aca="1" ref="AD57" ca="1">IF(AC57=FALSE,_xlfn.IFS(Y57&lt;=$S$2,$S$2-Y57+($S$3-$R$3),Y57&gt;$S$2,$S$3-Y57),FALSE)</f>
        <v>0</v>
      </c>
      <c r="AE57" s="544" t="b">
        <f t="shared" ca="1" si="22"/>
        <v>0</v>
      </c>
      <c r="AF57" s="78">
        <f>IF(W57&lt;&gt;Z57,(NETWORKDAYS(W57,Z57,LISTAS!$X$2:$X$43)-2),0)</f>
        <v>0</v>
      </c>
      <c r="AG57" s="56">
        <f t="shared" si="23"/>
        <v>45607</v>
      </c>
      <c r="AH57" s="546">
        <f t="shared" si="24"/>
        <v>0.375</v>
      </c>
      <c r="AI57" s="544" t="e">
        <f t="array" aca="1" ref="AI57" ca="1">_xlfn.IFS(AH57="","",AH57&lt;=$R$2,$R$2,AND(AH57&gt;=$R$2,AH57&lt;=$S$2),AH57,AND(AH57&gt;$S$2,AH57&lt;$R$3),$S$2,AND(AH57&gt;=$R$3,AH57&lt;=$S$3),AH57,AH57&gt;$S$3,$S$3)</f>
        <v>#NAME?</v>
      </c>
      <c r="AJ57" s="544" t="str">
        <f t="array" aca="1" ref="AJ57" ca="1">IFERROR(IF(W57=AG57,_xlfn.IFS(AND(X57&lt;$S$2,AI57&lt;=$S$2),AI57-X57,AND(X57&lt;$S$2,AI57&gt;=$R$3),AI57-X57-$T$4,AND(X57&gt;$S$2,AI57&lt;=$S$3),AI57-X57),FALSE),"")</f>
        <v/>
      </c>
      <c r="AK57" s="545" t="b">
        <f t="array" aca="1" ref="AK57" ca="1">IF(AJ57=FALSE,_xlfn.IFS(Y57&lt;=$S$2,$S$2-Y57+($S$3-$R$3),Y57&gt;$S$2,$S$3-Y57),FALSE)</f>
        <v>0</v>
      </c>
      <c r="AL57" s="545" t="b">
        <f t="shared" ca="1" si="25"/>
        <v>0</v>
      </c>
      <c r="AM57" s="78">
        <f>IF(AG57&lt;&gt;W57,(NETWORKDAYS(W57,AG57,LISTAS!$X$24:$X$42)-2),0)</f>
        <v>0</v>
      </c>
      <c r="AN57" s="80" t="e">
        <f t="array" aca="1" ref="AN57" ca="1">IF(U57="Erro","Erro",_xlfn.IFS(ISBLANK(T57),"",T57=R57,"DENTRO DO PRAZO",T57&gt;R57,"ATRASADO",T57&lt;R57,"ANTECIPADO"))</f>
        <v>#VALUE!</v>
      </c>
      <c r="AO57" s="81" t="e">
        <f t="shared" ca="1" si="26"/>
        <v>#VALUE!</v>
      </c>
      <c r="AP57" s="82" t="str">
        <f t="array" aca="1" ref="AP57" ca="1">IFERROR(_xlfn.IFS(AO57*100&gt;80,0,AND(AO57*100&lt;=80,AO57*100&gt;70),2,AND(AO57*100&lt;=70,AO57*100&gt;60),3,AND(AO57*100&lt;=60,AO57*100&gt;50),4,AND(AO57*100&lt;=50,AO57*100&gt;40),5,AND(AO57*100&lt;=40,AO57*100&gt;30),6,AND(AO57*100&lt;=30,AO57*100&gt;20),7,AND(AO57*100&lt;=20,AO57*100&gt;10),8,AND(AO57*100&lt;=10,AO57*100&gt;0),9,AO57=0,10,AND(AO57*100&gt;-25,AO57&lt;0),11,(AO57*100&lt;-25),12),"")</f>
        <v/>
      </c>
      <c r="AQ57" s="591"/>
      <c r="AR57" s="61"/>
      <c r="AS57" s="68" t="str">
        <f t="shared" si="27"/>
        <v/>
      </c>
      <c r="AT57" s="59" t="str">
        <f t="array" aca="1" ref="AT57" ca="1">IFERROR(_xlfn.IFS(AS57*100&lt;15,0,AND(AS57*100&gt;=15,AS57*100&lt;25),2,AND(AS57*100&gt;=25,AS57*100&lt;35),3,AND(AS57*100&gt;=35,AS57*100&lt;45),4,AND(AS57*100&gt;=45,AS57*100&lt;55),5,AND(AS57*100&gt;=55,AS57*100&lt;65),6,AND(AS57*100&gt;=65,AS57*100&lt;75),7,AND(AS57*100&gt;=75,AS57*100&lt;85),8,AND(AS57*100&gt;=85,AS57*100&lt;95),9,AND(AS57*100&gt;=95,AS57*100&lt;105),10,AND(AS57*100&gt;=105,AS57*100&lt;125),11,(AS57*100&gt;=125),12),"")</f>
        <v/>
      </c>
      <c r="AU57" s="591"/>
      <c r="AV57" s="59" t="str">
        <f t="array" aca="1" ref="AV57" ca="1">IFERROR((_xlfn.IFS(AU57="Inaceitável",0,AU57="Ruim",4,AU57="Regular",6,AU57="Bom",8,AU57="Precisa",10,AU57="Excepcional",12)),"")</f>
        <v/>
      </c>
      <c r="AW57" s="59" t="str">
        <f t="shared" ca="1" si="28"/>
        <v/>
      </c>
      <c r="AX57" s="62" t="str">
        <f t="shared" ca="1" si="29"/>
        <v/>
      </c>
      <c r="AY57" s="66" t="str">
        <f t="array" aca="1" ref="AY57" ca="1">IFERROR(_xlfn.IFS(OR(AP57=0,AT57=0,AX57=0),0,AND(AP57&lt;&gt;"",AT57&lt;&gt;"",AX57&lt;&gt;""),AVERAGE(AP57,AT57,AX57)),"")</f>
        <v/>
      </c>
    </row>
    <row r="58" spans="3:51" ht="35.25" customHeight="1">
      <c r="C58" s="814" t="str">
        <f>IF(F58=0,"",VLOOKUP(F58,'DFT - GNCP'!$D$4:$E$34,2))</f>
        <v>Gestão das etapas de avaliação de desempenho do estágio probatório realizada</v>
      </c>
      <c r="D58" s="815"/>
      <c r="E58" s="816"/>
      <c r="F58" s="824" t="s">
        <v>679</v>
      </c>
      <c r="G58" s="815"/>
      <c r="H58" s="818"/>
      <c r="I58" s="198"/>
      <c r="J58" s="51" t="s">
        <v>680</v>
      </c>
      <c r="K58" s="50" t="s">
        <v>670</v>
      </c>
      <c r="L58" s="49">
        <v>1</v>
      </c>
      <c r="M58" s="51" t="s">
        <v>126</v>
      </c>
      <c r="N58" s="50" t="s">
        <v>123</v>
      </c>
      <c r="O58" s="53" t="str">
        <f t="array" aca="1" ref="O58" ca="1">IFERROR(_xlfn.IFS(AND(M58="Baixo",N58="Baixa"),"Muito Baixa",AND(M58="Baixo",N58="Média"),"Baixa",AND(M58="Médio",N58="Baixa"),"Baixa",AND(M58="Baixo",N58="Alta"),"Média",AND(M58="Médio",N58="Média"),"Média",AND(M58="Alto",N58="Baixa"),"Média",AND(M58="Médio",N58="Alta"),"Alta",AND(M58="Alto",N58="Média"),"Alta",AND(M58="Alto",N58="Alta"),"Muito Alta"),"")</f>
        <v/>
      </c>
      <c r="P58" s="54" t="str">
        <f t="array" aca="1" ref="P58" ca="1">IFERROR(_xlfn.IFS(O58="Muito Baixa",0.6,O58="Baixa",0.7,O58="Média",0.8,O58="Alta",0.9,O58="Muito Alta",1),"")</f>
        <v/>
      </c>
      <c r="Q58" s="55">
        <v>45607.375</v>
      </c>
      <c r="R58" s="55">
        <v>45607.395833333343</v>
      </c>
      <c r="S58" s="542" t="e">
        <f t="shared" ca="1" si="15"/>
        <v>#VALUE!</v>
      </c>
      <c r="T58" s="55">
        <v>45607.395833333343</v>
      </c>
      <c r="U58" s="543" t="e">
        <f t="shared" ca="1" si="16"/>
        <v>#VALUE!</v>
      </c>
      <c r="V58" s="79" t="e">
        <f t="shared" ca="1" si="17"/>
        <v>#VALUE!</v>
      </c>
      <c r="W58" s="56">
        <f t="shared" si="18"/>
        <v>45607</v>
      </c>
      <c r="X58" s="546">
        <f t="shared" si="19"/>
        <v>0.375</v>
      </c>
      <c r="Y58" s="544" t="e">
        <f t="array" aca="1" ref="Y58" ca="1">_xlfn.IFS(X58="","",X58&lt;=$R$2,$R$2,AND(X58&gt;=$R$2,X58&lt;=$S$2),X58,AND(X58&gt;$S$2,X58&lt;$R$3),$S$2,AND(X58&gt;=$R$3,X58&lt;=$S$3),X58,X58&gt;$S$3,$S$3)</f>
        <v>#NAME?</v>
      </c>
      <c r="Z58" s="56">
        <f t="shared" si="20"/>
        <v>45607</v>
      </c>
      <c r="AA58" s="546">
        <f t="shared" si="21"/>
        <v>0.39583333333333331</v>
      </c>
      <c r="AB58" s="544" t="e">
        <f t="array" aca="1" ref="AB58" ca="1">_xlfn.IFS(AA58="","",AA58&lt;=$R$2,$R$2,AND(AA58&gt;=$R$2,AA58&lt;=$S$2),AA58,AND(AA58&gt;$S$2,AA58&lt;$R$3),$S$2,AND(AA58&gt;=$R$3,AA58&lt;=$S$3),AA58,AA58&gt;$S$3,$S$3)</f>
        <v>#NAME?</v>
      </c>
      <c r="AC58" s="544" t="str">
        <f t="array" aca="1" ref="AC58" ca="1">IFERROR(IF(W58=Z58,_xlfn.IFS(AND(Y58&lt;$S$2,AB58&lt;=$S$2),AB58-Y58,AND(Y58&lt;$S$2,AB58&gt;=$R$3),AB58-Y58-$T$4,AND(Y58&gt;$S$2,AB58&lt;=$S$3),AB58-Y58),FALSE),"")</f>
        <v/>
      </c>
      <c r="AD58" s="544" t="b">
        <f t="array" aca="1" ref="AD58" ca="1">IF(AC58=FALSE,_xlfn.IFS(Y58&lt;=$S$2,$S$2-Y58+($S$3-$R$3),Y58&gt;$S$2,$S$3-Y58),FALSE)</f>
        <v>0</v>
      </c>
      <c r="AE58" s="544" t="b">
        <f t="shared" ca="1" si="22"/>
        <v>0</v>
      </c>
      <c r="AF58" s="78">
        <f>IF(W58&lt;&gt;Z58,(NETWORKDAYS(W58,Z58,LISTAS!$X$2:$X$43)-2),0)</f>
        <v>0</v>
      </c>
      <c r="AG58" s="56">
        <f t="shared" si="23"/>
        <v>45607</v>
      </c>
      <c r="AH58" s="546">
        <f t="shared" si="24"/>
        <v>0.39583333333333331</v>
      </c>
      <c r="AI58" s="544" t="e">
        <f t="array" aca="1" ref="AI58" ca="1">_xlfn.IFS(AH58="","",AH58&lt;=$R$2,$R$2,AND(AH58&gt;=$R$2,AH58&lt;=$S$2),AH58,AND(AH58&gt;$S$2,AH58&lt;$R$3),$S$2,AND(AH58&gt;=$R$3,AH58&lt;=$S$3),AH58,AH58&gt;$S$3,$S$3)</f>
        <v>#NAME?</v>
      </c>
      <c r="AJ58" s="544" t="str">
        <f t="array" aca="1" ref="AJ58" ca="1">IFERROR(IF(W58=AG58,_xlfn.IFS(AND(X58&lt;$S$2,AI58&lt;=$S$2),AI58-X58,AND(X58&lt;$S$2,AI58&gt;=$R$3),AI58-X58-$T$4,AND(X58&gt;$S$2,AI58&lt;=$S$3),AI58-X58),FALSE),"")</f>
        <v/>
      </c>
      <c r="AK58" s="545" t="b">
        <f t="array" aca="1" ref="AK58" ca="1">IF(AJ58=FALSE,_xlfn.IFS(Y58&lt;=$S$2,$S$2-Y58+($S$3-$R$3),Y58&gt;$S$2,$S$3-Y58),FALSE)</f>
        <v>0</v>
      </c>
      <c r="AL58" s="545" t="b">
        <f t="shared" ca="1" si="25"/>
        <v>0</v>
      </c>
      <c r="AM58" s="78">
        <f>IF(AG58&lt;&gt;W58,(NETWORKDAYS(W58,AG58,LISTAS!$X$24:$X$42)-2),0)</f>
        <v>0</v>
      </c>
      <c r="AN58" s="80" t="e">
        <f t="array" aca="1" ref="AN58" ca="1">IF(U58="Erro","Erro",_xlfn.IFS(ISBLANK(T58),"",T58=R58,"DENTRO DO PRAZO",T58&gt;R58,"ATRASADO",T58&lt;R58,"ANTECIPADO"))</f>
        <v>#VALUE!</v>
      </c>
      <c r="AO58" s="81" t="e">
        <f t="shared" ca="1" si="26"/>
        <v>#VALUE!</v>
      </c>
      <c r="AP58" s="82" t="str">
        <f t="array" aca="1" ref="AP58" ca="1">IFERROR(_xlfn.IFS(AO58*100&gt;80,0,AND(AO58*100&lt;=80,AO58*100&gt;70),2,AND(AO58*100&lt;=70,AO58*100&gt;60),3,AND(AO58*100&lt;=60,AO58*100&gt;50),4,AND(AO58*100&lt;=50,AO58*100&gt;40),5,AND(AO58*100&lt;=40,AO58*100&gt;30),6,AND(AO58*100&lt;=30,AO58*100&gt;20),7,AND(AO58*100&lt;=20,AO58*100&gt;10),8,AND(AO58*100&lt;=10,AO58*100&gt;0),9,AO58=0,10,AND(AO58*100&gt;-25,AO58&lt;0),11,(AO58*100&lt;-25),12),"")</f>
        <v/>
      </c>
      <c r="AQ58" s="591"/>
      <c r="AR58" s="61"/>
      <c r="AS58" s="68" t="str">
        <f t="shared" si="27"/>
        <v/>
      </c>
      <c r="AT58" s="59" t="str">
        <f t="array" aca="1" ref="AT58" ca="1">IFERROR(_xlfn.IFS(AS58*100&lt;15,0,AND(AS58*100&gt;=15,AS58*100&lt;25),2,AND(AS58*100&gt;=25,AS58*100&lt;35),3,AND(AS58*100&gt;=35,AS58*100&lt;45),4,AND(AS58*100&gt;=45,AS58*100&lt;55),5,AND(AS58*100&gt;=55,AS58*100&lt;65),6,AND(AS58*100&gt;=65,AS58*100&lt;75),7,AND(AS58*100&gt;=75,AS58*100&lt;85),8,AND(AS58*100&gt;=85,AS58*100&lt;95),9,AND(AS58*100&gt;=95,AS58*100&lt;105),10,AND(AS58*100&gt;=105,AS58*100&lt;125),11,(AS58*100&gt;=125),12),"")</f>
        <v/>
      </c>
      <c r="AU58" s="591"/>
      <c r="AV58" s="59" t="str">
        <f t="array" aca="1" ref="AV58" ca="1">IFERROR((_xlfn.IFS(AU58="Inaceitável",0,AU58="Ruim",4,AU58="Regular",6,AU58="Bom",8,AU58="Precisa",10,AU58="Excepcional",12)),"")</f>
        <v/>
      </c>
      <c r="AW58" s="59" t="str">
        <f t="shared" ca="1" si="28"/>
        <v/>
      </c>
      <c r="AX58" s="62" t="str">
        <f t="shared" ca="1" si="29"/>
        <v/>
      </c>
      <c r="AY58" s="66" t="str">
        <f t="array" aca="1" ref="AY58" ca="1">IFERROR(_xlfn.IFS(OR(AP58=0,AT58=0,AX58=0),0,AND(AP58&lt;&gt;"",AT58&lt;&gt;"",AX58&lt;&gt;""),AVERAGE(AP58,AT58,AX58)),"")</f>
        <v/>
      </c>
    </row>
    <row r="59" spans="3:51" ht="35.25" customHeight="1">
      <c r="C59" s="814" t="str">
        <f>IF(F59=0,"",VLOOKUP(F59,'DFT - GNCP'!$D$4:$E$34,2))</f>
        <v>Capacitação realizada</v>
      </c>
      <c r="D59" s="815"/>
      <c r="E59" s="816"/>
      <c r="F59" s="824" t="s">
        <v>682</v>
      </c>
      <c r="G59" s="815"/>
      <c r="H59" s="818"/>
      <c r="I59" s="198"/>
      <c r="J59" s="51" t="s">
        <v>681</v>
      </c>
      <c r="K59" s="50" t="s">
        <v>674</v>
      </c>
      <c r="L59" s="49">
        <v>4</v>
      </c>
      <c r="M59" s="51" t="s">
        <v>114</v>
      </c>
      <c r="N59" s="50" t="s">
        <v>115</v>
      </c>
      <c r="O59" s="53" t="str">
        <f t="array" aca="1" ref="O59" ca="1">IFERROR(_xlfn.IFS(AND(M59="Baixo",N59="Baixa"),"Muito Baixa",AND(M59="Baixo",N59="Média"),"Baixa",AND(M59="Médio",N59="Baixa"),"Baixa",AND(M59="Baixo",N59="Alta"),"Média",AND(M59="Médio",N59="Média"),"Média",AND(M59="Alto",N59="Baixa"),"Média",AND(M59="Médio",N59="Alta"),"Alta",AND(M59="Alto",N59="Média"),"Alta",AND(M59="Alto",N59="Alta"),"Muito Alta"),"")</f>
        <v/>
      </c>
      <c r="P59" s="54" t="str">
        <f t="array" aca="1" ref="P59" ca="1">IFERROR(_xlfn.IFS(O59="Muito Baixa",0.6,O59="Baixa",0.7,O59="Média",0.8,O59="Alta",0.9,O59="Muito Alta",1),"")</f>
        <v/>
      </c>
      <c r="Q59" s="55">
        <v>45607.395833333343</v>
      </c>
      <c r="R59" s="55">
        <v>45607.458333333343</v>
      </c>
      <c r="S59" s="542" t="e">
        <f t="shared" ca="1" si="15"/>
        <v>#VALUE!</v>
      </c>
      <c r="T59" s="55">
        <v>45607.458333333343</v>
      </c>
      <c r="U59" s="543" t="e">
        <f t="shared" ca="1" si="16"/>
        <v>#VALUE!</v>
      </c>
      <c r="V59" s="79" t="e">
        <f t="shared" ca="1" si="17"/>
        <v>#VALUE!</v>
      </c>
      <c r="W59" s="56">
        <f t="shared" si="18"/>
        <v>45607</v>
      </c>
      <c r="X59" s="546">
        <f t="shared" si="19"/>
        <v>0.39583333333333331</v>
      </c>
      <c r="Y59" s="544" t="e">
        <f t="array" aca="1" ref="Y59" ca="1">_xlfn.IFS(X59="","",X59&lt;=$R$2,$R$2,AND(X59&gt;=$R$2,X59&lt;=$S$2),X59,AND(X59&gt;$S$2,X59&lt;$R$3),$S$2,AND(X59&gt;=$R$3,X59&lt;=$S$3),X59,X59&gt;$S$3,$S$3)</f>
        <v>#NAME?</v>
      </c>
      <c r="Z59" s="56">
        <f t="shared" si="20"/>
        <v>45607</v>
      </c>
      <c r="AA59" s="546">
        <f t="shared" si="21"/>
        <v>0.45833333333333331</v>
      </c>
      <c r="AB59" s="544" t="e">
        <f t="array" aca="1" ref="AB59" ca="1">_xlfn.IFS(AA59="","",AA59&lt;=$R$2,$R$2,AND(AA59&gt;=$R$2,AA59&lt;=$S$2),AA59,AND(AA59&gt;$S$2,AA59&lt;$R$3),$S$2,AND(AA59&gt;=$R$3,AA59&lt;=$S$3),AA59,AA59&gt;$S$3,$S$3)</f>
        <v>#NAME?</v>
      </c>
      <c r="AC59" s="544" t="str">
        <f t="array" aca="1" ref="AC59" ca="1">IFERROR(IF(W59=Z59,_xlfn.IFS(AND(Y59&lt;$S$2,AB59&lt;=$S$2),AB59-Y59,AND(Y59&lt;$S$2,AB59&gt;=$R$3),AB59-Y59-$T$4,AND(Y59&gt;$S$2,AB59&lt;=$S$3),AB59-Y59),FALSE),"")</f>
        <v/>
      </c>
      <c r="AD59" s="544" t="b">
        <f t="array" aca="1" ref="AD59" ca="1">IF(AC59=FALSE,_xlfn.IFS(Y59&lt;=$S$2,$S$2-Y59+($S$3-$R$3),Y59&gt;$S$2,$S$3-Y59),FALSE)</f>
        <v>0</v>
      </c>
      <c r="AE59" s="544" t="b">
        <f t="shared" ca="1" si="22"/>
        <v>0</v>
      </c>
      <c r="AF59" s="78">
        <f>IF(W59&lt;&gt;Z59,(NETWORKDAYS(W59,Z59,LISTAS!$X$2:$X$43)-2),0)</f>
        <v>0</v>
      </c>
      <c r="AG59" s="56">
        <f t="shared" si="23"/>
        <v>45607</v>
      </c>
      <c r="AH59" s="546">
        <f t="shared" si="24"/>
        <v>0.45833333333333331</v>
      </c>
      <c r="AI59" s="544" t="e">
        <f t="array" aca="1" ref="AI59" ca="1">_xlfn.IFS(AH59="","",AH59&lt;=$R$2,$R$2,AND(AH59&gt;=$R$2,AH59&lt;=$S$2),AH59,AND(AH59&gt;$S$2,AH59&lt;$R$3),$S$2,AND(AH59&gt;=$R$3,AH59&lt;=$S$3),AH59,AH59&gt;$S$3,$S$3)</f>
        <v>#NAME?</v>
      </c>
      <c r="AJ59" s="544" t="str">
        <f t="array" aca="1" ref="AJ59" ca="1">IFERROR(IF(W59=AG59,_xlfn.IFS(AND(X59&lt;$S$2,AI59&lt;=$S$2),AI59-X59,AND(X59&lt;$S$2,AI59&gt;=$R$3),AI59-X59-$T$4,AND(X59&gt;$S$2,AI59&lt;=$S$3),AI59-X59),FALSE),"")</f>
        <v/>
      </c>
      <c r="AK59" s="545" t="b">
        <f t="array" aca="1" ref="AK59" ca="1">IF(AJ59=FALSE,_xlfn.IFS(Y59&lt;=$S$2,$S$2-Y59+($S$3-$R$3),Y59&gt;$S$2,$S$3-Y59),FALSE)</f>
        <v>0</v>
      </c>
      <c r="AL59" s="545" t="b">
        <f t="shared" ca="1" si="25"/>
        <v>0</v>
      </c>
      <c r="AM59" s="78">
        <f>IF(AG59&lt;&gt;W59,(NETWORKDAYS(W59,AG59,LISTAS!$X$24:$X$42)-2),0)</f>
        <v>0</v>
      </c>
      <c r="AN59" s="80" t="e">
        <f t="array" aca="1" ref="AN59" ca="1">IF(U59="Erro","Erro",_xlfn.IFS(ISBLANK(T59),"",T59=R59,"DENTRO DO PRAZO",T59&gt;R59,"ATRASADO",T59&lt;R59,"ANTECIPADO"))</f>
        <v>#VALUE!</v>
      </c>
      <c r="AO59" s="81" t="e">
        <f t="shared" ca="1" si="26"/>
        <v>#VALUE!</v>
      </c>
      <c r="AP59" s="82" t="str">
        <f t="array" aca="1" ref="AP59" ca="1">IFERROR(_xlfn.IFS(AO59*100&gt;80,0,AND(AO59*100&lt;=80,AO59*100&gt;70),2,AND(AO59*100&lt;=70,AO59*100&gt;60),3,AND(AO59*100&lt;=60,AO59*100&gt;50),4,AND(AO59*100&lt;=50,AO59*100&gt;40),5,AND(AO59*100&lt;=40,AO59*100&gt;30),6,AND(AO59*100&lt;=30,AO59*100&gt;20),7,AND(AO59*100&lt;=20,AO59*100&gt;10),8,AND(AO59*100&lt;=10,AO59*100&gt;0),9,AO59=0,10,AND(AO59*100&gt;-25,AO59&lt;0),11,(AO59*100&lt;-25),12),"")</f>
        <v/>
      </c>
      <c r="AQ59" s="591"/>
      <c r="AR59" s="61"/>
      <c r="AS59" s="68" t="str">
        <f t="shared" si="27"/>
        <v/>
      </c>
      <c r="AT59" s="59" t="str">
        <f t="array" aca="1" ref="AT59" ca="1">IFERROR(_xlfn.IFS(AS59*100&lt;15,0,AND(AS59*100&gt;=15,AS59*100&lt;25),2,AND(AS59*100&gt;=25,AS59*100&lt;35),3,AND(AS59*100&gt;=35,AS59*100&lt;45),4,AND(AS59*100&gt;=45,AS59*100&lt;55),5,AND(AS59*100&gt;=55,AS59*100&lt;65),6,AND(AS59*100&gt;=65,AS59*100&lt;75),7,AND(AS59*100&gt;=75,AS59*100&lt;85),8,AND(AS59*100&gt;=85,AS59*100&lt;95),9,AND(AS59*100&gt;=95,AS59*100&lt;105),10,AND(AS59*100&gt;=105,AS59*100&lt;125),11,(AS59*100&gt;=125),12),"")</f>
        <v/>
      </c>
      <c r="AU59" s="591"/>
      <c r="AV59" s="59" t="str">
        <f t="array" aca="1" ref="AV59" ca="1">IFERROR((_xlfn.IFS(AU59="Inaceitável",0,AU59="Ruim",4,AU59="Regular",6,AU59="Bom",8,AU59="Precisa",10,AU59="Excepcional",12)),"")</f>
        <v/>
      </c>
      <c r="AW59" s="59" t="str">
        <f t="shared" ca="1" si="28"/>
        <v/>
      </c>
      <c r="AX59" s="62" t="str">
        <f t="shared" ca="1" si="29"/>
        <v/>
      </c>
      <c r="AY59" s="66" t="str">
        <f t="array" aca="1" ref="AY59" ca="1">IFERROR(_xlfn.IFS(OR(AP59=0,AT59=0,AX59=0),0,AND(AP59&lt;&gt;"",AT59&lt;&gt;"",AX59&lt;&gt;""),AVERAGE(AP59,AT59,AX59)),"")</f>
        <v/>
      </c>
    </row>
    <row r="60" spans="3:51" ht="35.25" customHeight="1">
      <c r="C60" s="814" t="str">
        <f>IF(F60=0,"",VLOOKUP(F60,'DFT - GNCP'!$D$4:$E$34,2))</f>
        <v>Legislação e normativas de pessoal do Poder Executivo adequadas</v>
      </c>
      <c r="D60" s="815"/>
      <c r="E60" s="816"/>
      <c r="F60" s="824" t="s">
        <v>678</v>
      </c>
      <c r="G60" s="815"/>
      <c r="H60" s="818"/>
      <c r="I60" s="198"/>
      <c r="J60" s="51" t="s">
        <v>680</v>
      </c>
      <c r="K60" s="50" t="s">
        <v>670</v>
      </c>
      <c r="L60" s="49">
        <v>4</v>
      </c>
      <c r="M60" s="51" t="s">
        <v>122</v>
      </c>
      <c r="N60" s="50" t="s">
        <v>123</v>
      </c>
      <c r="O60" s="53" t="str">
        <f t="array" aca="1" ref="O60" ca="1">IFERROR(_xlfn.IFS(AND(M60="Baixo",N60="Baixa"),"Muito Baixa",AND(M60="Baixo",N60="Média"),"Baixa",AND(M60="Médio",N60="Baixa"),"Baixa",AND(M60="Baixo",N60="Alta"),"Média",AND(M60="Médio",N60="Média"),"Média",AND(M60="Alto",N60="Baixa"),"Média",AND(M60="Médio",N60="Alta"),"Alta",AND(M60="Alto",N60="Média"),"Alta",AND(M60="Alto",N60="Alta"),"Muito Alta"),"")</f>
        <v/>
      </c>
      <c r="P60" s="54" t="str">
        <f t="array" aca="1" ref="P60" ca="1">IFERROR(_xlfn.IFS(O60="Muito Baixa",0.6,O60="Baixa",0.7,O60="Média",0.8,O60="Alta",0.9,O60="Muito Alta",1),"")</f>
        <v/>
      </c>
      <c r="Q60" s="55">
        <v>45607.541666666657</v>
      </c>
      <c r="R60" s="55">
        <v>45607.552083333343</v>
      </c>
      <c r="S60" s="542" t="e">
        <f t="shared" ca="1" si="15"/>
        <v>#VALUE!</v>
      </c>
      <c r="T60" s="55">
        <v>45607.552083333343</v>
      </c>
      <c r="U60" s="543" t="e">
        <f t="shared" ca="1" si="16"/>
        <v>#VALUE!</v>
      </c>
      <c r="V60" s="79" t="e">
        <f t="shared" ca="1" si="17"/>
        <v>#VALUE!</v>
      </c>
      <c r="W60" s="56">
        <f t="shared" si="18"/>
        <v>45607</v>
      </c>
      <c r="X60" s="546">
        <f t="shared" si="19"/>
        <v>0.54166666666666663</v>
      </c>
      <c r="Y60" s="544" t="e">
        <f t="array" aca="1" ref="Y60" ca="1">_xlfn.IFS(X60="","",X60&lt;=$R$2,$R$2,AND(X60&gt;=$R$2,X60&lt;=$S$2),X60,AND(X60&gt;$S$2,X60&lt;$R$3),$S$2,AND(X60&gt;=$R$3,X60&lt;=$S$3),X60,X60&gt;$S$3,$S$3)</f>
        <v>#NAME?</v>
      </c>
      <c r="Z60" s="56">
        <f t="shared" si="20"/>
        <v>45607</v>
      </c>
      <c r="AA60" s="546">
        <f t="shared" si="21"/>
        <v>0.55208333333333337</v>
      </c>
      <c r="AB60" s="544" t="e">
        <f t="array" aca="1" ref="AB60" ca="1">_xlfn.IFS(AA60="","",AA60&lt;=$R$2,$R$2,AND(AA60&gt;=$R$2,AA60&lt;=$S$2),AA60,AND(AA60&gt;$S$2,AA60&lt;$R$3),$S$2,AND(AA60&gt;=$R$3,AA60&lt;=$S$3),AA60,AA60&gt;$S$3,$S$3)</f>
        <v>#NAME?</v>
      </c>
      <c r="AC60" s="544" t="str">
        <f t="array" aca="1" ref="AC60" ca="1">IFERROR(IF(W60=Z60,_xlfn.IFS(AND(Y60&lt;$S$2,AB60&lt;=$S$2),AB60-Y60,AND(Y60&lt;$S$2,AB60&gt;=$R$3),AB60-Y60-$T$4,AND(Y60&gt;$S$2,AB60&lt;=$S$3),AB60-Y60),FALSE),"")</f>
        <v/>
      </c>
      <c r="AD60" s="544" t="b">
        <f t="array" aca="1" ref="AD60" ca="1">IF(AC60=FALSE,_xlfn.IFS(Y60&lt;=$S$2,$S$2-Y60+($S$3-$R$3),Y60&gt;$S$2,$S$3-Y60),FALSE)</f>
        <v>0</v>
      </c>
      <c r="AE60" s="544" t="b">
        <f t="shared" ca="1" si="22"/>
        <v>0</v>
      </c>
      <c r="AF60" s="78">
        <f>IF(W60&lt;&gt;Z60,(NETWORKDAYS(W60,Z60,LISTAS!$X$2:$X$43)-2),0)</f>
        <v>0</v>
      </c>
      <c r="AG60" s="56">
        <f t="shared" si="23"/>
        <v>45607</v>
      </c>
      <c r="AH60" s="546">
        <f t="shared" si="24"/>
        <v>0.55208333333333337</v>
      </c>
      <c r="AI60" s="544" t="e">
        <f t="array" aca="1" ref="AI60" ca="1">_xlfn.IFS(AH60="","",AH60&lt;=$R$2,$R$2,AND(AH60&gt;=$R$2,AH60&lt;=$S$2),AH60,AND(AH60&gt;$S$2,AH60&lt;$R$3),$S$2,AND(AH60&gt;=$R$3,AH60&lt;=$S$3),AH60,AH60&gt;$S$3,$S$3)</f>
        <v>#NAME?</v>
      </c>
      <c r="AJ60" s="544" t="str">
        <f t="array" aca="1" ref="AJ60" ca="1">IFERROR(IF(W60=AG60,_xlfn.IFS(AND(X60&lt;$S$2,AI60&lt;=$S$2),AI60-X60,AND(X60&lt;$S$2,AI60&gt;=$R$3),AI60-X60-$T$4,AND(X60&gt;$S$2,AI60&lt;=$S$3),AI60-X60),FALSE),"")</f>
        <v/>
      </c>
      <c r="AK60" s="545" t="b">
        <f t="array" aca="1" ref="AK60" ca="1">IF(AJ60=FALSE,_xlfn.IFS(Y60&lt;=$S$2,$S$2-Y60+($S$3-$R$3),Y60&gt;$S$2,$S$3-Y60),FALSE)</f>
        <v>0</v>
      </c>
      <c r="AL60" s="545" t="b">
        <f t="shared" ca="1" si="25"/>
        <v>0</v>
      </c>
      <c r="AM60" s="78">
        <f>IF(AG60&lt;&gt;W60,(NETWORKDAYS(W60,AG60,LISTAS!$X$24:$X$42)-2),0)</f>
        <v>0</v>
      </c>
      <c r="AN60" s="80" t="e">
        <f t="array" aca="1" ref="AN60" ca="1">IF(U60="Erro","Erro",_xlfn.IFS(ISBLANK(T60),"",T60=R60,"DENTRO DO PRAZO",T60&gt;R60,"ATRASADO",T60&lt;R60,"ANTECIPADO"))</f>
        <v>#VALUE!</v>
      </c>
      <c r="AO60" s="81" t="e">
        <f t="shared" ca="1" si="26"/>
        <v>#VALUE!</v>
      </c>
      <c r="AP60" s="82" t="str">
        <f t="array" aca="1" ref="AP60" ca="1">IFERROR(_xlfn.IFS(AO60*100&gt;80,0,AND(AO60*100&lt;=80,AO60*100&gt;70),2,AND(AO60*100&lt;=70,AO60*100&gt;60),3,AND(AO60*100&lt;=60,AO60*100&gt;50),4,AND(AO60*100&lt;=50,AO60*100&gt;40),5,AND(AO60*100&lt;=40,AO60*100&gt;30),6,AND(AO60*100&lt;=30,AO60*100&gt;20),7,AND(AO60*100&lt;=20,AO60*100&gt;10),8,AND(AO60*100&lt;=10,AO60*100&gt;0),9,AO60=0,10,AND(AO60*100&gt;-25,AO60&lt;0),11,(AO60*100&lt;-25),12),"")</f>
        <v/>
      </c>
      <c r="AQ60" s="591"/>
      <c r="AR60" s="61"/>
      <c r="AS60" s="68" t="str">
        <f t="shared" si="27"/>
        <v/>
      </c>
      <c r="AT60" s="59" t="str">
        <f t="array" aca="1" ref="AT60" ca="1">IFERROR(_xlfn.IFS(AS60*100&lt;15,0,AND(AS60*100&gt;=15,AS60*100&lt;25),2,AND(AS60*100&gt;=25,AS60*100&lt;35),3,AND(AS60*100&gt;=35,AS60*100&lt;45),4,AND(AS60*100&gt;=45,AS60*100&lt;55),5,AND(AS60*100&gt;=55,AS60*100&lt;65),6,AND(AS60*100&gt;=65,AS60*100&lt;75),7,AND(AS60*100&gt;=75,AS60*100&lt;85),8,AND(AS60*100&gt;=85,AS60*100&lt;95),9,AND(AS60*100&gt;=95,AS60*100&lt;105),10,AND(AS60*100&gt;=105,AS60*100&lt;125),11,(AS60*100&gt;=125),12),"")</f>
        <v/>
      </c>
      <c r="AU60" s="591"/>
      <c r="AV60" s="59" t="str">
        <f t="array" aca="1" ref="AV60" ca="1">IFERROR((_xlfn.IFS(AU60="Inaceitável",0,AU60="Ruim",4,AU60="Regular",6,AU60="Bom",8,AU60="Precisa",10,AU60="Excepcional",12)),"")</f>
        <v/>
      </c>
      <c r="AW60" s="59" t="str">
        <f t="shared" ca="1" si="28"/>
        <v/>
      </c>
      <c r="AX60" s="62" t="str">
        <f t="shared" ca="1" si="29"/>
        <v/>
      </c>
      <c r="AY60" s="66" t="str">
        <f t="array" aca="1" ref="AY60" ca="1">IFERROR(_xlfn.IFS(OR(AP60=0,AT60=0,AX60=0),0,AND(AP60&lt;&gt;"",AT60&lt;&gt;"",AX60&lt;&gt;""),AVERAGE(AP60,AT60,AX60)),"")</f>
        <v/>
      </c>
    </row>
    <row r="61" spans="3:51" ht="35.25" customHeight="1">
      <c r="C61" s="814" t="str">
        <f>IF(F61=0,"",VLOOKUP(F61,'DFT - GNCP'!$D$4:$E$34,2))</f>
        <v>Gestão das etapas de avaliação de desempenho do estágio probatório realizada</v>
      </c>
      <c r="D61" s="815"/>
      <c r="E61" s="816"/>
      <c r="F61" s="824" t="s">
        <v>679</v>
      </c>
      <c r="G61" s="815"/>
      <c r="H61" s="818"/>
      <c r="I61" s="198"/>
      <c r="J61" s="51" t="s">
        <v>680</v>
      </c>
      <c r="K61" s="50" t="s">
        <v>670</v>
      </c>
      <c r="L61" s="49">
        <v>1</v>
      </c>
      <c r="M61" s="51" t="s">
        <v>126</v>
      </c>
      <c r="N61" s="50" t="s">
        <v>123</v>
      </c>
      <c r="O61" s="53" t="str">
        <f t="array" aca="1" ref="O61" ca="1">IFERROR(_xlfn.IFS(AND(M61="Baixo",N61="Baixa"),"Muito Baixa",AND(M61="Baixo",N61="Média"),"Baixa",AND(M61="Médio",N61="Baixa"),"Baixa",AND(M61="Baixo",N61="Alta"),"Média",AND(M61="Médio",N61="Média"),"Média",AND(M61="Alto",N61="Baixa"),"Média",AND(M61="Médio",N61="Alta"),"Alta",AND(M61="Alto",N61="Média"),"Alta",AND(M61="Alto",N61="Alta"),"Muito Alta"),"")</f>
        <v/>
      </c>
      <c r="P61" s="54" t="str">
        <f t="array" aca="1" ref="P61" ca="1">IFERROR(_xlfn.IFS(O61="Muito Baixa",0.6,O61="Baixa",0.7,O61="Média",0.8,O61="Alta",0.9,O61="Muito Alta",1),"")</f>
        <v/>
      </c>
      <c r="Q61" s="55">
        <v>45607.552083333343</v>
      </c>
      <c r="R61" s="55">
        <v>45607.583333333343</v>
      </c>
      <c r="S61" s="542" t="e">
        <f t="shared" ca="1" si="15"/>
        <v>#VALUE!</v>
      </c>
      <c r="T61" s="55">
        <v>45607.583333333343</v>
      </c>
      <c r="U61" s="543" t="e">
        <f t="shared" ca="1" si="16"/>
        <v>#VALUE!</v>
      </c>
      <c r="V61" s="79" t="e">
        <f t="shared" ca="1" si="17"/>
        <v>#VALUE!</v>
      </c>
      <c r="W61" s="56">
        <f t="shared" si="18"/>
        <v>45607</v>
      </c>
      <c r="X61" s="546">
        <f t="shared" si="19"/>
        <v>0.55208333333333337</v>
      </c>
      <c r="Y61" s="544" t="e">
        <f t="array" aca="1" ref="Y61" ca="1">_xlfn.IFS(X61="","",X61&lt;=$R$2,$R$2,AND(X61&gt;=$R$2,X61&lt;=$S$2),X61,AND(X61&gt;$S$2,X61&lt;$R$3),$S$2,AND(X61&gt;=$R$3,X61&lt;=$S$3),X61,X61&gt;$S$3,$S$3)</f>
        <v>#NAME?</v>
      </c>
      <c r="Z61" s="56">
        <f t="shared" si="20"/>
        <v>45607</v>
      </c>
      <c r="AA61" s="546">
        <f t="shared" si="21"/>
        <v>0.58333333333333337</v>
      </c>
      <c r="AB61" s="544" t="e">
        <f t="array" aca="1" ref="AB61" ca="1">_xlfn.IFS(AA61="","",AA61&lt;=$R$2,$R$2,AND(AA61&gt;=$R$2,AA61&lt;=$S$2),AA61,AND(AA61&gt;$S$2,AA61&lt;$R$3),$S$2,AND(AA61&gt;=$R$3,AA61&lt;=$S$3),AA61,AA61&gt;$S$3,$S$3)</f>
        <v>#NAME?</v>
      </c>
      <c r="AC61" s="544" t="str">
        <f t="array" aca="1" ref="AC61" ca="1">IFERROR(IF(W61=Z61,_xlfn.IFS(AND(Y61&lt;$S$2,AB61&lt;=$S$2),AB61-Y61,AND(Y61&lt;$S$2,AB61&gt;=$R$3),AB61-Y61-$T$4,AND(Y61&gt;$S$2,AB61&lt;=$S$3),AB61-Y61),FALSE),"")</f>
        <v/>
      </c>
      <c r="AD61" s="544" t="b">
        <f t="array" aca="1" ref="AD61" ca="1">IF(AC61=FALSE,_xlfn.IFS(Y61&lt;=$S$2,$S$2-Y61+($S$3-$R$3),Y61&gt;$S$2,$S$3-Y61),FALSE)</f>
        <v>0</v>
      </c>
      <c r="AE61" s="544" t="b">
        <f t="shared" ca="1" si="22"/>
        <v>0</v>
      </c>
      <c r="AF61" s="78">
        <f>IF(W61&lt;&gt;Z61,(NETWORKDAYS(W61,Z61,LISTAS!$X$2:$X$43)-2),0)</f>
        <v>0</v>
      </c>
      <c r="AG61" s="56">
        <f t="shared" si="23"/>
        <v>45607</v>
      </c>
      <c r="AH61" s="546">
        <f t="shared" si="24"/>
        <v>0.58333333333333337</v>
      </c>
      <c r="AI61" s="544" t="e">
        <f t="array" aca="1" ref="AI61" ca="1">_xlfn.IFS(AH61="","",AH61&lt;=$R$2,$R$2,AND(AH61&gt;=$R$2,AH61&lt;=$S$2),AH61,AND(AH61&gt;$S$2,AH61&lt;$R$3),$S$2,AND(AH61&gt;=$R$3,AH61&lt;=$S$3),AH61,AH61&gt;$S$3,$S$3)</f>
        <v>#NAME?</v>
      </c>
      <c r="AJ61" s="544" t="str">
        <f t="array" aca="1" ref="AJ61" ca="1">IFERROR(IF(W61=AG61,_xlfn.IFS(AND(X61&lt;$S$2,AI61&lt;=$S$2),AI61-X61,AND(X61&lt;$S$2,AI61&gt;=$R$3),AI61-X61-$T$4,AND(X61&gt;$S$2,AI61&lt;=$S$3),AI61-X61),FALSE),"")</f>
        <v/>
      </c>
      <c r="AK61" s="545" t="b">
        <f t="array" aca="1" ref="AK61" ca="1">IF(AJ61=FALSE,_xlfn.IFS(Y61&lt;=$S$2,$S$2-Y61+($S$3-$R$3),Y61&gt;$S$2,$S$3-Y61),FALSE)</f>
        <v>0</v>
      </c>
      <c r="AL61" s="545" t="b">
        <f t="shared" ca="1" si="25"/>
        <v>0</v>
      </c>
      <c r="AM61" s="78">
        <f>IF(AG61&lt;&gt;W61,(NETWORKDAYS(W61,AG61,LISTAS!$X$24:$X$42)-2),0)</f>
        <v>0</v>
      </c>
      <c r="AN61" s="80" t="e">
        <f t="array" aca="1" ref="AN61" ca="1">IF(U61="Erro","Erro",_xlfn.IFS(ISBLANK(T61),"",T61=R61,"DENTRO DO PRAZO",T61&gt;R61,"ATRASADO",T61&lt;R61,"ANTECIPADO"))</f>
        <v>#VALUE!</v>
      </c>
      <c r="AO61" s="81" t="e">
        <f t="shared" ca="1" si="26"/>
        <v>#VALUE!</v>
      </c>
      <c r="AP61" s="82" t="str">
        <f t="array" aca="1" ref="AP61" ca="1">IFERROR(_xlfn.IFS(AO61*100&gt;80,0,AND(AO61*100&lt;=80,AO61*100&gt;70),2,AND(AO61*100&lt;=70,AO61*100&gt;60),3,AND(AO61*100&lt;=60,AO61*100&gt;50),4,AND(AO61*100&lt;=50,AO61*100&gt;40),5,AND(AO61*100&lt;=40,AO61*100&gt;30),6,AND(AO61*100&lt;=30,AO61*100&gt;20),7,AND(AO61*100&lt;=20,AO61*100&gt;10),8,AND(AO61*100&lt;=10,AO61*100&gt;0),9,AO61=0,10,AND(AO61*100&gt;-25,AO61&lt;0),11,(AO61*100&lt;-25),12),"")</f>
        <v/>
      </c>
      <c r="AQ61" s="591"/>
      <c r="AR61" s="61"/>
      <c r="AS61" s="68" t="str">
        <f t="shared" si="27"/>
        <v/>
      </c>
      <c r="AT61" s="59" t="str">
        <f t="array" aca="1" ref="AT61" ca="1">IFERROR(_xlfn.IFS(AS61*100&lt;15,0,AND(AS61*100&gt;=15,AS61*100&lt;25),2,AND(AS61*100&gt;=25,AS61*100&lt;35),3,AND(AS61*100&gt;=35,AS61*100&lt;45),4,AND(AS61*100&gt;=45,AS61*100&lt;55),5,AND(AS61*100&gt;=55,AS61*100&lt;65),6,AND(AS61*100&gt;=65,AS61*100&lt;75),7,AND(AS61*100&gt;=75,AS61*100&lt;85),8,AND(AS61*100&gt;=85,AS61*100&lt;95),9,AND(AS61*100&gt;=95,AS61*100&lt;105),10,AND(AS61*100&gt;=105,AS61*100&lt;125),11,(AS61*100&gt;=125),12),"")</f>
        <v/>
      </c>
      <c r="AU61" s="591"/>
      <c r="AV61" s="59" t="str">
        <f t="array" aca="1" ref="AV61" ca="1">IFERROR((_xlfn.IFS(AU61="Inaceitável",0,AU61="Ruim",4,AU61="Regular",6,AU61="Bom",8,AU61="Precisa",10,AU61="Excepcional",12)),"")</f>
        <v/>
      </c>
      <c r="AW61" s="59" t="str">
        <f t="shared" ca="1" si="28"/>
        <v/>
      </c>
      <c r="AX61" s="62" t="str">
        <f t="shared" ca="1" si="29"/>
        <v/>
      </c>
      <c r="AY61" s="66" t="str">
        <f t="array" aca="1" ref="AY61" ca="1">IFERROR(_xlfn.IFS(OR(AP61=0,AT61=0,AX61=0),0,AND(AP61&lt;&gt;"",AT61&lt;&gt;"",AX61&lt;&gt;""),AVERAGE(AP61,AT61,AX61)),"")</f>
        <v/>
      </c>
    </row>
    <row r="62" spans="3:51" ht="35.25" customHeight="1">
      <c r="C62" s="814" t="str">
        <f>IF(F62=0,"",VLOOKUP(F62,'DFT - GNCP'!$D$4:$E$34,2))</f>
        <v>Capacitação realizada</v>
      </c>
      <c r="D62" s="815"/>
      <c r="E62" s="816"/>
      <c r="F62" s="824" t="s">
        <v>682</v>
      </c>
      <c r="G62" s="815"/>
      <c r="H62" s="818"/>
      <c r="I62" s="198"/>
      <c r="J62" s="51" t="s">
        <v>681</v>
      </c>
      <c r="K62" s="50" t="s">
        <v>674</v>
      </c>
      <c r="L62" s="49">
        <v>4</v>
      </c>
      <c r="M62" s="51" t="s">
        <v>114</v>
      </c>
      <c r="N62" s="50" t="s">
        <v>115</v>
      </c>
      <c r="O62" s="53" t="str">
        <f t="array" aca="1" ref="O62" ca="1">IFERROR(_xlfn.IFS(AND(M62="Baixo",N62="Baixa"),"Muito Baixa",AND(M62="Baixo",N62="Média"),"Baixa",AND(M62="Médio",N62="Baixa"),"Baixa",AND(M62="Baixo",N62="Alta"),"Média",AND(M62="Médio",N62="Média"),"Média",AND(M62="Alto",N62="Baixa"),"Média",AND(M62="Médio",N62="Alta"),"Alta",AND(M62="Alto",N62="Média"),"Alta",AND(M62="Alto",N62="Alta"),"Muito Alta"),"")</f>
        <v/>
      </c>
      <c r="P62" s="54" t="str">
        <f t="array" aca="1" ref="P62" ca="1">IFERROR(_xlfn.IFS(O62="Muito Baixa",0.6,O62="Baixa",0.7,O62="Média",0.8,O62="Alta",0.9,O62="Muito Alta",1),"")</f>
        <v/>
      </c>
      <c r="Q62" s="55">
        <v>45607.583333333343</v>
      </c>
      <c r="R62" s="55">
        <v>45607.604166666657</v>
      </c>
      <c r="S62" s="542" t="e">
        <f t="shared" ca="1" si="15"/>
        <v>#VALUE!</v>
      </c>
      <c r="T62" s="55">
        <v>45607.604166666657</v>
      </c>
      <c r="U62" s="543" t="e">
        <f t="shared" ca="1" si="16"/>
        <v>#VALUE!</v>
      </c>
      <c r="V62" s="79" t="e">
        <f t="shared" ca="1" si="17"/>
        <v>#VALUE!</v>
      </c>
      <c r="W62" s="56">
        <f t="shared" si="18"/>
        <v>45607</v>
      </c>
      <c r="X62" s="546">
        <f t="shared" si="19"/>
        <v>0.58333333333333337</v>
      </c>
      <c r="Y62" s="544" t="e">
        <f t="array" aca="1" ref="Y62" ca="1">_xlfn.IFS(X62="","",X62&lt;=$R$2,$R$2,AND(X62&gt;=$R$2,X62&lt;=$S$2),X62,AND(X62&gt;$S$2,X62&lt;$R$3),$S$2,AND(X62&gt;=$R$3,X62&lt;=$S$3),X62,X62&gt;$S$3,$S$3)</f>
        <v>#NAME?</v>
      </c>
      <c r="Z62" s="56">
        <f t="shared" si="20"/>
        <v>45607</v>
      </c>
      <c r="AA62" s="546">
        <f t="shared" si="21"/>
        <v>0.60416666666666663</v>
      </c>
      <c r="AB62" s="544" t="e">
        <f t="array" aca="1" ref="AB62" ca="1">_xlfn.IFS(AA62="","",AA62&lt;=$R$2,$R$2,AND(AA62&gt;=$R$2,AA62&lt;=$S$2),AA62,AND(AA62&gt;$S$2,AA62&lt;$R$3),$S$2,AND(AA62&gt;=$R$3,AA62&lt;=$S$3),AA62,AA62&gt;$S$3,$S$3)</f>
        <v>#NAME?</v>
      </c>
      <c r="AC62" s="544" t="str">
        <f t="array" aca="1" ref="AC62" ca="1">IFERROR(IF(W62=Z62,_xlfn.IFS(AND(Y62&lt;$S$2,AB62&lt;=$S$2),AB62-Y62,AND(Y62&lt;$S$2,AB62&gt;=$R$3),AB62-Y62-$T$4,AND(Y62&gt;$S$2,AB62&lt;=$S$3),AB62-Y62),FALSE),"")</f>
        <v/>
      </c>
      <c r="AD62" s="544" t="b">
        <f t="array" aca="1" ref="AD62" ca="1">IF(AC62=FALSE,_xlfn.IFS(Y62&lt;=$S$2,$S$2-Y62+($S$3-$R$3),Y62&gt;$S$2,$S$3-Y62),FALSE)</f>
        <v>0</v>
      </c>
      <c r="AE62" s="544" t="b">
        <f t="shared" ca="1" si="22"/>
        <v>0</v>
      </c>
      <c r="AF62" s="78">
        <f>IF(W62&lt;&gt;Z62,(NETWORKDAYS(W62,Z62,LISTAS!$X$2:$X$43)-2),0)</f>
        <v>0</v>
      </c>
      <c r="AG62" s="56">
        <f t="shared" si="23"/>
        <v>45607</v>
      </c>
      <c r="AH62" s="546">
        <f t="shared" si="24"/>
        <v>0.60416666666666663</v>
      </c>
      <c r="AI62" s="544" t="e">
        <f t="array" aca="1" ref="AI62" ca="1">_xlfn.IFS(AH62="","",AH62&lt;=$R$2,$R$2,AND(AH62&gt;=$R$2,AH62&lt;=$S$2),AH62,AND(AH62&gt;$S$2,AH62&lt;$R$3),$S$2,AND(AH62&gt;=$R$3,AH62&lt;=$S$3),AH62,AH62&gt;$S$3,$S$3)</f>
        <v>#NAME?</v>
      </c>
      <c r="AJ62" s="544" t="str">
        <f t="array" aca="1" ref="AJ62" ca="1">IFERROR(IF(W62=AG62,_xlfn.IFS(AND(X62&lt;$S$2,AI62&lt;=$S$2),AI62-X62,AND(X62&lt;$S$2,AI62&gt;=$R$3),AI62-X62-$T$4,AND(X62&gt;$S$2,AI62&lt;=$S$3),AI62-X62),FALSE),"")</f>
        <v/>
      </c>
      <c r="AK62" s="545" t="b">
        <f t="array" aca="1" ref="AK62" ca="1">IF(AJ62=FALSE,_xlfn.IFS(Y62&lt;=$S$2,$S$2-Y62+($S$3-$R$3),Y62&gt;$S$2,$S$3-Y62),FALSE)</f>
        <v>0</v>
      </c>
      <c r="AL62" s="545" t="b">
        <f t="shared" ca="1" si="25"/>
        <v>0</v>
      </c>
      <c r="AM62" s="78">
        <f>IF(AG62&lt;&gt;W62,(NETWORKDAYS(W62,AG62,LISTAS!$X$24:$X$42)-2),0)</f>
        <v>0</v>
      </c>
      <c r="AN62" s="80" t="e">
        <f t="array" aca="1" ref="AN62" ca="1">IF(U62="Erro","Erro",_xlfn.IFS(ISBLANK(T62),"",T62=R62,"DENTRO DO PRAZO",T62&gt;R62,"ATRASADO",T62&lt;R62,"ANTECIPADO"))</f>
        <v>#VALUE!</v>
      </c>
      <c r="AO62" s="81" t="e">
        <f t="shared" ca="1" si="26"/>
        <v>#VALUE!</v>
      </c>
      <c r="AP62" s="82" t="str">
        <f t="array" aca="1" ref="AP62" ca="1">IFERROR(_xlfn.IFS(AO62*100&gt;80,0,AND(AO62*100&lt;=80,AO62*100&gt;70),2,AND(AO62*100&lt;=70,AO62*100&gt;60),3,AND(AO62*100&lt;=60,AO62*100&gt;50),4,AND(AO62*100&lt;=50,AO62*100&gt;40),5,AND(AO62*100&lt;=40,AO62*100&gt;30),6,AND(AO62*100&lt;=30,AO62*100&gt;20),7,AND(AO62*100&lt;=20,AO62*100&gt;10),8,AND(AO62*100&lt;=10,AO62*100&gt;0),9,AO62=0,10,AND(AO62*100&gt;-25,AO62&lt;0),11,(AO62*100&lt;-25),12),"")</f>
        <v/>
      </c>
      <c r="AQ62" s="591"/>
      <c r="AR62" s="61"/>
      <c r="AS62" s="68" t="str">
        <f t="shared" si="27"/>
        <v/>
      </c>
      <c r="AT62" s="59" t="str">
        <f t="array" aca="1" ref="AT62" ca="1">IFERROR(_xlfn.IFS(AS62*100&lt;15,0,AND(AS62*100&gt;=15,AS62*100&lt;25),2,AND(AS62*100&gt;=25,AS62*100&lt;35),3,AND(AS62*100&gt;=35,AS62*100&lt;45),4,AND(AS62*100&gt;=45,AS62*100&lt;55),5,AND(AS62*100&gt;=55,AS62*100&lt;65),6,AND(AS62*100&gt;=65,AS62*100&lt;75),7,AND(AS62*100&gt;=75,AS62*100&lt;85),8,AND(AS62*100&gt;=85,AS62*100&lt;95),9,AND(AS62*100&gt;=95,AS62*100&lt;105),10,AND(AS62*100&gt;=105,AS62*100&lt;125),11,(AS62*100&gt;=125),12),"")</f>
        <v/>
      </c>
      <c r="AU62" s="591"/>
      <c r="AV62" s="59" t="str">
        <f t="array" aca="1" ref="AV62" ca="1">IFERROR((_xlfn.IFS(AU62="Inaceitável",0,AU62="Ruim",4,AU62="Regular",6,AU62="Bom",8,AU62="Precisa",10,AU62="Excepcional",12)),"")</f>
        <v/>
      </c>
      <c r="AW62" s="59" t="str">
        <f t="shared" ca="1" si="28"/>
        <v/>
      </c>
      <c r="AX62" s="62" t="str">
        <f t="shared" ca="1" si="29"/>
        <v/>
      </c>
      <c r="AY62" s="66" t="str">
        <f t="array" aca="1" ref="AY62" ca="1">IFERROR(_xlfn.IFS(OR(AP62=0,AT62=0,AX62=0),0,AND(AP62&lt;&gt;"",AT62&lt;&gt;"",AX62&lt;&gt;""),AVERAGE(AP62,AT62,AX62)),"")</f>
        <v/>
      </c>
    </row>
    <row r="63" spans="3:51" ht="35.25" customHeight="1">
      <c r="C63" s="814" t="str">
        <f>IF(F63=0,"",VLOOKUP(F63,'DFT - GNCP'!$D$4:$E$34,2))</f>
        <v>Implementação dos critérios de aferição da produtividade e mérito e da avaliação de desempenho  gerida</v>
      </c>
      <c r="D63" s="815"/>
      <c r="E63" s="816"/>
      <c r="F63" s="817" t="s">
        <v>668</v>
      </c>
      <c r="G63" s="815"/>
      <c r="H63" s="818"/>
      <c r="I63" s="198"/>
      <c r="J63" s="50" t="s">
        <v>669</v>
      </c>
      <c r="K63" s="50" t="s">
        <v>670</v>
      </c>
      <c r="L63" s="49">
        <v>2</v>
      </c>
      <c r="M63" s="51" t="s">
        <v>126</v>
      </c>
      <c r="N63" s="50" t="s">
        <v>132</v>
      </c>
      <c r="O63" s="53" t="str">
        <f t="array" aca="1" ref="O63" ca="1">IFERROR(_xlfn.IFS(AND(M63="Baixo",N63="Baixa"),"Muito Baixa",AND(M63="Baixo",N63="Média"),"Baixa",AND(M63="Médio",N63="Baixa"),"Baixa",AND(M63="Baixo",N63="Alta"),"Média",AND(M63="Médio",N63="Média"),"Média",AND(M63="Alto",N63="Baixa"),"Média",AND(M63="Médio",N63="Alta"),"Alta",AND(M63="Alto",N63="Média"),"Alta",AND(M63="Alto",N63="Alta"),"Muito Alta"),"")</f>
        <v/>
      </c>
      <c r="P63" s="54" t="str">
        <f t="array" aca="1" ref="P63" ca="1">IFERROR(_xlfn.IFS(O63="Muito Baixa",0.6,O63="Baixa",0.7,O63="Média",0.8,O63="Alta",0.9,O63="Muito Alta",1),"")</f>
        <v/>
      </c>
      <c r="Q63" s="55">
        <v>45607.604166666657</v>
      </c>
      <c r="R63" s="55">
        <v>45607.770833333343</v>
      </c>
      <c r="S63" s="542" t="e">
        <f t="shared" ca="1" si="15"/>
        <v>#VALUE!</v>
      </c>
      <c r="T63" s="55">
        <v>45607.770833333343</v>
      </c>
      <c r="U63" s="543" t="e">
        <f t="shared" ca="1" si="16"/>
        <v>#VALUE!</v>
      </c>
      <c r="V63" s="79" t="e">
        <f t="shared" ca="1" si="17"/>
        <v>#VALUE!</v>
      </c>
      <c r="W63" s="56">
        <f t="shared" si="18"/>
        <v>45607</v>
      </c>
      <c r="X63" s="546">
        <f t="shared" si="19"/>
        <v>0.60416666666666663</v>
      </c>
      <c r="Y63" s="544" t="e">
        <f t="array" aca="1" ref="Y63" ca="1">_xlfn.IFS(X63="","",X63&lt;=$R$2,$R$2,AND(X63&gt;=$R$2,X63&lt;=$S$2),X63,AND(X63&gt;$S$2,X63&lt;$R$3),$S$2,AND(X63&gt;=$R$3,X63&lt;=$S$3),X63,X63&gt;$S$3,$S$3)</f>
        <v>#NAME?</v>
      </c>
      <c r="Z63" s="56">
        <f t="shared" si="20"/>
        <v>45607</v>
      </c>
      <c r="AA63" s="546">
        <f t="shared" si="21"/>
        <v>0.77083333333333337</v>
      </c>
      <c r="AB63" s="544" t="e">
        <f t="array" aca="1" ref="AB63" ca="1">_xlfn.IFS(AA63="","",AA63&lt;=$R$2,$R$2,AND(AA63&gt;=$R$2,AA63&lt;=$S$2),AA63,AND(AA63&gt;$S$2,AA63&lt;$R$3),$S$2,AND(AA63&gt;=$R$3,AA63&lt;=$S$3),AA63,AA63&gt;$S$3,$S$3)</f>
        <v>#NAME?</v>
      </c>
      <c r="AC63" s="544" t="str">
        <f t="array" aca="1" ref="AC63" ca="1">IFERROR(IF(W63=Z63,_xlfn.IFS(AND(Y63&lt;$S$2,AB63&lt;=$S$2),AB63-Y63,AND(Y63&lt;$S$2,AB63&gt;=$R$3),AB63-Y63-$T$4,AND(Y63&gt;$S$2,AB63&lt;=$S$3),AB63-Y63),FALSE),"")</f>
        <v/>
      </c>
      <c r="AD63" s="544" t="b">
        <f t="array" aca="1" ref="AD63" ca="1">IF(AC63=FALSE,_xlfn.IFS(Y63&lt;=$S$2,$S$2-Y63+($S$3-$R$3),Y63&gt;$S$2,$S$3-Y63),FALSE)</f>
        <v>0</v>
      </c>
      <c r="AE63" s="544" t="b">
        <f t="shared" ca="1" si="22"/>
        <v>0</v>
      </c>
      <c r="AF63" s="78">
        <f>IF(W63&lt;&gt;Z63,(NETWORKDAYS(W63,Z63,LISTAS!$X$2:$X$43)-2),0)</f>
        <v>0</v>
      </c>
      <c r="AG63" s="56">
        <f t="shared" si="23"/>
        <v>45607</v>
      </c>
      <c r="AH63" s="546">
        <f t="shared" si="24"/>
        <v>0.77083333333333337</v>
      </c>
      <c r="AI63" s="544" t="e">
        <f t="array" aca="1" ref="AI63" ca="1">_xlfn.IFS(AH63="","",AH63&lt;=$R$2,$R$2,AND(AH63&gt;=$R$2,AH63&lt;=$S$2),AH63,AND(AH63&gt;$S$2,AH63&lt;$R$3),$S$2,AND(AH63&gt;=$R$3,AH63&lt;=$S$3),AH63,AH63&gt;$S$3,$S$3)</f>
        <v>#NAME?</v>
      </c>
      <c r="AJ63" s="544" t="str">
        <f t="array" aca="1" ref="AJ63" ca="1">IFERROR(IF(W63=AG63,_xlfn.IFS(AND(X63&lt;$S$2,AI63&lt;=$S$2),AI63-X63,AND(X63&lt;$S$2,AI63&gt;=$R$3),AI63-X63-$T$4,AND(X63&gt;$S$2,AI63&lt;=$S$3),AI63-X63),FALSE),"")</f>
        <v/>
      </c>
      <c r="AK63" s="545" t="b">
        <f t="array" aca="1" ref="AK63" ca="1">IF(AJ63=FALSE,_xlfn.IFS(Y63&lt;=$S$2,$S$2-Y63+($S$3-$R$3),Y63&gt;$S$2,$S$3-Y63),FALSE)</f>
        <v>0</v>
      </c>
      <c r="AL63" s="545" t="b">
        <f t="shared" ca="1" si="25"/>
        <v>0</v>
      </c>
      <c r="AM63" s="78">
        <f>IF(AG63&lt;&gt;W63,(NETWORKDAYS(W63,AG63,LISTAS!$X$24:$X$42)-2),0)</f>
        <v>0</v>
      </c>
      <c r="AN63" s="80" t="e">
        <f t="array" aca="1" ref="AN63" ca="1">IF(U63="Erro","Erro",_xlfn.IFS(ISBLANK(T63),"",T63=R63,"DENTRO DO PRAZO",T63&gt;R63,"ATRASADO",T63&lt;R63,"ANTECIPADO"))</f>
        <v>#VALUE!</v>
      </c>
      <c r="AO63" s="81" t="e">
        <f t="shared" ca="1" si="26"/>
        <v>#VALUE!</v>
      </c>
      <c r="AP63" s="82" t="str">
        <f t="array" aca="1" ref="AP63" ca="1">IFERROR(_xlfn.IFS(AO63*100&gt;80,0,AND(AO63*100&lt;=80,AO63*100&gt;70),2,AND(AO63*100&lt;=70,AO63*100&gt;60),3,AND(AO63*100&lt;=60,AO63*100&gt;50),4,AND(AO63*100&lt;=50,AO63*100&gt;40),5,AND(AO63*100&lt;=40,AO63*100&gt;30),6,AND(AO63*100&lt;=30,AO63*100&gt;20),7,AND(AO63*100&lt;=20,AO63*100&gt;10),8,AND(AO63*100&lt;=10,AO63*100&gt;0),9,AO63=0,10,AND(AO63*100&gt;-25,AO63&lt;0),11,(AO63*100&lt;-25),12),"")</f>
        <v/>
      </c>
      <c r="AQ63" s="591"/>
      <c r="AR63" s="61"/>
      <c r="AS63" s="68" t="str">
        <f t="shared" si="27"/>
        <v/>
      </c>
      <c r="AT63" s="59" t="str">
        <f t="array" aca="1" ref="AT63" ca="1">IFERROR(_xlfn.IFS(AS63*100&lt;15,0,AND(AS63*100&gt;=15,AS63*100&lt;25),2,AND(AS63*100&gt;=25,AS63*100&lt;35),3,AND(AS63*100&gt;=35,AS63*100&lt;45),4,AND(AS63*100&gt;=45,AS63*100&lt;55),5,AND(AS63*100&gt;=55,AS63*100&lt;65),6,AND(AS63*100&gt;=65,AS63*100&lt;75),7,AND(AS63*100&gt;=75,AS63*100&lt;85),8,AND(AS63*100&gt;=85,AS63*100&lt;95),9,AND(AS63*100&gt;=95,AS63*100&lt;105),10,AND(AS63*100&gt;=105,AS63*100&lt;125),11,(AS63*100&gt;=125),12),"")</f>
        <v/>
      </c>
      <c r="AU63" s="591"/>
      <c r="AV63" s="59" t="str">
        <f t="array" aca="1" ref="AV63" ca="1">IFERROR((_xlfn.IFS(AU63="Inaceitável",0,AU63="Ruim",4,AU63="Regular",6,AU63="Bom",8,AU63="Precisa",10,AU63="Excepcional",12)),"")</f>
        <v/>
      </c>
      <c r="AW63" s="59" t="str">
        <f t="shared" ca="1" si="28"/>
        <v/>
      </c>
      <c r="AX63" s="62" t="str">
        <f t="shared" ca="1" si="29"/>
        <v/>
      </c>
      <c r="AY63" s="66" t="str">
        <f t="array" aca="1" ref="AY63" ca="1">IFERROR(_xlfn.IFS(OR(AP63=0,AT63=0,AX63=0),0,AND(AP63&lt;&gt;"",AT63&lt;&gt;"",AX63&lt;&gt;""),AVERAGE(AP63,AT63,AX63)),"")</f>
        <v/>
      </c>
    </row>
    <row r="64" spans="3:51" ht="35.25" customHeight="1">
      <c r="C64" s="814" t="str">
        <f>IF(F64=0,"",VLOOKUP(F64,'DFT - GNCP'!$D$4:$E$34,2))</f>
        <v>Implementação dos critérios de aferição da produtividade e mérito e da avaliação de desempenho  gerida</v>
      </c>
      <c r="D64" s="815"/>
      <c r="E64" s="816"/>
      <c r="F64" s="817" t="s">
        <v>668</v>
      </c>
      <c r="G64" s="815"/>
      <c r="H64" s="818"/>
      <c r="I64" s="198"/>
      <c r="J64" s="51" t="s">
        <v>669</v>
      </c>
      <c r="K64" s="50" t="s">
        <v>670</v>
      </c>
      <c r="L64" s="49">
        <v>2</v>
      </c>
      <c r="M64" s="51" t="s">
        <v>126</v>
      </c>
      <c r="N64" s="50" t="s">
        <v>132</v>
      </c>
      <c r="O64" s="53" t="str">
        <f t="array" aca="1" ref="O64" ca="1">IFERROR(_xlfn.IFS(AND(M64="Baixo",N64="Baixa"),"Muito Baixa",AND(M64="Baixo",N64="Média"),"Baixa",AND(M64="Médio",N64="Baixa"),"Baixa",AND(M64="Baixo",N64="Alta"),"Média",AND(M64="Médio",N64="Média"),"Média",AND(M64="Alto",N64="Baixa"),"Média",AND(M64="Médio",N64="Alta"),"Alta",AND(M64="Alto",N64="Média"),"Alta",AND(M64="Alto",N64="Alta"),"Muito Alta"),"")</f>
        <v/>
      </c>
      <c r="P64" s="54" t="str">
        <f t="array" aca="1" ref="P64" ca="1">IFERROR(_xlfn.IFS(O64="Muito Baixa",0.6,O64="Baixa",0.7,O64="Média",0.8,O64="Alta",0.9,O64="Muito Alta",1),"")</f>
        <v/>
      </c>
      <c r="Q64" s="55">
        <v>45608.3125</v>
      </c>
      <c r="R64" s="55">
        <v>45608.385416666657</v>
      </c>
      <c r="S64" s="542" t="e">
        <f t="shared" ca="1" si="15"/>
        <v>#VALUE!</v>
      </c>
      <c r="T64" s="55">
        <v>45608.385416666657</v>
      </c>
      <c r="U64" s="543" t="e">
        <f t="shared" ca="1" si="16"/>
        <v>#VALUE!</v>
      </c>
      <c r="V64" s="79" t="e">
        <f t="shared" ca="1" si="17"/>
        <v>#VALUE!</v>
      </c>
      <c r="W64" s="56">
        <f t="shared" si="18"/>
        <v>45608</v>
      </c>
      <c r="X64" s="546">
        <f t="shared" si="19"/>
        <v>0.3125</v>
      </c>
      <c r="Y64" s="544" t="e">
        <f t="array" aca="1" ref="Y64" ca="1">_xlfn.IFS(X64="","",X64&lt;=$R$2,$R$2,AND(X64&gt;=$R$2,X64&lt;=$S$2),X64,AND(X64&gt;$S$2,X64&lt;$R$3),$S$2,AND(X64&gt;=$R$3,X64&lt;=$S$3),X64,X64&gt;$S$3,$S$3)</f>
        <v>#NAME?</v>
      </c>
      <c r="Z64" s="56">
        <f t="shared" si="20"/>
        <v>45608</v>
      </c>
      <c r="AA64" s="546">
        <f t="shared" si="21"/>
        <v>0.38541666666666669</v>
      </c>
      <c r="AB64" s="544" t="e">
        <f t="array" aca="1" ref="AB64" ca="1">_xlfn.IFS(AA64="","",AA64&lt;=$R$2,$R$2,AND(AA64&gt;=$R$2,AA64&lt;=$S$2),AA64,AND(AA64&gt;$S$2,AA64&lt;$R$3),$S$2,AND(AA64&gt;=$R$3,AA64&lt;=$S$3),AA64,AA64&gt;$S$3,$S$3)</f>
        <v>#NAME?</v>
      </c>
      <c r="AC64" s="544" t="str">
        <f t="array" aca="1" ref="AC64" ca="1">IFERROR(IF(W64=Z64,_xlfn.IFS(AND(Y64&lt;$S$2,AB64&lt;=$S$2),AB64-Y64,AND(Y64&lt;$S$2,AB64&gt;=$R$3),AB64-Y64-$T$4,AND(Y64&gt;$S$2,AB64&lt;=$S$3),AB64-Y64),FALSE),"")</f>
        <v/>
      </c>
      <c r="AD64" s="544" t="b">
        <f t="array" aca="1" ref="AD64" ca="1">IF(AC64=FALSE,_xlfn.IFS(Y64&lt;=$S$2,$S$2-Y64+($S$3-$R$3),Y64&gt;$S$2,$S$3-Y64),FALSE)</f>
        <v>0</v>
      </c>
      <c r="AE64" s="544" t="b">
        <f t="shared" ca="1" si="22"/>
        <v>0</v>
      </c>
      <c r="AF64" s="78">
        <f>IF(W64&lt;&gt;Z64,(NETWORKDAYS(W64,Z64,LISTAS!$X$2:$X$43)-2),0)</f>
        <v>0</v>
      </c>
      <c r="AG64" s="56">
        <f t="shared" si="23"/>
        <v>45608</v>
      </c>
      <c r="AH64" s="546">
        <f t="shared" si="24"/>
        <v>0.38541666666666669</v>
      </c>
      <c r="AI64" s="544" t="e">
        <f t="array" aca="1" ref="AI64" ca="1">_xlfn.IFS(AH64="","",AH64&lt;=$R$2,$R$2,AND(AH64&gt;=$R$2,AH64&lt;=$S$2),AH64,AND(AH64&gt;$S$2,AH64&lt;$R$3),$S$2,AND(AH64&gt;=$R$3,AH64&lt;=$S$3),AH64,AH64&gt;$S$3,$S$3)</f>
        <v>#NAME?</v>
      </c>
      <c r="AJ64" s="544" t="str">
        <f t="array" aca="1" ref="AJ64" ca="1">IFERROR(IF(W64=AG64,_xlfn.IFS(AND(X64&lt;$S$2,AI64&lt;=$S$2),AI64-X64,AND(X64&lt;$S$2,AI64&gt;=$R$3),AI64-X64-$T$4,AND(X64&gt;$S$2,AI64&lt;=$S$3),AI64-X64),FALSE),"")</f>
        <v/>
      </c>
      <c r="AK64" s="545" t="b">
        <f t="array" aca="1" ref="AK64" ca="1">IF(AJ64=FALSE,_xlfn.IFS(Y64&lt;=$S$2,$S$2-Y64+($S$3-$R$3),Y64&gt;$S$2,$S$3-Y64),FALSE)</f>
        <v>0</v>
      </c>
      <c r="AL64" s="545" t="b">
        <f t="shared" ca="1" si="25"/>
        <v>0</v>
      </c>
      <c r="AM64" s="78">
        <f>IF(AG64&lt;&gt;W64,(NETWORKDAYS(W64,AG64,LISTAS!$X$24:$X$42)-2),0)</f>
        <v>0</v>
      </c>
      <c r="AN64" s="80" t="e">
        <f t="array" aca="1" ref="AN64" ca="1">IF(U64="Erro","Erro",_xlfn.IFS(ISBLANK(T64),"",T64=R64,"DENTRO DO PRAZO",T64&gt;R64,"ATRASADO",T64&lt;R64,"ANTECIPADO"))</f>
        <v>#VALUE!</v>
      </c>
      <c r="AO64" s="81" t="e">
        <f t="shared" ca="1" si="26"/>
        <v>#VALUE!</v>
      </c>
      <c r="AP64" s="82" t="str">
        <f t="array" aca="1" ref="AP64" ca="1">IFERROR(_xlfn.IFS(AO64*100&gt;80,0,AND(AO64*100&lt;=80,AO64*100&gt;70),2,AND(AO64*100&lt;=70,AO64*100&gt;60),3,AND(AO64*100&lt;=60,AO64*100&gt;50),4,AND(AO64*100&lt;=50,AO64*100&gt;40),5,AND(AO64*100&lt;=40,AO64*100&gt;30),6,AND(AO64*100&lt;=30,AO64*100&gt;20),7,AND(AO64*100&lt;=20,AO64*100&gt;10),8,AND(AO64*100&lt;=10,AO64*100&gt;0),9,AO64=0,10,AND(AO64*100&gt;-25,AO64&lt;0),11,(AO64*100&lt;-25),12),"")</f>
        <v/>
      </c>
      <c r="AQ64" s="591"/>
      <c r="AR64" s="61"/>
      <c r="AS64" s="68" t="str">
        <f t="shared" si="27"/>
        <v/>
      </c>
      <c r="AT64" s="59" t="str">
        <f t="array" aca="1" ref="AT64" ca="1">IFERROR(_xlfn.IFS(AS64*100&lt;15,0,AND(AS64*100&gt;=15,AS64*100&lt;25),2,AND(AS64*100&gt;=25,AS64*100&lt;35),3,AND(AS64*100&gt;=35,AS64*100&lt;45),4,AND(AS64*100&gt;=45,AS64*100&lt;55),5,AND(AS64*100&gt;=55,AS64*100&lt;65),6,AND(AS64*100&gt;=65,AS64*100&lt;75),7,AND(AS64*100&gt;=75,AS64*100&lt;85),8,AND(AS64*100&gt;=85,AS64*100&lt;95),9,AND(AS64*100&gt;=95,AS64*100&lt;105),10,AND(AS64*100&gt;=105,AS64*100&lt;125),11,(AS64*100&gt;=125),12),"")</f>
        <v/>
      </c>
      <c r="AU64" s="591"/>
      <c r="AV64" s="59" t="str">
        <f t="array" aca="1" ref="AV64" ca="1">IFERROR((_xlfn.IFS(AU64="Inaceitável",0,AU64="Ruim",4,AU64="Regular",6,AU64="Bom",8,AU64="Precisa",10,AU64="Excepcional",12)),"")</f>
        <v/>
      </c>
      <c r="AW64" s="59" t="str">
        <f t="shared" ca="1" si="28"/>
        <v/>
      </c>
      <c r="AX64" s="62" t="str">
        <f t="shared" ca="1" si="29"/>
        <v/>
      </c>
      <c r="AY64" s="66" t="str">
        <f t="array" aca="1" ref="AY64" ca="1">IFERROR(_xlfn.IFS(OR(AP64=0,AT64=0,AX64=0),0,AND(AP64&lt;&gt;"",AT64&lt;&gt;"",AX64&lt;&gt;""),AVERAGE(AP64,AT64,AX64)),"")</f>
        <v/>
      </c>
    </row>
    <row r="65" spans="3:51" ht="35.25" customHeight="1">
      <c r="C65" s="814" t="str">
        <f>IF(F65=0,"",VLOOKUP(F65,'DFT - GNCP'!$D$4:$E$34,2))</f>
        <v>Gestão das etapas de avaliação de desempenho do estágio probatório realizada</v>
      </c>
      <c r="D65" s="815"/>
      <c r="E65" s="816"/>
      <c r="F65" s="824" t="s">
        <v>679</v>
      </c>
      <c r="G65" s="815"/>
      <c r="H65" s="818"/>
      <c r="I65" s="198"/>
      <c r="J65" s="51" t="s">
        <v>680</v>
      </c>
      <c r="K65" s="50" t="s">
        <v>670</v>
      </c>
      <c r="L65" s="49">
        <v>1</v>
      </c>
      <c r="M65" s="51" t="s">
        <v>126</v>
      </c>
      <c r="N65" s="50" t="s">
        <v>123</v>
      </c>
      <c r="O65" s="53" t="str">
        <f t="array" aca="1" ref="O65" ca="1">IFERROR(_xlfn.IFS(AND(M65="Baixo",N65="Baixa"),"Muito Baixa",AND(M65="Baixo",N65="Média"),"Baixa",AND(M65="Médio",N65="Baixa"),"Baixa",AND(M65="Baixo",N65="Alta"),"Média",AND(M65="Médio",N65="Média"),"Média",AND(M65="Alto",N65="Baixa"),"Média",AND(M65="Médio",N65="Alta"),"Alta",AND(M65="Alto",N65="Média"),"Alta",AND(M65="Alto",N65="Alta"),"Muito Alta"),"")</f>
        <v/>
      </c>
      <c r="P65" s="54" t="str">
        <f t="array" aca="1" ref="P65" ca="1">IFERROR(_xlfn.IFS(O65="Muito Baixa",0.6,O65="Baixa",0.7,O65="Média",0.8,O65="Alta",0.9,O65="Muito Alta",1),"")</f>
        <v/>
      </c>
      <c r="Q65" s="55">
        <v>45608.385416666657</v>
      </c>
      <c r="R65" s="55">
        <v>45608.447916666657</v>
      </c>
      <c r="S65" s="542" t="e">
        <f t="shared" ca="1" si="15"/>
        <v>#VALUE!</v>
      </c>
      <c r="T65" s="55">
        <v>45608.447916666657</v>
      </c>
      <c r="U65" s="543" t="e">
        <f t="shared" ca="1" si="16"/>
        <v>#VALUE!</v>
      </c>
      <c r="V65" s="79" t="e">
        <f t="shared" ca="1" si="17"/>
        <v>#VALUE!</v>
      </c>
      <c r="W65" s="56">
        <f t="shared" si="18"/>
        <v>45608</v>
      </c>
      <c r="X65" s="546">
        <f t="shared" si="19"/>
        <v>0.38541666666666669</v>
      </c>
      <c r="Y65" s="544" t="e">
        <f t="array" aca="1" ref="Y65" ca="1">_xlfn.IFS(X65="","",X65&lt;=$R$2,$R$2,AND(X65&gt;=$R$2,X65&lt;=$S$2),X65,AND(X65&gt;$S$2,X65&lt;$R$3),$S$2,AND(X65&gt;=$R$3,X65&lt;=$S$3),X65,X65&gt;$S$3,$S$3)</f>
        <v>#NAME?</v>
      </c>
      <c r="Z65" s="56">
        <f t="shared" si="20"/>
        <v>45608</v>
      </c>
      <c r="AA65" s="546">
        <f t="shared" si="21"/>
        <v>0.44791666666666669</v>
      </c>
      <c r="AB65" s="544" t="e">
        <f t="array" aca="1" ref="AB65" ca="1">_xlfn.IFS(AA65="","",AA65&lt;=$R$2,$R$2,AND(AA65&gt;=$R$2,AA65&lt;=$S$2),AA65,AND(AA65&gt;$S$2,AA65&lt;$R$3),$S$2,AND(AA65&gt;=$R$3,AA65&lt;=$S$3),AA65,AA65&gt;$S$3,$S$3)</f>
        <v>#NAME?</v>
      </c>
      <c r="AC65" s="544" t="str">
        <f t="array" aca="1" ref="AC65" ca="1">IFERROR(IF(W65=Z65,_xlfn.IFS(AND(Y65&lt;$S$2,AB65&lt;=$S$2),AB65-Y65,AND(Y65&lt;$S$2,AB65&gt;=$R$3),AB65-Y65-$T$4,AND(Y65&gt;$S$2,AB65&lt;=$S$3),AB65-Y65),FALSE),"")</f>
        <v/>
      </c>
      <c r="AD65" s="544" t="b">
        <f t="array" aca="1" ref="AD65" ca="1">IF(AC65=FALSE,_xlfn.IFS(Y65&lt;=$S$2,$S$2-Y65+($S$3-$R$3),Y65&gt;$S$2,$S$3-Y65),FALSE)</f>
        <v>0</v>
      </c>
      <c r="AE65" s="544" t="b">
        <f t="shared" ca="1" si="22"/>
        <v>0</v>
      </c>
      <c r="AF65" s="78">
        <f>IF(W65&lt;&gt;Z65,(NETWORKDAYS(W65,Z65,LISTAS!$X$2:$X$43)-2),0)</f>
        <v>0</v>
      </c>
      <c r="AG65" s="56">
        <f t="shared" si="23"/>
        <v>45608</v>
      </c>
      <c r="AH65" s="546">
        <f t="shared" si="24"/>
        <v>0.44791666666666669</v>
      </c>
      <c r="AI65" s="544" t="e">
        <f t="array" aca="1" ref="AI65" ca="1">_xlfn.IFS(AH65="","",AH65&lt;=$R$2,$R$2,AND(AH65&gt;=$R$2,AH65&lt;=$S$2),AH65,AND(AH65&gt;$S$2,AH65&lt;$R$3),$S$2,AND(AH65&gt;=$R$3,AH65&lt;=$S$3),AH65,AH65&gt;$S$3,$S$3)</f>
        <v>#NAME?</v>
      </c>
      <c r="AJ65" s="544" t="str">
        <f t="array" aca="1" ref="AJ65" ca="1">IFERROR(IF(W65=AG65,_xlfn.IFS(AND(X65&lt;$S$2,AI65&lt;=$S$2),AI65-X65,AND(X65&lt;$S$2,AI65&gt;=$R$3),AI65-X65-$T$4,AND(X65&gt;$S$2,AI65&lt;=$S$3),AI65-X65),FALSE),"")</f>
        <v/>
      </c>
      <c r="AK65" s="545" t="b">
        <f t="array" aca="1" ref="AK65" ca="1">IF(AJ65=FALSE,_xlfn.IFS(Y65&lt;=$S$2,$S$2-Y65+($S$3-$R$3),Y65&gt;$S$2,$S$3-Y65),FALSE)</f>
        <v>0</v>
      </c>
      <c r="AL65" s="545" t="b">
        <f t="shared" ca="1" si="25"/>
        <v>0</v>
      </c>
      <c r="AM65" s="78">
        <f>IF(AG65&lt;&gt;W65,(NETWORKDAYS(W65,AG65,LISTAS!$X$24:$X$42)-2),0)</f>
        <v>0</v>
      </c>
      <c r="AN65" s="80" t="e">
        <f t="array" aca="1" ref="AN65" ca="1">IF(U65="Erro","Erro",_xlfn.IFS(ISBLANK(T65),"",T65=R65,"DENTRO DO PRAZO",T65&gt;R65,"ATRASADO",T65&lt;R65,"ANTECIPADO"))</f>
        <v>#VALUE!</v>
      </c>
      <c r="AO65" s="81" t="e">
        <f t="shared" ca="1" si="26"/>
        <v>#VALUE!</v>
      </c>
      <c r="AP65" s="82" t="str">
        <f t="array" aca="1" ref="AP65" ca="1">IFERROR(_xlfn.IFS(AO65*100&gt;80,0,AND(AO65*100&lt;=80,AO65*100&gt;70),2,AND(AO65*100&lt;=70,AO65*100&gt;60),3,AND(AO65*100&lt;=60,AO65*100&gt;50),4,AND(AO65*100&lt;=50,AO65*100&gt;40),5,AND(AO65*100&lt;=40,AO65*100&gt;30),6,AND(AO65*100&lt;=30,AO65*100&gt;20),7,AND(AO65*100&lt;=20,AO65*100&gt;10),8,AND(AO65*100&lt;=10,AO65*100&gt;0),9,AO65=0,10,AND(AO65*100&gt;-25,AO65&lt;0),11,(AO65*100&lt;-25),12),"")</f>
        <v/>
      </c>
      <c r="AQ65" s="591"/>
      <c r="AR65" s="61"/>
      <c r="AS65" s="68" t="str">
        <f t="shared" si="27"/>
        <v/>
      </c>
      <c r="AT65" s="59" t="str">
        <f t="array" aca="1" ref="AT65" ca="1">IFERROR(_xlfn.IFS(AS65*100&lt;15,0,AND(AS65*100&gt;=15,AS65*100&lt;25),2,AND(AS65*100&gt;=25,AS65*100&lt;35),3,AND(AS65*100&gt;=35,AS65*100&lt;45),4,AND(AS65*100&gt;=45,AS65*100&lt;55),5,AND(AS65*100&gt;=55,AS65*100&lt;65),6,AND(AS65*100&gt;=65,AS65*100&lt;75),7,AND(AS65*100&gt;=75,AS65*100&lt;85),8,AND(AS65*100&gt;=85,AS65*100&lt;95),9,AND(AS65*100&gt;=95,AS65*100&lt;105),10,AND(AS65*100&gt;=105,AS65*100&lt;125),11,(AS65*100&gt;=125),12),"")</f>
        <v/>
      </c>
      <c r="AU65" s="591"/>
      <c r="AV65" s="59" t="str">
        <f t="array" aca="1" ref="AV65" ca="1">IFERROR((_xlfn.IFS(AU65="Inaceitável",0,AU65="Ruim",4,AU65="Regular",6,AU65="Bom",8,AU65="Precisa",10,AU65="Excepcional",12)),"")</f>
        <v/>
      </c>
      <c r="AW65" s="59" t="str">
        <f t="shared" ca="1" si="28"/>
        <v/>
      </c>
      <c r="AX65" s="62" t="str">
        <f t="shared" ca="1" si="29"/>
        <v/>
      </c>
      <c r="AY65" s="66" t="str">
        <f t="array" aca="1" ref="AY65" ca="1">IFERROR(_xlfn.IFS(OR(AP65=0,AT65=0,AX65=0),0,AND(AP65&lt;&gt;"",AT65&lt;&gt;"",AX65&lt;&gt;""),AVERAGE(AP65,AT65,AX65)),"")</f>
        <v/>
      </c>
    </row>
    <row r="66" spans="3:51" ht="35.25" customHeight="1">
      <c r="C66" s="814" t="str">
        <f>IF(F66=0,"",VLOOKUP(F66,'DFT - GNCP'!$D$4:$E$34,2))</f>
        <v>Orientações formais, convites e comunicados de outros órgãos e entidades referentes à gestão e desenvolvimento de pessoas replicadas</v>
      </c>
      <c r="D66" s="815"/>
      <c r="E66" s="816"/>
      <c r="F66" s="824" t="s">
        <v>672</v>
      </c>
      <c r="G66" s="815"/>
      <c r="H66" s="818"/>
      <c r="I66" s="198"/>
      <c r="J66" s="51" t="s">
        <v>681</v>
      </c>
      <c r="K66" s="50" t="s">
        <v>674</v>
      </c>
      <c r="L66" s="49">
        <v>4</v>
      </c>
      <c r="M66" s="51" t="s">
        <v>114</v>
      </c>
      <c r="N66" s="50" t="s">
        <v>115</v>
      </c>
      <c r="O66" s="53" t="str">
        <f t="array" aca="1" ref="O66" ca="1">IFERROR(_xlfn.IFS(AND(M66="Baixo",N66="Baixa"),"Muito Baixa",AND(M66="Baixo",N66="Média"),"Baixa",AND(M66="Médio",N66="Baixa"),"Baixa",AND(M66="Baixo",N66="Alta"),"Média",AND(M66="Médio",N66="Média"),"Média",AND(M66="Alto",N66="Baixa"),"Média",AND(M66="Médio",N66="Alta"),"Alta",AND(M66="Alto",N66="Média"),"Alta",AND(M66="Alto",N66="Alta"),"Muito Alta"),"")</f>
        <v/>
      </c>
      <c r="P66" s="54" t="str">
        <f t="array" aca="1" ref="P66" ca="1">IFERROR(_xlfn.IFS(O66="Muito Baixa",0.6,O66="Baixa",0.7,O66="Média",0.8,O66="Alta",0.9,O66="Muito Alta",1),"")</f>
        <v/>
      </c>
      <c r="Q66" s="55">
        <v>45608.447916666657</v>
      </c>
      <c r="R66" s="55">
        <v>45608.458333333343</v>
      </c>
      <c r="S66" s="542" t="e">
        <f t="shared" ca="1" si="15"/>
        <v>#VALUE!</v>
      </c>
      <c r="T66" s="55">
        <v>45608.458333333343</v>
      </c>
      <c r="U66" s="543" t="e">
        <f t="shared" ca="1" si="16"/>
        <v>#VALUE!</v>
      </c>
      <c r="V66" s="79" t="e">
        <f t="shared" ca="1" si="17"/>
        <v>#VALUE!</v>
      </c>
      <c r="W66" s="56">
        <f t="shared" si="18"/>
        <v>45608</v>
      </c>
      <c r="X66" s="546">
        <f t="shared" si="19"/>
        <v>0.44791666666666669</v>
      </c>
      <c r="Y66" s="544" t="e">
        <f t="array" aca="1" ref="Y66" ca="1">_xlfn.IFS(X66="","",X66&lt;=$R$2,$R$2,AND(X66&gt;=$R$2,X66&lt;=$S$2),X66,AND(X66&gt;$S$2,X66&lt;$R$3),$S$2,AND(X66&gt;=$R$3,X66&lt;=$S$3),X66,X66&gt;$S$3,$S$3)</f>
        <v>#NAME?</v>
      </c>
      <c r="Z66" s="56">
        <f t="shared" si="20"/>
        <v>45608</v>
      </c>
      <c r="AA66" s="546">
        <f t="shared" si="21"/>
        <v>0.45833333333333331</v>
      </c>
      <c r="AB66" s="544" t="e">
        <f t="array" aca="1" ref="AB66" ca="1">_xlfn.IFS(AA66="","",AA66&lt;=$R$2,$R$2,AND(AA66&gt;=$R$2,AA66&lt;=$S$2),AA66,AND(AA66&gt;$S$2,AA66&lt;$R$3),$S$2,AND(AA66&gt;=$R$3,AA66&lt;=$S$3),AA66,AA66&gt;$S$3,$S$3)</f>
        <v>#NAME?</v>
      </c>
      <c r="AC66" s="544" t="str">
        <f t="array" aca="1" ref="AC66" ca="1">IFERROR(IF(W66=Z66,_xlfn.IFS(AND(Y66&lt;$S$2,AB66&lt;=$S$2),AB66-Y66,AND(Y66&lt;$S$2,AB66&gt;=$R$3),AB66-Y66-$T$4,AND(Y66&gt;$S$2,AB66&lt;=$S$3),AB66-Y66),FALSE),"")</f>
        <v/>
      </c>
      <c r="AD66" s="544" t="b">
        <f t="array" aca="1" ref="AD66" ca="1">IF(AC66=FALSE,_xlfn.IFS(Y66&lt;=$S$2,$S$2-Y66+($S$3-$R$3),Y66&gt;$S$2,$S$3-Y66),FALSE)</f>
        <v>0</v>
      </c>
      <c r="AE66" s="544" t="b">
        <f t="shared" ca="1" si="22"/>
        <v>0</v>
      </c>
      <c r="AF66" s="78">
        <f>IF(W66&lt;&gt;Z66,(NETWORKDAYS(W66,Z66,LISTAS!$X$2:$X$43)-2),0)</f>
        <v>0</v>
      </c>
      <c r="AG66" s="56">
        <f t="shared" si="23"/>
        <v>45608</v>
      </c>
      <c r="AH66" s="546">
        <f t="shared" si="24"/>
        <v>0.45833333333333331</v>
      </c>
      <c r="AI66" s="544" t="e">
        <f t="array" aca="1" ref="AI66" ca="1">_xlfn.IFS(AH66="","",AH66&lt;=$R$2,$R$2,AND(AH66&gt;=$R$2,AH66&lt;=$S$2),AH66,AND(AH66&gt;$S$2,AH66&lt;$R$3),$S$2,AND(AH66&gt;=$R$3,AH66&lt;=$S$3),AH66,AH66&gt;$S$3,$S$3)</f>
        <v>#NAME?</v>
      </c>
      <c r="AJ66" s="544" t="str">
        <f t="array" aca="1" ref="AJ66" ca="1">IFERROR(IF(W66=AG66,_xlfn.IFS(AND(X66&lt;$S$2,AI66&lt;=$S$2),AI66-X66,AND(X66&lt;$S$2,AI66&gt;=$R$3),AI66-X66-$T$4,AND(X66&gt;$S$2,AI66&lt;=$S$3),AI66-X66),FALSE),"")</f>
        <v/>
      </c>
      <c r="AK66" s="545" t="b">
        <f t="array" aca="1" ref="AK66" ca="1">IF(AJ66=FALSE,_xlfn.IFS(Y66&lt;=$S$2,$S$2-Y66+($S$3-$R$3),Y66&gt;$S$2,$S$3-Y66),FALSE)</f>
        <v>0</v>
      </c>
      <c r="AL66" s="545" t="b">
        <f t="shared" ca="1" si="25"/>
        <v>0</v>
      </c>
      <c r="AM66" s="78">
        <f>IF(AG66&lt;&gt;W66,(NETWORKDAYS(W66,AG66,LISTAS!$X$24:$X$42)-2),0)</f>
        <v>0</v>
      </c>
      <c r="AN66" s="80" t="e">
        <f t="array" aca="1" ref="AN66" ca="1">IF(U66="Erro","Erro",_xlfn.IFS(ISBLANK(T66),"",T66=R66,"DENTRO DO PRAZO",T66&gt;R66,"ATRASADO",T66&lt;R66,"ANTECIPADO"))</f>
        <v>#VALUE!</v>
      </c>
      <c r="AO66" s="81" t="e">
        <f t="shared" ca="1" si="26"/>
        <v>#VALUE!</v>
      </c>
      <c r="AP66" s="82" t="str">
        <f t="array" aca="1" ref="AP66" ca="1">IFERROR(_xlfn.IFS(AO66*100&gt;80,0,AND(AO66*100&lt;=80,AO66*100&gt;70),2,AND(AO66*100&lt;=70,AO66*100&gt;60),3,AND(AO66*100&lt;=60,AO66*100&gt;50),4,AND(AO66*100&lt;=50,AO66*100&gt;40),5,AND(AO66*100&lt;=40,AO66*100&gt;30),6,AND(AO66*100&lt;=30,AO66*100&gt;20),7,AND(AO66*100&lt;=20,AO66*100&gt;10),8,AND(AO66*100&lt;=10,AO66*100&gt;0),9,AO66=0,10,AND(AO66*100&gt;-25,AO66&lt;0),11,(AO66*100&lt;-25),12),"")</f>
        <v/>
      </c>
      <c r="AQ66" s="591"/>
      <c r="AR66" s="61"/>
      <c r="AS66" s="68" t="str">
        <f t="shared" si="27"/>
        <v/>
      </c>
      <c r="AT66" s="59" t="str">
        <f t="array" aca="1" ref="AT66" ca="1">IFERROR(_xlfn.IFS(AS66*100&lt;15,0,AND(AS66*100&gt;=15,AS66*100&lt;25),2,AND(AS66*100&gt;=25,AS66*100&lt;35),3,AND(AS66*100&gt;=35,AS66*100&lt;45),4,AND(AS66*100&gt;=45,AS66*100&lt;55),5,AND(AS66*100&gt;=55,AS66*100&lt;65),6,AND(AS66*100&gt;=65,AS66*100&lt;75),7,AND(AS66*100&gt;=75,AS66*100&lt;85),8,AND(AS66*100&gt;=85,AS66*100&lt;95),9,AND(AS66*100&gt;=95,AS66*100&lt;105),10,AND(AS66*100&gt;=105,AS66*100&lt;125),11,(AS66*100&gt;=125),12),"")</f>
        <v/>
      </c>
      <c r="AU66" s="591"/>
      <c r="AV66" s="59" t="str">
        <f t="array" aca="1" ref="AV66" ca="1">IFERROR((_xlfn.IFS(AU66="Inaceitável",0,AU66="Ruim",4,AU66="Regular",6,AU66="Bom",8,AU66="Precisa",10,AU66="Excepcional",12)),"")</f>
        <v/>
      </c>
      <c r="AW66" s="59" t="str">
        <f t="shared" ca="1" si="28"/>
        <v/>
      </c>
      <c r="AX66" s="62" t="str">
        <f t="shared" ca="1" si="29"/>
        <v/>
      </c>
      <c r="AY66" s="66" t="str">
        <f t="array" aca="1" ref="AY66" ca="1">IFERROR(_xlfn.IFS(OR(AP66=0,AT66=0,AX66=0),0,AND(AP66&lt;&gt;"",AT66&lt;&gt;"",AX66&lt;&gt;""),AVERAGE(AP66,AT66,AX66)),"")</f>
        <v/>
      </c>
    </row>
    <row r="67" spans="3:51" ht="35.25" customHeight="1">
      <c r="C67" s="814" t="str">
        <f>IF(F67=0,"",VLOOKUP(F67,'DFT - GNCP'!$D$4:$E$34,2))</f>
        <v>Implementação dos critérios de aferição da produtividade e mérito e da avaliação de desempenho  gerida</v>
      </c>
      <c r="D67" s="815"/>
      <c r="E67" s="816"/>
      <c r="F67" s="817" t="s">
        <v>668</v>
      </c>
      <c r="G67" s="815"/>
      <c r="H67" s="818"/>
      <c r="I67" s="198"/>
      <c r="J67" s="51" t="s">
        <v>669</v>
      </c>
      <c r="K67" s="50" t="s">
        <v>670</v>
      </c>
      <c r="L67" s="49">
        <v>2</v>
      </c>
      <c r="M67" s="51" t="s">
        <v>126</v>
      </c>
      <c r="N67" s="50" t="s">
        <v>132</v>
      </c>
      <c r="O67" s="53" t="str">
        <f t="array" aca="1" ref="O67" ca="1">IFERROR(_xlfn.IFS(AND(M67="Baixo",N67="Baixa"),"Muito Baixa",AND(M67="Baixo",N67="Média"),"Baixa",AND(M67="Médio",N67="Baixa"),"Baixa",AND(M67="Baixo",N67="Alta"),"Média",AND(M67="Médio",N67="Média"),"Média",AND(M67="Alto",N67="Baixa"),"Média",AND(M67="Médio",N67="Alta"),"Alta",AND(M67="Alto",N67="Média"),"Alta",AND(M67="Alto",N67="Alta"),"Muito Alta"),"")</f>
        <v/>
      </c>
      <c r="P67" s="54" t="str">
        <f t="array" aca="1" ref="P67" ca="1">IFERROR(_xlfn.IFS(O67="Muito Baixa",0.6,O67="Baixa",0.7,O67="Média",0.8,O67="Alta",0.9,O67="Muito Alta",1),"")</f>
        <v/>
      </c>
      <c r="Q67" s="55">
        <v>45608.541666666657</v>
      </c>
      <c r="R67" s="55">
        <v>45608.583333333343</v>
      </c>
      <c r="S67" s="542" t="e">
        <f t="shared" ca="1" si="15"/>
        <v>#VALUE!</v>
      </c>
      <c r="T67" s="55">
        <v>45608.583333333343</v>
      </c>
      <c r="U67" s="543" t="e">
        <f t="shared" ca="1" si="16"/>
        <v>#VALUE!</v>
      </c>
      <c r="V67" s="79" t="e">
        <f t="shared" ca="1" si="17"/>
        <v>#VALUE!</v>
      </c>
      <c r="W67" s="56">
        <f t="shared" si="18"/>
        <v>45608</v>
      </c>
      <c r="X67" s="546">
        <f t="shared" si="19"/>
        <v>0.54166666666666663</v>
      </c>
      <c r="Y67" s="544" t="e">
        <f t="array" aca="1" ref="Y67" ca="1">_xlfn.IFS(X67="","",X67&lt;=$R$2,$R$2,AND(X67&gt;=$R$2,X67&lt;=$S$2),X67,AND(X67&gt;$S$2,X67&lt;$R$3),$S$2,AND(X67&gt;=$R$3,X67&lt;=$S$3),X67,X67&gt;$S$3,$S$3)</f>
        <v>#NAME?</v>
      </c>
      <c r="Z67" s="56">
        <f t="shared" si="20"/>
        <v>45608</v>
      </c>
      <c r="AA67" s="546">
        <f t="shared" si="21"/>
        <v>0.58333333333333337</v>
      </c>
      <c r="AB67" s="544" t="e">
        <f t="array" aca="1" ref="AB67" ca="1">_xlfn.IFS(AA67="","",AA67&lt;=$R$2,$R$2,AND(AA67&gt;=$R$2,AA67&lt;=$S$2),AA67,AND(AA67&gt;$S$2,AA67&lt;$R$3),$S$2,AND(AA67&gt;=$R$3,AA67&lt;=$S$3),AA67,AA67&gt;$S$3,$S$3)</f>
        <v>#NAME?</v>
      </c>
      <c r="AC67" s="544" t="str">
        <f t="array" aca="1" ref="AC67" ca="1">IFERROR(IF(W67=Z67,_xlfn.IFS(AND(Y67&lt;$S$2,AB67&lt;=$S$2),AB67-Y67,AND(Y67&lt;$S$2,AB67&gt;=$R$3),AB67-Y67-$T$4,AND(Y67&gt;$S$2,AB67&lt;=$S$3),AB67-Y67),FALSE),"")</f>
        <v/>
      </c>
      <c r="AD67" s="544" t="b">
        <f t="array" aca="1" ref="AD67" ca="1">IF(AC67=FALSE,_xlfn.IFS(Y67&lt;=$S$2,$S$2-Y67+($S$3-$R$3),Y67&gt;$S$2,$S$3-Y67),FALSE)</f>
        <v>0</v>
      </c>
      <c r="AE67" s="544" t="b">
        <f t="shared" ca="1" si="22"/>
        <v>0</v>
      </c>
      <c r="AF67" s="78">
        <f>IF(W67&lt;&gt;Z67,(NETWORKDAYS(W67,Z67,LISTAS!$X$2:$X$43)-2),0)</f>
        <v>0</v>
      </c>
      <c r="AG67" s="56">
        <f t="shared" si="23"/>
        <v>45608</v>
      </c>
      <c r="AH67" s="546">
        <f t="shared" si="24"/>
        <v>0.58333333333333337</v>
      </c>
      <c r="AI67" s="544" t="e">
        <f t="array" aca="1" ref="AI67" ca="1">_xlfn.IFS(AH67="","",AH67&lt;=$R$2,$R$2,AND(AH67&gt;=$R$2,AH67&lt;=$S$2),AH67,AND(AH67&gt;$S$2,AH67&lt;$R$3),$S$2,AND(AH67&gt;=$R$3,AH67&lt;=$S$3),AH67,AH67&gt;$S$3,$S$3)</f>
        <v>#NAME?</v>
      </c>
      <c r="AJ67" s="544" t="str">
        <f t="array" aca="1" ref="AJ67" ca="1">IFERROR(IF(W67=AG67,_xlfn.IFS(AND(X67&lt;$S$2,AI67&lt;=$S$2),AI67-X67,AND(X67&lt;$S$2,AI67&gt;=$R$3),AI67-X67-$T$4,AND(X67&gt;$S$2,AI67&lt;=$S$3),AI67-X67),FALSE),"")</f>
        <v/>
      </c>
      <c r="AK67" s="545" t="b">
        <f t="array" aca="1" ref="AK67" ca="1">IF(AJ67=FALSE,_xlfn.IFS(Y67&lt;=$S$2,$S$2-Y67+($S$3-$R$3),Y67&gt;$S$2,$S$3-Y67),FALSE)</f>
        <v>0</v>
      </c>
      <c r="AL67" s="545" t="b">
        <f t="shared" ca="1" si="25"/>
        <v>0</v>
      </c>
      <c r="AM67" s="78">
        <f>IF(AG67&lt;&gt;W67,(NETWORKDAYS(W67,AG67,LISTAS!$X$24:$X$42)-2),0)</f>
        <v>0</v>
      </c>
      <c r="AN67" s="80" t="e">
        <f t="array" aca="1" ref="AN67" ca="1">IF(U67="Erro","Erro",_xlfn.IFS(ISBLANK(T67),"",T67=R67,"DENTRO DO PRAZO",T67&gt;R67,"ATRASADO",T67&lt;R67,"ANTECIPADO"))</f>
        <v>#VALUE!</v>
      </c>
      <c r="AO67" s="81" t="e">
        <f t="shared" ca="1" si="26"/>
        <v>#VALUE!</v>
      </c>
      <c r="AP67" s="82" t="str">
        <f t="array" aca="1" ref="AP67" ca="1">IFERROR(_xlfn.IFS(AO67*100&gt;80,0,AND(AO67*100&lt;=80,AO67*100&gt;70),2,AND(AO67*100&lt;=70,AO67*100&gt;60),3,AND(AO67*100&lt;=60,AO67*100&gt;50),4,AND(AO67*100&lt;=50,AO67*100&gt;40),5,AND(AO67*100&lt;=40,AO67*100&gt;30),6,AND(AO67*100&lt;=30,AO67*100&gt;20),7,AND(AO67*100&lt;=20,AO67*100&gt;10),8,AND(AO67*100&lt;=10,AO67*100&gt;0),9,AO67=0,10,AND(AO67*100&gt;-25,AO67&lt;0),11,(AO67*100&lt;-25),12),"")</f>
        <v/>
      </c>
      <c r="AQ67" s="591"/>
      <c r="AR67" s="61"/>
      <c r="AS67" s="68" t="str">
        <f t="shared" si="27"/>
        <v/>
      </c>
      <c r="AT67" s="59" t="str">
        <f t="array" aca="1" ref="AT67" ca="1">IFERROR(_xlfn.IFS(AS67*100&lt;15,0,AND(AS67*100&gt;=15,AS67*100&lt;25),2,AND(AS67*100&gt;=25,AS67*100&lt;35),3,AND(AS67*100&gt;=35,AS67*100&lt;45),4,AND(AS67*100&gt;=45,AS67*100&lt;55),5,AND(AS67*100&gt;=55,AS67*100&lt;65),6,AND(AS67*100&gt;=65,AS67*100&lt;75),7,AND(AS67*100&gt;=75,AS67*100&lt;85),8,AND(AS67*100&gt;=85,AS67*100&lt;95),9,AND(AS67*100&gt;=95,AS67*100&lt;105),10,AND(AS67*100&gt;=105,AS67*100&lt;125),11,(AS67*100&gt;=125),12),"")</f>
        <v/>
      </c>
      <c r="AU67" s="591"/>
      <c r="AV67" s="59" t="str">
        <f t="array" aca="1" ref="AV67" ca="1">IFERROR((_xlfn.IFS(AU67="Inaceitável",0,AU67="Ruim",4,AU67="Regular",6,AU67="Bom",8,AU67="Precisa",10,AU67="Excepcional",12)),"")</f>
        <v/>
      </c>
      <c r="AW67" s="59" t="str">
        <f t="shared" ca="1" si="28"/>
        <v/>
      </c>
      <c r="AX67" s="62" t="str">
        <f t="shared" ca="1" si="29"/>
        <v/>
      </c>
      <c r="AY67" s="66" t="str">
        <f t="array" aca="1" ref="AY67" ca="1">IFERROR(_xlfn.IFS(OR(AP67=0,AT67=0,AX67=0),0,AND(AP67&lt;&gt;"",AT67&lt;&gt;"",AX67&lt;&gt;""),AVERAGE(AP67,AT67,AX67)),"")</f>
        <v/>
      </c>
    </row>
    <row r="68" spans="3:51" ht="35.25" customHeight="1">
      <c r="C68" s="814" t="str">
        <f>IF(F68=0,"",VLOOKUP(F68,'DFT - GNCP'!$D$4:$E$34,2))</f>
        <v>Legislação e normativas de pessoal do Poder Executivo adequadas</v>
      </c>
      <c r="D68" s="815"/>
      <c r="E68" s="816"/>
      <c r="F68" s="824" t="s">
        <v>678</v>
      </c>
      <c r="G68" s="815"/>
      <c r="H68" s="818"/>
      <c r="I68" s="198"/>
      <c r="J68" s="51" t="s">
        <v>673</v>
      </c>
      <c r="K68" s="50" t="s">
        <v>670</v>
      </c>
      <c r="L68" s="49">
        <v>2</v>
      </c>
      <c r="M68" s="51" t="s">
        <v>126</v>
      </c>
      <c r="N68" s="50" t="s">
        <v>132</v>
      </c>
      <c r="O68" s="53" t="str">
        <f t="array" aca="1" ref="O68" ca="1">IFERROR(_xlfn.IFS(AND(M68="Baixo",N68="Baixa"),"Muito Baixa",AND(M68="Baixo",N68="Média"),"Baixa",AND(M68="Médio",N68="Baixa"),"Baixa",AND(M68="Baixo",N68="Alta"),"Média",AND(M68="Médio",N68="Média"),"Média",AND(M68="Alto",N68="Baixa"),"Média",AND(M68="Médio",N68="Alta"),"Alta",AND(M68="Alto",N68="Média"),"Alta",AND(M68="Alto",N68="Alta"),"Muito Alta"),"")</f>
        <v/>
      </c>
      <c r="P68" s="54" t="str">
        <f t="array" aca="1" ref="P68" ca="1">IFERROR(_xlfn.IFS(O68="Muito Baixa",0.6,O68="Baixa",0.7,O68="Média",0.8,O68="Alta",0.9,O68="Muito Alta",1),"")</f>
        <v/>
      </c>
      <c r="Q68" s="55">
        <v>45608.583333333343</v>
      </c>
      <c r="R68" s="55">
        <v>45608.625</v>
      </c>
      <c r="S68" s="542" t="e">
        <f t="shared" ca="1" si="15"/>
        <v>#VALUE!</v>
      </c>
      <c r="T68" s="55">
        <v>45608.625</v>
      </c>
      <c r="U68" s="543" t="e">
        <f t="shared" ca="1" si="16"/>
        <v>#VALUE!</v>
      </c>
      <c r="V68" s="79" t="e">
        <f t="shared" ca="1" si="17"/>
        <v>#VALUE!</v>
      </c>
      <c r="W68" s="56">
        <f t="shared" si="18"/>
        <v>45608</v>
      </c>
      <c r="X68" s="546">
        <f t="shared" si="19"/>
        <v>0.58333333333333337</v>
      </c>
      <c r="Y68" s="544" t="e">
        <f t="array" aca="1" ref="Y68" ca="1">_xlfn.IFS(X68="","",X68&lt;=$R$2,$R$2,AND(X68&gt;=$R$2,X68&lt;=$S$2),X68,AND(X68&gt;$S$2,X68&lt;$R$3),$S$2,AND(X68&gt;=$R$3,X68&lt;=$S$3),X68,X68&gt;$S$3,$S$3)</f>
        <v>#NAME?</v>
      </c>
      <c r="Z68" s="56">
        <f t="shared" si="20"/>
        <v>45608</v>
      </c>
      <c r="AA68" s="546">
        <f t="shared" si="21"/>
        <v>0.625</v>
      </c>
      <c r="AB68" s="544" t="e">
        <f t="array" aca="1" ref="AB68" ca="1">_xlfn.IFS(AA68="","",AA68&lt;=$R$2,$R$2,AND(AA68&gt;=$R$2,AA68&lt;=$S$2),AA68,AND(AA68&gt;$S$2,AA68&lt;$R$3),$S$2,AND(AA68&gt;=$R$3,AA68&lt;=$S$3),AA68,AA68&gt;$S$3,$S$3)</f>
        <v>#NAME?</v>
      </c>
      <c r="AC68" s="544" t="str">
        <f t="array" aca="1" ref="AC68" ca="1">IFERROR(IF(W68=Z68,_xlfn.IFS(AND(Y68&lt;$S$2,AB68&lt;=$S$2),AB68-Y68,AND(Y68&lt;$S$2,AB68&gt;=$R$3),AB68-Y68-$T$4,AND(Y68&gt;$S$2,AB68&lt;=$S$3),AB68-Y68),FALSE),"")</f>
        <v/>
      </c>
      <c r="AD68" s="544" t="b">
        <f t="array" aca="1" ref="AD68" ca="1">IF(AC68=FALSE,_xlfn.IFS(Y68&lt;=$S$2,$S$2-Y68+($S$3-$R$3),Y68&gt;$S$2,$S$3-Y68),FALSE)</f>
        <v>0</v>
      </c>
      <c r="AE68" s="544" t="b">
        <f t="shared" ca="1" si="22"/>
        <v>0</v>
      </c>
      <c r="AF68" s="78">
        <f>IF(W68&lt;&gt;Z68,(NETWORKDAYS(W68,Z68,LISTAS!$X$2:$X$43)-2),0)</f>
        <v>0</v>
      </c>
      <c r="AG68" s="56">
        <f t="shared" si="23"/>
        <v>45608</v>
      </c>
      <c r="AH68" s="546">
        <f t="shared" si="24"/>
        <v>0.625</v>
      </c>
      <c r="AI68" s="544" t="e">
        <f t="array" aca="1" ref="AI68" ca="1">_xlfn.IFS(AH68="","",AH68&lt;=$R$2,$R$2,AND(AH68&gt;=$R$2,AH68&lt;=$S$2),AH68,AND(AH68&gt;$S$2,AH68&lt;$R$3),$S$2,AND(AH68&gt;=$R$3,AH68&lt;=$S$3),AH68,AH68&gt;$S$3,$S$3)</f>
        <v>#NAME?</v>
      </c>
      <c r="AJ68" s="544" t="str">
        <f t="array" aca="1" ref="AJ68" ca="1">IFERROR(IF(W68=AG68,_xlfn.IFS(AND(X68&lt;$S$2,AI68&lt;=$S$2),AI68-X68,AND(X68&lt;$S$2,AI68&gt;=$R$3),AI68-X68-$T$4,AND(X68&gt;$S$2,AI68&lt;=$S$3),AI68-X68),FALSE),"")</f>
        <v/>
      </c>
      <c r="AK68" s="545" t="b">
        <f t="array" aca="1" ref="AK68" ca="1">IF(AJ68=FALSE,_xlfn.IFS(Y68&lt;=$S$2,$S$2-Y68+($S$3-$R$3),Y68&gt;$S$2,$S$3-Y68),FALSE)</f>
        <v>0</v>
      </c>
      <c r="AL68" s="545" t="b">
        <f t="shared" ca="1" si="25"/>
        <v>0</v>
      </c>
      <c r="AM68" s="78">
        <f>IF(AG68&lt;&gt;W68,(NETWORKDAYS(W68,AG68,LISTAS!$X$24:$X$42)-2),0)</f>
        <v>0</v>
      </c>
      <c r="AN68" s="80" t="e">
        <f t="array" aca="1" ref="AN68" ca="1">IF(U68="Erro","Erro",_xlfn.IFS(ISBLANK(T68),"",T68=R68,"DENTRO DO PRAZO",T68&gt;R68,"ATRASADO",T68&lt;R68,"ANTECIPADO"))</f>
        <v>#VALUE!</v>
      </c>
      <c r="AO68" s="81" t="e">
        <f t="shared" ca="1" si="26"/>
        <v>#VALUE!</v>
      </c>
      <c r="AP68" s="82" t="str">
        <f t="array" aca="1" ref="AP68" ca="1">IFERROR(_xlfn.IFS(AO68*100&gt;80,0,AND(AO68*100&lt;=80,AO68*100&gt;70),2,AND(AO68*100&lt;=70,AO68*100&gt;60),3,AND(AO68*100&lt;=60,AO68*100&gt;50),4,AND(AO68*100&lt;=50,AO68*100&gt;40),5,AND(AO68*100&lt;=40,AO68*100&gt;30),6,AND(AO68*100&lt;=30,AO68*100&gt;20),7,AND(AO68*100&lt;=20,AO68*100&gt;10),8,AND(AO68*100&lt;=10,AO68*100&gt;0),9,AO68=0,10,AND(AO68*100&gt;-25,AO68&lt;0),11,(AO68*100&lt;-25),12),"")</f>
        <v/>
      </c>
      <c r="AQ68" s="591"/>
      <c r="AR68" s="61"/>
      <c r="AS68" s="68" t="str">
        <f t="shared" si="27"/>
        <v/>
      </c>
      <c r="AT68" s="59" t="str">
        <f t="array" aca="1" ref="AT68" ca="1">IFERROR(_xlfn.IFS(AS68*100&lt;15,0,AND(AS68*100&gt;=15,AS68*100&lt;25),2,AND(AS68*100&gt;=25,AS68*100&lt;35),3,AND(AS68*100&gt;=35,AS68*100&lt;45),4,AND(AS68*100&gt;=45,AS68*100&lt;55),5,AND(AS68*100&gt;=55,AS68*100&lt;65),6,AND(AS68*100&gt;=65,AS68*100&lt;75),7,AND(AS68*100&gt;=75,AS68*100&lt;85),8,AND(AS68*100&gt;=85,AS68*100&lt;95),9,AND(AS68*100&gt;=95,AS68*100&lt;105),10,AND(AS68*100&gt;=105,AS68*100&lt;125),11,(AS68*100&gt;=125),12),"")</f>
        <v/>
      </c>
      <c r="AU68" s="591"/>
      <c r="AV68" s="59" t="str">
        <f t="array" aca="1" ref="AV68" ca="1">IFERROR((_xlfn.IFS(AU68="Inaceitável",0,AU68="Ruim",4,AU68="Regular",6,AU68="Bom",8,AU68="Precisa",10,AU68="Excepcional",12)),"")</f>
        <v/>
      </c>
      <c r="AW68" s="59" t="str">
        <f t="shared" ca="1" si="28"/>
        <v/>
      </c>
      <c r="AX68" s="62" t="str">
        <f t="shared" ca="1" si="29"/>
        <v/>
      </c>
      <c r="AY68" s="66" t="str">
        <f t="array" aca="1" ref="AY68" ca="1">IFERROR(_xlfn.IFS(OR(AP68=0,AT68=0,AX68=0),0,AND(AP68&lt;&gt;"",AT68&lt;&gt;"",AX68&lt;&gt;""),AVERAGE(AP68,AT68,AX68)),"")</f>
        <v/>
      </c>
    </row>
    <row r="69" spans="3:51" ht="35.25" customHeight="1">
      <c r="C69" s="814" t="str">
        <f>IF(F69=0,"",VLOOKUP(F69,'DFT - GNCP'!$D$4:$E$34,2))</f>
        <v>Implementação dos critérios de aferição da produtividade e mérito e da avaliação de desempenho  gerida</v>
      </c>
      <c r="D69" s="815"/>
      <c r="E69" s="816"/>
      <c r="F69" s="817" t="s">
        <v>668</v>
      </c>
      <c r="G69" s="815"/>
      <c r="H69" s="818"/>
      <c r="I69" s="198"/>
      <c r="J69" s="50" t="s">
        <v>669</v>
      </c>
      <c r="K69" s="50" t="s">
        <v>670</v>
      </c>
      <c r="L69" s="49">
        <v>2</v>
      </c>
      <c r="M69" s="51" t="s">
        <v>126</v>
      </c>
      <c r="N69" s="50" t="s">
        <v>132</v>
      </c>
      <c r="O69" s="53" t="str">
        <f t="array" aca="1" ref="O69" ca="1">IFERROR(_xlfn.IFS(AND(M69="Baixo",N69="Baixa"),"Muito Baixa",AND(M69="Baixo",N69="Média"),"Baixa",AND(M69="Médio",N69="Baixa"),"Baixa",AND(M69="Baixo",N69="Alta"),"Média",AND(M69="Médio",N69="Média"),"Média",AND(M69="Alto",N69="Baixa"),"Média",AND(M69="Médio",N69="Alta"),"Alta",AND(M69="Alto",N69="Média"),"Alta",AND(M69="Alto",N69="Alta"),"Muito Alta"),"")</f>
        <v/>
      </c>
      <c r="P69" s="54" t="str">
        <f t="array" aca="1" ref="P69" ca="1">IFERROR(_xlfn.IFS(O69="Muito Baixa",0.6,O69="Baixa",0.7,O69="Média",0.8,O69="Alta",0.9,O69="Muito Alta",1),"")</f>
        <v/>
      </c>
      <c r="Q69" s="55">
        <v>45608.625</v>
      </c>
      <c r="R69" s="55">
        <v>45608.729166666657</v>
      </c>
      <c r="S69" s="542" t="e">
        <f t="shared" ca="1" si="15"/>
        <v>#VALUE!</v>
      </c>
      <c r="T69" s="55">
        <v>45608.729166666657</v>
      </c>
      <c r="U69" s="543" t="e">
        <f t="shared" ca="1" si="16"/>
        <v>#VALUE!</v>
      </c>
      <c r="V69" s="79" t="e">
        <f t="shared" ca="1" si="17"/>
        <v>#VALUE!</v>
      </c>
      <c r="W69" s="56">
        <f t="shared" si="18"/>
        <v>45608</v>
      </c>
      <c r="X69" s="546">
        <f t="shared" si="19"/>
        <v>0.625</v>
      </c>
      <c r="Y69" s="544" t="e">
        <f t="array" aca="1" ref="Y69" ca="1">_xlfn.IFS(X69="","",X69&lt;=$R$2,$R$2,AND(X69&gt;=$R$2,X69&lt;=$S$2),X69,AND(X69&gt;$S$2,X69&lt;$R$3),$S$2,AND(X69&gt;=$R$3,X69&lt;=$S$3),X69,X69&gt;$S$3,$S$3)</f>
        <v>#NAME?</v>
      </c>
      <c r="Z69" s="56">
        <f t="shared" si="20"/>
        <v>45608</v>
      </c>
      <c r="AA69" s="546">
        <f t="shared" si="21"/>
        <v>0.72916666666666663</v>
      </c>
      <c r="AB69" s="544" t="e">
        <f t="array" aca="1" ref="AB69" ca="1">_xlfn.IFS(AA69="","",AA69&lt;=$R$2,$R$2,AND(AA69&gt;=$R$2,AA69&lt;=$S$2),AA69,AND(AA69&gt;$S$2,AA69&lt;$R$3),$S$2,AND(AA69&gt;=$R$3,AA69&lt;=$S$3),AA69,AA69&gt;$S$3,$S$3)</f>
        <v>#NAME?</v>
      </c>
      <c r="AC69" s="544" t="str">
        <f t="array" aca="1" ref="AC69" ca="1">IFERROR(IF(W69=Z69,_xlfn.IFS(AND(Y69&lt;$S$2,AB69&lt;=$S$2),AB69-Y69,AND(Y69&lt;$S$2,AB69&gt;=$R$3),AB69-Y69-$T$4,AND(Y69&gt;$S$2,AB69&lt;=$S$3),AB69-Y69),FALSE),"")</f>
        <v/>
      </c>
      <c r="AD69" s="544" t="b">
        <f t="array" aca="1" ref="AD69" ca="1">IF(AC69=FALSE,_xlfn.IFS(Y69&lt;=$S$2,$S$2-Y69+($S$3-$R$3),Y69&gt;$S$2,$S$3-Y69),FALSE)</f>
        <v>0</v>
      </c>
      <c r="AE69" s="544" t="b">
        <f t="shared" ca="1" si="22"/>
        <v>0</v>
      </c>
      <c r="AF69" s="78">
        <f>IF(W69&lt;&gt;Z69,(NETWORKDAYS(W69,Z69,LISTAS!$X$2:$X$43)-2),0)</f>
        <v>0</v>
      </c>
      <c r="AG69" s="56">
        <f t="shared" si="23"/>
        <v>45608</v>
      </c>
      <c r="AH69" s="546">
        <f t="shared" si="24"/>
        <v>0.72916666666666663</v>
      </c>
      <c r="AI69" s="544" t="e">
        <f t="array" aca="1" ref="AI69" ca="1">_xlfn.IFS(AH69="","",AH69&lt;=$R$2,$R$2,AND(AH69&gt;=$R$2,AH69&lt;=$S$2),AH69,AND(AH69&gt;$S$2,AH69&lt;$R$3),$S$2,AND(AH69&gt;=$R$3,AH69&lt;=$S$3),AH69,AH69&gt;$S$3,$S$3)</f>
        <v>#NAME?</v>
      </c>
      <c r="AJ69" s="544" t="str">
        <f t="array" aca="1" ref="AJ69" ca="1">IFERROR(IF(W69=AG69,_xlfn.IFS(AND(X69&lt;$S$2,AI69&lt;=$S$2),AI69-X69,AND(X69&lt;$S$2,AI69&gt;=$R$3),AI69-X69-$T$4,AND(X69&gt;$S$2,AI69&lt;=$S$3),AI69-X69),FALSE),"")</f>
        <v/>
      </c>
      <c r="AK69" s="545" t="b">
        <f t="array" aca="1" ref="AK69" ca="1">IF(AJ69=FALSE,_xlfn.IFS(Y69&lt;=$S$2,$S$2-Y69+($S$3-$R$3),Y69&gt;$S$2,$S$3-Y69),FALSE)</f>
        <v>0</v>
      </c>
      <c r="AL69" s="545" t="b">
        <f t="shared" ca="1" si="25"/>
        <v>0</v>
      </c>
      <c r="AM69" s="78">
        <f>IF(AG69&lt;&gt;W69,(NETWORKDAYS(W69,AG69,LISTAS!$X$24:$X$42)-2),0)</f>
        <v>0</v>
      </c>
      <c r="AN69" s="80" t="e">
        <f t="array" aca="1" ref="AN69" ca="1">IF(U69="Erro","Erro",_xlfn.IFS(ISBLANK(T69),"",T69=R69,"DENTRO DO PRAZO",T69&gt;R69,"ATRASADO",T69&lt;R69,"ANTECIPADO"))</f>
        <v>#VALUE!</v>
      </c>
      <c r="AO69" s="81" t="e">
        <f t="shared" ca="1" si="26"/>
        <v>#VALUE!</v>
      </c>
      <c r="AP69" s="82" t="str">
        <f t="array" aca="1" ref="AP69" ca="1">IFERROR(_xlfn.IFS(AO69*100&gt;80,0,AND(AO69*100&lt;=80,AO69*100&gt;70),2,AND(AO69*100&lt;=70,AO69*100&gt;60),3,AND(AO69*100&lt;=60,AO69*100&gt;50),4,AND(AO69*100&lt;=50,AO69*100&gt;40),5,AND(AO69*100&lt;=40,AO69*100&gt;30),6,AND(AO69*100&lt;=30,AO69*100&gt;20),7,AND(AO69*100&lt;=20,AO69*100&gt;10),8,AND(AO69*100&lt;=10,AO69*100&gt;0),9,AO69=0,10,AND(AO69*100&gt;-25,AO69&lt;0),11,(AO69*100&lt;-25),12),"")</f>
        <v/>
      </c>
      <c r="AQ69" s="591"/>
      <c r="AR69" s="61"/>
      <c r="AS69" s="68" t="str">
        <f t="shared" si="27"/>
        <v/>
      </c>
      <c r="AT69" s="59" t="str">
        <f t="array" aca="1" ref="AT69" ca="1">IFERROR(_xlfn.IFS(AS69*100&lt;15,0,AND(AS69*100&gt;=15,AS69*100&lt;25),2,AND(AS69*100&gt;=25,AS69*100&lt;35),3,AND(AS69*100&gt;=35,AS69*100&lt;45),4,AND(AS69*100&gt;=45,AS69*100&lt;55),5,AND(AS69*100&gt;=55,AS69*100&lt;65),6,AND(AS69*100&gt;=65,AS69*100&lt;75),7,AND(AS69*100&gt;=75,AS69*100&lt;85),8,AND(AS69*100&gt;=85,AS69*100&lt;95),9,AND(AS69*100&gt;=95,AS69*100&lt;105),10,AND(AS69*100&gt;=105,AS69*100&lt;125),11,(AS69*100&gt;=125),12),"")</f>
        <v/>
      </c>
      <c r="AU69" s="591"/>
      <c r="AV69" s="59" t="str">
        <f t="array" aca="1" ref="AV69" ca="1">IFERROR((_xlfn.IFS(AU69="Inaceitável",0,AU69="Ruim",4,AU69="Regular",6,AU69="Bom",8,AU69="Precisa",10,AU69="Excepcional",12)),"")</f>
        <v/>
      </c>
      <c r="AW69" s="59" t="str">
        <f t="shared" ca="1" si="28"/>
        <v/>
      </c>
      <c r="AX69" s="62" t="str">
        <f t="shared" ca="1" si="29"/>
        <v/>
      </c>
      <c r="AY69" s="66" t="str">
        <f t="array" aca="1" ref="AY69" ca="1">IFERROR(_xlfn.IFS(OR(AP69=0,AT69=0,AX69=0),0,AND(AP69&lt;&gt;"",AT69&lt;&gt;"",AX69&lt;&gt;""),AVERAGE(AP69,AT69,AX69)),"")</f>
        <v/>
      </c>
    </row>
    <row r="70" spans="3:51" ht="35.25" customHeight="1">
      <c r="C70" s="814" t="str">
        <f>IF(F70=0,"",VLOOKUP(F70,'DFT - GNCP'!$D$4:$E$34,2))</f>
        <v>Capacitação realizada</v>
      </c>
      <c r="D70" s="815"/>
      <c r="E70" s="816"/>
      <c r="F70" s="824" t="s">
        <v>682</v>
      </c>
      <c r="G70" s="815"/>
      <c r="H70" s="818"/>
      <c r="I70" s="198"/>
      <c r="J70" s="51" t="s">
        <v>681</v>
      </c>
      <c r="K70" s="50" t="s">
        <v>674</v>
      </c>
      <c r="L70" s="49">
        <v>4</v>
      </c>
      <c r="M70" s="51" t="s">
        <v>114</v>
      </c>
      <c r="N70" s="50" t="s">
        <v>115</v>
      </c>
      <c r="O70" s="53" t="str">
        <f t="array" aca="1" ref="O70" ca="1">IFERROR(_xlfn.IFS(AND(M70="Baixo",N70="Baixa"),"Muito Baixa",AND(M70="Baixo",N70="Média"),"Baixa",AND(M70="Médio",N70="Baixa"),"Baixa",AND(M70="Baixo",N70="Alta"),"Média",AND(M70="Médio",N70="Média"),"Média",AND(M70="Alto",N70="Baixa"),"Média",AND(M70="Médio",N70="Alta"),"Alta",AND(M70="Alto",N70="Média"),"Alta",AND(M70="Alto",N70="Alta"),"Muito Alta"),"")</f>
        <v/>
      </c>
      <c r="P70" s="54" t="str">
        <f t="array" aca="1" ref="P70" ca="1">IFERROR(_xlfn.IFS(O70="Muito Baixa",0.6,O70="Baixa",0.7,O70="Média",0.8,O70="Alta",0.9,O70="Muito Alta",1),"")</f>
        <v/>
      </c>
      <c r="Q70" s="55">
        <v>45609.34375</v>
      </c>
      <c r="R70" s="55">
        <v>45609.354166666657</v>
      </c>
      <c r="S70" s="542" t="e">
        <f t="shared" ca="1" si="15"/>
        <v>#VALUE!</v>
      </c>
      <c r="T70" s="55">
        <v>45609.354166666657</v>
      </c>
      <c r="U70" s="543" t="e">
        <f t="shared" ca="1" si="16"/>
        <v>#VALUE!</v>
      </c>
      <c r="V70" s="79" t="e">
        <f t="shared" ca="1" si="17"/>
        <v>#VALUE!</v>
      </c>
      <c r="W70" s="56">
        <f t="shared" si="18"/>
        <v>45609</v>
      </c>
      <c r="X70" s="546">
        <f t="shared" si="19"/>
        <v>0.34375</v>
      </c>
      <c r="Y70" s="544" t="e">
        <f t="array" aca="1" ref="Y70" ca="1">_xlfn.IFS(X70="","",X70&lt;=$R$2,$R$2,AND(X70&gt;=$R$2,X70&lt;=$S$2),X70,AND(X70&gt;$S$2,X70&lt;$R$3),$S$2,AND(X70&gt;=$R$3,X70&lt;=$S$3),X70,X70&gt;$S$3,$S$3)</f>
        <v>#NAME?</v>
      </c>
      <c r="Z70" s="56">
        <f t="shared" si="20"/>
        <v>45609</v>
      </c>
      <c r="AA70" s="546">
        <f t="shared" si="21"/>
        <v>0.35416666666666669</v>
      </c>
      <c r="AB70" s="544" t="e">
        <f t="array" aca="1" ref="AB70" ca="1">_xlfn.IFS(AA70="","",AA70&lt;=$R$2,$R$2,AND(AA70&gt;=$R$2,AA70&lt;=$S$2),AA70,AND(AA70&gt;$S$2,AA70&lt;$R$3),$S$2,AND(AA70&gt;=$R$3,AA70&lt;=$S$3),AA70,AA70&gt;$S$3,$S$3)</f>
        <v>#NAME?</v>
      </c>
      <c r="AC70" s="544" t="str">
        <f t="array" aca="1" ref="AC70" ca="1">IFERROR(IF(W70=Z70,_xlfn.IFS(AND(Y70&lt;$S$2,AB70&lt;=$S$2),AB70-Y70,AND(Y70&lt;$S$2,AB70&gt;=$R$3),AB70-Y70-$T$4,AND(Y70&gt;$S$2,AB70&lt;=$S$3),AB70-Y70),FALSE),"")</f>
        <v/>
      </c>
      <c r="AD70" s="544" t="b">
        <f t="array" aca="1" ref="AD70" ca="1">IF(AC70=FALSE,_xlfn.IFS(Y70&lt;=$S$2,$S$2-Y70+($S$3-$R$3),Y70&gt;$S$2,$S$3-Y70),FALSE)</f>
        <v>0</v>
      </c>
      <c r="AE70" s="544" t="b">
        <f t="shared" ca="1" si="22"/>
        <v>0</v>
      </c>
      <c r="AF70" s="78">
        <f>IF(W70&lt;&gt;Z70,(NETWORKDAYS(W70,Z70,LISTAS!$X$2:$X$43)-2),0)</f>
        <v>0</v>
      </c>
      <c r="AG70" s="56">
        <f t="shared" si="23"/>
        <v>45609</v>
      </c>
      <c r="AH70" s="546">
        <f t="shared" si="24"/>
        <v>0.35416666666666669</v>
      </c>
      <c r="AI70" s="544" t="e">
        <f t="array" aca="1" ref="AI70" ca="1">_xlfn.IFS(AH70="","",AH70&lt;=$R$2,$R$2,AND(AH70&gt;=$R$2,AH70&lt;=$S$2),AH70,AND(AH70&gt;$S$2,AH70&lt;$R$3),$S$2,AND(AH70&gt;=$R$3,AH70&lt;=$S$3),AH70,AH70&gt;$S$3,$S$3)</f>
        <v>#NAME?</v>
      </c>
      <c r="AJ70" s="544" t="str">
        <f t="array" aca="1" ref="AJ70" ca="1">IFERROR(IF(W70=AG70,_xlfn.IFS(AND(X70&lt;$S$2,AI70&lt;=$S$2),AI70-X70,AND(X70&lt;$S$2,AI70&gt;=$R$3),AI70-X70-$T$4,AND(X70&gt;$S$2,AI70&lt;=$S$3),AI70-X70),FALSE),"")</f>
        <v/>
      </c>
      <c r="AK70" s="545" t="b">
        <f t="array" aca="1" ref="AK70" ca="1">IF(AJ70=FALSE,_xlfn.IFS(Y70&lt;=$S$2,$S$2-Y70+($S$3-$R$3),Y70&gt;$S$2,$S$3-Y70),FALSE)</f>
        <v>0</v>
      </c>
      <c r="AL70" s="545" t="b">
        <f t="shared" ca="1" si="25"/>
        <v>0</v>
      </c>
      <c r="AM70" s="78">
        <f>IF(AG70&lt;&gt;W70,(NETWORKDAYS(W70,AG70,LISTAS!$X$24:$X$42)-2),0)</f>
        <v>0</v>
      </c>
      <c r="AN70" s="80" t="e">
        <f t="array" aca="1" ref="AN70" ca="1">IF(U70="Erro","Erro",_xlfn.IFS(ISBLANK(T70),"",T70=R70,"DENTRO DO PRAZO",T70&gt;R70,"ATRASADO",T70&lt;R70,"ANTECIPADO"))</f>
        <v>#VALUE!</v>
      </c>
      <c r="AO70" s="81" t="e">
        <f t="shared" ca="1" si="26"/>
        <v>#VALUE!</v>
      </c>
      <c r="AP70" s="82" t="str">
        <f t="array" aca="1" ref="AP70" ca="1">IFERROR(_xlfn.IFS(AO70*100&gt;80,0,AND(AO70*100&lt;=80,AO70*100&gt;70),2,AND(AO70*100&lt;=70,AO70*100&gt;60),3,AND(AO70*100&lt;=60,AO70*100&gt;50),4,AND(AO70*100&lt;=50,AO70*100&gt;40),5,AND(AO70*100&lt;=40,AO70*100&gt;30),6,AND(AO70*100&lt;=30,AO70*100&gt;20),7,AND(AO70*100&lt;=20,AO70*100&gt;10),8,AND(AO70*100&lt;=10,AO70*100&gt;0),9,AO70=0,10,AND(AO70*100&gt;-25,AO70&lt;0),11,(AO70*100&lt;-25),12),"")</f>
        <v/>
      </c>
      <c r="AQ70" s="591"/>
      <c r="AR70" s="61"/>
      <c r="AS70" s="68" t="str">
        <f t="shared" si="27"/>
        <v/>
      </c>
      <c r="AT70" s="59" t="str">
        <f t="array" aca="1" ref="AT70" ca="1">IFERROR(_xlfn.IFS(AS70*100&lt;15,0,AND(AS70*100&gt;=15,AS70*100&lt;25),2,AND(AS70*100&gt;=25,AS70*100&lt;35),3,AND(AS70*100&gt;=35,AS70*100&lt;45),4,AND(AS70*100&gt;=45,AS70*100&lt;55),5,AND(AS70*100&gt;=55,AS70*100&lt;65),6,AND(AS70*100&gt;=65,AS70*100&lt;75),7,AND(AS70*100&gt;=75,AS70*100&lt;85),8,AND(AS70*100&gt;=85,AS70*100&lt;95),9,AND(AS70*100&gt;=95,AS70*100&lt;105),10,AND(AS70*100&gt;=105,AS70*100&lt;125),11,(AS70*100&gt;=125),12),"")</f>
        <v/>
      </c>
      <c r="AU70" s="591"/>
      <c r="AV70" s="59" t="str">
        <f t="array" aca="1" ref="AV70" ca="1">IFERROR((_xlfn.IFS(AU70="Inaceitável",0,AU70="Ruim",4,AU70="Regular",6,AU70="Bom",8,AU70="Precisa",10,AU70="Excepcional",12)),"")</f>
        <v/>
      </c>
      <c r="AW70" s="59" t="str">
        <f t="shared" ca="1" si="28"/>
        <v/>
      </c>
      <c r="AX70" s="62" t="str">
        <f t="shared" ca="1" si="29"/>
        <v/>
      </c>
      <c r="AY70" s="66" t="str">
        <f t="array" aca="1" ref="AY70" ca="1">IFERROR(_xlfn.IFS(OR(AP70=0,AT70=0,AX70=0),0,AND(AP70&lt;&gt;"",AT70&lt;&gt;"",AX70&lt;&gt;""),AVERAGE(AP70,AT70,AX70)),"")</f>
        <v/>
      </c>
    </row>
    <row r="71" spans="3:51" ht="35.25" customHeight="1">
      <c r="C71" s="814" t="str">
        <f>IF(F71=0,"",VLOOKUP(F71,'DFT - GNCP'!$D$4:$E$34,2))</f>
        <v>Gestão das etapas de avaliação de desempenho do estágio probatório realizada</v>
      </c>
      <c r="D71" s="815"/>
      <c r="E71" s="816"/>
      <c r="F71" s="824" t="s">
        <v>679</v>
      </c>
      <c r="G71" s="815"/>
      <c r="H71" s="818"/>
      <c r="I71" s="198"/>
      <c r="J71" s="51" t="s">
        <v>680</v>
      </c>
      <c r="K71" s="50" t="s">
        <v>670</v>
      </c>
      <c r="L71" s="49">
        <v>1</v>
      </c>
      <c r="M71" s="51" t="s">
        <v>126</v>
      </c>
      <c r="N71" s="50" t="s">
        <v>123</v>
      </c>
      <c r="O71" s="53" t="str">
        <f t="array" aca="1" ref="O71" ca="1">IFERROR(_xlfn.IFS(AND(M71="Baixo",N71="Baixa"),"Muito Baixa",AND(M71="Baixo",N71="Média"),"Baixa",AND(M71="Médio",N71="Baixa"),"Baixa",AND(M71="Baixo",N71="Alta"),"Média",AND(M71="Médio",N71="Média"),"Média",AND(M71="Alto",N71="Baixa"),"Média",AND(M71="Médio",N71="Alta"),"Alta",AND(M71="Alto",N71="Média"),"Alta",AND(M71="Alto",N71="Alta"),"Muito Alta"),"")</f>
        <v/>
      </c>
      <c r="P71" s="54" t="str">
        <f t="array" aca="1" ref="P71" ca="1">IFERROR(_xlfn.IFS(O71="Muito Baixa",0.6,O71="Baixa",0.7,O71="Média",0.8,O71="Alta",0.9,O71="Muito Alta",1),"")</f>
        <v/>
      </c>
      <c r="Q71" s="55">
        <v>45609.368055555547</v>
      </c>
      <c r="R71" s="55">
        <v>45609.388888888891</v>
      </c>
      <c r="S71" s="542" t="e">
        <f t="shared" ref="S71:S100" ca="1" si="30">IF(R71&lt;&gt;0,AF71*$R$2+AC71+AD71+AE71,"")</f>
        <v>#VALUE!</v>
      </c>
      <c r="T71" s="55">
        <v>45609.388888888891</v>
      </c>
      <c r="U71" s="543" t="e">
        <f t="shared" ref="U71:U100" ca="1" si="31">IF(T71&lt;Q71,"Erro",IF(T71&lt;&gt;0,AM71*$R$2+AJ71+AK71+AL71,""))</f>
        <v>#VALUE!</v>
      </c>
      <c r="V71" s="79" t="e">
        <f t="shared" ref="V71:V100" ca="1" si="32">IF(S71="","",HOUR(S71)+MINUTE(S71)/60)</f>
        <v>#VALUE!</v>
      </c>
      <c r="W71" s="56">
        <f t="shared" ref="W71:W100" si="33">IF(Q71&lt;&gt;0,DATE(YEAR(Q71),MONTH(Q71),DAY(Q71)),"")</f>
        <v>45609</v>
      </c>
      <c r="X71" s="546">
        <f t="shared" ref="X71:X100" si="34">IF(Q71&lt;&gt;0,TIME(HOUR(Q71),MINUTE(Q71),0),"")</f>
        <v>0.36805555555555558</v>
      </c>
      <c r="Y71" s="544" t="e">
        <f t="array" aca="1" ref="Y71" ca="1">_xlfn.IFS(X71="","",X71&lt;=$R$2,$R$2,AND(X71&gt;=$R$2,X71&lt;=$S$2),X71,AND(X71&gt;$S$2,X71&lt;$R$3),$S$2,AND(X71&gt;=$R$3,X71&lt;=$S$3),X71,X71&gt;$S$3,$S$3)</f>
        <v>#NAME?</v>
      </c>
      <c r="Z71" s="56">
        <f t="shared" ref="Z71:Z100" si="35">IF(R71&lt;&gt;0,DATE(YEAR(R71),MONTH(R71),DAY(R71)),"")</f>
        <v>45609</v>
      </c>
      <c r="AA71" s="546">
        <f t="shared" ref="AA71:AA100" si="36">IF(R71&lt;&gt;0,TIME(HOUR(R71),MINUTE(R71),0),"")</f>
        <v>0.3888888888888889</v>
      </c>
      <c r="AB71" s="544" t="e">
        <f t="array" aca="1" ref="AB71" ca="1">_xlfn.IFS(AA71="","",AA71&lt;=$R$2,$R$2,AND(AA71&gt;=$R$2,AA71&lt;=$S$2),AA71,AND(AA71&gt;$S$2,AA71&lt;$R$3),$S$2,AND(AA71&gt;=$R$3,AA71&lt;=$S$3),AA71,AA71&gt;$S$3,$S$3)</f>
        <v>#NAME?</v>
      </c>
      <c r="AC71" s="544" t="str">
        <f t="array" aca="1" ref="AC71" ca="1">IFERROR(IF(W71=Z71,_xlfn.IFS(AND(Y71&lt;$S$2,AB71&lt;=$S$2),AB71-Y71,AND(Y71&lt;$S$2,AB71&gt;=$R$3),AB71-Y71-$T$4,AND(Y71&gt;$S$2,AB71&lt;=$S$3),AB71-Y71),FALSE),"")</f>
        <v/>
      </c>
      <c r="AD71" s="544" t="b">
        <f t="array" aca="1" ref="AD71" ca="1">IF(AC71=FALSE,_xlfn.IFS(Y71&lt;=$S$2,$S$2-Y71+($S$3-$R$3),Y71&gt;$S$2,$S$3-Y71),FALSE)</f>
        <v>0</v>
      </c>
      <c r="AE71" s="544" t="b">
        <f t="shared" ref="AE71:AE100" ca="1" si="37">IF(AC71=FALSE,IF(AB71&gt;=$R$3,AB71-$R$2-$T$4,AB71-$R$2),FALSE)</f>
        <v>0</v>
      </c>
      <c r="AF71" s="78">
        <f>IF(W71&lt;&gt;Z71,(NETWORKDAYS(W71,Z71,LISTAS!$X$2:$X$43)-2),0)</f>
        <v>0</v>
      </c>
      <c r="AG71" s="56">
        <f t="shared" ref="AG71:AG100" si="38">IF(R71&lt;&gt;0,DATE(YEAR(T71),MONTH(T71),DAY(T71)),"")</f>
        <v>45609</v>
      </c>
      <c r="AH71" s="546">
        <f t="shared" ref="AH71:AH100" si="39">IF(R71&lt;&gt;0,TIME(HOUR(T71),MINUTE(T71),0),"")</f>
        <v>0.3888888888888889</v>
      </c>
      <c r="AI71" s="544" t="e">
        <f t="array" aca="1" ref="AI71" ca="1">_xlfn.IFS(AH71="","",AH71&lt;=$R$2,$R$2,AND(AH71&gt;=$R$2,AH71&lt;=$S$2),AH71,AND(AH71&gt;$S$2,AH71&lt;$R$3),$S$2,AND(AH71&gt;=$R$3,AH71&lt;=$S$3),AH71,AH71&gt;$S$3,$S$3)</f>
        <v>#NAME?</v>
      </c>
      <c r="AJ71" s="544" t="str">
        <f t="array" aca="1" ref="AJ71" ca="1">IFERROR(IF(W71=AG71,_xlfn.IFS(AND(X71&lt;$S$2,AI71&lt;=$S$2),AI71-X71,AND(X71&lt;$S$2,AI71&gt;=$R$3),AI71-X71-$T$4,AND(X71&gt;$S$2,AI71&lt;=$S$3),AI71-X71),FALSE),"")</f>
        <v/>
      </c>
      <c r="AK71" s="545" t="b">
        <f t="array" aca="1" ref="AK71" ca="1">IF(AJ71=FALSE,_xlfn.IFS(Y71&lt;=$S$2,$S$2-Y71+($S$3-$R$3),Y71&gt;$S$2,$S$3-Y71),FALSE)</f>
        <v>0</v>
      </c>
      <c r="AL71" s="545" t="b">
        <f t="shared" ref="AL71:AL100" ca="1" si="40">IF(AJ71=FALSE,IF(AI71&gt;=$R$3,AI71-$R$2-$T$4,AI71-$R$2),FALSE)</f>
        <v>0</v>
      </c>
      <c r="AM71" s="78">
        <f>IF(AG71&lt;&gt;W71,(NETWORKDAYS(W71,AG71,LISTAS!$X$24:$X$42)-2),0)</f>
        <v>0</v>
      </c>
      <c r="AN71" s="80" t="e">
        <f t="array" aca="1" ref="AN71" ca="1">IF(U71="Erro","Erro",_xlfn.IFS(ISBLANK(T71),"",T71=R71,"DENTRO DO PRAZO",T71&gt;R71,"ATRASADO",T71&lt;R71,"ANTECIPADO"))</f>
        <v>#VALUE!</v>
      </c>
      <c r="AO71" s="81" t="e">
        <f t="shared" ref="AO71:AO100" ca="1" si="41">IF(U71="Erro","Erro",IF(T71&lt;&gt;0,(U71-S71)/S71,""))</f>
        <v>#VALUE!</v>
      </c>
      <c r="AP71" s="82" t="str">
        <f t="array" aca="1" ref="AP71" ca="1">IFERROR(_xlfn.IFS(AO71*100&gt;80,0,AND(AO71*100&lt;=80,AO71*100&gt;70),2,AND(AO71*100&lt;=70,AO71*100&gt;60),3,AND(AO71*100&lt;=60,AO71*100&gt;50),4,AND(AO71*100&lt;=50,AO71*100&gt;40),5,AND(AO71*100&lt;=40,AO71*100&gt;30),6,AND(AO71*100&lt;=30,AO71*100&gt;20),7,AND(AO71*100&lt;=20,AO71*100&gt;10),8,AND(AO71*100&lt;=10,AO71*100&gt;0),9,AO71=0,10,AND(AO71*100&gt;-25,AO71&lt;0),11,(AO71*100&lt;-25),12),"")</f>
        <v/>
      </c>
      <c r="AQ71" s="591"/>
      <c r="AR71" s="61"/>
      <c r="AS71" s="68" t="str">
        <f t="shared" ref="AS71:AS100" si="42">IFERROR((AR71)/AQ71,"")</f>
        <v/>
      </c>
      <c r="AT71" s="59" t="str">
        <f t="array" aca="1" ref="AT71" ca="1">IFERROR(_xlfn.IFS(AS71*100&lt;15,0,AND(AS71*100&gt;=15,AS71*100&lt;25),2,AND(AS71*100&gt;=25,AS71*100&lt;35),3,AND(AS71*100&gt;=35,AS71*100&lt;45),4,AND(AS71*100&gt;=45,AS71*100&lt;55),5,AND(AS71*100&gt;=55,AS71*100&lt;65),6,AND(AS71*100&gt;=65,AS71*100&lt;75),7,AND(AS71*100&gt;=75,AS71*100&lt;85),8,AND(AS71*100&gt;=85,AS71*100&lt;95),9,AND(AS71*100&gt;=95,AS71*100&lt;105),10,AND(AS71*100&gt;=105,AS71*100&lt;125),11,(AS71*100&gt;=125),12),"")</f>
        <v/>
      </c>
      <c r="AU71" s="591"/>
      <c r="AV71" s="59" t="str">
        <f t="array" aca="1" ref="AV71" ca="1">IFERROR((_xlfn.IFS(AU71="Inaceitável",0,AU71="Ruim",4,AU71="Regular",6,AU71="Bom",8,AU71="Precisa",10,AU71="Excepcional",12)),"")</f>
        <v/>
      </c>
      <c r="AW71" s="59" t="str">
        <f t="shared" ref="AW71:AW100" ca="1" si="43">P71</f>
        <v/>
      </c>
      <c r="AX71" s="62" t="str">
        <f t="shared" ref="AX71:AX100" ca="1" si="44">IFERROR((AV71*AW71),"")</f>
        <v/>
      </c>
      <c r="AY71" s="66" t="str">
        <f t="array" aca="1" ref="AY71" ca="1">IFERROR(_xlfn.IFS(OR(AP71=0,AT71=0,AX71=0),0,AND(AP71&lt;&gt;"",AT71&lt;&gt;"",AX71&lt;&gt;""),AVERAGE(AP71,AT71,AX71)),"")</f>
        <v/>
      </c>
    </row>
    <row r="72" spans="3:51" ht="35.25" customHeight="1">
      <c r="C72" s="814" t="str">
        <f>IF(F72=0,"",VLOOKUP(F72,'DFT - GNCP'!$D$4:$E$34,2))</f>
        <v>Legislação e normativas de pessoal do Poder Executivo adequadas</v>
      </c>
      <c r="D72" s="815"/>
      <c r="E72" s="816"/>
      <c r="F72" s="824" t="s">
        <v>678</v>
      </c>
      <c r="G72" s="815"/>
      <c r="H72" s="818"/>
      <c r="I72" s="198"/>
      <c r="J72" s="51" t="s">
        <v>673</v>
      </c>
      <c r="K72" s="50" t="s">
        <v>670</v>
      </c>
      <c r="L72" s="49">
        <v>1</v>
      </c>
      <c r="M72" s="51" t="s">
        <v>126</v>
      </c>
      <c r="N72" s="50" t="s">
        <v>132</v>
      </c>
      <c r="O72" s="53" t="str">
        <f t="array" aca="1" ref="O72" ca="1">IFERROR(_xlfn.IFS(AND(M72="Baixo",N72="Baixa"),"Muito Baixa",AND(M72="Baixo",N72="Média"),"Baixa",AND(M72="Médio",N72="Baixa"),"Baixa",AND(M72="Baixo",N72="Alta"),"Média",AND(M72="Médio",N72="Média"),"Média",AND(M72="Alto",N72="Baixa"),"Média",AND(M72="Médio",N72="Alta"),"Alta",AND(M72="Alto",N72="Média"),"Alta",AND(M72="Alto",N72="Alta"),"Muito Alta"),"")</f>
        <v/>
      </c>
      <c r="P72" s="54" t="str">
        <f t="array" aca="1" ref="P72" ca="1">IFERROR(_xlfn.IFS(O72="Muito Baixa",0.6,O72="Baixa",0.7,O72="Média",0.8,O72="Alta",0.9,O72="Muito Alta",1),"")</f>
        <v/>
      </c>
      <c r="Q72" s="55">
        <v>45609.388888888891</v>
      </c>
      <c r="R72" s="55">
        <v>45609.75</v>
      </c>
      <c r="S72" s="542" t="e">
        <f t="shared" ca="1" si="30"/>
        <v>#VALUE!</v>
      </c>
      <c r="T72" s="55">
        <v>45609.75</v>
      </c>
      <c r="U72" s="543" t="e">
        <f t="shared" ca="1" si="31"/>
        <v>#VALUE!</v>
      </c>
      <c r="V72" s="79" t="e">
        <f t="shared" ca="1" si="32"/>
        <v>#VALUE!</v>
      </c>
      <c r="W72" s="56">
        <f t="shared" si="33"/>
        <v>45609</v>
      </c>
      <c r="X72" s="546">
        <f t="shared" si="34"/>
        <v>0.3888888888888889</v>
      </c>
      <c r="Y72" s="544" t="e">
        <f t="array" aca="1" ref="Y72" ca="1">_xlfn.IFS(X72="","",X72&lt;=$R$2,$R$2,AND(X72&gt;=$R$2,X72&lt;=$S$2),X72,AND(X72&gt;$S$2,X72&lt;$R$3),$S$2,AND(X72&gt;=$R$3,X72&lt;=$S$3),X72,X72&gt;$S$3,$S$3)</f>
        <v>#NAME?</v>
      </c>
      <c r="Z72" s="56">
        <f t="shared" si="35"/>
        <v>45609</v>
      </c>
      <c r="AA72" s="546">
        <f t="shared" si="36"/>
        <v>0.75</v>
      </c>
      <c r="AB72" s="544" t="e">
        <f t="array" aca="1" ref="AB72" ca="1">_xlfn.IFS(AA72="","",AA72&lt;=$R$2,$R$2,AND(AA72&gt;=$R$2,AA72&lt;=$S$2),AA72,AND(AA72&gt;$S$2,AA72&lt;$R$3),$S$2,AND(AA72&gt;=$R$3,AA72&lt;=$S$3),AA72,AA72&gt;$S$3,$S$3)</f>
        <v>#NAME?</v>
      </c>
      <c r="AC72" s="544" t="str">
        <f t="array" aca="1" ref="AC72" ca="1">IFERROR(IF(W72=Z72,_xlfn.IFS(AND(Y72&lt;$S$2,AB72&lt;=$S$2),AB72-Y72,AND(Y72&lt;$S$2,AB72&gt;=$R$3),AB72-Y72-$T$4,AND(Y72&gt;$S$2,AB72&lt;=$S$3),AB72-Y72),FALSE),"")</f>
        <v/>
      </c>
      <c r="AD72" s="544" t="b">
        <f t="array" aca="1" ref="AD72" ca="1">IF(AC72=FALSE,_xlfn.IFS(Y72&lt;=$S$2,$S$2-Y72+($S$3-$R$3),Y72&gt;$S$2,$S$3-Y72),FALSE)</f>
        <v>0</v>
      </c>
      <c r="AE72" s="544" t="b">
        <f t="shared" ca="1" si="37"/>
        <v>0</v>
      </c>
      <c r="AF72" s="78">
        <f>IF(W72&lt;&gt;Z72,(NETWORKDAYS(W72,Z72,LISTAS!$X$2:$X$43)-2),0)</f>
        <v>0</v>
      </c>
      <c r="AG72" s="56">
        <f t="shared" si="38"/>
        <v>45609</v>
      </c>
      <c r="AH72" s="546">
        <f t="shared" si="39"/>
        <v>0.75</v>
      </c>
      <c r="AI72" s="544" t="e">
        <f t="array" aca="1" ref="AI72" ca="1">_xlfn.IFS(AH72="","",AH72&lt;=$R$2,$R$2,AND(AH72&gt;=$R$2,AH72&lt;=$S$2),AH72,AND(AH72&gt;$S$2,AH72&lt;$R$3),$S$2,AND(AH72&gt;=$R$3,AH72&lt;=$S$3),AH72,AH72&gt;$S$3,$S$3)</f>
        <v>#NAME?</v>
      </c>
      <c r="AJ72" s="544" t="str">
        <f t="array" aca="1" ref="AJ72" ca="1">IFERROR(IF(W72=AG72,_xlfn.IFS(AND(X72&lt;$S$2,AI72&lt;=$S$2),AI72-X72,AND(X72&lt;$S$2,AI72&gt;=$R$3),AI72-X72-$T$4,AND(X72&gt;$S$2,AI72&lt;=$S$3),AI72-X72),FALSE),"")</f>
        <v/>
      </c>
      <c r="AK72" s="545" t="b">
        <f t="array" aca="1" ref="AK72" ca="1">IF(AJ72=FALSE,_xlfn.IFS(Y72&lt;=$S$2,$S$2-Y72+($S$3-$R$3),Y72&gt;$S$2,$S$3-Y72),FALSE)</f>
        <v>0</v>
      </c>
      <c r="AL72" s="545" t="b">
        <f t="shared" ca="1" si="40"/>
        <v>0</v>
      </c>
      <c r="AM72" s="78">
        <f>IF(AG72&lt;&gt;W72,(NETWORKDAYS(W72,AG72,LISTAS!$X$24:$X$42)-2),0)</f>
        <v>0</v>
      </c>
      <c r="AN72" s="80" t="e">
        <f t="array" aca="1" ref="AN72" ca="1">IF(U72="Erro","Erro",_xlfn.IFS(ISBLANK(T72),"",T72=R72,"DENTRO DO PRAZO",T72&gt;R72,"ATRASADO",T72&lt;R72,"ANTECIPADO"))</f>
        <v>#VALUE!</v>
      </c>
      <c r="AO72" s="81" t="e">
        <f t="shared" ca="1" si="41"/>
        <v>#VALUE!</v>
      </c>
      <c r="AP72" s="82" t="str">
        <f t="array" aca="1" ref="AP72" ca="1">IFERROR(_xlfn.IFS(AO72*100&gt;80,0,AND(AO72*100&lt;=80,AO72*100&gt;70),2,AND(AO72*100&lt;=70,AO72*100&gt;60),3,AND(AO72*100&lt;=60,AO72*100&gt;50),4,AND(AO72*100&lt;=50,AO72*100&gt;40),5,AND(AO72*100&lt;=40,AO72*100&gt;30),6,AND(AO72*100&lt;=30,AO72*100&gt;20),7,AND(AO72*100&lt;=20,AO72*100&gt;10),8,AND(AO72*100&lt;=10,AO72*100&gt;0),9,AO72=0,10,AND(AO72*100&gt;-25,AO72&lt;0),11,(AO72*100&lt;-25),12),"")</f>
        <v/>
      </c>
      <c r="AQ72" s="591"/>
      <c r="AR72" s="61"/>
      <c r="AS72" s="68" t="str">
        <f t="shared" si="42"/>
        <v/>
      </c>
      <c r="AT72" s="59" t="str">
        <f t="array" aca="1" ref="AT72" ca="1">IFERROR(_xlfn.IFS(AS72*100&lt;15,0,AND(AS72*100&gt;=15,AS72*100&lt;25),2,AND(AS72*100&gt;=25,AS72*100&lt;35),3,AND(AS72*100&gt;=35,AS72*100&lt;45),4,AND(AS72*100&gt;=45,AS72*100&lt;55),5,AND(AS72*100&gt;=55,AS72*100&lt;65),6,AND(AS72*100&gt;=65,AS72*100&lt;75),7,AND(AS72*100&gt;=75,AS72*100&lt;85),8,AND(AS72*100&gt;=85,AS72*100&lt;95),9,AND(AS72*100&gt;=95,AS72*100&lt;105),10,AND(AS72*100&gt;=105,AS72*100&lt;125),11,(AS72*100&gt;=125),12),"")</f>
        <v/>
      </c>
      <c r="AU72" s="591"/>
      <c r="AV72" s="59" t="str">
        <f t="array" aca="1" ref="AV72" ca="1">IFERROR((_xlfn.IFS(AU72="Inaceitável",0,AU72="Ruim",4,AU72="Regular",6,AU72="Bom",8,AU72="Precisa",10,AU72="Excepcional",12)),"")</f>
        <v/>
      </c>
      <c r="AW72" s="59" t="str">
        <f t="shared" ca="1" si="43"/>
        <v/>
      </c>
      <c r="AX72" s="62" t="str">
        <f t="shared" ca="1" si="44"/>
        <v/>
      </c>
      <c r="AY72" s="66" t="str">
        <f t="array" aca="1" ref="AY72" ca="1">IFERROR(_xlfn.IFS(OR(AP72=0,AT72=0,AX72=0),0,AND(AP72&lt;&gt;"",AT72&lt;&gt;"",AX72&lt;&gt;""),AVERAGE(AP72,AT72,AX72)),"")</f>
        <v/>
      </c>
    </row>
    <row r="73" spans="3:51" ht="35.25" customHeight="1">
      <c r="C73" s="814" t="str">
        <f>IF(F73=0,"",VLOOKUP(F73,'DFT - GNCP'!$D$4:$E$34,2))</f>
        <v>Gestão das etapas de avaliação de desempenho do estágio probatório realizada</v>
      </c>
      <c r="D73" s="815"/>
      <c r="E73" s="816"/>
      <c r="F73" s="824" t="s">
        <v>679</v>
      </c>
      <c r="G73" s="815"/>
      <c r="H73" s="818"/>
      <c r="I73" s="198"/>
      <c r="J73" s="50" t="s">
        <v>673</v>
      </c>
      <c r="K73" s="50" t="s">
        <v>670</v>
      </c>
      <c r="L73" s="49">
        <v>2</v>
      </c>
      <c r="M73" s="51" t="s">
        <v>126</v>
      </c>
      <c r="N73" s="50" t="s">
        <v>123</v>
      </c>
      <c r="O73" s="53" t="str">
        <f t="array" aca="1" ref="O73" ca="1">IFERROR(_xlfn.IFS(AND(M73="Baixo",N73="Baixa"),"Muito Baixa",AND(M73="Baixo",N73="Média"),"Baixa",AND(M73="Médio",N73="Baixa"),"Baixa",AND(M73="Baixo",N73="Alta"),"Média",AND(M73="Médio",N73="Média"),"Média",AND(M73="Alto",N73="Baixa"),"Média",AND(M73="Médio",N73="Alta"),"Alta",AND(M73="Alto",N73="Média"),"Alta",AND(M73="Alto",N73="Alta"),"Muito Alta"),"")</f>
        <v/>
      </c>
      <c r="P73" s="54" t="str">
        <f t="array" aca="1" ref="P73" ca="1">IFERROR(_xlfn.IFS(O73="Muito Baixa",0.6,O73="Baixa",0.7,O73="Média",0.8,O73="Alta",0.9,O73="Muito Alta",1),"")</f>
        <v/>
      </c>
      <c r="Q73" s="55">
        <v>45610.333333333343</v>
      </c>
      <c r="R73" s="55">
        <v>45610.409722222219</v>
      </c>
      <c r="S73" s="542" t="e">
        <f t="shared" ca="1" si="30"/>
        <v>#VALUE!</v>
      </c>
      <c r="T73" s="55">
        <v>45610.409722222219</v>
      </c>
      <c r="U73" s="543" t="e">
        <f t="shared" ca="1" si="31"/>
        <v>#VALUE!</v>
      </c>
      <c r="V73" s="79" t="e">
        <f t="shared" ca="1" si="32"/>
        <v>#VALUE!</v>
      </c>
      <c r="W73" s="56">
        <f t="shared" si="33"/>
        <v>45610</v>
      </c>
      <c r="X73" s="546">
        <f t="shared" si="34"/>
        <v>0.33333333333333331</v>
      </c>
      <c r="Y73" s="544" t="e">
        <f t="array" aca="1" ref="Y73" ca="1">_xlfn.IFS(X73="","",X73&lt;=$R$2,$R$2,AND(X73&gt;=$R$2,X73&lt;=$S$2),X73,AND(X73&gt;$S$2,X73&lt;$R$3),$S$2,AND(X73&gt;=$R$3,X73&lt;=$S$3),X73,X73&gt;$S$3,$S$3)</f>
        <v>#NAME?</v>
      </c>
      <c r="Z73" s="56">
        <f t="shared" si="35"/>
        <v>45610</v>
      </c>
      <c r="AA73" s="546">
        <f t="shared" si="36"/>
        <v>0.40972222222222227</v>
      </c>
      <c r="AB73" s="544" t="e">
        <f t="array" aca="1" ref="AB73" ca="1">_xlfn.IFS(AA73="","",AA73&lt;=$R$2,$R$2,AND(AA73&gt;=$R$2,AA73&lt;=$S$2),AA73,AND(AA73&gt;$S$2,AA73&lt;$R$3),$S$2,AND(AA73&gt;=$R$3,AA73&lt;=$S$3),AA73,AA73&gt;$S$3,$S$3)</f>
        <v>#NAME?</v>
      </c>
      <c r="AC73" s="544" t="str">
        <f t="array" aca="1" ref="AC73" ca="1">IFERROR(IF(W73=Z73,_xlfn.IFS(AND(Y73&lt;$S$2,AB73&lt;=$S$2),AB73-Y73,AND(Y73&lt;$S$2,AB73&gt;=$R$3),AB73-Y73-$T$4,AND(Y73&gt;$S$2,AB73&lt;=$S$3),AB73-Y73),FALSE),"")</f>
        <v/>
      </c>
      <c r="AD73" s="544" t="b">
        <f t="array" aca="1" ref="AD73" ca="1">IF(AC73=FALSE,_xlfn.IFS(Y73&lt;=$S$2,$S$2-Y73+($S$3-$R$3),Y73&gt;$S$2,$S$3-Y73),FALSE)</f>
        <v>0</v>
      </c>
      <c r="AE73" s="544" t="b">
        <f t="shared" ca="1" si="37"/>
        <v>0</v>
      </c>
      <c r="AF73" s="78">
        <f>IF(W73&lt;&gt;Z73,(NETWORKDAYS(W73,Z73,LISTAS!$X$2:$X$43)-2),0)</f>
        <v>0</v>
      </c>
      <c r="AG73" s="56">
        <f t="shared" si="38"/>
        <v>45610</v>
      </c>
      <c r="AH73" s="546">
        <f t="shared" si="39"/>
        <v>0.40972222222222227</v>
      </c>
      <c r="AI73" s="544" t="e">
        <f t="array" aca="1" ref="AI73" ca="1">_xlfn.IFS(AH73="","",AH73&lt;=$R$2,$R$2,AND(AH73&gt;=$R$2,AH73&lt;=$S$2),AH73,AND(AH73&gt;$S$2,AH73&lt;$R$3),$S$2,AND(AH73&gt;=$R$3,AH73&lt;=$S$3),AH73,AH73&gt;$S$3,$S$3)</f>
        <v>#NAME?</v>
      </c>
      <c r="AJ73" s="544" t="str">
        <f t="array" aca="1" ref="AJ73" ca="1">IFERROR(IF(W73=AG73,_xlfn.IFS(AND(X73&lt;$S$2,AI73&lt;=$S$2),AI73-X73,AND(X73&lt;$S$2,AI73&gt;=$R$3),AI73-X73-$T$4,AND(X73&gt;$S$2,AI73&lt;=$S$3),AI73-X73),FALSE),"")</f>
        <v/>
      </c>
      <c r="AK73" s="545" t="b">
        <f t="array" aca="1" ref="AK73" ca="1">IF(AJ73=FALSE,_xlfn.IFS(Y73&lt;=$S$2,$S$2-Y73+($S$3-$R$3),Y73&gt;$S$2,$S$3-Y73),FALSE)</f>
        <v>0</v>
      </c>
      <c r="AL73" s="545" t="b">
        <f t="shared" ca="1" si="40"/>
        <v>0</v>
      </c>
      <c r="AM73" s="78">
        <f>IF(AG73&lt;&gt;W73,(NETWORKDAYS(W73,AG73,LISTAS!$X$24:$X$42)-2),0)</f>
        <v>0</v>
      </c>
      <c r="AN73" s="80" t="e">
        <f t="array" aca="1" ref="AN73" ca="1">IF(U73="Erro","Erro",_xlfn.IFS(ISBLANK(T73),"",T73=R73,"DENTRO DO PRAZO",T73&gt;R73,"ATRASADO",T73&lt;R73,"ANTECIPADO"))</f>
        <v>#VALUE!</v>
      </c>
      <c r="AO73" s="81" t="e">
        <f t="shared" ca="1" si="41"/>
        <v>#VALUE!</v>
      </c>
      <c r="AP73" s="82" t="str">
        <f t="array" aca="1" ref="AP73" ca="1">IFERROR(_xlfn.IFS(AO73*100&gt;80,0,AND(AO73*100&lt;=80,AO73*100&gt;70),2,AND(AO73*100&lt;=70,AO73*100&gt;60),3,AND(AO73*100&lt;=60,AO73*100&gt;50),4,AND(AO73*100&lt;=50,AO73*100&gt;40),5,AND(AO73*100&lt;=40,AO73*100&gt;30),6,AND(AO73*100&lt;=30,AO73*100&gt;20),7,AND(AO73*100&lt;=20,AO73*100&gt;10),8,AND(AO73*100&lt;=10,AO73*100&gt;0),9,AO73=0,10,AND(AO73*100&gt;-25,AO73&lt;0),11,(AO73*100&lt;-25),12),"")</f>
        <v/>
      </c>
      <c r="AQ73" s="591"/>
      <c r="AR73" s="61"/>
      <c r="AS73" s="68" t="str">
        <f t="shared" si="42"/>
        <v/>
      </c>
      <c r="AT73" s="59" t="str">
        <f t="array" aca="1" ref="AT73" ca="1">IFERROR(_xlfn.IFS(AS73*100&lt;15,0,AND(AS73*100&gt;=15,AS73*100&lt;25),2,AND(AS73*100&gt;=25,AS73*100&lt;35),3,AND(AS73*100&gt;=35,AS73*100&lt;45),4,AND(AS73*100&gt;=45,AS73*100&lt;55),5,AND(AS73*100&gt;=55,AS73*100&lt;65),6,AND(AS73*100&gt;=65,AS73*100&lt;75),7,AND(AS73*100&gt;=75,AS73*100&lt;85),8,AND(AS73*100&gt;=85,AS73*100&lt;95),9,AND(AS73*100&gt;=95,AS73*100&lt;105),10,AND(AS73*100&gt;=105,AS73*100&lt;125),11,(AS73*100&gt;=125),12),"")</f>
        <v/>
      </c>
      <c r="AU73" s="591"/>
      <c r="AV73" s="59" t="str">
        <f t="array" aca="1" ref="AV73" ca="1">IFERROR((_xlfn.IFS(AU73="Inaceitável",0,AU73="Ruim",4,AU73="Regular",6,AU73="Bom",8,AU73="Precisa",10,AU73="Excepcional",12)),"")</f>
        <v/>
      </c>
      <c r="AW73" s="59" t="str">
        <f t="shared" ca="1" si="43"/>
        <v/>
      </c>
      <c r="AX73" s="62" t="str">
        <f t="shared" ca="1" si="44"/>
        <v/>
      </c>
      <c r="AY73" s="66" t="str">
        <f t="array" aca="1" ref="AY73" ca="1">IFERROR(_xlfn.IFS(OR(AP73=0,AT73=0,AX73=0),0,AND(AP73&lt;&gt;"",AT73&lt;&gt;"",AX73&lt;&gt;""),AVERAGE(AP73,AT73,AX73)),"")</f>
        <v/>
      </c>
    </row>
    <row r="74" spans="3:51" ht="35.25" customHeight="1">
      <c r="C74" s="814" t="str">
        <f>IF(F74=0,"",VLOOKUP(F74,'DFT - GNCP'!$D$4:$E$34,2))</f>
        <v>Gestão das etapas de avaliação de desempenho do estágio probatório realizada</v>
      </c>
      <c r="D74" s="815"/>
      <c r="E74" s="816"/>
      <c r="F74" s="824" t="s">
        <v>679</v>
      </c>
      <c r="G74" s="815"/>
      <c r="H74" s="818"/>
      <c r="I74" s="198"/>
      <c r="J74" s="51" t="s">
        <v>680</v>
      </c>
      <c r="K74" s="50" t="s">
        <v>670</v>
      </c>
      <c r="L74" s="49">
        <v>1</v>
      </c>
      <c r="M74" s="51" t="s">
        <v>126</v>
      </c>
      <c r="N74" s="50" t="s">
        <v>123</v>
      </c>
      <c r="O74" s="53" t="str">
        <f t="array" aca="1" ref="O74" ca="1">IFERROR(_xlfn.IFS(AND(M74="Baixo",N74="Baixa"),"Muito Baixa",AND(M74="Baixo",N74="Média"),"Baixa",AND(M74="Médio",N74="Baixa"),"Baixa",AND(M74="Baixo",N74="Alta"),"Média",AND(M74="Médio",N74="Média"),"Média",AND(M74="Alto",N74="Baixa"),"Média",AND(M74="Médio",N74="Alta"),"Alta",AND(M74="Alto",N74="Média"),"Alta",AND(M74="Alto",N74="Alta"),"Muito Alta"),"")</f>
        <v/>
      </c>
      <c r="P74" s="54" t="str">
        <f t="array" aca="1" ref="P74" ca="1">IFERROR(_xlfn.IFS(O74="Muito Baixa",0.6,O74="Baixa",0.7,O74="Média",0.8,O74="Alta",0.9,O74="Muito Alta",1),"")</f>
        <v/>
      </c>
      <c r="Q74" s="55">
        <v>45610.409722222219</v>
      </c>
      <c r="R74" s="55">
        <v>45610.458333333343</v>
      </c>
      <c r="S74" s="542" t="e">
        <f t="shared" ca="1" si="30"/>
        <v>#VALUE!</v>
      </c>
      <c r="T74" s="55">
        <v>45610.458333333343</v>
      </c>
      <c r="U74" s="543" t="e">
        <f t="shared" ca="1" si="31"/>
        <v>#VALUE!</v>
      </c>
      <c r="V74" s="79" t="e">
        <f t="shared" ca="1" si="32"/>
        <v>#VALUE!</v>
      </c>
      <c r="W74" s="56">
        <f t="shared" si="33"/>
        <v>45610</v>
      </c>
      <c r="X74" s="546">
        <f t="shared" si="34"/>
        <v>0.40972222222222227</v>
      </c>
      <c r="Y74" s="544" t="e">
        <f t="array" aca="1" ref="Y74" ca="1">_xlfn.IFS(X74="","",X74&lt;=$R$2,$R$2,AND(X74&gt;=$R$2,X74&lt;=$S$2),X74,AND(X74&gt;$S$2,X74&lt;$R$3),$S$2,AND(X74&gt;=$R$3,X74&lt;=$S$3),X74,X74&gt;$S$3,$S$3)</f>
        <v>#NAME?</v>
      </c>
      <c r="Z74" s="56">
        <f t="shared" si="35"/>
        <v>45610</v>
      </c>
      <c r="AA74" s="546">
        <f t="shared" si="36"/>
        <v>0.45833333333333331</v>
      </c>
      <c r="AB74" s="544" t="e">
        <f t="array" aca="1" ref="AB74" ca="1">_xlfn.IFS(AA74="","",AA74&lt;=$R$2,$R$2,AND(AA74&gt;=$R$2,AA74&lt;=$S$2),AA74,AND(AA74&gt;$S$2,AA74&lt;$R$3),$S$2,AND(AA74&gt;=$R$3,AA74&lt;=$S$3),AA74,AA74&gt;$S$3,$S$3)</f>
        <v>#NAME?</v>
      </c>
      <c r="AC74" s="544" t="str">
        <f t="array" aca="1" ref="AC74" ca="1">IFERROR(IF(W74=Z74,_xlfn.IFS(AND(Y74&lt;$S$2,AB74&lt;=$S$2),AB74-Y74,AND(Y74&lt;$S$2,AB74&gt;=$R$3),AB74-Y74-$T$4,AND(Y74&gt;$S$2,AB74&lt;=$S$3),AB74-Y74),FALSE),"")</f>
        <v/>
      </c>
      <c r="AD74" s="544" t="b">
        <f t="array" aca="1" ref="AD74" ca="1">IF(AC74=FALSE,_xlfn.IFS(Y74&lt;=$S$2,$S$2-Y74+($S$3-$R$3),Y74&gt;$S$2,$S$3-Y74),FALSE)</f>
        <v>0</v>
      </c>
      <c r="AE74" s="544" t="b">
        <f t="shared" ca="1" si="37"/>
        <v>0</v>
      </c>
      <c r="AF74" s="78">
        <f>IF(W74&lt;&gt;Z74,(NETWORKDAYS(W74,Z74,LISTAS!$X$2:$X$43)-2),0)</f>
        <v>0</v>
      </c>
      <c r="AG74" s="56">
        <f t="shared" si="38"/>
        <v>45610</v>
      </c>
      <c r="AH74" s="546">
        <f t="shared" si="39"/>
        <v>0.45833333333333331</v>
      </c>
      <c r="AI74" s="544" t="e">
        <f t="array" aca="1" ref="AI74" ca="1">_xlfn.IFS(AH74="","",AH74&lt;=$R$2,$R$2,AND(AH74&gt;=$R$2,AH74&lt;=$S$2),AH74,AND(AH74&gt;$S$2,AH74&lt;$R$3),$S$2,AND(AH74&gt;=$R$3,AH74&lt;=$S$3),AH74,AH74&gt;$S$3,$S$3)</f>
        <v>#NAME?</v>
      </c>
      <c r="AJ74" s="544" t="str">
        <f t="array" aca="1" ref="AJ74" ca="1">IFERROR(IF(W74=AG74,_xlfn.IFS(AND(X74&lt;$S$2,AI74&lt;=$S$2),AI74-X74,AND(X74&lt;$S$2,AI74&gt;=$R$3),AI74-X74-$T$4,AND(X74&gt;$S$2,AI74&lt;=$S$3),AI74-X74),FALSE),"")</f>
        <v/>
      </c>
      <c r="AK74" s="545" t="b">
        <f t="array" aca="1" ref="AK74" ca="1">IF(AJ74=FALSE,_xlfn.IFS(Y74&lt;=$S$2,$S$2-Y74+($S$3-$R$3),Y74&gt;$S$2,$S$3-Y74),FALSE)</f>
        <v>0</v>
      </c>
      <c r="AL74" s="545" t="b">
        <f t="shared" ca="1" si="40"/>
        <v>0</v>
      </c>
      <c r="AM74" s="78">
        <f>IF(AG74&lt;&gt;W74,(NETWORKDAYS(W74,AG74,LISTAS!$X$24:$X$42)-2),0)</f>
        <v>0</v>
      </c>
      <c r="AN74" s="80" t="e">
        <f t="array" aca="1" ref="AN74" ca="1">IF(U74="Erro","Erro",_xlfn.IFS(ISBLANK(T74),"",T74=R74,"DENTRO DO PRAZO",T74&gt;R74,"ATRASADO",T74&lt;R74,"ANTECIPADO"))</f>
        <v>#VALUE!</v>
      </c>
      <c r="AO74" s="81" t="e">
        <f t="shared" ca="1" si="41"/>
        <v>#VALUE!</v>
      </c>
      <c r="AP74" s="82" t="str">
        <f t="array" aca="1" ref="AP74" ca="1">IFERROR(_xlfn.IFS(AO74*100&gt;80,0,AND(AO74*100&lt;=80,AO74*100&gt;70),2,AND(AO74*100&lt;=70,AO74*100&gt;60),3,AND(AO74*100&lt;=60,AO74*100&gt;50),4,AND(AO74*100&lt;=50,AO74*100&gt;40),5,AND(AO74*100&lt;=40,AO74*100&gt;30),6,AND(AO74*100&lt;=30,AO74*100&gt;20),7,AND(AO74*100&lt;=20,AO74*100&gt;10),8,AND(AO74*100&lt;=10,AO74*100&gt;0),9,AO74=0,10,AND(AO74*100&gt;-25,AO74&lt;0),11,(AO74*100&lt;-25),12),"")</f>
        <v/>
      </c>
      <c r="AQ74" s="591"/>
      <c r="AR74" s="61"/>
      <c r="AS74" s="68" t="str">
        <f t="shared" si="42"/>
        <v/>
      </c>
      <c r="AT74" s="59" t="str">
        <f t="array" aca="1" ref="AT74" ca="1">IFERROR(_xlfn.IFS(AS74*100&lt;15,0,AND(AS74*100&gt;=15,AS74*100&lt;25),2,AND(AS74*100&gt;=25,AS74*100&lt;35),3,AND(AS74*100&gt;=35,AS74*100&lt;45),4,AND(AS74*100&gt;=45,AS74*100&lt;55),5,AND(AS74*100&gt;=55,AS74*100&lt;65),6,AND(AS74*100&gt;=65,AS74*100&lt;75),7,AND(AS74*100&gt;=75,AS74*100&lt;85),8,AND(AS74*100&gt;=85,AS74*100&lt;95),9,AND(AS74*100&gt;=95,AS74*100&lt;105),10,AND(AS74*100&gt;=105,AS74*100&lt;125),11,(AS74*100&gt;=125),12),"")</f>
        <v/>
      </c>
      <c r="AU74" s="591"/>
      <c r="AV74" s="59" t="str">
        <f t="array" aca="1" ref="AV74" ca="1">IFERROR((_xlfn.IFS(AU74="Inaceitável",0,AU74="Ruim",4,AU74="Regular",6,AU74="Bom",8,AU74="Precisa",10,AU74="Excepcional",12)),"")</f>
        <v/>
      </c>
      <c r="AW74" s="59" t="str">
        <f t="shared" ca="1" si="43"/>
        <v/>
      </c>
      <c r="AX74" s="62" t="str">
        <f t="shared" ca="1" si="44"/>
        <v/>
      </c>
      <c r="AY74" s="66" t="str">
        <f t="array" aca="1" ref="AY74" ca="1">IFERROR(_xlfn.IFS(OR(AP74=0,AT74=0,AX74=0),0,AND(AP74&lt;&gt;"",AT74&lt;&gt;"",AX74&lt;&gt;""),AVERAGE(AP74,AT74,AX74)),"")</f>
        <v/>
      </c>
    </row>
    <row r="75" spans="3:51" ht="35.25" customHeight="1">
      <c r="C75" s="814" t="str">
        <f>IF(F75=0,"",VLOOKUP(F75,'DFT - GNCP'!$D$4:$E$34,2))</f>
        <v>Implementação dos critérios de aferição da produtividade e mérito e da avaliação de desempenho  gerida</v>
      </c>
      <c r="D75" s="815"/>
      <c r="E75" s="816"/>
      <c r="F75" s="817" t="s">
        <v>668</v>
      </c>
      <c r="G75" s="815"/>
      <c r="H75" s="818"/>
      <c r="I75" s="198"/>
      <c r="J75" s="50" t="s">
        <v>669</v>
      </c>
      <c r="K75" s="50" t="s">
        <v>670</v>
      </c>
      <c r="L75" s="49">
        <v>1</v>
      </c>
      <c r="M75" s="51" t="s">
        <v>126</v>
      </c>
      <c r="N75" s="50" t="s">
        <v>132</v>
      </c>
      <c r="O75" s="53" t="str">
        <f t="array" aca="1" ref="O75" ca="1">IFERROR(_xlfn.IFS(AND(M75="Baixo",N75="Baixa"),"Muito Baixa",AND(M75="Baixo",N75="Média"),"Baixa",AND(M75="Médio",N75="Baixa"),"Baixa",AND(M75="Baixo",N75="Alta"),"Média",AND(M75="Médio",N75="Média"),"Média",AND(M75="Alto",N75="Baixa"),"Média",AND(M75="Médio",N75="Alta"),"Alta",AND(M75="Alto",N75="Média"),"Alta",AND(M75="Alto",N75="Alta"),"Muito Alta"),"")</f>
        <v/>
      </c>
      <c r="P75" s="54" t="str">
        <f t="array" aca="1" ref="P75" ca="1">IFERROR(_xlfn.IFS(O75="Muito Baixa",0.6,O75="Baixa",0.7,O75="Média",0.8,O75="Alta",0.9,O75="Muito Alta",1),"")</f>
        <v/>
      </c>
      <c r="Q75" s="55">
        <v>45610.541666666657</v>
      </c>
      <c r="R75" s="55">
        <v>45610.708333333343</v>
      </c>
      <c r="S75" s="542" t="e">
        <f t="shared" ca="1" si="30"/>
        <v>#VALUE!</v>
      </c>
      <c r="T75" s="55">
        <v>45610.708333333343</v>
      </c>
      <c r="U75" s="543" t="e">
        <f t="shared" ca="1" si="31"/>
        <v>#VALUE!</v>
      </c>
      <c r="V75" s="79" t="e">
        <f t="shared" ca="1" si="32"/>
        <v>#VALUE!</v>
      </c>
      <c r="W75" s="56">
        <f t="shared" si="33"/>
        <v>45610</v>
      </c>
      <c r="X75" s="546">
        <f t="shared" si="34"/>
        <v>0.54166666666666663</v>
      </c>
      <c r="Y75" s="544" t="e">
        <f t="array" aca="1" ref="Y75" ca="1">_xlfn.IFS(X75="","",X75&lt;=$R$2,$R$2,AND(X75&gt;=$R$2,X75&lt;=$S$2),X75,AND(X75&gt;$S$2,X75&lt;$R$3),$S$2,AND(X75&gt;=$R$3,X75&lt;=$S$3),X75,X75&gt;$S$3,$S$3)</f>
        <v>#NAME?</v>
      </c>
      <c r="Z75" s="56">
        <f t="shared" si="35"/>
        <v>45610</v>
      </c>
      <c r="AA75" s="546">
        <f t="shared" si="36"/>
        <v>0.70833333333333337</v>
      </c>
      <c r="AB75" s="544" t="e">
        <f t="array" aca="1" ref="AB75" ca="1">_xlfn.IFS(AA75="","",AA75&lt;=$R$2,$R$2,AND(AA75&gt;=$R$2,AA75&lt;=$S$2),AA75,AND(AA75&gt;$S$2,AA75&lt;$R$3),$S$2,AND(AA75&gt;=$R$3,AA75&lt;=$S$3),AA75,AA75&gt;$S$3,$S$3)</f>
        <v>#NAME?</v>
      </c>
      <c r="AC75" s="544" t="str">
        <f t="array" aca="1" ref="AC75" ca="1">IFERROR(IF(W75=Z75,_xlfn.IFS(AND(Y75&lt;$S$2,AB75&lt;=$S$2),AB75-Y75,AND(Y75&lt;$S$2,AB75&gt;=$R$3),AB75-Y75-$T$4,AND(Y75&gt;$S$2,AB75&lt;=$S$3),AB75-Y75),FALSE),"")</f>
        <v/>
      </c>
      <c r="AD75" s="544" t="b">
        <f t="array" aca="1" ref="AD75" ca="1">IF(AC75=FALSE,_xlfn.IFS(Y75&lt;=$S$2,$S$2-Y75+($S$3-$R$3),Y75&gt;$S$2,$S$3-Y75),FALSE)</f>
        <v>0</v>
      </c>
      <c r="AE75" s="544" t="b">
        <f t="shared" ca="1" si="37"/>
        <v>0</v>
      </c>
      <c r="AF75" s="78">
        <f>IF(W75&lt;&gt;Z75,(NETWORKDAYS(W75,Z75,LISTAS!$X$2:$X$43)-2),0)</f>
        <v>0</v>
      </c>
      <c r="AG75" s="56">
        <f t="shared" si="38"/>
        <v>45610</v>
      </c>
      <c r="AH75" s="546">
        <f t="shared" si="39"/>
        <v>0.70833333333333337</v>
      </c>
      <c r="AI75" s="544" t="e">
        <f t="array" aca="1" ref="AI75" ca="1">_xlfn.IFS(AH75="","",AH75&lt;=$R$2,$R$2,AND(AH75&gt;=$R$2,AH75&lt;=$S$2),AH75,AND(AH75&gt;$S$2,AH75&lt;$R$3),$S$2,AND(AH75&gt;=$R$3,AH75&lt;=$S$3),AH75,AH75&gt;$S$3,$S$3)</f>
        <v>#NAME?</v>
      </c>
      <c r="AJ75" s="544" t="str">
        <f t="array" aca="1" ref="AJ75" ca="1">IFERROR(IF(W75=AG75,_xlfn.IFS(AND(X75&lt;$S$2,AI75&lt;=$S$2),AI75-X75,AND(X75&lt;$S$2,AI75&gt;=$R$3),AI75-X75-$T$4,AND(X75&gt;$S$2,AI75&lt;=$S$3),AI75-X75),FALSE),"")</f>
        <v/>
      </c>
      <c r="AK75" s="545" t="b">
        <f t="array" aca="1" ref="AK75" ca="1">IF(AJ75=FALSE,_xlfn.IFS(Y75&lt;=$S$2,$S$2-Y75+($S$3-$R$3),Y75&gt;$S$2,$S$3-Y75),FALSE)</f>
        <v>0</v>
      </c>
      <c r="AL75" s="545" t="b">
        <f t="shared" ca="1" si="40"/>
        <v>0</v>
      </c>
      <c r="AM75" s="78">
        <f>IF(AG75&lt;&gt;W75,(NETWORKDAYS(W75,AG75,LISTAS!$X$24:$X$42)-2),0)</f>
        <v>0</v>
      </c>
      <c r="AN75" s="80" t="e">
        <f t="array" aca="1" ref="AN75" ca="1">IF(U75="Erro","Erro",_xlfn.IFS(ISBLANK(T75),"",T75=R75,"DENTRO DO PRAZO",T75&gt;R75,"ATRASADO",T75&lt;R75,"ANTECIPADO"))</f>
        <v>#VALUE!</v>
      </c>
      <c r="AO75" s="81" t="e">
        <f t="shared" ca="1" si="41"/>
        <v>#VALUE!</v>
      </c>
      <c r="AP75" s="82" t="str">
        <f t="array" aca="1" ref="AP75" ca="1">IFERROR(_xlfn.IFS(AO75*100&gt;80,0,AND(AO75*100&lt;=80,AO75*100&gt;70),2,AND(AO75*100&lt;=70,AO75*100&gt;60),3,AND(AO75*100&lt;=60,AO75*100&gt;50),4,AND(AO75*100&lt;=50,AO75*100&gt;40),5,AND(AO75*100&lt;=40,AO75*100&gt;30),6,AND(AO75*100&lt;=30,AO75*100&gt;20),7,AND(AO75*100&lt;=20,AO75*100&gt;10),8,AND(AO75*100&lt;=10,AO75*100&gt;0),9,AO75=0,10,AND(AO75*100&gt;-25,AO75&lt;0),11,(AO75*100&lt;-25),12),"")</f>
        <v/>
      </c>
      <c r="AQ75" s="591"/>
      <c r="AR75" s="61"/>
      <c r="AS75" s="68" t="str">
        <f t="shared" si="42"/>
        <v/>
      </c>
      <c r="AT75" s="59" t="str">
        <f t="array" aca="1" ref="AT75" ca="1">IFERROR(_xlfn.IFS(AS75*100&lt;15,0,AND(AS75*100&gt;=15,AS75*100&lt;25),2,AND(AS75*100&gt;=25,AS75*100&lt;35),3,AND(AS75*100&gt;=35,AS75*100&lt;45),4,AND(AS75*100&gt;=45,AS75*100&lt;55),5,AND(AS75*100&gt;=55,AS75*100&lt;65),6,AND(AS75*100&gt;=65,AS75*100&lt;75),7,AND(AS75*100&gt;=75,AS75*100&lt;85),8,AND(AS75*100&gt;=85,AS75*100&lt;95),9,AND(AS75*100&gt;=95,AS75*100&lt;105),10,AND(AS75*100&gt;=105,AS75*100&lt;125),11,(AS75*100&gt;=125),12),"")</f>
        <v/>
      </c>
      <c r="AU75" s="591"/>
      <c r="AV75" s="59" t="str">
        <f t="array" aca="1" ref="AV75" ca="1">IFERROR((_xlfn.IFS(AU75="Inaceitável",0,AU75="Ruim",4,AU75="Regular",6,AU75="Bom",8,AU75="Precisa",10,AU75="Excepcional",12)),"")</f>
        <v/>
      </c>
      <c r="AW75" s="59" t="str">
        <f t="shared" ca="1" si="43"/>
        <v/>
      </c>
      <c r="AX75" s="62" t="str">
        <f t="shared" ca="1" si="44"/>
        <v/>
      </c>
      <c r="AY75" s="66" t="str">
        <f t="array" aca="1" ref="AY75" ca="1">IFERROR(_xlfn.IFS(OR(AP75=0,AT75=0,AX75=0),0,AND(AP75&lt;&gt;"",AT75&lt;&gt;"",AX75&lt;&gt;""),AVERAGE(AP75,AT75,AX75)),"")</f>
        <v/>
      </c>
    </row>
    <row r="76" spans="3:51" ht="35.25" customHeight="1">
      <c r="C76" s="814" t="str">
        <f>IF(F76=0,"",VLOOKUP(F76,'DFT - GNCP'!$D$4:$E$34,2))</f>
        <v>Gestão das etapas de avaliação de desempenho do estágio probatório realizada</v>
      </c>
      <c r="D76" s="815"/>
      <c r="E76" s="816"/>
      <c r="F76" s="824" t="s">
        <v>679</v>
      </c>
      <c r="G76" s="815"/>
      <c r="H76" s="818"/>
      <c r="I76" s="198"/>
      <c r="J76" s="51" t="s">
        <v>680</v>
      </c>
      <c r="K76" s="50" t="s">
        <v>670</v>
      </c>
      <c r="L76" s="49">
        <v>1</v>
      </c>
      <c r="M76" s="51" t="s">
        <v>126</v>
      </c>
      <c r="N76" s="50" t="s">
        <v>123</v>
      </c>
      <c r="O76" s="53" t="str">
        <f t="array" aca="1" ref="O76" ca="1">IFERROR(_xlfn.IFS(AND(M76="Baixo",N76="Baixa"),"Muito Baixa",AND(M76="Baixo",N76="Média"),"Baixa",AND(M76="Médio",N76="Baixa"),"Baixa",AND(M76="Baixo",N76="Alta"),"Média",AND(M76="Médio",N76="Média"),"Média",AND(M76="Alto",N76="Baixa"),"Média",AND(M76="Médio",N76="Alta"),"Alta",AND(M76="Alto",N76="Média"),"Alta",AND(M76="Alto",N76="Alta"),"Muito Alta"),"")</f>
        <v/>
      </c>
      <c r="P76" s="54" t="str">
        <f t="array" aca="1" ref="P76" ca="1">IFERROR(_xlfn.IFS(O76="Muito Baixa",0.6,O76="Baixa",0.7,O76="Média",0.8,O76="Alta",0.9,O76="Muito Alta",1),"")</f>
        <v/>
      </c>
      <c r="Q76" s="55">
        <v>45614.333333333343</v>
      </c>
      <c r="R76" s="55">
        <v>45614.343055555553</v>
      </c>
      <c r="S76" s="542" t="e">
        <f t="shared" ca="1" si="30"/>
        <v>#VALUE!</v>
      </c>
      <c r="T76" s="55">
        <v>45614.343055555553</v>
      </c>
      <c r="U76" s="543" t="e">
        <f t="shared" ca="1" si="31"/>
        <v>#VALUE!</v>
      </c>
      <c r="V76" s="79" t="e">
        <f t="shared" ca="1" si="32"/>
        <v>#VALUE!</v>
      </c>
      <c r="W76" s="56">
        <f t="shared" si="33"/>
        <v>45614</v>
      </c>
      <c r="X76" s="546">
        <f t="shared" si="34"/>
        <v>0.33333333333333331</v>
      </c>
      <c r="Y76" s="544" t="e">
        <f t="array" aca="1" ref="Y76" ca="1">_xlfn.IFS(X76="","",X76&lt;=$R$2,$R$2,AND(X76&gt;=$R$2,X76&lt;=$S$2),X76,AND(X76&gt;$S$2,X76&lt;$R$3),$S$2,AND(X76&gt;=$R$3,X76&lt;=$S$3),X76,X76&gt;$S$3,$S$3)</f>
        <v>#NAME?</v>
      </c>
      <c r="Z76" s="56">
        <f t="shared" si="35"/>
        <v>45614</v>
      </c>
      <c r="AA76" s="546">
        <f t="shared" si="36"/>
        <v>0.3430555555555555</v>
      </c>
      <c r="AB76" s="544" t="e">
        <f t="array" aca="1" ref="AB76" ca="1">_xlfn.IFS(AA76="","",AA76&lt;=$R$2,$R$2,AND(AA76&gt;=$R$2,AA76&lt;=$S$2),AA76,AND(AA76&gt;$S$2,AA76&lt;$R$3),$S$2,AND(AA76&gt;=$R$3,AA76&lt;=$S$3),AA76,AA76&gt;$S$3,$S$3)</f>
        <v>#NAME?</v>
      </c>
      <c r="AC76" s="544" t="str">
        <f t="array" aca="1" ref="AC76" ca="1">IFERROR(IF(W76=Z76,_xlfn.IFS(AND(Y76&lt;$S$2,AB76&lt;=$S$2),AB76-Y76,AND(Y76&lt;$S$2,AB76&gt;=$R$3),AB76-Y76-$T$4,AND(Y76&gt;$S$2,AB76&lt;=$S$3),AB76-Y76),FALSE),"")</f>
        <v/>
      </c>
      <c r="AD76" s="544" t="b">
        <f t="array" aca="1" ref="AD76" ca="1">IF(AC76=FALSE,_xlfn.IFS(Y76&lt;=$S$2,$S$2-Y76+($S$3-$R$3),Y76&gt;$S$2,$S$3-Y76),FALSE)</f>
        <v>0</v>
      </c>
      <c r="AE76" s="544" t="b">
        <f t="shared" ca="1" si="37"/>
        <v>0</v>
      </c>
      <c r="AF76" s="78">
        <f>IF(W76&lt;&gt;Z76,(NETWORKDAYS(W76,Z76,LISTAS!$X$2:$X$43)-2),0)</f>
        <v>0</v>
      </c>
      <c r="AG76" s="56">
        <f t="shared" si="38"/>
        <v>45614</v>
      </c>
      <c r="AH76" s="546">
        <f t="shared" si="39"/>
        <v>0.3430555555555555</v>
      </c>
      <c r="AI76" s="544" t="e">
        <f t="array" aca="1" ref="AI76" ca="1">_xlfn.IFS(AH76="","",AH76&lt;=$R$2,$R$2,AND(AH76&gt;=$R$2,AH76&lt;=$S$2),AH76,AND(AH76&gt;$S$2,AH76&lt;$R$3),$S$2,AND(AH76&gt;=$R$3,AH76&lt;=$S$3),AH76,AH76&gt;$S$3,$S$3)</f>
        <v>#NAME?</v>
      </c>
      <c r="AJ76" s="544" t="str">
        <f t="array" aca="1" ref="AJ76" ca="1">IFERROR(IF(W76=AG76,_xlfn.IFS(AND(X76&lt;$S$2,AI76&lt;=$S$2),AI76-X76,AND(X76&lt;$S$2,AI76&gt;=$R$3),AI76-X76-$T$4,AND(X76&gt;$S$2,AI76&lt;=$S$3),AI76-X76),FALSE),"")</f>
        <v/>
      </c>
      <c r="AK76" s="545" t="b">
        <f t="array" aca="1" ref="AK76" ca="1">IF(AJ76=FALSE,_xlfn.IFS(Y76&lt;=$S$2,$S$2-Y76+($S$3-$R$3),Y76&gt;$S$2,$S$3-Y76),FALSE)</f>
        <v>0</v>
      </c>
      <c r="AL76" s="545" t="b">
        <f t="shared" ca="1" si="40"/>
        <v>0</v>
      </c>
      <c r="AM76" s="78">
        <f>IF(AG76&lt;&gt;W76,(NETWORKDAYS(W76,AG76,LISTAS!$X$24:$X$42)-2),0)</f>
        <v>0</v>
      </c>
      <c r="AN76" s="80" t="e">
        <f t="array" aca="1" ref="AN76" ca="1">IF(U76="Erro","Erro",_xlfn.IFS(ISBLANK(T76),"",T76=R76,"DENTRO DO PRAZO",T76&gt;R76,"ATRASADO",T76&lt;R76,"ANTECIPADO"))</f>
        <v>#VALUE!</v>
      </c>
      <c r="AO76" s="81" t="e">
        <f t="shared" ca="1" si="41"/>
        <v>#VALUE!</v>
      </c>
      <c r="AP76" s="82" t="str">
        <f t="array" aca="1" ref="AP76" ca="1">IFERROR(_xlfn.IFS(AO76*100&gt;80,0,AND(AO76*100&lt;=80,AO76*100&gt;70),2,AND(AO76*100&lt;=70,AO76*100&gt;60),3,AND(AO76*100&lt;=60,AO76*100&gt;50),4,AND(AO76*100&lt;=50,AO76*100&gt;40),5,AND(AO76*100&lt;=40,AO76*100&gt;30),6,AND(AO76*100&lt;=30,AO76*100&gt;20),7,AND(AO76*100&lt;=20,AO76*100&gt;10),8,AND(AO76*100&lt;=10,AO76*100&gt;0),9,AO76=0,10,AND(AO76*100&gt;-25,AO76&lt;0),11,(AO76*100&lt;-25),12),"")</f>
        <v/>
      </c>
      <c r="AQ76" s="591"/>
      <c r="AR76" s="61"/>
      <c r="AS76" s="68" t="str">
        <f t="shared" si="42"/>
        <v/>
      </c>
      <c r="AT76" s="59" t="str">
        <f t="array" aca="1" ref="AT76" ca="1">IFERROR(_xlfn.IFS(AS76*100&lt;15,0,AND(AS76*100&gt;=15,AS76*100&lt;25),2,AND(AS76*100&gt;=25,AS76*100&lt;35),3,AND(AS76*100&gt;=35,AS76*100&lt;45),4,AND(AS76*100&gt;=45,AS76*100&lt;55),5,AND(AS76*100&gt;=55,AS76*100&lt;65),6,AND(AS76*100&gt;=65,AS76*100&lt;75),7,AND(AS76*100&gt;=75,AS76*100&lt;85),8,AND(AS76*100&gt;=85,AS76*100&lt;95),9,AND(AS76*100&gt;=95,AS76*100&lt;105),10,AND(AS76*100&gt;=105,AS76*100&lt;125),11,(AS76*100&gt;=125),12),"")</f>
        <v/>
      </c>
      <c r="AU76" s="591"/>
      <c r="AV76" s="59" t="str">
        <f t="array" aca="1" ref="AV76" ca="1">IFERROR((_xlfn.IFS(AU76="Inaceitável",0,AU76="Ruim",4,AU76="Regular",6,AU76="Bom",8,AU76="Precisa",10,AU76="Excepcional",12)),"")</f>
        <v/>
      </c>
      <c r="AW76" s="59" t="str">
        <f t="shared" ca="1" si="43"/>
        <v/>
      </c>
      <c r="AX76" s="62" t="str">
        <f t="shared" ca="1" si="44"/>
        <v/>
      </c>
      <c r="AY76" s="66" t="str">
        <f t="array" aca="1" ref="AY76" ca="1">IFERROR(_xlfn.IFS(OR(AP76=0,AT76=0,AX76=0),0,AND(AP76&lt;&gt;"",AT76&lt;&gt;"",AX76&lt;&gt;""),AVERAGE(AP76,AT76,AX76)),"")</f>
        <v/>
      </c>
    </row>
    <row r="77" spans="3:51" ht="35.25" customHeight="1">
      <c r="C77" s="814" t="str">
        <f>IF(F77=0,"",VLOOKUP(F77,'DFT - GNCP'!$D$4:$E$34,2))</f>
        <v>Legislação e normativas de pessoal do Poder Executivo adequadas</v>
      </c>
      <c r="D77" s="815"/>
      <c r="E77" s="816"/>
      <c r="F77" s="824" t="s">
        <v>678</v>
      </c>
      <c r="G77" s="815"/>
      <c r="H77" s="818"/>
      <c r="I77" s="198"/>
      <c r="J77" s="51" t="s">
        <v>673</v>
      </c>
      <c r="K77" s="50" t="s">
        <v>670</v>
      </c>
      <c r="L77" s="49">
        <v>1</v>
      </c>
      <c r="M77" s="51" t="s">
        <v>126</v>
      </c>
      <c r="N77" s="50" t="s">
        <v>132</v>
      </c>
      <c r="O77" s="53" t="str">
        <f t="array" aca="1" ref="O77" ca="1">IFERROR(_xlfn.IFS(AND(M77="Baixo",N77="Baixa"),"Muito Baixa",AND(M77="Baixo",N77="Média"),"Baixa",AND(M77="Médio",N77="Baixa"),"Baixa",AND(M77="Baixo",N77="Alta"),"Média",AND(M77="Médio",N77="Média"),"Média",AND(M77="Alto",N77="Baixa"),"Média",AND(M77="Médio",N77="Alta"),"Alta",AND(M77="Alto",N77="Média"),"Alta",AND(M77="Alto",N77="Alta"),"Muito Alta"),"")</f>
        <v/>
      </c>
      <c r="P77" s="54" t="str">
        <f t="array" aca="1" ref="P77" ca="1">IFERROR(_xlfn.IFS(O77="Muito Baixa",0.6,O77="Baixa",0.7,O77="Média",0.8,O77="Alta",0.9,O77="Muito Alta",1),"")</f>
        <v/>
      </c>
      <c r="Q77" s="55">
        <v>45614.34375</v>
      </c>
      <c r="R77" s="55">
        <v>45614.352083333331</v>
      </c>
      <c r="S77" s="542" t="e">
        <f t="shared" ca="1" si="30"/>
        <v>#VALUE!</v>
      </c>
      <c r="T77" s="55">
        <v>45614.352083333331</v>
      </c>
      <c r="U77" s="543" t="e">
        <f t="shared" ca="1" si="31"/>
        <v>#VALUE!</v>
      </c>
      <c r="V77" s="79" t="e">
        <f t="shared" ca="1" si="32"/>
        <v>#VALUE!</v>
      </c>
      <c r="W77" s="56">
        <f t="shared" si="33"/>
        <v>45614</v>
      </c>
      <c r="X77" s="546">
        <f t="shared" si="34"/>
        <v>0.34375</v>
      </c>
      <c r="Y77" s="544" t="e">
        <f t="array" aca="1" ref="Y77" ca="1">_xlfn.IFS(X77="","",X77&lt;=$R$2,$R$2,AND(X77&gt;=$R$2,X77&lt;=$S$2),X77,AND(X77&gt;$S$2,X77&lt;$R$3),$S$2,AND(X77&gt;=$R$3,X77&lt;=$S$3),X77,X77&gt;$S$3,$S$3)</f>
        <v>#NAME?</v>
      </c>
      <c r="Z77" s="56">
        <f t="shared" si="35"/>
        <v>45614</v>
      </c>
      <c r="AA77" s="546">
        <f t="shared" si="36"/>
        <v>0.3520833333333333</v>
      </c>
      <c r="AB77" s="544" t="e">
        <f t="array" aca="1" ref="AB77" ca="1">_xlfn.IFS(AA77="","",AA77&lt;=$R$2,$R$2,AND(AA77&gt;=$R$2,AA77&lt;=$S$2),AA77,AND(AA77&gt;$S$2,AA77&lt;$R$3),$S$2,AND(AA77&gt;=$R$3,AA77&lt;=$S$3),AA77,AA77&gt;$S$3,$S$3)</f>
        <v>#NAME?</v>
      </c>
      <c r="AC77" s="544" t="str">
        <f t="array" aca="1" ref="AC77" ca="1">IFERROR(IF(W77=Z77,_xlfn.IFS(AND(Y77&lt;$S$2,AB77&lt;=$S$2),AB77-Y77,AND(Y77&lt;$S$2,AB77&gt;=$R$3),AB77-Y77-$T$4,AND(Y77&gt;$S$2,AB77&lt;=$S$3),AB77-Y77),FALSE),"")</f>
        <v/>
      </c>
      <c r="AD77" s="544" t="b">
        <f t="array" aca="1" ref="AD77" ca="1">IF(AC77=FALSE,_xlfn.IFS(Y77&lt;=$S$2,$S$2-Y77+($S$3-$R$3),Y77&gt;$S$2,$S$3-Y77),FALSE)</f>
        <v>0</v>
      </c>
      <c r="AE77" s="544" t="b">
        <f t="shared" ca="1" si="37"/>
        <v>0</v>
      </c>
      <c r="AF77" s="78">
        <f>IF(W77&lt;&gt;Z77,(NETWORKDAYS(W77,Z77,LISTAS!$X$2:$X$43)-2),0)</f>
        <v>0</v>
      </c>
      <c r="AG77" s="56">
        <f t="shared" si="38"/>
        <v>45614</v>
      </c>
      <c r="AH77" s="546">
        <f t="shared" si="39"/>
        <v>0.3520833333333333</v>
      </c>
      <c r="AI77" s="544" t="e">
        <f t="array" aca="1" ref="AI77" ca="1">_xlfn.IFS(AH77="","",AH77&lt;=$R$2,$R$2,AND(AH77&gt;=$R$2,AH77&lt;=$S$2),AH77,AND(AH77&gt;$S$2,AH77&lt;$R$3),$S$2,AND(AH77&gt;=$R$3,AH77&lt;=$S$3),AH77,AH77&gt;$S$3,$S$3)</f>
        <v>#NAME?</v>
      </c>
      <c r="AJ77" s="544" t="str">
        <f t="array" aca="1" ref="AJ77" ca="1">IFERROR(IF(W77=AG77,_xlfn.IFS(AND(X77&lt;$S$2,AI77&lt;=$S$2),AI77-X77,AND(X77&lt;$S$2,AI77&gt;=$R$3),AI77-X77-$T$4,AND(X77&gt;$S$2,AI77&lt;=$S$3),AI77-X77),FALSE),"")</f>
        <v/>
      </c>
      <c r="AK77" s="545" t="b">
        <f t="array" aca="1" ref="AK77" ca="1">IF(AJ77=FALSE,_xlfn.IFS(Y77&lt;=$S$2,$S$2-Y77+($S$3-$R$3),Y77&gt;$S$2,$S$3-Y77),FALSE)</f>
        <v>0</v>
      </c>
      <c r="AL77" s="545" t="b">
        <f t="shared" ca="1" si="40"/>
        <v>0</v>
      </c>
      <c r="AM77" s="78">
        <f>IF(AG77&lt;&gt;W77,(NETWORKDAYS(W77,AG77,LISTAS!$X$24:$X$42)-2),0)</f>
        <v>0</v>
      </c>
      <c r="AN77" s="80" t="e">
        <f t="array" aca="1" ref="AN77" ca="1">IF(U77="Erro","Erro",_xlfn.IFS(ISBLANK(T77),"",T77=R77,"DENTRO DO PRAZO",T77&gt;R77,"ATRASADO",T77&lt;R77,"ANTECIPADO"))</f>
        <v>#VALUE!</v>
      </c>
      <c r="AO77" s="81" t="e">
        <f t="shared" ca="1" si="41"/>
        <v>#VALUE!</v>
      </c>
      <c r="AP77" s="82" t="str">
        <f t="array" aca="1" ref="AP77" ca="1">IFERROR(_xlfn.IFS(AO77*100&gt;80,0,AND(AO77*100&lt;=80,AO77*100&gt;70),2,AND(AO77*100&lt;=70,AO77*100&gt;60),3,AND(AO77*100&lt;=60,AO77*100&gt;50),4,AND(AO77*100&lt;=50,AO77*100&gt;40),5,AND(AO77*100&lt;=40,AO77*100&gt;30),6,AND(AO77*100&lt;=30,AO77*100&gt;20),7,AND(AO77*100&lt;=20,AO77*100&gt;10),8,AND(AO77*100&lt;=10,AO77*100&gt;0),9,AO77=0,10,AND(AO77*100&gt;-25,AO77&lt;0),11,(AO77*100&lt;-25),12),"")</f>
        <v/>
      </c>
      <c r="AQ77" s="591"/>
      <c r="AR77" s="61"/>
      <c r="AS77" s="68" t="str">
        <f t="shared" si="42"/>
        <v/>
      </c>
      <c r="AT77" s="59" t="str">
        <f t="array" aca="1" ref="AT77" ca="1">IFERROR(_xlfn.IFS(AS77*100&lt;15,0,AND(AS77*100&gt;=15,AS77*100&lt;25),2,AND(AS77*100&gt;=25,AS77*100&lt;35),3,AND(AS77*100&gt;=35,AS77*100&lt;45),4,AND(AS77*100&gt;=45,AS77*100&lt;55),5,AND(AS77*100&gt;=55,AS77*100&lt;65),6,AND(AS77*100&gt;=65,AS77*100&lt;75),7,AND(AS77*100&gt;=75,AS77*100&lt;85),8,AND(AS77*100&gt;=85,AS77*100&lt;95),9,AND(AS77*100&gt;=95,AS77*100&lt;105),10,AND(AS77*100&gt;=105,AS77*100&lt;125),11,(AS77*100&gt;=125),12),"")</f>
        <v/>
      </c>
      <c r="AU77" s="591"/>
      <c r="AV77" s="59" t="str">
        <f t="array" aca="1" ref="AV77" ca="1">IFERROR((_xlfn.IFS(AU77="Inaceitável",0,AU77="Ruim",4,AU77="Regular",6,AU77="Bom",8,AU77="Precisa",10,AU77="Excepcional",12)),"")</f>
        <v/>
      </c>
      <c r="AW77" s="59" t="str">
        <f t="shared" ca="1" si="43"/>
        <v/>
      </c>
      <c r="AX77" s="62" t="str">
        <f t="shared" ca="1" si="44"/>
        <v/>
      </c>
      <c r="AY77" s="66" t="str">
        <f t="array" aca="1" ref="AY77" ca="1">IFERROR(_xlfn.IFS(OR(AP77=0,AT77=0,AX77=0),0,AND(AP77&lt;&gt;"",AT77&lt;&gt;"",AX77&lt;&gt;""),AVERAGE(AP77,AT77,AX77)),"")</f>
        <v/>
      </c>
    </row>
    <row r="78" spans="3:51" ht="35.25" customHeight="1">
      <c r="C78" s="814" t="str">
        <f>IF(F78=0,"",VLOOKUP(F78,'DFT - GNCP'!$D$4:$E$34,2))</f>
        <v>Implementação dos critérios de aferição da produtividade e mérito e da avaliação de desempenho  gerida</v>
      </c>
      <c r="D78" s="815"/>
      <c r="E78" s="816"/>
      <c r="F78" s="817" t="s">
        <v>668</v>
      </c>
      <c r="G78" s="815"/>
      <c r="H78" s="818"/>
      <c r="I78" s="198"/>
      <c r="J78" s="51" t="s">
        <v>669</v>
      </c>
      <c r="K78" s="50" t="s">
        <v>670</v>
      </c>
      <c r="L78" s="49">
        <v>2</v>
      </c>
      <c r="M78" s="51" t="s">
        <v>126</v>
      </c>
      <c r="N78" s="50" t="s">
        <v>123</v>
      </c>
      <c r="O78" s="53" t="str">
        <f t="array" aca="1" ref="O78" ca="1">IFERROR(_xlfn.IFS(AND(M78="Baixo",N78="Baixa"),"Muito Baixa",AND(M78="Baixo",N78="Média"),"Baixa",AND(M78="Médio",N78="Baixa"),"Baixa",AND(M78="Baixo",N78="Alta"),"Média",AND(M78="Médio",N78="Média"),"Média",AND(M78="Alto",N78="Baixa"),"Média",AND(M78="Médio",N78="Alta"),"Alta",AND(M78="Alto",N78="Média"),"Alta",AND(M78="Alto",N78="Alta"),"Muito Alta"),"")</f>
        <v/>
      </c>
      <c r="P78" s="54" t="str">
        <f t="array" aca="1" ref="P78" ca="1">IFERROR(_xlfn.IFS(O78="Muito Baixa",0.6,O78="Baixa",0.7,O78="Média",0.8,O78="Alta",0.9,O78="Muito Alta",1),"")</f>
        <v/>
      </c>
      <c r="Q78" s="55">
        <v>45614.352777777778</v>
      </c>
      <c r="R78" s="55">
        <v>45614.625</v>
      </c>
      <c r="S78" s="542" t="e">
        <f t="shared" ca="1" si="30"/>
        <v>#VALUE!</v>
      </c>
      <c r="T78" s="55">
        <v>45614.625</v>
      </c>
      <c r="U78" s="543" t="e">
        <f t="shared" ca="1" si="31"/>
        <v>#VALUE!</v>
      </c>
      <c r="V78" s="79" t="e">
        <f t="shared" ca="1" si="32"/>
        <v>#VALUE!</v>
      </c>
      <c r="W78" s="56">
        <f t="shared" si="33"/>
        <v>45614</v>
      </c>
      <c r="X78" s="546">
        <f t="shared" si="34"/>
        <v>0.3527777777777778</v>
      </c>
      <c r="Y78" s="544" t="e">
        <f t="array" aca="1" ref="Y78" ca="1">_xlfn.IFS(X78="","",X78&lt;=$R$2,$R$2,AND(X78&gt;=$R$2,X78&lt;=$S$2),X78,AND(X78&gt;$S$2,X78&lt;$R$3),$S$2,AND(X78&gt;=$R$3,X78&lt;=$S$3),X78,X78&gt;$S$3,$S$3)</f>
        <v>#NAME?</v>
      </c>
      <c r="Z78" s="56">
        <f t="shared" si="35"/>
        <v>45614</v>
      </c>
      <c r="AA78" s="546">
        <f t="shared" si="36"/>
        <v>0.625</v>
      </c>
      <c r="AB78" s="544" t="e">
        <f t="array" aca="1" ref="AB78" ca="1">_xlfn.IFS(AA78="","",AA78&lt;=$R$2,$R$2,AND(AA78&gt;=$R$2,AA78&lt;=$S$2),AA78,AND(AA78&gt;$S$2,AA78&lt;$R$3),$S$2,AND(AA78&gt;=$R$3,AA78&lt;=$S$3),AA78,AA78&gt;$S$3,$S$3)</f>
        <v>#NAME?</v>
      </c>
      <c r="AC78" s="544" t="str">
        <f t="array" aca="1" ref="AC78" ca="1">IFERROR(IF(W78=Z78,_xlfn.IFS(AND(Y78&lt;$S$2,AB78&lt;=$S$2),AB78-Y78,AND(Y78&lt;$S$2,AB78&gt;=$R$3),AB78-Y78-$T$4,AND(Y78&gt;$S$2,AB78&lt;=$S$3),AB78-Y78),FALSE),"")</f>
        <v/>
      </c>
      <c r="AD78" s="544" t="b">
        <f t="array" aca="1" ref="AD78" ca="1">IF(AC78=FALSE,_xlfn.IFS(Y78&lt;=$S$2,$S$2-Y78+($S$3-$R$3),Y78&gt;$S$2,$S$3-Y78),FALSE)</f>
        <v>0</v>
      </c>
      <c r="AE78" s="544" t="b">
        <f t="shared" ca="1" si="37"/>
        <v>0</v>
      </c>
      <c r="AF78" s="78">
        <f>IF(W78&lt;&gt;Z78,(NETWORKDAYS(W78,Z78,LISTAS!$X$2:$X$43)-2),0)</f>
        <v>0</v>
      </c>
      <c r="AG78" s="56">
        <f t="shared" si="38"/>
        <v>45614</v>
      </c>
      <c r="AH78" s="546">
        <f t="shared" si="39"/>
        <v>0.625</v>
      </c>
      <c r="AI78" s="544" t="e">
        <f t="array" aca="1" ref="AI78" ca="1">_xlfn.IFS(AH78="","",AH78&lt;=$R$2,$R$2,AND(AH78&gt;=$R$2,AH78&lt;=$S$2),AH78,AND(AH78&gt;$S$2,AH78&lt;$R$3),$S$2,AND(AH78&gt;=$R$3,AH78&lt;=$S$3),AH78,AH78&gt;$S$3,$S$3)</f>
        <v>#NAME?</v>
      </c>
      <c r="AJ78" s="544" t="str">
        <f t="array" aca="1" ref="AJ78" ca="1">IFERROR(IF(W78=AG78,_xlfn.IFS(AND(X78&lt;$S$2,AI78&lt;=$S$2),AI78-X78,AND(X78&lt;$S$2,AI78&gt;=$R$3),AI78-X78-$T$4,AND(X78&gt;$S$2,AI78&lt;=$S$3),AI78-X78),FALSE),"")</f>
        <v/>
      </c>
      <c r="AK78" s="545" t="b">
        <f t="array" aca="1" ref="AK78" ca="1">IF(AJ78=FALSE,_xlfn.IFS(Y78&lt;=$S$2,$S$2-Y78+($S$3-$R$3),Y78&gt;$S$2,$S$3-Y78),FALSE)</f>
        <v>0</v>
      </c>
      <c r="AL78" s="545" t="b">
        <f t="shared" ca="1" si="40"/>
        <v>0</v>
      </c>
      <c r="AM78" s="78">
        <f>IF(AG78&lt;&gt;W78,(NETWORKDAYS(W78,AG78,LISTAS!$X$24:$X$42)-2),0)</f>
        <v>0</v>
      </c>
      <c r="AN78" s="80" t="e">
        <f t="array" aca="1" ref="AN78" ca="1">IF(U78="Erro","Erro",_xlfn.IFS(ISBLANK(T78),"",T78=R78,"DENTRO DO PRAZO",T78&gt;R78,"ATRASADO",T78&lt;R78,"ANTECIPADO"))</f>
        <v>#VALUE!</v>
      </c>
      <c r="AO78" s="81" t="e">
        <f t="shared" ca="1" si="41"/>
        <v>#VALUE!</v>
      </c>
      <c r="AP78" s="82" t="str">
        <f t="array" aca="1" ref="AP78" ca="1">IFERROR(_xlfn.IFS(AO78*100&gt;80,0,AND(AO78*100&lt;=80,AO78*100&gt;70),2,AND(AO78*100&lt;=70,AO78*100&gt;60),3,AND(AO78*100&lt;=60,AO78*100&gt;50),4,AND(AO78*100&lt;=50,AO78*100&gt;40),5,AND(AO78*100&lt;=40,AO78*100&gt;30),6,AND(AO78*100&lt;=30,AO78*100&gt;20),7,AND(AO78*100&lt;=20,AO78*100&gt;10),8,AND(AO78*100&lt;=10,AO78*100&gt;0),9,AO78=0,10,AND(AO78*100&gt;-25,AO78&lt;0),11,(AO78*100&lt;-25),12),"")</f>
        <v/>
      </c>
      <c r="AQ78" s="591"/>
      <c r="AR78" s="61"/>
      <c r="AS78" s="68" t="str">
        <f t="shared" si="42"/>
        <v/>
      </c>
      <c r="AT78" s="59" t="str">
        <f t="array" aca="1" ref="AT78" ca="1">IFERROR(_xlfn.IFS(AS78*100&lt;15,0,AND(AS78*100&gt;=15,AS78*100&lt;25),2,AND(AS78*100&gt;=25,AS78*100&lt;35),3,AND(AS78*100&gt;=35,AS78*100&lt;45),4,AND(AS78*100&gt;=45,AS78*100&lt;55),5,AND(AS78*100&gt;=55,AS78*100&lt;65),6,AND(AS78*100&gt;=65,AS78*100&lt;75),7,AND(AS78*100&gt;=75,AS78*100&lt;85),8,AND(AS78*100&gt;=85,AS78*100&lt;95),9,AND(AS78*100&gt;=95,AS78*100&lt;105),10,AND(AS78*100&gt;=105,AS78*100&lt;125),11,(AS78*100&gt;=125),12),"")</f>
        <v/>
      </c>
      <c r="AU78" s="591"/>
      <c r="AV78" s="59" t="str">
        <f t="array" aca="1" ref="AV78" ca="1">IFERROR((_xlfn.IFS(AU78="Inaceitável",0,AU78="Ruim",4,AU78="Regular",6,AU78="Bom",8,AU78="Precisa",10,AU78="Excepcional",12)),"")</f>
        <v/>
      </c>
      <c r="AW78" s="59" t="str">
        <f t="shared" ca="1" si="43"/>
        <v/>
      </c>
      <c r="AX78" s="62" t="str">
        <f t="shared" ca="1" si="44"/>
        <v/>
      </c>
      <c r="AY78" s="66" t="str">
        <f t="array" aca="1" ref="AY78" ca="1">IFERROR(_xlfn.IFS(OR(AP78=0,AT78=0,AX78=0),0,AND(AP78&lt;&gt;"",AT78&lt;&gt;"",AX78&lt;&gt;""),AVERAGE(AP78,AT78,AX78)),"")</f>
        <v/>
      </c>
    </row>
    <row r="79" spans="3:51" ht="35.25" customHeight="1">
      <c r="C79" s="814" t="str">
        <f>IF(F79=0,"",VLOOKUP(F79,'DFT - GNCP'!$D$4:$E$34,2))</f>
        <v>Implementação dos critérios de aferição da produtividade e mérito e da avaliação de desempenho  gerida</v>
      </c>
      <c r="D79" s="815"/>
      <c r="E79" s="816"/>
      <c r="F79" s="817" t="s">
        <v>668</v>
      </c>
      <c r="G79" s="815"/>
      <c r="H79" s="818"/>
      <c r="I79" s="198"/>
      <c r="J79" s="50" t="s">
        <v>669</v>
      </c>
      <c r="K79" s="50" t="s">
        <v>670</v>
      </c>
      <c r="L79" s="49">
        <v>2</v>
      </c>
      <c r="M79" s="51" t="s">
        <v>126</v>
      </c>
      <c r="N79" s="50" t="s">
        <v>132</v>
      </c>
      <c r="O79" s="53" t="str">
        <f t="array" aca="1" ref="O79" ca="1">IFERROR(_xlfn.IFS(AND(M79="Baixo",N79="Baixa"),"Muito Baixa",AND(M79="Baixo",N79="Média"),"Baixa",AND(M79="Médio",N79="Baixa"),"Baixa",AND(M79="Baixo",N79="Alta"),"Média",AND(M79="Médio",N79="Média"),"Média",AND(M79="Alto",N79="Baixa"),"Média",AND(M79="Médio",N79="Alta"),"Alta",AND(M79="Alto",N79="Média"),"Alta",AND(M79="Alto",N79="Alta"),"Muito Alta"),"")</f>
        <v/>
      </c>
      <c r="P79" s="54" t="str">
        <f t="array" aca="1" ref="P79" ca="1">IFERROR(_xlfn.IFS(O79="Muito Baixa",0.6,O79="Baixa",0.7,O79="Média",0.8,O79="Alta",0.9,O79="Muito Alta",1),"")</f>
        <v/>
      </c>
      <c r="Q79" s="55">
        <v>45614.625</v>
      </c>
      <c r="R79" s="55">
        <v>45614.666666666657</v>
      </c>
      <c r="S79" s="542" t="e">
        <f t="shared" ca="1" si="30"/>
        <v>#VALUE!</v>
      </c>
      <c r="T79" s="55">
        <v>45614.666666666657</v>
      </c>
      <c r="U79" s="543" t="e">
        <f t="shared" ca="1" si="31"/>
        <v>#VALUE!</v>
      </c>
      <c r="V79" s="79" t="e">
        <f t="shared" ca="1" si="32"/>
        <v>#VALUE!</v>
      </c>
      <c r="W79" s="56">
        <f t="shared" si="33"/>
        <v>45614</v>
      </c>
      <c r="X79" s="546">
        <f t="shared" si="34"/>
        <v>0.625</v>
      </c>
      <c r="Y79" s="544" t="e">
        <f t="array" aca="1" ref="Y79" ca="1">_xlfn.IFS(X79="","",X79&lt;=$R$2,$R$2,AND(X79&gt;=$R$2,X79&lt;=$S$2),X79,AND(X79&gt;$S$2,X79&lt;$R$3),$S$2,AND(X79&gt;=$R$3,X79&lt;=$S$3),X79,X79&gt;$S$3,$S$3)</f>
        <v>#NAME?</v>
      </c>
      <c r="Z79" s="56">
        <f t="shared" si="35"/>
        <v>45614</v>
      </c>
      <c r="AA79" s="546">
        <f t="shared" si="36"/>
        <v>0.66666666666666663</v>
      </c>
      <c r="AB79" s="544" t="e">
        <f t="array" aca="1" ref="AB79" ca="1">_xlfn.IFS(AA79="","",AA79&lt;=$R$2,$R$2,AND(AA79&gt;=$R$2,AA79&lt;=$S$2),AA79,AND(AA79&gt;$S$2,AA79&lt;$R$3),$S$2,AND(AA79&gt;=$R$3,AA79&lt;=$S$3),AA79,AA79&gt;$S$3,$S$3)</f>
        <v>#NAME?</v>
      </c>
      <c r="AC79" s="544" t="str">
        <f t="array" aca="1" ref="AC79" ca="1">IFERROR(IF(W79=Z79,_xlfn.IFS(AND(Y79&lt;$S$2,AB79&lt;=$S$2),AB79-Y79,AND(Y79&lt;$S$2,AB79&gt;=$R$3),AB79-Y79-$T$4,AND(Y79&gt;$S$2,AB79&lt;=$S$3),AB79-Y79),FALSE),"")</f>
        <v/>
      </c>
      <c r="AD79" s="544" t="b">
        <f t="array" aca="1" ref="AD79" ca="1">IF(AC79=FALSE,_xlfn.IFS(Y79&lt;=$S$2,$S$2-Y79+($S$3-$R$3),Y79&gt;$S$2,$S$3-Y79),FALSE)</f>
        <v>0</v>
      </c>
      <c r="AE79" s="544" t="b">
        <f t="shared" ca="1" si="37"/>
        <v>0</v>
      </c>
      <c r="AF79" s="78">
        <f>IF(W79&lt;&gt;Z79,(NETWORKDAYS(W79,Z79,LISTAS!$X$2:$X$43)-2),0)</f>
        <v>0</v>
      </c>
      <c r="AG79" s="56">
        <f t="shared" si="38"/>
        <v>45614</v>
      </c>
      <c r="AH79" s="546">
        <f t="shared" si="39"/>
        <v>0.66666666666666663</v>
      </c>
      <c r="AI79" s="544" t="e">
        <f t="array" aca="1" ref="AI79" ca="1">_xlfn.IFS(AH79="","",AH79&lt;=$R$2,$R$2,AND(AH79&gt;=$R$2,AH79&lt;=$S$2),AH79,AND(AH79&gt;$S$2,AH79&lt;$R$3),$S$2,AND(AH79&gt;=$R$3,AH79&lt;=$S$3),AH79,AH79&gt;$S$3,$S$3)</f>
        <v>#NAME?</v>
      </c>
      <c r="AJ79" s="544" t="str">
        <f t="array" aca="1" ref="AJ79" ca="1">IFERROR(IF(W79=AG79,_xlfn.IFS(AND(X79&lt;$S$2,AI79&lt;=$S$2),AI79-X79,AND(X79&lt;$S$2,AI79&gt;=$R$3),AI79-X79-$T$4,AND(X79&gt;$S$2,AI79&lt;=$S$3),AI79-X79),FALSE),"")</f>
        <v/>
      </c>
      <c r="AK79" s="545" t="b">
        <f t="array" aca="1" ref="AK79" ca="1">IF(AJ79=FALSE,_xlfn.IFS(Y79&lt;=$S$2,$S$2-Y79+($S$3-$R$3),Y79&gt;$S$2,$S$3-Y79),FALSE)</f>
        <v>0</v>
      </c>
      <c r="AL79" s="545" t="b">
        <f t="shared" ca="1" si="40"/>
        <v>0</v>
      </c>
      <c r="AM79" s="78">
        <f>IF(AG79&lt;&gt;W79,(NETWORKDAYS(W79,AG79,LISTAS!$X$24:$X$42)-2),0)</f>
        <v>0</v>
      </c>
      <c r="AN79" s="80" t="e">
        <f t="array" aca="1" ref="AN79" ca="1">IF(U79="Erro","Erro",_xlfn.IFS(ISBLANK(T79),"",T79=R79,"DENTRO DO PRAZO",T79&gt;R79,"ATRASADO",T79&lt;R79,"ANTECIPADO"))</f>
        <v>#VALUE!</v>
      </c>
      <c r="AO79" s="81" t="e">
        <f t="shared" ca="1" si="41"/>
        <v>#VALUE!</v>
      </c>
      <c r="AP79" s="82" t="str">
        <f t="array" aca="1" ref="AP79" ca="1">IFERROR(_xlfn.IFS(AO79*100&gt;80,0,AND(AO79*100&lt;=80,AO79*100&gt;70),2,AND(AO79*100&lt;=70,AO79*100&gt;60),3,AND(AO79*100&lt;=60,AO79*100&gt;50),4,AND(AO79*100&lt;=50,AO79*100&gt;40),5,AND(AO79*100&lt;=40,AO79*100&gt;30),6,AND(AO79*100&lt;=30,AO79*100&gt;20),7,AND(AO79*100&lt;=20,AO79*100&gt;10),8,AND(AO79*100&lt;=10,AO79*100&gt;0),9,AO79=0,10,AND(AO79*100&gt;-25,AO79&lt;0),11,(AO79*100&lt;-25),12),"")</f>
        <v/>
      </c>
      <c r="AQ79" s="591"/>
      <c r="AR79" s="61"/>
      <c r="AS79" s="68" t="str">
        <f t="shared" si="42"/>
        <v/>
      </c>
      <c r="AT79" s="59" t="str">
        <f t="array" aca="1" ref="AT79" ca="1">IFERROR(_xlfn.IFS(AS79*100&lt;15,0,AND(AS79*100&gt;=15,AS79*100&lt;25),2,AND(AS79*100&gt;=25,AS79*100&lt;35),3,AND(AS79*100&gt;=35,AS79*100&lt;45),4,AND(AS79*100&gt;=45,AS79*100&lt;55),5,AND(AS79*100&gt;=55,AS79*100&lt;65),6,AND(AS79*100&gt;=65,AS79*100&lt;75),7,AND(AS79*100&gt;=75,AS79*100&lt;85),8,AND(AS79*100&gt;=85,AS79*100&lt;95),9,AND(AS79*100&gt;=95,AS79*100&lt;105),10,AND(AS79*100&gt;=105,AS79*100&lt;125),11,(AS79*100&gt;=125),12),"")</f>
        <v/>
      </c>
      <c r="AU79" s="591"/>
      <c r="AV79" s="59" t="str">
        <f t="array" aca="1" ref="AV79" ca="1">IFERROR((_xlfn.IFS(AU79="Inaceitável",0,AU79="Ruim",4,AU79="Regular",6,AU79="Bom",8,AU79="Precisa",10,AU79="Excepcional",12)),"")</f>
        <v/>
      </c>
      <c r="AW79" s="59" t="str">
        <f t="shared" ca="1" si="43"/>
        <v/>
      </c>
      <c r="AX79" s="62" t="str">
        <f t="shared" ca="1" si="44"/>
        <v/>
      </c>
      <c r="AY79" s="66" t="str">
        <f t="array" aca="1" ref="AY79" ca="1">IFERROR(_xlfn.IFS(OR(AP79=0,AT79=0,AX79=0),0,AND(AP79&lt;&gt;"",AT79&lt;&gt;"",AX79&lt;&gt;""),AVERAGE(AP79,AT79,AX79)),"")</f>
        <v/>
      </c>
    </row>
    <row r="80" spans="3:51" ht="35.25" customHeight="1">
      <c r="C80" s="814" t="str">
        <f>IF(F80=0,"",VLOOKUP(F80,'DFT - GNCP'!$D$4:$E$34,2))</f>
        <v>Implementação dos critérios de aferição da produtividade e mérito e da avaliação de desempenho  gerida</v>
      </c>
      <c r="D80" s="815"/>
      <c r="E80" s="816"/>
      <c r="F80" s="817" t="s">
        <v>668</v>
      </c>
      <c r="G80" s="815"/>
      <c r="H80" s="818"/>
      <c r="I80" s="198"/>
      <c r="J80" s="51" t="s">
        <v>669</v>
      </c>
      <c r="K80" s="50" t="s">
        <v>670</v>
      </c>
      <c r="L80" s="49">
        <v>2</v>
      </c>
      <c r="M80" s="51" t="s">
        <v>126</v>
      </c>
      <c r="N80" s="50" t="s">
        <v>123</v>
      </c>
      <c r="O80" s="53" t="str">
        <f t="array" aca="1" ref="O80" ca="1">IFERROR(_xlfn.IFS(AND(M80="Baixo",N80="Baixa"),"Muito Baixa",AND(M80="Baixo",N80="Média"),"Baixa",AND(M80="Médio",N80="Baixa"),"Baixa",AND(M80="Baixo",N80="Alta"),"Média",AND(M80="Médio",N80="Média"),"Média",AND(M80="Alto",N80="Baixa"),"Média",AND(M80="Médio",N80="Alta"),"Alta",AND(M80="Alto",N80="Média"),"Alta",AND(M80="Alto",N80="Alta"),"Muito Alta"),"")</f>
        <v/>
      </c>
      <c r="P80" s="54" t="str">
        <f t="array" aca="1" ref="P80" ca="1">IFERROR(_xlfn.IFS(O80="Muito Baixa",0.6,O80="Baixa",0.7,O80="Média",0.8,O80="Alta",0.9,O80="Muito Alta",1),"")</f>
        <v/>
      </c>
      <c r="Q80" s="55">
        <v>45614.666666666657</v>
      </c>
      <c r="R80" s="55">
        <v>45614.720833333333</v>
      </c>
      <c r="S80" s="542" t="e">
        <f t="shared" ca="1" si="30"/>
        <v>#VALUE!</v>
      </c>
      <c r="T80" s="55">
        <v>45614.720833333333</v>
      </c>
      <c r="U80" s="543" t="e">
        <f t="shared" ca="1" si="31"/>
        <v>#VALUE!</v>
      </c>
      <c r="V80" s="79" t="e">
        <f t="shared" ca="1" si="32"/>
        <v>#VALUE!</v>
      </c>
      <c r="W80" s="56">
        <f t="shared" si="33"/>
        <v>45614</v>
      </c>
      <c r="X80" s="546">
        <f t="shared" si="34"/>
        <v>0.66666666666666663</v>
      </c>
      <c r="Y80" s="544" t="e">
        <f t="array" aca="1" ref="Y80" ca="1">_xlfn.IFS(X80="","",X80&lt;=$R$2,$R$2,AND(X80&gt;=$R$2,X80&lt;=$S$2),X80,AND(X80&gt;$S$2,X80&lt;$R$3),$S$2,AND(X80&gt;=$R$3,X80&lt;=$S$3),X80,X80&gt;$S$3,$S$3)</f>
        <v>#NAME?</v>
      </c>
      <c r="Z80" s="56">
        <f t="shared" si="35"/>
        <v>45614</v>
      </c>
      <c r="AA80" s="546">
        <f t="shared" si="36"/>
        <v>0.72083333333333333</v>
      </c>
      <c r="AB80" s="544" t="e">
        <f t="array" aca="1" ref="AB80" ca="1">_xlfn.IFS(AA80="","",AA80&lt;=$R$2,$R$2,AND(AA80&gt;=$R$2,AA80&lt;=$S$2),AA80,AND(AA80&gt;$S$2,AA80&lt;$R$3),$S$2,AND(AA80&gt;=$R$3,AA80&lt;=$S$3),AA80,AA80&gt;$S$3,$S$3)</f>
        <v>#NAME?</v>
      </c>
      <c r="AC80" s="544" t="str">
        <f t="array" aca="1" ref="AC80" ca="1">IFERROR(IF(W80=Z80,_xlfn.IFS(AND(Y80&lt;$S$2,AB80&lt;=$S$2),AB80-Y80,AND(Y80&lt;$S$2,AB80&gt;=$R$3),AB80-Y80-$T$4,AND(Y80&gt;$S$2,AB80&lt;=$S$3),AB80-Y80),FALSE),"")</f>
        <v/>
      </c>
      <c r="AD80" s="544" t="b">
        <f t="array" aca="1" ref="AD80" ca="1">IF(AC80=FALSE,_xlfn.IFS(Y80&lt;=$S$2,$S$2-Y80+($S$3-$R$3),Y80&gt;$S$2,$S$3-Y80),FALSE)</f>
        <v>0</v>
      </c>
      <c r="AE80" s="544" t="b">
        <f t="shared" ca="1" si="37"/>
        <v>0</v>
      </c>
      <c r="AF80" s="78">
        <f>IF(W80&lt;&gt;Z80,(NETWORKDAYS(W80,Z80,LISTAS!$X$2:$X$43)-2),0)</f>
        <v>0</v>
      </c>
      <c r="AG80" s="56">
        <f t="shared" si="38"/>
        <v>45614</v>
      </c>
      <c r="AH80" s="546">
        <f t="shared" si="39"/>
        <v>0.72083333333333333</v>
      </c>
      <c r="AI80" s="544" t="e">
        <f t="array" aca="1" ref="AI80" ca="1">_xlfn.IFS(AH80="","",AH80&lt;=$R$2,$R$2,AND(AH80&gt;=$R$2,AH80&lt;=$S$2),AH80,AND(AH80&gt;$S$2,AH80&lt;$R$3),$S$2,AND(AH80&gt;=$R$3,AH80&lt;=$S$3),AH80,AH80&gt;$S$3,$S$3)</f>
        <v>#NAME?</v>
      </c>
      <c r="AJ80" s="544" t="str">
        <f t="array" aca="1" ref="AJ80" ca="1">IFERROR(IF(W80=AG80,_xlfn.IFS(AND(X80&lt;$S$2,AI80&lt;=$S$2),AI80-X80,AND(X80&lt;$S$2,AI80&gt;=$R$3),AI80-X80-$T$4,AND(X80&gt;$S$2,AI80&lt;=$S$3),AI80-X80),FALSE),"")</f>
        <v/>
      </c>
      <c r="AK80" s="545" t="b">
        <f t="array" aca="1" ref="AK80" ca="1">IF(AJ80=FALSE,_xlfn.IFS(Y80&lt;=$S$2,$S$2-Y80+($S$3-$R$3),Y80&gt;$S$2,$S$3-Y80),FALSE)</f>
        <v>0</v>
      </c>
      <c r="AL80" s="545" t="b">
        <f t="shared" ca="1" si="40"/>
        <v>0</v>
      </c>
      <c r="AM80" s="78">
        <f>IF(AG80&lt;&gt;W80,(NETWORKDAYS(W80,AG80,LISTAS!$X$24:$X$42)-2),0)</f>
        <v>0</v>
      </c>
      <c r="AN80" s="80" t="e">
        <f t="array" aca="1" ref="AN80" ca="1">IF(U80="Erro","Erro",_xlfn.IFS(ISBLANK(T80),"",T80=R80,"DENTRO DO PRAZO",T80&gt;R80,"ATRASADO",T80&lt;R80,"ANTECIPADO"))</f>
        <v>#VALUE!</v>
      </c>
      <c r="AO80" s="81" t="e">
        <f t="shared" ca="1" si="41"/>
        <v>#VALUE!</v>
      </c>
      <c r="AP80" s="82" t="str">
        <f t="array" aca="1" ref="AP80" ca="1">IFERROR(_xlfn.IFS(AO80*100&gt;80,0,AND(AO80*100&lt;=80,AO80*100&gt;70),2,AND(AO80*100&lt;=70,AO80*100&gt;60),3,AND(AO80*100&lt;=60,AO80*100&gt;50),4,AND(AO80*100&lt;=50,AO80*100&gt;40),5,AND(AO80*100&lt;=40,AO80*100&gt;30),6,AND(AO80*100&lt;=30,AO80*100&gt;20),7,AND(AO80*100&lt;=20,AO80*100&gt;10),8,AND(AO80*100&lt;=10,AO80*100&gt;0),9,AO80=0,10,AND(AO80*100&gt;-25,AO80&lt;0),11,(AO80*100&lt;-25),12),"")</f>
        <v/>
      </c>
      <c r="AQ80" s="591"/>
      <c r="AR80" s="61"/>
      <c r="AS80" s="68" t="str">
        <f t="shared" si="42"/>
        <v/>
      </c>
      <c r="AT80" s="59" t="str">
        <f t="array" aca="1" ref="AT80" ca="1">IFERROR(_xlfn.IFS(AS80*100&lt;15,0,AND(AS80*100&gt;=15,AS80*100&lt;25),2,AND(AS80*100&gt;=25,AS80*100&lt;35),3,AND(AS80*100&gt;=35,AS80*100&lt;45),4,AND(AS80*100&gt;=45,AS80*100&lt;55),5,AND(AS80*100&gt;=55,AS80*100&lt;65),6,AND(AS80*100&gt;=65,AS80*100&lt;75),7,AND(AS80*100&gt;=75,AS80*100&lt;85),8,AND(AS80*100&gt;=85,AS80*100&lt;95),9,AND(AS80*100&gt;=95,AS80*100&lt;105),10,AND(AS80*100&gt;=105,AS80*100&lt;125),11,(AS80*100&gt;=125),12),"")</f>
        <v/>
      </c>
      <c r="AU80" s="591"/>
      <c r="AV80" s="59" t="str">
        <f t="array" aca="1" ref="AV80" ca="1">IFERROR((_xlfn.IFS(AU80="Inaceitável",0,AU80="Ruim",4,AU80="Regular",6,AU80="Bom",8,AU80="Precisa",10,AU80="Excepcional",12)),"")</f>
        <v/>
      </c>
      <c r="AW80" s="59" t="str">
        <f t="shared" ca="1" si="43"/>
        <v/>
      </c>
      <c r="AX80" s="62" t="str">
        <f t="shared" ca="1" si="44"/>
        <v/>
      </c>
      <c r="AY80" s="66" t="str">
        <f t="array" aca="1" ref="AY80" ca="1">IFERROR(_xlfn.IFS(OR(AP80=0,AT80=0,AX80=0),0,AND(AP80&lt;&gt;"",AT80&lt;&gt;"",AX80&lt;&gt;""),AVERAGE(AP80,AT80,AX80)),"")</f>
        <v/>
      </c>
    </row>
    <row r="81" spans="3:51" ht="35.25" customHeight="1">
      <c r="C81" s="831" t="str">
        <f>IF(F81=0,"",VLOOKUP(F81,'DFT - GNCP'!$D$4:$E$34,2))</f>
        <v>Gestão das etapas de avaliação de desempenho do estágio probatório realizada</v>
      </c>
      <c r="D81" s="832"/>
      <c r="E81" s="833"/>
      <c r="F81" s="824" t="s">
        <v>679</v>
      </c>
      <c r="G81" s="815"/>
      <c r="H81" s="818"/>
      <c r="I81" s="198"/>
      <c r="J81" s="51" t="s">
        <v>680</v>
      </c>
      <c r="K81" s="50" t="s">
        <v>670</v>
      </c>
      <c r="L81" s="49">
        <v>1</v>
      </c>
      <c r="M81" s="51" t="s">
        <v>126</v>
      </c>
      <c r="N81" s="50" t="s">
        <v>123</v>
      </c>
      <c r="O81" s="53" t="str">
        <f t="array" aca="1" ref="O81" ca="1">IFERROR(_xlfn.IFS(AND(M81="Baixo",N81="Baixa"),"Muito Baixa",AND(M81="Baixo",N81="Média"),"Baixa",AND(M81="Médio",N81="Baixa"),"Baixa",AND(M81="Baixo",N81="Alta"),"Média",AND(M81="Médio",N81="Média"),"Média",AND(M81="Alto",N81="Baixa"),"Média",AND(M81="Médio",N81="Alta"),"Alta",AND(M81="Alto",N81="Média"),"Alta",AND(M81="Alto",N81="Alta"),"Muito Alta"),"")</f>
        <v/>
      </c>
      <c r="P81" s="54" t="str">
        <f t="array" aca="1" ref="P81" ca="1">IFERROR(_xlfn.IFS(O81="Muito Baixa",0.6,O81="Baixa",0.7,O81="Média",0.8,O81="Alta",0.9,O81="Muito Alta",1),"")</f>
        <v/>
      </c>
      <c r="Q81" s="55">
        <v>45615.347222222219</v>
      </c>
      <c r="R81" s="55">
        <v>45615.354166666657</v>
      </c>
      <c r="S81" s="542" t="e">
        <f t="shared" ca="1" si="30"/>
        <v>#VALUE!</v>
      </c>
      <c r="T81" s="55">
        <v>45615.354166666657</v>
      </c>
      <c r="U81" s="543" t="e">
        <f t="shared" ca="1" si="31"/>
        <v>#VALUE!</v>
      </c>
      <c r="V81" s="79" t="e">
        <f t="shared" ca="1" si="32"/>
        <v>#VALUE!</v>
      </c>
      <c r="W81" s="56">
        <f t="shared" si="33"/>
        <v>45615</v>
      </c>
      <c r="X81" s="546">
        <f t="shared" si="34"/>
        <v>0.34722222222222227</v>
      </c>
      <c r="Y81" s="544" t="e">
        <f t="array" aca="1" ref="Y81" ca="1">_xlfn.IFS(X81="","",X81&lt;=$R$2,$R$2,AND(X81&gt;=$R$2,X81&lt;=$S$2),X81,AND(X81&gt;$S$2,X81&lt;$R$3),$S$2,AND(X81&gt;=$R$3,X81&lt;=$S$3),X81,X81&gt;$S$3,$S$3)</f>
        <v>#NAME?</v>
      </c>
      <c r="Z81" s="56">
        <f t="shared" si="35"/>
        <v>45615</v>
      </c>
      <c r="AA81" s="546">
        <f t="shared" si="36"/>
        <v>0.35416666666666669</v>
      </c>
      <c r="AB81" s="544" t="e">
        <f t="array" aca="1" ref="AB81" ca="1">_xlfn.IFS(AA81="","",AA81&lt;=$R$2,$R$2,AND(AA81&gt;=$R$2,AA81&lt;=$S$2),AA81,AND(AA81&gt;$S$2,AA81&lt;$R$3),$S$2,AND(AA81&gt;=$R$3,AA81&lt;=$S$3),AA81,AA81&gt;$S$3,$S$3)</f>
        <v>#NAME?</v>
      </c>
      <c r="AC81" s="544" t="str">
        <f t="array" aca="1" ref="AC81" ca="1">IFERROR(IF(W81=Z81,_xlfn.IFS(AND(Y81&lt;$S$2,AB81&lt;=$S$2),AB81-Y81,AND(Y81&lt;$S$2,AB81&gt;=$R$3),AB81-Y81-$T$4,AND(Y81&gt;$S$2,AB81&lt;=$S$3),AB81-Y81),FALSE),"")</f>
        <v/>
      </c>
      <c r="AD81" s="544" t="b">
        <f t="array" aca="1" ref="AD81" ca="1">IF(AC81=FALSE,_xlfn.IFS(Y81&lt;=$S$2,$S$2-Y81+($S$3-$R$3),Y81&gt;$S$2,$S$3-Y81),FALSE)</f>
        <v>0</v>
      </c>
      <c r="AE81" s="544" t="b">
        <f t="shared" ca="1" si="37"/>
        <v>0</v>
      </c>
      <c r="AF81" s="78">
        <f>IF(W81&lt;&gt;Z81,(NETWORKDAYS(W81,Z81,LISTAS!$X$2:$X$43)-2),0)</f>
        <v>0</v>
      </c>
      <c r="AG81" s="56">
        <f t="shared" si="38"/>
        <v>45615</v>
      </c>
      <c r="AH81" s="546">
        <f t="shared" si="39"/>
        <v>0.35416666666666669</v>
      </c>
      <c r="AI81" s="544" t="e">
        <f t="array" aca="1" ref="AI81" ca="1">_xlfn.IFS(AH81="","",AH81&lt;=$R$2,$R$2,AND(AH81&gt;=$R$2,AH81&lt;=$S$2),AH81,AND(AH81&gt;$S$2,AH81&lt;$R$3),$S$2,AND(AH81&gt;=$R$3,AH81&lt;=$S$3),AH81,AH81&gt;$S$3,$S$3)</f>
        <v>#NAME?</v>
      </c>
      <c r="AJ81" s="544" t="str">
        <f t="array" aca="1" ref="AJ81" ca="1">IFERROR(IF(W81=AG81,_xlfn.IFS(AND(X81&lt;$S$2,AI81&lt;=$S$2),AI81-X81,AND(X81&lt;$S$2,AI81&gt;=$R$3),AI81-X81-$T$4,AND(X81&gt;$S$2,AI81&lt;=$S$3),AI81-X81),FALSE),"")</f>
        <v/>
      </c>
      <c r="AK81" s="545" t="b">
        <f t="array" aca="1" ref="AK81" ca="1">IF(AJ81=FALSE,_xlfn.IFS(Y81&lt;=$S$2,$S$2-Y81+($S$3-$R$3),Y81&gt;$S$2,$S$3-Y81),FALSE)</f>
        <v>0</v>
      </c>
      <c r="AL81" s="545" t="b">
        <f t="shared" ca="1" si="40"/>
        <v>0</v>
      </c>
      <c r="AM81" s="78">
        <f>IF(AG81&lt;&gt;W81,(NETWORKDAYS(W81,AG81,LISTAS!$X$24:$X$42)-2),0)</f>
        <v>0</v>
      </c>
      <c r="AN81" s="80" t="e">
        <f t="array" aca="1" ref="AN81" ca="1">IF(U81="Erro","Erro",_xlfn.IFS(ISBLANK(T81),"",T81=R81,"DENTRO DO PRAZO",T81&gt;R81,"ATRASADO",T81&lt;R81,"ANTECIPADO"))</f>
        <v>#VALUE!</v>
      </c>
      <c r="AO81" s="81" t="e">
        <f t="shared" ca="1" si="41"/>
        <v>#VALUE!</v>
      </c>
      <c r="AP81" s="82" t="str">
        <f t="array" aca="1" ref="AP81" ca="1">IFERROR(_xlfn.IFS(AO81*100&gt;80,0,AND(AO81*100&lt;=80,AO81*100&gt;70),2,AND(AO81*100&lt;=70,AO81*100&gt;60),3,AND(AO81*100&lt;=60,AO81*100&gt;50),4,AND(AO81*100&lt;=50,AO81*100&gt;40),5,AND(AO81*100&lt;=40,AO81*100&gt;30),6,AND(AO81*100&lt;=30,AO81*100&gt;20),7,AND(AO81*100&lt;=20,AO81*100&gt;10),8,AND(AO81*100&lt;=10,AO81*100&gt;0),9,AO81=0,10,AND(AO81*100&gt;-25,AO81&lt;0),11,(AO81*100&lt;-25),12),"")</f>
        <v/>
      </c>
      <c r="AQ81" s="591"/>
      <c r="AR81" s="61"/>
      <c r="AS81" s="68" t="str">
        <f t="shared" si="42"/>
        <v/>
      </c>
      <c r="AT81" s="59" t="str">
        <f t="array" aca="1" ref="AT81" ca="1">IFERROR(_xlfn.IFS(AS81*100&lt;15,0,AND(AS81*100&gt;=15,AS81*100&lt;25),2,AND(AS81*100&gt;=25,AS81*100&lt;35),3,AND(AS81*100&gt;=35,AS81*100&lt;45),4,AND(AS81*100&gt;=45,AS81*100&lt;55),5,AND(AS81*100&gt;=55,AS81*100&lt;65),6,AND(AS81*100&gt;=65,AS81*100&lt;75),7,AND(AS81*100&gt;=75,AS81*100&lt;85),8,AND(AS81*100&gt;=85,AS81*100&lt;95),9,AND(AS81*100&gt;=95,AS81*100&lt;105),10,AND(AS81*100&gt;=105,AS81*100&lt;125),11,(AS81*100&gt;=125),12),"")</f>
        <v/>
      </c>
      <c r="AU81" s="591"/>
      <c r="AV81" s="59" t="str">
        <f t="array" aca="1" ref="AV81" ca="1">IFERROR((_xlfn.IFS(AU81="Inaceitável",0,AU81="Ruim",4,AU81="Regular",6,AU81="Bom",8,AU81="Precisa",10,AU81="Excepcional",12)),"")</f>
        <v/>
      </c>
      <c r="AW81" s="59" t="str">
        <f t="shared" ca="1" si="43"/>
        <v/>
      </c>
      <c r="AX81" s="62" t="str">
        <f t="shared" ca="1" si="44"/>
        <v/>
      </c>
      <c r="AY81" s="66" t="str">
        <f t="array" aca="1" ref="AY81" ca="1">IFERROR(_xlfn.IFS(OR(AP81=0,AT81=0,AX81=0),0,AND(AP81&lt;&gt;"",AT81&lt;&gt;"",AX81&lt;&gt;""),AVERAGE(AP81,AT81,AX81)),"")</f>
        <v/>
      </c>
    </row>
    <row r="82" spans="3:51" ht="35.25" customHeight="1">
      <c r="C82" s="814" t="str">
        <f>IF(F82=0,"",VLOOKUP(F82,'DFT - GNCP'!$D$4:$E$34,2))</f>
        <v>Gestão das etapas de avaliação de desempenho do estágio probatório realizada</v>
      </c>
      <c r="D82" s="815"/>
      <c r="E82" s="816"/>
      <c r="F82" s="824" t="s">
        <v>679</v>
      </c>
      <c r="G82" s="815"/>
      <c r="H82" s="818"/>
      <c r="I82" s="198"/>
      <c r="J82" s="51" t="s">
        <v>680</v>
      </c>
      <c r="K82" s="50" t="s">
        <v>670</v>
      </c>
      <c r="L82" s="49">
        <v>1</v>
      </c>
      <c r="M82" s="51" t="s">
        <v>126</v>
      </c>
      <c r="N82" s="50" t="s">
        <v>123</v>
      </c>
      <c r="O82" s="53" t="str">
        <f t="array" aca="1" ref="O82" ca="1">IFERROR(_xlfn.IFS(AND(M82="Baixo",N82="Baixa"),"Muito Baixa",AND(M82="Baixo",N82="Média"),"Baixa",AND(M82="Médio",N82="Baixa"),"Baixa",AND(M82="Baixo",N82="Alta"),"Média",AND(M82="Médio",N82="Média"),"Média",AND(M82="Alto",N82="Baixa"),"Média",AND(M82="Médio",N82="Alta"),"Alta",AND(M82="Alto",N82="Média"),"Alta",AND(M82="Alto",N82="Alta"),"Muito Alta"),"")</f>
        <v/>
      </c>
      <c r="P82" s="54" t="str">
        <f t="array" aca="1" ref="P82" ca="1">IFERROR(_xlfn.IFS(O82="Muito Baixa",0.6,O82="Baixa",0.7,O82="Média",0.8,O82="Alta",0.9,O82="Muito Alta",1),"")</f>
        <v/>
      </c>
      <c r="Q82" s="55">
        <v>45635.375</v>
      </c>
      <c r="R82" s="55">
        <v>45635.381944444453</v>
      </c>
      <c r="S82" s="542" t="e">
        <f t="shared" ca="1" si="30"/>
        <v>#VALUE!</v>
      </c>
      <c r="T82" s="55">
        <v>45635.381944444453</v>
      </c>
      <c r="U82" s="543" t="e">
        <f t="shared" ca="1" si="31"/>
        <v>#VALUE!</v>
      </c>
      <c r="V82" s="79" t="e">
        <f t="shared" ca="1" si="32"/>
        <v>#VALUE!</v>
      </c>
      <c r="W82" s="56">
        <f t="shared" si="33"/>
        <v>45635</v>
      </c>
      <c r="X82" s="546">
        <f t="shared" si="34"/>
        <v>0.375</v>
      </c>
      <c r="Y82" s="544" t="e">
        <f t="array" aca="1" ref="Y82" ca="1">_xlfn.IFS(X82="","",X82&lt;=$R$2,$R$2,AND(X82&gt;=$R$2,X82&lt;=$S$2),X82,AND(X82&gt;$S$2,X82&lt;$R$3),$S$2,AND(X82&gt;=$R$3,X82&lt;=$S$3),X82,X82&gt;$S$3,$S$3)</f>
        <v>#NAME?</v>
      </c>
      <c r="Z82" s="56">
        <f t="shared" si="35"/>
        <v>45635</v>
      </c>
      <c r="AA82" s="546">
        <f t="shared" si="36"/>
        <v>0.38194444444444442</v>
      </c>
      <c r="AB82" s="544" t="e">
        <f t="array" aca="1" ref="AB82" ca="1">_xlfn.IFS(AA82="","",AA82&lt;=$R$2,$R$2,AND(AA82&gt;=$R$2,AA82&lt;=$S$2),AA82,AND(AA82&gt;$S$2,AA82&lt;$R$3),$S$2,AND(AA82&gt;=$R$3,AA82&lt;=$S$3),AA82,AA82&gt;$S$3,$S$3)</f>
        <v>#NAME?</v>
      </c>
      <c r="AC82" s="544" t="str">
        <f t="array" aca="1" ref="AC82" ca="1">IFERROR(IF(W82=Z82,_xlfn.IFS(AND(Y82&lt;$S$2,AB82&lt;=$S$2),AB82-Y82,AND(Y82&lt;$S$2,AB82&gt;=$R$3),AB82-Y82-$T$4,AND(Y82&gt;$S$2,AB82&lt;=$S$3),AB82-Y82),FALSE),"")</f>
        <v/>
      </c>
      <c r="AD82" s="544" t="b">
        <f t="array" aca="1" ref="AD82" ca="1">IF(AC82=FALSE,_xlfn.IFS(Y82&lt;=$S$2,$S$2-Y82+($S$3-$R$3),Y82&gt;$S$2,$S$3-Y82),FALSE)</f>
        <v>0</v>
      </c>
      <c r="AE82" s="544" t="b">
        <f t="shared" ca="1" si="37"/>
        <v>0</v>
      </c>
      <c r="AF82" s="78">
        <f>IF(W82&lt;&gt;Z82,(NETWORKDAYS(W82,Z82,LISTAS!$X$2:$X$43)-2),0)</f>
        <v>0</v>
      </c>
      <c r="AG82" s="56">
        <f t="shared" si="38"/>
        <v>45635</v>
      </c>
      <c r="AH82" s="546">
        <f t="shared" si="39"/>
        <v>0.38194444444444442</v>
      </c>
      <c r="AI82" s="544" t="e">
        <f t="array" aca="1" ref="AI82" ca="1">_xlfn.IFS(AH82="","",AH82&lt;=$R$2,$R$2,AND(AH82&gt;=$R$2,AH82&lt;=$S$2),AH82,AND(AH82&gt;$S$2,AH82&lt;$R$3),$S$2,AND(AH82&gt;=$R$3,AH82&lt;=$S$3),AH82,AH82&gt;$S$3,$S$3)</f>
        <v>#NAME?</v>
      </c>
      <c r="AJ82" s="544" t="str">
        <f t="array" aca="1" ref="AJ82" ca="1">IFERROR(IF(W82=AG82,_xlfn.IFS(AND(X82&lt;$S$2,AI82&lt;=$S$2),AI82-X82,AND(X82&lt;$S$2,AI82&gt;=$R$3),AI82-X82-$T$4,AND(X82&gt;$S$2,AI82&lt;=$S$3),AI82-X82),FALSE),"")</f>
        <v/>
      </c>
      <c r="AK82" s="545" t="b">
        <f t="array" aca="1" ref="AK82" ca="1">IF(AJ82=FALSE,_xlfn.IFS(Y82&lt;=$S$2,$S$2-Y82+($S$3-$R$3),Y82&gt;$S$2,$S$3-Y82),FALSE)</f>
        <v>0</v>
      </c>
      <c r="AL82" s="545" t="b">
        <f t="shared" ca="1" si="40"/>
        <v>0</v>
      </c>
      <c r="AM82" s="78">
        <f>IF(AG82&lt;&gt;W82,(NETWORKDAYS(W82,AG82,LISTAS!$X$24:$X$42)-2),0)</f>
        <v>0</v>
      </c>
      <c r="AN82" s="80" t="e">
        <f t="array" aca="1" ref="AN82" ca="1">IF(U82="Erro","Erro",_xlfn.IFS(ISBLANK(T82),"",T82=R82,"DENTRO DO PRAZO",T82&gt;R82,"ATRASADO",T82&lt;R82,"ANTECIPADO"))</f>
        <v>#VALUE!</v>
      </c>
      <c r="AO82" s="81" t="e">
        <f t="shared" ca="1" si="41"/>
        <v>#VALUE!</v>
      </c>
      <c r="AP82" s="82" t="str">
        <f t="array" aca="1" ref="AP82" ca="1">IFERROR(_xlfn.IFS(AO82*100&gt;80,0,AND(AO82*100&lt;=80,AO82*100&gt;70),2,AND(AO82*100&lt;=70,AO82*100&gt;60),3,AND(AO82*100&lt;=60,AO82*100&gt;50),4,AND(AO82*100&lt;=50,AO82*100&gt;40),5,AND(AO82*100&lt;=40,AO82*100&gt;30),6,AND(AO82*100&lt;=30,AO82*100&gt;20),7,AND(AO82*100&lt;=20,AO82*100&gt;10),8,AND(AO82*100&lt;=10,AO82*100&gt;0),9,AO82=0,10,AND(AO82*100&gt;-25,AO82&lt;0),11,(AO82*100&lt;-25),12),"")</f>
        <v/>
      </c>
      <c r="AQ82" s="591"/>
      <c r="AR82" s="61"/>
      <c r="AS82" s="68" t="str">
        <f t="shared" si="42"/>
        <v/>
      </c>
      <c r="AT82" s="59" t="str">
        <f t="array" aca="1" ref="AT82" ca="1">IFERROR(_xlfn.IFS(AS82*100&lt;15,0,AND(AS82*100&gt;=15,AS82*100&lt;25),2,AND(AS82*100&gt;=25,AS82*100&lt;35),3,AND(AS82*100&gt;=35,AS82*100&lt;45),4,AND(AS82*100&gt;=45,AS82*100&lt;55),5,AND(AS82*100&gt;=55,AS82*100&lt;65),6,AND(AS82*100&gt;=65,AS82*100&lt;75),7,AND(AS82*100&gt;=75,AS82*100&lt;85),8,AND(AS82*100&gt;=85,AS82*100&lt;95),9,AND(AS82*100&gt;=95,AS82*100&lt;105),10,AND(AS82*100&gt;=105,AS82*100&lt;125),11,(AS82*100&gt;=125),12),"")</f>
        <v/>
      </c>
      <c r="AU82" s="591"/>
      <c r="AV82" s="59" t="str">
        <f t="array" aca="1" ref="AV82" ca="1">IFERROR((_xlfn.IFS(AU82="Inaceitável",0,AU82="Ruim",4,AU82="Regular",6,AU82="Bom",8,AU82="Precisa",10,AU82="Excepcional",12)),"")</f>
        <v/>
      </c>
      <c r="AW82" s="59" t="str">
        <f t="shared" ca="1" si="43"/>
        <v/>
      </c>
      <c r="AX82" s="62" t="str">
        <f t="shared" ca="1" si="44"/>
        <v/>
      </c>
      <c r="AY82" s="66" t="str">
        <f t="array" aca="1" ref="AY82" ca="1">IFERROR(_xlfn.IFS(OR(AP82=0,AT82=0,AX82=0),0,AND(AP82&lt;&gt;"",AT82&lt;&gt;"",AX82&lt;&gt;""),AVERAGE(AP82,AT82,AX82)),"")</f>
        <v/>
      </c>
    </row>
    <row r="83" spans="3:51" ht="35.25" customHeight="1">
      <c r="C83" s="814" t="str">
        <f>IF(F83=0,"",VLOOKUP(F83,'DFT - GNCP'!$D$4:$E$34,2))</f>
        <v>Legislação e normativas de pessoal do Poder Executivo adequadas</v>
      </c>
      <c r="D83" s="815"/>
      <c r="E83" s="816"/>
      <c r="F83" s="824" t="s">
        <v>678</v>
      </c>
      <c r="G83" s="815"/>
      <c r="H83" s="818"/>
      <c r="I83" s="198"/>
      <c r="J83" s="51" t="s">
        <v>673</v>
      </c>
      <c r="K83" s="50" t="s">
        <v>670</v>
      </c>
      <c r="L83" s="49">
        <v>1</v>
      </c>
      <c r="M83" s="51" t="s">
        <v>126</v>
      </c>
      <c r="N83" s="50" t="s">
        <v>132</v>
      </c>
      <c r="O83" s="53" t="str">
        <f t="array" aca="1" ref="O83" ca="1">IFERROR(_xlfn.IFS(AND(M83="Baixo",N83="Baixa"),"Muito Baixa",AND(M83="Baixo",N83="Média"),"Baixa",AND(M83="Médio",N83="Baixa"),"Baixa",AND(M83="Baixo",N83="Alta"),"Média",AND(M83="Médio",N83="Média"),"Média",AND(M83="Alto",N83="Baixa"),"Média",AND(M83="Médio",N83="Alta"),"Alta",AND(M83="Alto",N83="Média"),"Alta",AND(M83="Alto",N83="Alta"),"Muito Alta"),"")</f>
        <v/>
      </c>
      <c r="P83" s="54" t="str">
        <f t="array" aca="1" ref="P83" ca="1">IFERROR(_xlfn.IFS(O83="Muito Baixa",0.6,O83="Baixa",0.7,O83="Média",0.8,O83="Alta",0.9,O83="Muito Alta",1),"")</f>
        <v/>
      </c>
      <c r="Q83" s="55">
        <v>45635.381944444453</v>
      </c>
      <c r="R83" s="55">
        <v>45635.458333333343</v>
      </c>
      <c r="S83" s="542" t="e">
        <f t="shared" ca="1" si="30"/>
        <v>#VALUE!</v>
      </c>
      <c r="T83" s="55">
        <v>45635.458333333343</v>
      </c>
      <c r="U83" s="543" t="e">
        <f t="shared" ca="1" si="31"/>
        <v>#VALUE!</v>
      </c>
      <c r="V83" s="79" t="e">
        <f t="shared" ca="1" si="32"/>
        <v>#VALUE!</v>
      </c>
      <c r="W83" s="56">
        <f t="shared" si="33"/>
        <v>45635</v>
      </c>
      <c r="X83" s="546">
        <f t="shared" si="34"/>
        <v>0.38194444444444442</v>
      </c>
      <c r="Y83" s="544" t="e">
        <f t="array" aca="1" ref="Y83" ca="1">_xlfn.IFS(X83="","",X83&lt;=$R$2,$R$2,AND(X83&gt;=$R$2,X83&lt;=$S$2),X83,AND(X83&gt;$S$2,X83&lt;$R$3),$S$2,AND(X83&gt;=$R$3,X83&lt;=$S$3),X83,X83&gt;$S$3,$S$3)</f>
        <v>#NAME?</v>
      </c>
      <c r="Z83" s="56">
        <f t="shared" si="35"/>
        <v>45635</v>
      </c>
      <c r="AA83" s="546">
        <f t="shared" si="36"/>
        <v>0.45833333333333331</v>
      </c>
      <c r="AB83" s="544" t="e">
        <f t="array" aca="1" ref="AB83" ca="1">_xlfn.IFS(AA83="","",AA83&lt;=$R$2,$R$2,AND(AA83&gt;=$R$2,AA83&lt;=$S$2),AA83,AND(AA83&gt;$S$2,AA83&lt;$R$3),$S$2,AND(AA83&gt;=$R$3,AA83&lt;=$S$3),AA83,AA83&gt;$S$3,$S$3)</f>
        <v>#NAME?</v>
      </c>
      <c r="AC83" s="544" t="str">
        <f t="array" aca="1" ref="AC83" ca="1">IFERROR(IF(W83=Z83,_xlfn.IFS(AND(Y83&lt;$S$2,AB83&lt;=$S$2),AB83-Y83,AND(Y83&lt;$S$2,AB83&gt;=$R$3),AB83-Y83-$T$4,AND(Y83&gt;$S$2,AB83&lt;=$S$3),AB83-Y83),FALSE),"")</f>
        <v/>
      </c>
      <c r="AD83" s="544" t="b">
        <f t="array" aca="1" ref="AD83" ca="1">IF(AC83=FALSE,_xlfn.IFS(Y83&lt;=$S$2,$S$2-Y83+($S$3-$R$3),Y83&gt;$S$2,$S$3-Y83),FALSE)</f>
        <v>0</v>
      </c>
      <c r="AE83" s="544" t="b">
        <f t="shared" ca="1" si="37"/>
        <v>0</v>
      </c>
      <c r="AF83" s="78">
        <f>IF(W83&lt;&gt;Z83,(NETWORKDAYS(W83,Z83,LISTAS!$X$2:$X$43)-2),0)</f>
        <v>0</v>
      </c>
      <c r="AG83" s="56">
        <f t="shared" si="38"/>
        <v>45635</v>
      </c>
      <c r="AH83" s="546">
        <f t="shared" si="39"/>
        <v>0.45833333333333331</v>
      </c>
      <c r="AI83" s="544" t="e">
        <f t="array" aca="1" ref="AI83" ca="1">_xlfn.IFS(AH83="","",AH83&lt;=$R$2,$R$2,AND(AH83&gt;=$R$2,AH83&lt;=$S$2),AH83,AND(AH83&gt;$S$2,AH83&lt;$R$3),$S$2,AND(AH83&gt;=$R$3,AH83&lt;=$S$3),AH83,AH83&gt;$S$3,$S$3)</f>
        <v>#NAME?</v>
      </c>
      <c r="AJ83" s="544" t="str">
        <f t="array" aca="1" ref="AJ83" ca="1">IFERROR(IF(W83=AG83,_xlfn.IFS(AND(X83&lt;$S$2,AI83&lt;=$S$2),AI83-X83,AND(X83&lt;$S$2,AI83&gt;=$R$3),AI83-X83-$T$4,AND(X83&gt;$S$2,AI83&lt;=$S$3),AI83-X83),FALSE),"")</f>
        <v/>
      </c>
      <c r="AK83" s="545" t="b">
        <f t="array" aca="1" ref="AK83" ca="1">IF(AJ83=FALSE,_xlfn.IFS(Y83&lt;=$S$2,$S$2-Y83+($S$3-$R$3),Y83&gt;$S$2,$S$3-Y83),FALSE)</f>
        <v>0</v>
      </c>
      <c r="AL83" s="545" t="b">
        <f t="shared" ca="1" si="40"/>
        <v>0</v>
      </c>
      <c r="AM83" s="78">
        <f>IF(AG83&lt;&gt;W83,(NETWORKDAYS(W83,AG83,LISTAS!$X$24:$X$42)-2),0)</f>
        <v>0</v>
      </c>
      <c r="AN83" s="80" t="e">
        <f t="array" aca="1" ref="AN83" ca="1">IF(U83="Erro","Erro",_xlfn.IFS(ISBLANK(T83),"",T83=R83,"DENTRO DO PRAZO",T83&gt;R83,"ATRASADO",T83&lt;R83,"ANTECIPADO"))</f>
        <v>#VALUE!</v>
      </c>
      <c r="AO83" s="81" t="e">
        <f t="shared" ca="1" si="41"/>
        <v>#VALUE!</v>
      </c>
      <c r="AP83" s="82" t="str">
        <f t="array" aca="1" ref="AP83" ca="1">IFERROR(_xlfn.IFS(AO83*100&gt;80,0,AND(AO83*100&lt;=80,AO83*100&gt;70),2,AND(AO83*100&lt;=70,AO83*100&gt;60),3,AND(AO83*100&lt;=60,AO83*100&gt;50),4,AND(AO83*100&lt;=50,AO83*100&gt;40),5,AND(AO83*100&lt;=40,AO83*100&gt;30),6,AND(AO83*100&lt;=30,AO83*100&gt;20),7,AND(AO83*100&lt;=20,AO83*100&gt;10),8,AND(AO83*100&lt;=10,AO83*100&gt;0),9,AO83=0,10,AND(AO83*100&gt;-25,AO83&lt;0),11,(AO83*100&lt;-25),12),"")</f>
        <v/>
      </c>
      <c r="AQ83" s="591"/>
      <c r="AR83" s="61"/>
      <c r="AS83" s="68" t="str">
        <f t="shared" si="42"/>
        <v/>
      </c>
      <c r="AT83" s="59" t="str">
        <f t="array" aca="1" ref="AT83" ca="1">IFERROR(_xlfn.IFS(AS83*100&lt;15,0,AND(AS83*100&gt;=15,AS83*100&lt;25),2,AND(AS83*100&gt;=25,AS83*100&lt;35),3,AND(AS83*100&gt;=35,AS83*100&lt;45),4,AND(AS83*100&gt;=45,AS83*100&lt;55),5,AND(AS83*100&gt;=55,AS83*100&lt;65),6,AND(AS83*100&gt;=65,AS83*100&lt;75),7,AND(AS83*100&gt;=75,AS83*100&lt;85),8,AND(AS83*100&gt;=85,AS83*100&lt;95),9,AND(AS83*100&gt;=95,AS83*100&lt;105),10,AND(AS83*100&gt;=105,AS83*100&lt;125),11,(AS83*100&gt;=125),12),"")</f>
        <v/>
      </c>
      <c r="AU83" s="591"/>
      <c r="AV83" s="59" t="str">
        <f t="array" aca="1" ref="AV83" ca="1">IFERROR((_xlfn.IFS(AU83="Inaceitável",0,AU83="Ruim",4,AU83="Regular",6,AU83="Bom",8,AU83="Precisa",10,AU83="Excepcional",12)),"")</f>
        <v/>
      </c>
      <c r="AW83" s="59" t="str">
        <f t="shared" ca="1" si="43"/>
        <v/>
      </c>
      <c r="AX83" s="62" t="str">
        <f t="shared" ca="1" si="44"/>
        <v/>
      </c>
      <c r="AY83" s="66" t="str">
        <f t="array" aca="1" ref="AY83" ca="1">IFERROR(_xlfn.IFS(OR(AP83=0,AT83=0,AX83=0),0,AND(AP83&lt;&gt;"",AT83&lt;&gt;"",AX83&lt;&gt;""),AVERAGE(AP83,AT83,AX83)),"")</f>
        <v/>
      </c>
    </row>
    <row r="84" spans="3:51" ht="35.25" customHeight="1">
      <c r="C84" s="814" t="str">
        <f>IF(F84=0,"",VLOOKUP(F84,'DFT - GNCP'!$D$4:$E$34,2))</f>
        <v>Implementação dos critérios de aferição da produtividade e mérito e da avaliação de desempenho  gerida</v>
      </c>
      <c r="D84" s="815"/>
      <c r="E84" s="816"/>
      <c r="F84" s="817" t="s">
        <v>668</v>
      </c>
      <c r="G84" s="815"/>
      <c r="H84" s="818"/>
      <c r="I84" s="198"/>
      <c r="J84" s="50" t="s">
        <v>669</v>
      </c>
      <c r="K84" s="50" t="s">
        <v>670</v>
      </c>
      <c r="L84" s="49">
        <v>2</v>
      </c>
      <c r="M84" s="51" t="s">
        <v>126</v>
      </c>
      <c r="N84" s="50" t="s">
        <v>132</v>
      </c>
      <c r="O84" s="53" t="str">
        <f t="array" aca="1" ref="O84" ca="1">IFERROR(_xlfn.IFS(AND(M84="Baixo",N84="Baixa"),"Muito Baixa",AND(M84="Baixo",N84="Média"),"Baixa",AND(M84="Médio",N84="Baixa"),"Baixa",AND(M84="Baixo",N84="Alta"),"Média",AND(M84="Médio",N84="Média"),"Média",AND(M84="Alto",N84="Baixa"),"Média",AND(M84="Médio",N84="Alta"),"Alta",AND(M84="Alto",N84="Média"),"Alta",AND(M84="Alto",N84="Alta"),"Muito Alta"),"")</f>
        <v/>
      </c>
      <c r="P84" s="54" t="str">
        <f t="array" aca="1" ref="P84" ca="1">IFERROR(_xlfn.IFS(O84="Muito Baixa",0.6,O84="Baixa",0.7,O84="Média",0.8,O84="Alta",0.9,O84="Muito Alta",1),"")</f>
        <v/>
      </c>
      <c r="Q84" s="55">
        <v>45636.375</v>
      </c>
      <c r="R84" s="55">
        <v>45636.416666666657</v>
      </c>
      <c r="S84" s="542" t="e">
        <f t="shared" ca="1" si="30"/>
        <v>#VALUE!</v>
      </c>
      <c r="T84" s="55">
        <v>45636.416666666657</v>
      </c>
      <c r="U84" s="543" t="e">
        <f t="shared" ca="1" si="31"/>
        <v>#VALUE!</v>
      </c>
      <c r="V84" s="79" t="e">
        <f t="shared" ca="1" si="32"/>
        <v>#VALUE!</v>
      </c>
      <c r="W84" s="56">
        <f t="shared" si="33"/>
        <v>45636</v>
      </c>
      <c r="X84" s="546">
        <f t="shared" si="34"/>
        <v>0.375</v>
      </c>
      <c r="Y84" s="544" t="e">
        <f t="array" aca="1" ref="Y84" ca="1">_xlfn.IFS(X84="","",X84&lt;=$R$2,$R$2,AND(X84&gt;=$R$2,X84&lt;=$S$2),X84,AND(X84&gt;$S$2,X84&lt;$R$3),$S$2,AND(X84&gt;=$R$3,X84&lt;=$S$3),X84,X84&gt;$S$3,$S$3)</f>
        <v>#NAME?</v>
      </c>
      <c r="Z84" s="56">
        <f t="shared" si="35"/>
        <v>45636</v>
      </c>
      <c r="AA84" s="546">
        <f t="shared" si="36"/>
        <v>0.41666666666666669</v>
      </c>
      <c r="AB84" s="544" t="e">
        <f t="array" aca="1" ref="AB84" ca="1">_xlfn.IFS(AA84="","",AA84&lt;=$R$2,$R$2,AND(AA84&gt;=$R$2,AA84&lt;=$S$2),AA84,AND(AA84&gt;$S$2,AA84&lt;$R$3),$S$2,AND(AA84&gt;=$R$3,AA84&lt;=$S$3),AA84,AA84&gt;$S$3,$S$3)</f>
        <v>#NAME?</v>
      </c>
      <c r="AC84" s="544" t="str">
        <f t="array" aca="1" ref="AC84" ca="1">IFERROR(IF(W84=Z84,_xlfn.IFS(AND(Y84&lt;$S$2,AB84&lt;=$S$2),AB84-Y84,AND(Y84&lt;$S$2,AB84&gt;=$R$3),AB84-Y84-$T$4,AND(Y84&gt;$S$2,AB84&lt;=$S$3),AB84-Y84),FALSE),"")</f>
        <v/>
      </c>
      <c r="AD84" s="544" t="b">
        <f t="array" aca="1" ref="AD84" ca="1">IF(AC84=FALSE,_xlfn.IFS(Y84&lt;=$S$2,$S$2-Y84+($S$3-$R$3),Y84&gt;$S$2,$S$3-Y84),FALSE)</f>
        <v>0</v>
      </c>
      <c r="AE84" s="544" t="b">
        <f t="shared" ca="1" si="37"/>
        <v>0</v>
      </c>
      <c r="AF84" s="78">
        <f>IF(W84&lt;&gt;Z84,(NETWORKDAYS(W84,Z84,LISTAS!$X$2:$X$43)-2),0)</f>
        <v>0</v>
      </c>
      <c r="AG84" s="56">
        <f t="shared" si="38"/>
        <v>45636</v>
      </c>
      <c r="AH84" s="546">
        <f t="shared" si="39"/>
        <v>0.41666666666666669</v>
      </c>
      <c r="AI84" s="544" t="e">
        <f t="array" aca="1" ref="AI84" ca="1">_xlfn.IFS(AH84="","",AH84&lt;=$R$2,$R$2,AND(AH84&gt;=$R$2,AH84&lt;=$S$2),AH84,AND(AH84&gt;$S$2,AH84&lt;$R$3),$S$2,AND(AH84&gt;=$R$3,AH84&lt;=$S$3),AH84,AH84&gt;$S$3,$S$3)</f>
        <v>#NAME?</v>
      </c>
      <c r="AJ84" s="544" t="str">
        <f t="array" aca="1" ref="AJ84" ca="1">IFERROR(IF(W84=AG84,_xlfn.IFS(AND(X84&lt;$S$2,AI84&lt;=$S$2),AI84-X84,AND(X84&lt;$S$2,AI84&gt;=$R$3),AI84-X84-$T$4,AND(X84&gt;$S$2,AI84&lt;=$S$3),AI84-X84),FALSE),"")</f>
        <v/>
      </c>
      <c r="AK84" s="545" t="b">
        <f t="array" aca="1" ref="AK84" ca="1">IF(AJ84=FALSE,_xlfn.IFS(Y84&lt;=$S$2,$S$2-Y84+($S$3-$R$3),Y84&gt;$S$2,$S$3-Y84),FALSE)</f>
        <v>0</v>
      </c>
      <c r="AL84" s="545" t="b">
        <f t="shared" ca="1" si="40"/>
        <v>0</v>
      </c>
      <c r="AM84" s="78">
        <f>IF(AG84&lt;&gt;W84,(NETWORKDAYS(W84,AG84,LISTAS!$X$24:$X$42)-2),0)</f>
        <v>0</v>
      </c>
      <c r="AN84" s="80" t="e">
        <f t="array" aca="1" ref="AN84" ca="1">IF(U84="Erro","Erro",_xlfn.IFS(ISBLANK(T84),"",T84=R84,"DENTRO DO PRAZO",T84&gt;R84,"ATRASADO",T84&lt;R84,"ANTECIPADO"))</f>
        <v>#VALUE!</v>
      </c>
      <c r="AO84" s="81" t="e">
        <f t="shared" ca="1" si="41"/>
        <v>#VALUE!</v>
      </c>
      <c r="AP84" s="82" t="str">
        <f t="array" aca="1" ref="AP84" ca="1">IFERROR(_xlfn.IFS(AO84*100&gt;80,0,AND(AO84*100&lt;=80,AO84*100&gt;70),2,AND(AO84*100&lt;=70,AO84*100&gt;60),3,AND(AO84*100&lt;=60,AO84*100&gt;50),4,AND(AO84*100&lt;=50,AO84*100&gt;40),5,AND(AO84*100&lt;=40,AO84*100&gt;30),6,AND(AO84*100&lt;=30,AO84*100&gt;20),7,AND(AO84*100&lt;=20,AO84*100&gt;10),8,AND(AO84*100&lt;=10,AO84*100&gt;0),9,AO84=0,10,AND(AO84*100&gt;-25,AO84&lt;0),11,(AO84*100&lt;-25),12),"")</f>
        <v/>
      </c>
      <c r="AQ84" s="591"/>
      <c r="AR84" s="61"/>
      <c r="AS84" s="68" t="str">
        <f t="shared" si="42"/>
        <v/>
      </c>
      <c r="AT84" s="59" t="str">
        <f t="array" aca="1" ref="AT84" ca="1">IFERROR(_xlfn.IFS(AS84*100&lt;15,0,AND(AS84*100&gt;=15,AS84*100&lt;25),2,AND(AS84*100&gt;=25,AS84*100&lt;35),3,AND(AS84*100&gt;=35,AS84*100&lt;45),4,AND(AS84*100&gt;=45,AS84*100&lt;55),5,AND(AS84*100&gt;=55,AS84*100&lt;65),6,AND(AS84*100&gt;=65,AS84*100&lt;75),7,AND(AS84*100&gt;=75,AS84*100&lt;85),8,AND(AS84*100&gt;=85,AS84*100&lt;95),9,AND(AS84*100&gt;=95,AS84*100&lt;105),10,AND(AS84*100&gt;=105,AS84*100&lt;125),11,(AS84*100&gt;=125),12),"")</f>
        <v/>
      </c>
      <c r="AU84" s="591"/>
      <c r="AV84" s="59" t="str">
        <f t="array" aca="1" ref="AV84" ca="1">IFERROR((_xlfn.IFS(AU84="Inaceitável",0,AU84="Ruim",4,AU84="Regular",6,AU84="Bom",8,AU84="Precisa",10,AU84="Excepcional",12)),"")</f>
        <v/>
      </c>
      <c r="AW84" s="59" t="str">
        <f t="shared" ca="1" si="43"/>
        <v/>
      </c>
      <c r="AX84" s="62" t="str">
        <f t="shared" ca="1" si="44"/>
        <v/>
      </c>
      <c r="AY84" s="66" t="str">
        <f t="array" aca="1" ref="AY84" ca="1">IFERROR(_xlfn.IFS(OR(AP84=0,AT84=0,AX84=0),0,AND(AP84&lt;&gt;"",AT84&lt;&gt;"",AX84&lt;&gt;""),AVERAGE(AP84,AT84,AX84)),"")</f>
        <v/>
      </c>
    </row>
    <row r="85" spans="3:51" ht="35.25" customHeight="1">
      <c r="C85" s="814" t="str">
        <f>IF(F85=0,"",VLOOKUP(F85,'DFT - GNCP'!$D$4:$E$34,2))</f>
        <v>Implementação dos critérios de aferição da produtividade e mérito e da avaliação de desempenho  gerida</v>
      </c>
      <c r="D85" s="815"/>
      <c r="E85" s="816"/>
      <c r="F85" s="817" t="s">
        <v>668</v>
      </c>
      <c r="G85" s="815"/>
      <c r="H85" s="818"/>
      <c r="I85" s="198"/>
      <c r="J85" s="50" t="s">
        <v>669</v>
      </c>
      <c r="K85" s="50" t="s">
        <v>670</v>
      </c>
      <c r="L85" s="49">
        <v>2</v>
      </c>
      <c r="M85" s="51" t="s">
        <v>126</v>
      </c>
      <c r="N85" s="50" t="s">
        <v>132</v>
      </c>
      <c r="O85" s="53" t="str">
        <f t="array" aca="1" ref="O85" ca="1">IFERROR(_xlfn.IFS(AND(M85="Baixo",N85="Baixa"),"Muito Baixa",AND(M85="Baixo",N85="Média"),"Baixa",AND(M85="Médio",N85="Baixa"),"Baixa",AND(M85="Baixo",N85="Alta"),"Média",AND(M85="Médio",N85="Média"),"Média",AND(M85="Alto",N85="Baixa"),"Média",AND(M85="Médio",N85="Alta"),"Alta",AND(M85="Alto",N85="Média"),"Alta",AND(M85="Alto",N85="Alta"),"Muito Alta"),"")</f>
        <v/>
      </c>
      <c r="P85" s="54" t="str">
        <f t="array" aca="1" ref="P85" ca="1">IFERROR(_xlfn.IFS(O85="Muito Baixa",0.6,O85="Baixa",0.7,O85="Média",0.8,O85="Alta",0.9,O85="Muito Alta",1),"")</f>
        <v/>
      </c>
      <c r="Q85" s="55">
        <v>45636.416666666657</v>
      </c>
      <c r="R85" s="55">
        <v>45636.724305555559</v>
      </c>
      <c r="S85" s="542" t="e">
        <f t="shared" ca="1" si="30"/>
        <v>#VALUE!</v>
      </c>
      <c r="T85" s="55">
        <v>45636.724305555559</v>
      </c>
      <c r="U85" s="543" t="e">
        <f t="shared" ca="1" si="31"/>
        <v>#VALUE!</v>
      </c>
      <c r="V85" s="79" t="e">
        <f t="shared" ca="1" si="32"/>
        <v>#VALUE!</v>
      </c>
      <c r="W85" s="56">
        <f t="shared" si="33"/>
        <v>45636</v>
      </c>
      <c r="X85" s="546">
        <f t="shared" si="34"/>
        <v>0.41666666666666669</v>
      </c>
      <c r="Y85" s="544" t="e">
        <f t="array" aca="1" ref="Y85" ca="1">_xlfn.IFS(X85="","",X85&lt;=$R$2,$R$2,AND(X85&gt;=$R$2,X85&lt;=$S$2),X85,AND(X85&gt;$S$2,X85&lt;$R$3),$S$2,AND(X85&gt;=$R$3,X85&lt;=$S$3),X85,X85&gt;$S$3,$S$3)</f>
        <v>#NAME?</v>
      </c>
      <c r="Z85" s="56">
        <f t="shared" si="35"/>
        <v>45636</v>
      </c>
      <c r="AA85" s="546">
        <f t="shared" si="36"/>
        <v>0.72430555555555554</v>
      </c>
      <c r="AB85" s="544" t="e">
        <f t="array" aca="1" ref="AB85" ca="1">_xlfn.IFS(AA85="","",AA85&lt;=$R$2,$R$2,AND(AA85&gt;=$R$2,AA85&lt;=$S$2),AA85,AND(AA85&gt;$S$2,AA85&lt;$R$3),$S$2,AND(AA85&gt;=$R$3,AA85&lt;=$S$3),AA85,AA85&gt;$S$3,$S$3)</f>
        <v>#NAME?</v>
      </c>
      <c r="AC85" s="544" t="str">
        <f t="array" aca="1" ref="AC85" ca="1">IFERROR(IF(W85=Z85,_xlfn.IFS(AND(Y85&lt;$S$2,AB85&lt;=$S$2),AB85-Y85,AND(Y85&lt;$S$2,AB85&gt;=$R$3),AB85-Y85-$T$4,AND(Y85&gt;$S$2,AB85&lt;=$S$3),AB85-Y85),FALSE),"")</f>
        <v/>
      </c>
      <c r="AD85" s="544" t="b">
        <f t="array" aca="1" ref="AD85" ca="1">IF(AC85=FALSE,_xlfn.IFS(Y85&lt;=$S$2,$S$2-Y85+($S$3-$R$3),Y85&gt;$S$2,$S$3-Y85),FALSE)</f>
        <v>0</v>
      </c>
      <c r="AE85" s="544" t="b">
        <f t="shared" ca="1" si="37"/>
        <v>0</v>
      </c>
      <c r="AF85" s="78">
        <f>IF(W85&lt;&gt;Z85,(NETWORKDAYS(W85,Z85,LISTAS!$X$2:$X$43)-2),0)</f>
        <v>0</v>
      </c>
      <c r="AG85" s="56">
        <f t="shared" si="38"/>
        <v>45636</v>
      </c>
      <c r="AH85" s="546">
        <f t="shared" si="39"/>
        <v>0.72430555555555554</v>
      </c>
      <c r="AI85" s="544" t="e">
        <f t="array" aca="1" ref="AI85" ca="1">_xlfn.IFS(AH85="","",AH85&lt;=$R$2,$R$2,AND(AH85&gt;=$R$2,AH85&lt;=$S$2),AH85,AND(AH85&gt;$S$2,AH85&lt;$R$3),$S$2,AND(AH85&gt;=$R$3,AH85&lt;=$S$3),AH85,AH85&gt;$S$3,$S$3)</f>
        <v>#NAME?</v>
      </c>
      <c r="AJ85" s="544" t="str">
        <f t="array" aca="1" ref="AJ85" ca="1">IFERROR(IF(W85=AG85,_xlfn.IFS(AND(X85&lt;$S$2,AI85&lt;=$S$2),AI85-X85,AND(X85&lt;$S$2,AI85&gt;=$R$3),AI85-X85-$T$4,AND(X85&gt;$S$2,AI85&lt;=$S$3),AI85-X85),FALSE),"")</f>
        <v/>
      </c>
      <c r="AK85" s="545" t="b">
        <f t="array" aca="1" ref="AK85" ca="1">IF(AJ85=FALSE,_xlfn.IFS(Y85&lt;=$S$2,$S$2-Y85+($S$3-$R$3),Y85&gt;$S$2,$S$3-Y85),FALSE)</f>
        <v>0</v>
      </c>
      <c r="AL85" s="545" t="b">
        <f t="shared" ca="1" si="40"/>
        <v>0</v>
      </c>
      <c r="AM85" s="78">
        <f>IF(AG85&lt;&gt;W85,(NETWORKDAYS(W85,AG85,LISTAS!$X$24:$X$42)-2),0)</f>
        <v>0</v>
      </c>
      <c r="AN85" s="80" t="e">
        <f t="array" aca="1" ref="AN85" ca="1">IF(U85="Erro","Erro",_xlfn.IFS(ISBLANK(T85),"",T85=R85,"DENTRO DO PRAZO",T85&gt;R85,"ATRASADO",T85&lt;R85,"ANTECIPADO"))</f>
        <v>#VALUE!</v>
      </c>
      <c r="AO85" s="81" t="e">
        <f t="shared" ca="1" si="41"/>
        <v>#VALUE!</v>
      </c>
      <c r="AP85" s="82" t="str">
        <f t="array" aca="1" ref="AP85" ca="1">IFERROR(_xlfn.IFS(AO85*100&gt;80,0,AND(AO85*100&lt;=80,AO85*100&gt;70),2,AND(AO85*100&lt;=70,AO85*100&gt;60),3,AND(AO85*100&lt;=60,AO85*100&gt;50),4,AND(AO85*100&lt;=50,AO85*100&gt;40),5,AND(AO85*100&lt;=40,AO85*100&gt;30),6,AND(AO85*100&lt;=30,AO85*100&gt;20),7,AND(AO85*100&lt;=20,AO85*100&gt;10),8,AND(AO85*100&lt;=10,AO85*100&gt;0),9,AO85=0,10,AND(AO85*100&gt;-25,AO85&lt;0),11,(AO85*100&lt;-25),12),"")</f>
        <v/>
      </c>
      <c r="AQ85" s="591"/>
      <c r="AR85" s="61"/>
      <c r="AS85" s="68" t="str">
        <f t="shared" si="42"/>
        <v/>
      </c>
      <c r="AT85" s="59" t="str">
        <f t="array" aca="1" ref="AT85" ca="1">IFERROR(_xlfn.IFS(AS85*100&lt;15,0,AND(AS85*100&gt;=15,AS85*100&lt;25),2,AND(AS85*100&gt;=25,AS85*100&lt;35),3,AND(AS85*100&gt;=35,AS85*100&lt;45),4,AND(AS85*100&gt;=45,AS85*100&lt;55),5,AND(AS85*100&gt;=55,AS85*100&lt;65),6,AND(AS85*100&gt;=65,AS85*100&lt;75),7,AND(AS85*100&gt;=75,AS85*100&lt;85),8,AND(AS85*100&gt;=85,AS85*100&lt;95),9,AND(AS85*100&gt;=95,AS85*100&lt;105),10,AND(AS85*100&gt;=105,AS85*100&lt;125),11,(AS85*100&gt;=125),12),"")</f>
        <v/>
      </c>
      <c r="AU85" s="591"/>
      <c r="AV85" s="59" t="str">
        <f t="array" aca="1" ref="AV85" ca="1">IFERROR((_xlfn.IFS(AU85="Inaceitável",0,AU85="Ruim",4,AU85="Regular",6,AU85="Bom",8,AU85="Precisa",10,AU85="Excepcional",12)),"")</f>
        <v/>
      </c>
      <c r="AW85" s="59" t="str">
        <f t="shared" ca="1" si="43"/>
        <v/>
      </c>
      <c r="AX85" s="62" t="str">
        <f t="shared" ca="1" si="44"/>
        <v/>
      </c>
      <c r="AY85" s="66" t="str">
        <f t="array" aca="1" ref="AY85" ca="1">IFERROR(_xlfn.IFS(OR(AP85=0,AT85=0,AX85=0),0,AND(AP85&lt;&gt;"",AT85&lt;&gt;"",AX85&lt;&gt;""),AVERAGE(AP85,AT85,AX85)),"")</f>
        <v/>
      </c>
    </row>
    <row r="86" spans="3:51" ht="35.25" customHeight="1">
      <c r="C86" s="814" t="str">
        <f>IF(F86=0,"",VLOOKUP(F86,'DFT - GNCP'!$D$4:$E$34,2))</f>
        <v>Implementação dos critérios de aferição da produtividade e mérito e da avaliação de desempenho  gerida</v>
      </c>
      <c r="D86" s="815"/>
      <c r="E86" s="816"/>
      <c r="F86" s="817" t="s">
        <v>668</v>
      </c>
      <c r="G86" s="815"/>
      <c r="H86" s="818"/>
      <c r="I86" s="198"/>
      <c r="J86" s="51" t="s">
        <v>669</v>
      </c>
      <c r="K86" s="50" t="s">
        <v>670</v>
      </c>
      <c r="L86" s="49">
        <v>2</v>
      </c>
      <c r="M86" s="51" t="s">
        <v>126</v>
      </c>
      <c r="N86" s="50" t="s">
        <v>132</v>
      </c>
      <c r="O86" s="53" t="str">
        <f t="array" aca="1" ref="O86" ca="1">IFERROR(_xlfn.IFS(AND(M86="Baixo",N86="Baixa"),"Muito Baixa",AND(M86="Baixo",N86="Média"),"Baixa",AND(M86="Médio",N86="Baixa"),"Baixa",AND(M86="Baixo",N86="Alta"),"Média",AND(M86="Médio",N86="Média"),"Média",AND(M86="Alto",N86="Baixa"),"Média",AND(M86="Médio",N86="Alta"),"Alta",AND(M86="Alto",N86="Média"),"Alta",AND(M86="Alto",N86="Alta"),"Muito Alta"),"")</f>
        <v/>
      </c>
      <c r="P86" s="54" t="str">
        <f t="array" aca="1" ref="P86" ca="1">IFERROR(_xlfn.IFS(O86="Muito Baixa",0.6,O86="Baixa",0.7,O86="Média",0.8,O86="Alta",0.9,O86="Muito Alta",1),"")</f>
        <v/>
      </c>
      <c r="Q86" s="55">
        <v>45642.375</v>
      </c>
      <c r="R86" s="55">
        <v>45642.458333333343</v>
      </c>
      <c r="S86" s="542" t="e">
        <f t="shared" ca="1" si="30"/>
        <v>#VALUE!</v>
      </c>
      <c r="T86" s="55">
        <v>45642.458333333343</v>
      </c>
      <c r="U86" s="543" t="e">
        <f t="shared" ca="1" si="31"/>
        <v>#VALUE!</v>
      </c>
      <c r="V86" s="79" t="e">
        <f t="shared" ca="1" si="32"/>
        <v>#VALUE!</v>
      </c>
      <c r="W86" s="56">
        <f t="shared" si="33"/>
        <v>45642</v>
      </c>
      <c r="X86" s="546">
        <f t="shared" si="34"/>
        <v>0.375</v>
      </c>
      <c r="Y86" s="544" t="e">
        <f t="array" aca="1" ref="Y86" ca="1">_xlfn.IFS(X86="","",X86&lt;=$R$2,$R$2,AND(X86&gt;=$R$2,X86&lt;=$S$2),X86,AND(X86&gt;$S$2,X86&lt;$R$3),$S$2,AND(X86&gt;=$R$3,X86&lt;=$S$3),X86,X86&gt;$S$3,$S$3)</f>
        <v>#NAME?</v>
      </c>
      <c r="Z86" s="56">
        <f t="shared" si="35"/>
        <v>45642</v>
      </c>
      <c r="AA86" s="546">
        <f t="shared" si="36"/>
        <v>0.45833333333333331</v>
      </c>
      <c r="AB86" s="544" t="e">
        <f t="array" aca="1" ref="AB86" ca="1">_xlfn.IFS(AA86="","",AA86&lt;=$R$2,$R$2,AND(AA86&gt;=$R$2,AA86&lt;=$S$2),AA86,AND(AA86&gt;$S$2,AA86&lt;$R$3),$S$2,AND(AA86&gt;=$R$3,AA86&lt;=$S$3),AA86,AA86&gt;$S$3,$S$3)</f>
        <v>#NAME?</v>
      </c>
      <c r="AC86" s="544" t="str">
        <f t="array" aca="1" ref="AC86" ca="1">IFERROR(IF(W86=Z86,_xlfn.IFS(AND(Y86&lt;$S$2,AB86&lt;=$S$2),AB86-Y86,AND(Y86&lt;$S$2,AB86&gt;=$R$3),AB86-Y86-$T$4,AND(Y86&gt;$S$2,AB86&lt;=$S$3),AB86-Y86),FALSE),"")</f>
        <v/>
      </c>
      <c r="AD86" s="544" t="b">
        <f t="array" aca="1" ref="AD86" ca="1">IF(AC86=FALSE,_xlfn.IFS(Y86&lt;=$S$2,$S$2-Y86+($S$3-$R$3),Y86&gt;$S$2,$S$3-Y86),FALSE)</f>
        <v>0</v>
      </c>
      <c r="AE86" s="544" t="b">
        <f t="shared" ca="1" si="37"/>
        <v>0</v>
      </c>
      <c r="AF86" s="78">
        <f>IF(W86&lt;&gt;Z86,(NETWORKDAYS(W86,Z86,LISTAS!$X$2:$X$43)-2),0)</f>
        <v>0</v>
      </c>
      <c r="AG86" s="56">
        <f t="shared" si="38"/>
        <v>45642</v>
      </c>
      <c r="AH86" s="546">
        <f t="shared" si="39"/>
        <v>0.45833333333333331</v>
      </c>
      <c r="AI86" s="544" t="e">
        <f t="array" aca="1" ref="AI86" ca="1">_xlfn.IFS(AH86="","",AH86&lt;=$R$2,$R$2,AND(AH86&gt;=$R$2,AH86&lt;=$S$2),AH86,AND(AH86&gt;$S$2,AH86&lt;$R$3),$S$2,AND(AH86&gt;=$R$3,AH86&lt;=$S$3),AH86,AH86&gt;$S$3,$S$3)</f>
        <v>#NAME?</v>
      </c>
      <c r="AJ86" s="544" t="str">
        <f t="array" aca="1" ref="AJ86" ca="1">IFERROR(IF(W86=AG86,_xlfn.IFS(AND(X86&lt;$S$2,AI86&lt;=$S$2),AI86-X86,AND(X86&lt;$S$2,AI86&gt;=$R$3),AI86-X86-$T$4,AND(X86&gt;$S$2,AI86&lt;=$S$3),AI86-X86),FALSE),"")</f>
        <v/>
      </c>
      <c r="AK86" s="545" t="b">
        <f t="array" aca="1" ref="AK86" ca="1">IF(AJ86=FALSE,_xlfn.IFS(Y86&lt;=$S$2,$S$2-Y86+($S$3-$R$3),Y86&gt;$S$2,$S$3-Y86),FALSE)</f>
        <v>0</v>
      </c>
      <c r="AL86" s="545" t="b">
        <f t="shared" ca="1" si="40"/>
        <v>0</v>
      </c>
      <c r="AM86" s="78">
        <f>IF(AG86&lt;&gt;W86,(NETWORKDAYS(W86,AG86,LISTAS!$X$24:$X$42)-2),0)</f>
        <v>0</v>
      </c>
      <c r="AN86" s="80" t="e">
        <f t="array" aca="1" ref="AN86" ca="1">IF(U86="Erro","Erro",_xlfn.IFS(ISBLANK(T86),"",T86=R86,"DENTRO DO PRAZO",T86&gt;R86,"ATRASADO",T86&lt;R86,"ANTECIPADO"))</f>
        <v>#VALUE!</v>
      </c>
      <c r="AO86" s="81" t="e">
        <f t="shared" ca="1" si="41"/>
        <v>#VALUE!</v>
      </c>
      <c r="AP86" s="82" t="str">
        <f t="array" aca="1" ref="AP86" ca="1">IFERROR(_xlfn.IFS(AO86*100&gt;80,0,AND(AO86*100&lt;=80,AO86*100&gt;70),2,AND(AO86*100&lt;=70,AO86*100&gt;60),3,AND(AO86*100&lt;=60,AO86*100&gt;50),4,AND(AO86*100&lt;=50,AO86*100&gt;40),5,AND(AO86*100&lt;=40,AO86*100&gt;30),6,AND(AO86*100&lt;=30,AO86*100&gt;20),7,AND(AO86*100&lt;=20,AO86*100&gt;10),8,AND(AO86*100&lt;=10,AO86*100&gt;0),9,AO86=0,10,AND(AO86*100&gt;-25,AO86&lt;0),11,(AO86*100&lt;-25),12),"")</f>
        <v/>
      </c>
      <c r="AQ86" s="591"/>
      <c r="AR86" s="61"/>
      <c r="AS86" s="68" t="str">
        <f t="shared" si="42"/>
        <v/>
      </c>
      <c r="AT86" s="59" t="str">
        <f t="array" aca="1" ref="AT86" ca="1">IFERROR(_xlfn.IFS(AS86*100&lt;15,0,AND(AS86*100&gt;=15,AS86*100&lt;25),2,AND(AS86*100&gt;=25,AS86*100&lt;35),3,AND(AS86*100&gt;=35,AS86*100&lt;45),4,AND(AS86*100&gt;=45,AS86*100&lt;55),5,AND(AS86*100&gt;=55,AS86*100&lt;65),6,AND(AS86*100&gt;=65,AS86*100&lt;75),7,AND(AS86*100&gt;=75,AS86*100&lt;85),8,AND(AS86*100&gt;=85,AS86*100&lt;95),9,AND(AS86*100&gt;=95,AS86*100&lt;105),10,AND(AS86*100&gt;=105,AS86*100&lt;125),11,(AS86*100&gt;=125),12),"")</f>
        <v/>
      </c>
      <c r="AU86" s="591"/>
      <c r="AV86" s="59" t="str">
        <f t="array" aca="1" ref="AV86" ca="1">IFERROR((_xlfn.IFS(AU86="Inaceitável",0,AU86="Ruim",4,AU86="Regular",6,AU86="Bom",8,AU86="Precisa",10,AU86="Excepcional",12)),"")</f>
        <v/>
      </c>
      <c r="AW86" s="59" t="str">
        <f t="shared" ca="1" si="43"/>
        <v/>
      </c>
      <c r="AX86" s="62" t="str">
        <f t="shared" ca="1" si="44"/>
        <v/>
      </c>
      <c r="AY86" s="66" t="str">
        <f t="array" aca="1" ref="AY86" ca="1">IFERROR(_xlfn.IFS(OR(AP86=0,AT86=0,AX86=0),0,AND(AP86&lt;&gt;"",AT86&lt;&gt;"",AX86&lt;&gt;""),AVERAGE(AP86,AT86,AX86)),"")</f>
        <v/>
      </c>
    </row>
    <row r="87" spans="3:51" ht="35.25" customHeight="1">
      <c r="C87" s="814" t="str">
        <f>IF(F87=0,"",VLOOKUP(F87,'DFT - GNCP'!$D$4:$E$34,2))</f>
        <v>Estrutura dos cargos e carreiras do Poder Executivo estadual adequada</v>
      </c>
      <c r="D87" s="815"/>
      <c r="E87" s="816"/>
      <c r="F87" s="824" t="s">
        <v>676</v>
      </c>
      <c r="G87" s="815"/>
      <c r="H87" s="818"/>
      <c r="I87" s="198"/>
      <c r="J87" s="50"/>
      <c r="K87" s="50"/>
      <c r="L87" s="49"/>
      <c r="M87" s="51"/>
      <c r="N87" s="50"/>
      <c r="O87" s="53" t="str">
        <f t="array" aca="1" ref="O87" ca="1">IFERROR(_xlfn.IFS(AND(M87="Baixo",N87="Baixa"),"Muito Baixa",AND(M87="Baixo",N87="Média"),"Baixa",AND(M87="Médio",N87="Baixa"),"Baixa",AND(M87="Baixo",N87="Alta"),"Média",AND(M87="Médio",N87="Média"),"Média",AND(M87="Alto",N87="Baixa"),"Média",AND(M87="Médio",N87="Alta"),"Alta",AND(M87="Alto",N87="Média"),"Alta",AND(M87="Alto",N87="Alta"),"Muito Alta"),"")</f>
        <v/>
      </c>
      <c r="P87" s="54" t="str">
        <f t="array" aca="1" ref="P87" ca="1">IFERROR(_xlfn.IFS(O87="Muito Baixa",0.6,O87="Baixa",0.7,O87="Média",0.8,O87="Alta",0.9,O87="Muito Alta",1),"")</f>
        <v/>
      </c>
      <c r="Q87" s="55"/>
      <c r="R87" s="55"/>
      <c r="S87" s="542" t="str">
        <f t="shared" si="30"/>
        <v/>
      </c>
      <c r="T87" s="47"/>
      <c r="U87" s="543" t="str">
        <f t="shared" si="31"/>
        <v/>
      </c>
      <c r="V87" s="79" t="str">
        <f t="shared" si="32"/>
        <v/>
      </c>
      <c r="W87" s="56" t="str">
        <f t="shared" si="33"/>
        <v/>
      </c>
      <c r="X87" s="546" t="str">
        <f t="shared" si="34"/>
        <v/>
      </c>
      <c r="Y87" s="544" t="e">
        <f t="array" aca="1" ref="Y87" ca="1">_xlfn.IFS(X87="","",X87&lt;=$R$2,$R$2,AND(X87&gt;=$R$2,X87&lt;=$S$2),X87,AND(X87&gt;$S$2,X87&lt;$R$3),$S$2,AND(X87&gt;=$R$3,X87&lt;=$S$3),X87,X87&gt;$S$3,$S$3)</f>
        <v>#NAME?</v>
      </c>
      <c r="Z87" s="56" t="str">
        <f t="shared" si="35"/>
        <v/>
      </c>
      <c r="AA87" s="546" t="str">
        <f t="shared" si="36"/>
        <v/>
      </c>
      <c r="AB87" s="544" t="e">
        <f t="array" aca="1" ref="AB87" ca="1">_xlfn.IFS(AA87="","",AA87&lt;=$R$2,$R$2,AND(AA87&gt;=$R$2,AA87&lt;=$S$2),AA87,AND(AA87&gt;$S$2,AA87&lt;$R$3),$S$2,AND(AA87&gt;=$R$3,AA87&lt;=$S$3),AA87,AA87&gt;$S$3,$S$3)</f>
        <v>#NAME?</v>
      </c>
      <c r="AC87" s="544" t="str">
        <f t="array" aca="1" ref="AC87" ca="1">IFERROR(IF(W87=Z87,_xlfn.IFS(AND(Y87&lt;$S$2,AB87&lt;=$S$2),AB87-Y87,AND(Y87&lt;$S$2,AB87&gt;=$R$3),AB87-Y87-$T$4,AND(Y87&gt;$S$2,AB87&lt;=$S$3),AB87-Y87),FALSE),"")</f>
        <v/>
      </c>
      <c r="AD87" s="544" t="b">
        <f t="array" aca="1" ref="AD87" ca="1">IF(AC87=FALSE,_xlfn.IFS(Y87&lt;=$S$2,$S$2-Y87+($S$3-$R$3),Y87&gt;$S$2,$S$3-Y87),FALSE)</f>
        <v>0</v>
      </c>
      <c r="AE87" s="544" t="b">
        <f t="shared" ca="1" si="37"/>
        <v>0</v>
      </c>
      <c r="AF87" s="78">
        <f>IF(W87&lt;&gt;Z87,(NETWORKDAYS(W87,Z87,LISTAS!$X$2:$X$43)-2),0)</f>
        <v>0</v>
      </c>
      <c r="AG87" s="56" t="str">
        <f t="shared" si="38"/>
        <v/>
      </c>
      <c r="AH87" s="546" t="str">
        <f t="shared" si="39"/>
        <v/>
      </c>
      <c r="AI87" s="544" t="e">
        <f t="array" aca="1" ref="AI87" ca="1">_xlfn.IFS(AH87="","",AH87&lt;=$R$2,$R$2,AND(AH87&gt;=$R$2,AH87&lt;=$S$2),AH87,AND(AH87&gt;$S$2,AH87&lt;$R$3),$S$2,AND(AH87&gt;=$R$3,AH87&lt;=$S$3),AH87,AH87&gt;$S$3,$S$3)</f>
        <v>#NAME?</v>
      </c>
      <c r="AJ87" s="544" t="str">
        <f t="array" aca="1" ref="AJ87" ca="1">IFERROR(IF(W87=AG87,_xlfn.IFS(AND(X87&lt;$S$2,AI87&lt;=$S$2),AI87-X87,AND(X87&lt;$S$2,AI87&gt;=$R$3),AI87-X87-$T$4,AND(X87&gt;$S$2,AI87&lt;=$S$3),AI87-X87),FALSE),"")</f>
        <v/>
      </c>
      <c r="AK87" s="545" t="b">
        <f t="array" aca="1" ref="AK87" ca="1">IF(AJ87=FALSE,_xlfn.IFS(Y87&lt;=$S$2,$S$2-Y87+($S$3-$R$3),Y87&gt;$S$2,$S$3-Y87),FALSE)</f>
        <v>0</v>
      </c>
      <c r="AL87" s="545" t="b">
        <f t="shared" ca="1" si="40"/>
        <v>0</v>
      </c>
      <c r="AM87" s="78">
        <f>IF(AG87&lt;&gt;W87,(NETWORKDAYS(W87,AG87,LISTAS!$X$24:$X$42)-2),0)</f>
        <v>0</v>
      </c>
      <c r="AN87" s="80" t="e">
        <f t="array" aca="1" ref="AN87" ca="1">IF(U87="Erro","Erro",_xlfn.IFS(ISBLANK(T87),"",T87=R87,"DENTRO DO PRAZO",T87&gt;R87,"ATRASADO",T87&lt;R87,"ANTECIPADO"))</f>
        <v>#NAME?</v>
      </c>
      <c r="AO87" s="81" t="str">
        <f t="shared" si="41"/>
        <v/>
      </c>
      <c r="AP87" s="82" t="str">
        <f t="array" aca="1" ref="AP87" ca="1">IFERROR(_xlfn.IFS(AO87*100&gt;80,0,AND(AO87*100&lt;=80,AO87*100&gt;70),2,AND(AO87*100&lt;=70,AO87*100&gt;60),3,AND(AO87*100&lt;=60,AO87*100&gt;50),4,AND(AO87*100&lt;=50,AO87*100&gt;40),5,AND(AO87*100&lt;=40,AO87*100&gt;30),6,AND(AO87*100&lt;=30,AO87*100&gt;20),7,AND(AO87*100&lt;=20,AO87*100&gt;10),8,AND(AO87*100&lt;=10,AO87*100&gt;0),9,AO87=0,10,AND(AO87*100&gt;-25,AO87&lt;0),11,(AO87*100&lt;-25),12),"")</f>
        <v/>
      </c>
      <c r="AQ87" s="591"/>
      <c r="AR87" s="61"/>
      <c r="AS87" s="68" t="str">
        <f t="shared" si="42"/>
        <v/>
      </c>
      <c r="AT87" s="59" t="str">
        <f t="array" aca="1" ref="AT87" ca="1">IFERROR(_xlfn.IFS(AS87*100&lt;15,0,AND(AS87*100&gt;=15,AS87*100&lt;25),2,AND(AS87*100&gt;=25,AS87*100&lt;35),3,AND(AS87*100&gt;=35,AS87*100&lt;45),4,AND(AS87*100&gt;=45,AS87*100&lt;55),5,AND(AS87*100&gt;=55,AS87*100&lt;65),6,AND(AS87*100&gt;=65,AS87*100&lt;75),7,AND(AS87*100&gt;=75,AS87*100&lt;85),8,AND(AS87*100&gt;=85,AS87*100&lt;95),9,AND(AS87*100&gt;=95,AS87*100&lt;105),10,AND(AS87*100&gt;=105,AS87*100&lt;125),11,(AS87*100&gt;=125),12),"")</f>
        <v/>
      </c>
      <c r="AU87" s="591"/>
      <c r="AV87" s="59" t="str">
        <f t="array" aca="1" ref="AV87" ca="1">IFERROR((_xlfn.IFS(AU87="Inaceitável",0,AU87="Ruim",4,AU87="Regular",6,AU87="Bom",8,AU87="Precisa",10,AU87="Excepcional",12)),"")</f>
        <v/>
      </c>
      <c r="AW87" s="59" t="str">
        <f t="shared" ca="1" si="43"/>
        <v/>
      </c>
      <c r="AX87" s="62" t="str">
        <f t="shared" ca="1" si="44"/>
        <v/>
      </c>
      <c r="AY87" s="66" t="str">
        <f t="array" aca="1" ref="AY87" ca="1">IFERROR(_xlfn.IFS(OR(AP87=0,AT87=0,AX87=0),0,AND(AP87&lt;&gt;"",AT87&lt;&gt;"",AX87&lt;&gt;""),AVERAGE(AP87,AT87,AX87)),"")</f>
        <v/>
      </c>
    </row>
    <row r="88" spans="3:51" ht="35.25" customHeight="1">
      <c r="C88" s="814" t="str">
        <f>IF(F88=0,"",VLOOKUP(F88,'DFT - GNCP'!$D$4:$E$34,2))</f>
        <v>Processos de homologação de estágio probatório analisados</v>
      </c>
      <c r="D88" s="815"/>
      <c r="E88" s="816"/>
      <c r="F88" s="824" t="s">
        <v>675</v>
      </c>
      <c r="G88" s="815"/>
      <c r="H88" s="818"/>
      <c r="I88" s="198"/>
      <c r="J88" s="51"/>
      <c r="K88" s="50"/>
      <c r="L88" s="49"/>
      <c r="M88" s="51"/>
      <c r="N88" s="50"/>
      <c r="O88" s="53" t="str">
        <f t="array" aca="1" ref="O88" ca="1">IFERROR(_xlfn.IFS(AND(M88="Baixo",N88="Baixa"),"Muito Baixa",AND(M88="Baixo",N88="Média"),"Baixa",AND(M88="Médio",N88="Baixa"),"Baixa",AND(M88="Baixo",N88="Alta"),"Média",AND(M88="Médio",N88="Média"),"Média",AND(M88="Alto",N88="Baixa"),"Média",AND(M88="Médio",N88="Alta"),"Alta",AND(M88="Alto",N88="Média"),"Alta",AND(M88="Alto",N88="Alta"),"Muito Alta"),"")</f>
        <v/>
      </c>
      <c r="P88" s="54" t="str">
        <f t="array" aca="1" ref="P88" ca="1">IFERROR(_xlfn.IFS(O88="Muito Baixa",0.6,O88="Baixa",0.7,O88="Média",0.8,O88="Alta",0.9,O88="Muito Alta",1),"")</f>
        <v/>
      </c>
      <c r="Q88" s="55"/>
      <c r="R88" s="55"/>
      <c r="S88" s="542" t="str">
        <f t="shared" si="30"/>
        <v/>
      </c>
      <c r="T88" s="47"/>
      <c r="U88" s="543" t="str">
        <f t="shared" si="31"/>
        <v/>
      </c>
      <c r="V88" s="79" t="str">
        <f t="shared" si="32"/>
        <v/>
      </c>
      <c r="W88" s="56" t="str">
        <f t="shared" si="33"/>
        <v/>
      </c>
      <c r="X88" s="546" t="str">
        <f t="shared" si="34"/>
        <v/>
      </c>
      <c r="Y88" s="544" t="e">
        <f t="array" aca="1" ref="Y88" ca="1">_xlfn.IFS(X88="","",X88&lt;=$R$2,$R$2,AND(X88&gt;=$R$2,X88&lt;=$S$2),X88,AND(X88&gt;$S$2,X88&lt;$R$3),$S$2,AND(X88&gt;=$R$3,X88&lt;=$S$3),X88,X88&gt;$S$3,$S$3)</f>
        <v>#NAME?</v>
      </c>
      <c r="Z88" s="56" t="str">
        <f t="shared" si="35"/>
        <v/>
      </c>
      <c r="AA88" s="546" t="str">
        <f t="shared" si="36"/>
        <v/>
      </c>
      <c r="AB88" s="544" t="e">
        <f t="array" aca="1" ref="AB88" ca="1">_xlfn.IFS(AA88="","",AA88&lt;=$R$2,$R$2,AND(AA88&gt;=$R$2,AA88&lt;=$S$2),AA88,AND(AA88&gt;$S$2,AA88&lt;$R$3),$S$2,AND(AA88&gt;=$R$3,AA88&lt;=$S$3),AA88,AA88&gt;$S$3,$S$3)</f>
        <v>#NAME?</v>
      </c>
      <c r="AC88" s="544" t="str">
        <f t="array" aca="1" ref="AC88" ca="1">IFERROR(IF(W88=Z88,_xlfn.IFS(AND(Y88&lt;$S$2,AB88&lt;=$S$2),AB88-Y88,AND(Y88&lt;$S$2,AB88&gt;=$R$3),AB88-Y88-$T$4,AND(Y88&gt;$S$2,AB88&lt;=$S$3),AB88-Y88),FALSE),"")</f>
        <v/>
      </c>
      <c r="AD88" s="544" t="b">
        <f t="array" aca="1" ref="AD88" ca="1">IF(AC88=FALSE,_xlfn.IFS(Y88&lt;=$S$2,$S$2-Y88+($S$3-$R$3),Y88&gt;$S$2,$S$3-Y88),FALSE)</f>
        <v>0</v>
      </c>
      <c r="AE88" s="544" t="b">
        <f t="shared" ca="1" si="37"/>
        <v>0</v>
      </c>
      <c r="AF88" s="78">
        <f>IF(W88&lt;&gt;Z88,(NETWORKDAYS(W88,Z88,LISTAS!$X$2:$X$43)-2),0)</f>
        <v>0</v>
      </c>
      <c r="AG88" s="56" t="str">
        <f t="shared" si="38"/>
        <v/>
      </c>
      <c r="AH88" s="546" t="str">
        <f t="shared" si="39"/>
        <v/>
      </c>
      <c r="AI88" s="544" t="e">
        <f t="array" aca="1" ref="AI88" ca="1">_xlfn.IFS(AH88="","",AH88&lt;=$R$2,$R$2,AND(AH88&gt;=$R$2,AH88&lt;=$S$2),AH88,AND(AH88&gt;$S$2,AH88&lt;$R$3),$S$2,AND(AH88&gt;=$R$3,AH88&lt;=$S$3),AH88,AH88&gt;$S$3,$S$3)</f>
        <v>#NAME?</v>
      </c>
      <c r="AJ88" s="544" t="str">
        <f t="array" aca="1" ref="AJ88" ca="1">IFERROR(IF(W88=AG88,_xlfn.IFS(AND(X88&lt;$S$2,AI88&lt;=$S$2),AI88-X88,AND(X88&lt;$S$2,AI88&gt;=$R$3),AI88-X88-$T$4,AND(X88&gt;$S$2,AI88&lt;=$S$3),AI88-X88),FALSE),"")</f>
        <v/>
      </c>
      <c r="AK88" s="545" t="b">
        <f t="array" aca="1" ref="AK88" ca="1">IF(AJ88=FALSE,_xlfn.IFS(Y88&lt;=$S$2,$S$2-Y88+($S$3-$R$3),Y88&gt;$S$2,$S$3-Y88),FALSE)</f>
        <v>0</v>
      </c>
      <c r="AL88" s="545" t="b">
        <f t="shared" ca="1" si="40"/>
        <v>0</v>
      </c>
      <c r="AM88" s="78">
        <f>IF(AG88&lt;&gt;W88,(NETWORKDAYS(W88,AG88,LISTAS!$X$24:$X$42)-2),0)</f>
        <v>0</v>
      </c>
      <c r="AN88" s="80" t="e">
        <f t="array" aca="1" ref="AN88" ca="1">IF(U88="Erro","Erro",_xlfn.IFS(ISBLANK(T88),"",T88=R88,"DENTRO DO PRAZO",T88&gt;R88,"ATRASADO",T88&lt;R88,"ANTECIPADO"))</f>
        <v>#NAME?</v>
      </c>
      <c r="AO88" s="81" t="str">
        <f t="shared" si="41"/>
        <v/>
      </c>
      <c r="AP88" s="82" t="str">
        <f t="array" aca="1" ref="AP88" ca="1">IFERROR(_xlfn.IFS(AO88*100&gt;80,0,AND(AO88*100&lt;=80,AO88*100&gt;70),2,AND(AO88*100&lt;=70,AO88*100&gt;60),3,AND(AO88*100&lt;=60,AO88*100&gt;50),4,AND(AO88*100&lt;=50,AO88*100&gt;40),5,AND(AO88*100&lt;=40,AO88*100&gt;30),6,AND(AO88*100&lt;=30,AO88*100&gt;20),7,AND(AO88*100&lt;=20,AO88*100&gt;10),8,AND(AO88*100&lt;=10,AO88*100&gt;0),9,AO88=0,10,AND(AO88*100&gt;-25,AO88&lt;0),11,(AO88*100&lt;-25),12),"")</f>
        <v/>
      </c>
      <c r="AQ88" s="591"/>
      <c r="AR88" s="61"/>
      <c r="AS88" s="68" t="str">
        <f t="shared" si="42"/>
        <v/>
      </c>
      <c r="AT88" s="59" t="str">
        <f t="array" aca="1" ref="AT88" ca="1">IFERROR(_xlfn.IFS(AS88*100&lt;15,0,AND(AS88*100&gt;=15,AS88*100&lt;25),2,AND(AS88*100&gt;=25,AS88*100&lt;35),3,AND(AS88*100&gt;=35,AS88*100&lt;45),4,AND(AS88*100&gt;=45,AS88*100&lt;55),5,AND(AS88*100&gt;=55,AS88*100&lt;65),6,AND(AS88*100&gt;=65,AS88*100&lt;75),7,AND(AS88*100&gt;=75,AS88*100&lt;85),8,AND(AS88*100&gt;=85,AS88*100&lt;95),9,AND(AS88*100&gt;=95,AS88*100&lt;105),10,AND(AS88*100&gt;=105,AS88*100&lt;125),11,(AS88*100&gt;=125),12),"")</f>
        <v/>
      </c>
      <c r="AU88" s="591"/>
      <c r="AV88" s="59" t="str">
        <f t="array" aca="1" ref="AV88" ca="1">IFERROR((_xlfn.IFS(AU88="Inaceitável",0,AU88="Ruim",4,AU88="Regular",6,AU88="Bom",8,AU88="Precisa",10,AU88="Excepcional",12)),"")</f>
        <v/>
      </c>
      <c r="AW88" s="59" t="str">
        <f t="shared" ca="1" si="43"/>
        <v/>
      </c>
      <c r="AX88" s="62" t="str">
        <f t="shared" ca="1" si="44"/>
        <v/>
      </c>
      <c r="AY88" s="66" t="str">
        <f t="array" aca="1" ref="AY88" ca="1">IFERROR(_xlfn.IFS(OR(AP88=0,AT88=0,AX88=0),0,AND(AP88&lt;&gt;"",AT88&lt;&gt;"",AX88&lt;&gt;""),AVERAGE(AP88,AT88,AX88)),"")</f>
        <v/>
      </c>
    </row>
    <row r="89" spans="3:51" ht="35.25" customHeight="1">
      <c r="C89" s="814" t="str">
        <f>IF(F89=0,"",VLOOKUP(F89,'DFT - GNCP'!$D$4:$E$34,2))</f>
        <v>Estrutura dos cargos e carreiras do Poder Executivo estadual adequada</v>
      </c>
      <c r="D89" s="815"/>
      <c r="E89" s="816"/>
      <c r="F89" s="824" t="s">
        <v>676</v>
      </c>
      <c r="G89" s="815"/>
      <c r="H89" s="818"/>
      <c r="I89" s="198"/>
      <c r="J89" s="50"/>
      <c r="K89" s="50"/>
      <c r="L89" s="49"/>
      <c r="M89" s="51"/>
      <c r="N89" s="50"/>
      <c r="O89" s="53" t="str">
        <f t="array" aca="1" ref="O89" ca="1">IFERROR(_xlfn.IFS(AND(M89="Baixo",N89="Baixa"),"Muito Baixa",AND(M89="Baixo",N89="Média"),"Baixa",AND(M89="Médio",N89="Baixa"),"Baixa",AND(M89="Baixo",N89="Alta"),"Média",AND(M89="Médio",N89="Média"),"Média",AND(M89="Alto",N89="Baixa"),"Média",AND(M89="Médio",N89="Alta"),"Alta",AND(M89="Alto",N89="Média"),"Alta",AND(M89="Alto",N89="Alta"),"Muito Alta"),"")</f>
        <v/>
      </c>
      <c r="P89" s="54" t="str">
        <f t="array" aca="1" ref="P89" ca="1">IFERROR(_xlfn.IFS(O89="Muito Baixa",0.6,O89="Baixa",0.7,O89="Média",0.8,O89="Alta",0.9,O89="Muito Alta",1),"")</f>
        <v/>
      </c>
      <c r="Q89" s="55"/>
      <c r="R89" s="55"/>
      <c r="S89" s="542" t="str">
        <f t="shared" si="30"/>
        <v/>
      </c>
      <c r="T89" s="47"/>
      <c r="U89" s="543" t="str">
        <f t="shared" si="31"/>
        <v/>
      </c>
      <c r="V89" s="79" t="str">
        <f t="shared" si="32"/>
        <v/>
      </c>
      <c r="W89" s="56" t="str">
        <f t="shared" si="33"/>
        <v/>
      </c>
      <c r="X89" s="546" t="str">
        <f t="shared" si="34"/>
        <v/>
      </c>
      <c r="Y89" s="544" t="e">
        <f t="array" aca="1" ref="Y89" ca="1">_xlfn.IFS(X89="","",X89&lt;=$R$2,$R$2,AND(X89&gt;=$R$2,X89&lt;=$S$2),X89,AND(X89&gt;$S$2,X89&lt;$R$3),$S$2,AND(X89&gt;=$R$3,X89&lt;=$S$3),X89,X89&gt;$S$3,$S$3)</f>
        <v>#NAME?</v>
      </c>
      <c r="Z89" s="56" t="str">
        <f t="shared" si="35"/>
        <v/>
      </c>
      <c r="AA89" s="546" t="str">
        <f t="shared" si="36"/>
        <v/>
      </c>
      <c r="AB89" s="544" t="e">
        <f t="array" aca="1" ref="AB89" ca="1">_xlfn.IFS(AA89="","",AA89&lt;=$R$2,$R$2,AND(AA89&gt;=$R$2,AA89&lt;=$S$2),AA89,AND(AA89&gt;$S$2,AA89&lt;$R$3),$S$2,AND(AA89&gt;=$R$3,AA89&lt;=$S$3),AA89,AA89&gt;$S$3,$S$3)</f>
        <v>#NAME?</v>
      </c>
      <c r="AC89" s="544" t="str">
        <f t="array" aca="1" ref="AC89" ca="1">IFERROR(IF(W89=Z89,_xlfn.IFS(AND(Y89&lt;$S$2,AB89&lt;=$S$2),AB89-Y89,AND(Y89&lt;$S$2,AB89&gt;=$R$3),AB89-Y89-$T$4,AND(Y89&gt;$S$2,AB89&lt;=$S$3),AB89-Y89),FALSE),"")</f>
        <v/>
      </c>
      <c r="AD89" s="544" t="b">
        <f t="array" aca="1" ref="AD89" ca="1">IF(AC89=FALSE,_xlfn.IFS(Y89&lt;=$S$2,$S$2-Y89+($S$3-$R$3),Y89&gt;$S$2,$S$3-Y89),FALSE)</f>
        <v>0</v>
      </c>
      <c r="AE89" s="544" t="b">
        <f t="shared" ca="1" si="37"/>
        <v>0</v>
      </c>
      <c r="AF89" s="78">
        <f>IF(W89&lt;&gt;Z89,(NETWORKDAYS(W89,Z89,LISTAS!$X$2:$X$43)-2),0)</f>
        <v>0</v>
      </c>
      <c r="AG89" s="56" t="str">
        <f t="shared" si="38"/>
        <v/>
      </c>
      <c r="AH89" s="546" t="str">
        <f t="shared" si="39"/>
        <v/>
      </c>
      <c r="AI89" s="544" t="e">
        <f t="array" aca="1" ref="AI89" ca="1">_xlfn.IFS(AH89="","",AH89&lt;=$R$2,$R$2,AND(AH89&gt;=$R$2,AH89&lt;=$S$2),AH89,AND(AH89&gt;$S$2,AH89&lt;$R$3),$S$2,AND(AH89&gt;=$R$3,AH89&lt;=$S$3),AH89,AH89&gt;$S$3,$S$3)</f>
        <v>#NAME?</v>
      </c>
      <c r="AJ89" s="544" t="str">
        <f t="array" aca="1" ref="AJ89" ca="1">IFERROR(IF(W89=AG89,_xlfn.IFS(AND(X89&lt;$S$2,AI89&lt;=$S$2),AI89-X89,AND(X89&lt;$S$2,AI89&gt;=$R$3),AI89-X89-$T$4,AND(X89&gt;$S$2,AI89&lt;=$S$3),AI89-X89),FALSE),"")</f>
        <v/>
      </c>
      <c r="AK89" s="545" t="b">
        <f t="array" aca="1" ref="AK89" ca="1">IF(AJ89=FALSE,_xlfn.IFS(Y89&lt;=$S$2,$S$2-Y89+($S$3-$R$3),Y89&gt;$S$2,$S$3-Y89),FALSE)</f>
        <v>0</v>
      </c>
      <c r="AL89" s="545" t="b">
        <f t="shared" ca="1" si="40"/>
        <v>0</v>
      </c>
      <c r="AM89" s="78">
        <f>IF(AG89&lt;&gt;W89,(NETWORKDAYS(W89,AG89,LISTAS!$X$24:$X$42)-2),0)</f>
        <v>0</v>
      </c>
      <c r="AN89" s="80" t="e">
        <f t="array" aca="1" ref="AN89" ca="1">IF(U89="Erro","Erro",_xlfn.IFS(ISBLANK(T89),"",T89=R89,"DENTRO DO PRAZO",T89&gt;R89,"ATRASADO",T89&lt;R89,"ANTECIPADO"))</f>
        <v>#NAME?</v>
      </c>
      <c r="AO89" s="81" t="str">
        <f t="shared" si="41"/>
        <v/>
      </c>
      <c r="AP89" s="82" t="str">
        <f t="array" aca="1" ref="AP89" ca="1">IFERROR(_xlfn.IFS(AO89*100&gt;80,0,AND(AO89*100&lt;=80,AO89*100&gt;70),2,AND(AO89*100&lt;=70,AO89*100&gt;60),3,AND(AO89*100&lt;=60,AO89*100&gt;50),4,AND(AO89*100&lt;=50,AO89*100&gt;40),5,AND(AO89*100&lt;=40,AO89*100&gt;30),6,AND(AO89*100&lt;=30,AO89*100&gt;20),7,AND(AO89*100&lt;=20,AO89*100&gt;10),8,AND(AO89*100&lt;=10,AO89*100&gt;0),9,AO89=0,10,AND(AO89*100&gt;-25,AO89&lt;0),11,(AO89*100&lt;-25),12),"")</f>
        <v/>
      </c>
      <c r="AQ89" s="591"/>
      <c r="AR89" s="61"/>
      <c r="AS89" s="68" t="str">
        <f t="shared" si="42"/>
        <v/>
      </c>
      <c r="AT89" s="59" t="str">
        <f t="array" aca="1" ref="AT89" ca="1">IFERROR(_xlfn.IFS(AS89*100&lt;15,0,AND(AS89*100&gt;=15,AS89*100&lt;25),2,AND(AS89*100&gt;=25,AS89*100&lt;35),3,AND(AS89*100&gt;=35,AS89*100&lt;45),4,AND(AS89*100&gt;=45,AS89*100&lt;55),5,AND(AS89*100&gt;=55,AS89*100&lt;65),6,AND(AS89*100&gt;=65,AS89*100&lt;75),7,AND(AS89*100&gt;=75,AS89*100&lt;85),8,AND(AS89*100&gt;=85,AS89*100&lt;95),9,AND(AS89*100&gt;=95,AS89*100&lt;105),10,AND(AS89*100&gt;=105,AS89*100&lt;125),11,(AS89*100&gt;=125),12),"")</f>
        <v/>
      </c>
      <c r="AU89" s="591"/>
      <c r="AV89" s="59" t="str">
        <f t="array" aca="1" ref="AV89" ca="1">IFERROR((_xlfn.IFS(AU89="Inaceitável",0,AU89="Ruim",4,AU89="Regular",6,AU89="Bom",8,AU89="Precisa",10,AU89="Excepcional",12)),"")</f>
        <v/>
      </c>
      <c r="AW89" s="59" t="str">
        <f t="shared" ca="1" si="43"/>
        <v/>
      </c>
      <c r="AX89" s="62" t="str">
        <f t="shared" ca="1" si="44"/>
        <v/>
      </c>
      <c r="AY89" s="66" t="str">
        <f t="array" aca="1" ref="AY89" ca="1">IFERROR(_xlfn.IFS(OR(AP89=0,AT89=0,AX89=0),0,AND(AP89&lt;&gt;"",AT89&lt;&gt;"",AX89&lt;&gt;""),AVERAGE(AP89,AT89,AX89)),"")</f>
        <v/>
      </c>
    </row>
    <row r="90" spans="3:51" ht="35.25" customHeight="1">
      <c r="C90" s="814" t="str">
        <f>IF(F90=0,"",VLOOKUP(F90,'DFT - GNCP'!$D$4:$E$34,2))</f>
        <v/>
      </c>
      <c r="D90" s="815"/>
      <c r="E90" s="816"/>
      <c r="F90" s="824"/>
      <c r="G90" s="815"/>
      <c r="H90" s="818"/>
      <c r="I90" s="198"/>
      <c r="J90" s="51"/>
      <c r="K90" s="50"/>
      <c r="L90" s="49"/>
      <c r="M90" s="51"/>
      <c r="N90" s="50"/>
      <c r="O90" s="53" t="str">
        <f t="array" aca="1" ref="O90" ca="1">IFERROR(_xlfn.IFS(AND(M90="Baixo",N90="Baixa"),"Muito Baixa",AND(M90="Baixo",N90="Média"),"Baixa",AND(M90="Médio",N90="Baixa"),"Baixa",AND(M90="Baixo",N90="Alta"),"Média",AND(M90="Médio",N90="Média"),"Média",AND(M90="Alto",N90="Baixa"),"Média",AND(M90="Médio",N90="Alta"),"Alta",AND(M90="Alto",N90="Média"),"Alta",AND(M90="Alto",N90="Alta"),"Muito Alta"),"")</f>
        <v/>
      </c>
      <c r="P90" s="54" t="str">
        <f t="array" aca="1" ref="P90" ca="1">IFERROR(_xlfn.IFS(O90="Muito Baixa",0.6,O90="Baixa",0.7,O90="Média",0.8,O90="Alta",0.9,O90="Muito Alta",1),"")</f>
        <v/>
      </c>
      <c r="Q90" s="55"/>
      <c r="R90" s="55"/>
      <c r="S90" s="542" t="str">
        <f t="shared" si="30"/>
        <v/>
      </c>
      <c r="T90" s="47"/>
      <c r="U90" s="543" t="str">
        <f t="shared" si="31"/>
        <v/>
      </c>
      <c r="V90" s="79" t="str">
        <f t="shared" si="32"/>
        <v/>
      </c>
      <c r="W90" s="56" t="str">
        <f t="shared" si="33"/>
        <v/>
      </c>
      <c r="X90" s="546" t="str">
        <f t="shared" si="34"/>
        <v/>
      </c>
      <c r="Y90" s="544" t="e">
        <f t="array" aca="1" ref="Y90" ca="1">_xlfn.IFS(X90="","",X90&lt;=$R$2,$R$2,AND(X90&gt;=$R$2,X90&lt;=$S$2),X90,AND(X90&gt;$S$2,X90&lt;$R$3),$S$2,AND(X90&gt;=$R$3,X90&lt;=$S$3),X90,X90&gt;$S$3,$S$3)</f>
        <v>#NAME?</v>
      </c>
      <c r="Z90" s="56" t="str">
        <f t="shared" si="35"/>
        <v/>
      </c>
      <c r="AA90" s="546" t="str">
        <f t="shared" si="36"/>
        <v/>
      </c>
      <c r="AB90" s="544" t="e">
        <f t="array" aca="1" ref="AB90" ca="1">_xlfn.IFS(AA90="","",AA90&lt;=$R$2,$R$2,AND(AA90&gt;=$R$2,AA90&lt;=$S$2),AA90,AND(AA90&gt;$S$2,AA90&lt;$R$3),$S$2,AND(AA90&gt;=$R$3,AA90&lt;=$S$3),AA90,AA90&gt;$S$3,$S$3)</f>
        <v>#NAME?</v>
      </c>
      <c r="AC90" s="544" t="str">
        <f t="array" aca="1" ref="AC90" ca="1">IFERROR(IF(W90=Z90,_xlfn.IFS(AND(Y90&lt;$S$2,AB90&lt;=$S$2),AB90-Y90,AND(Y90&lt;$S$2,AB90&gt;=$R$3),AB90-Y90-$T$4,AND(Y90&gt;$S$2,AB90&lt;=$S$3),AB90-Y90),FALSE),"")</f>
        <v/>
      </c>
      <c r="AD90" s="544" t="b">
        <f t="array" aca="1" ref="AD90" ca="1">IF(AC90=FALSE,_xlfn.IFS(Y90&lt;=$S$2,$S$2-Y90+($S$3-$R$3),Y90&gt;$S$2,$S$3-Y90),FALSE)</f>
        <v>0</v>
      </c>
      <c r="AE90" s="544" t="b">
        <f t="shared" ca="1" si="37"/>
        <v>0</v>
      </c>
      <c r="AF90" s="78">
        <f>IF(W90&lt;&gt;Z90,(NETWORKDAYS(W90,Z90,LISTAS!$X$2:$X$43)-2),0)</f>
        <v>0</v>
      </c>
      <c r="AG90" s="56" t="str">
        <f t="shared" si="38"/>
        <v/>
      </c>
      <c r="AH90" s="546" t="str">
        <f t="shared" si="39"/>
        <v/>
      </c>
      <c r="AI90" s="544" t="e">
        <f t="array" aca="1" ref="AI90" ca="1">_xlfn.IFS(AH90="","",AH90&lt;=$R$2,$R$2,AND(AH90&gt;=$R$2,AH90&lt;=$S$2),AH90,AND(AH90&gt;$S$2,AH90&lt;$R$3),$S$2,AND(AH90&gt;=$R$3,AH90&lt;=$S$3),AH90,AH90&gt;$S$3,$S$3)</f>
        <v>#NAME?</v>
      </c>
      <c r="AJ90" s="544" t="str">
        <f t="array" aca="1" ref="AJ90" ca="1">IFERROR(IF(W90=AG90,_xlfn.IFS(AND(X90&lt;$S$2,AI90&lt;=$S$2),AI90-X90,AND(X90&lt;$S$2,AI90&gt;=$R$3),AI90-X90-$T$4,AND(X90&gt;$S$2,AI90&lt;=$S$3),AI90-X90),FALSE),"")</f>
        <v/>
      </c>
      <c r="AK90" s="545" t="b">
        <f t="array" aca="1" ref="AK90" ca="1">IF(AJ90=FALSE,_xlfn.IFS(Y90&lt;=$S$2,$S$2-Y90+($S$3-$R$3),Y90&gt;$S$2,$S$3-Y90),FALSE)</f>
        <v>0</v>
      </c>
      <c r="AL90" s="545" t="b">
        <f t="shared" ca="1" si="40"/>
        <v>0</v>
      </c>
      <c r="AM90" s="78">
        <f>IF(AG90&lt;&gt;W90,(NETWORKDAYS(W90,AG90,LISTAS!$X$24:$X$42)-2),0)</f>
        <v>0</v>
      </c>
      <c r="AN90" s="80" t="e">
        <f t="array" aca="1" ref="AN90" ca="1">IF(U90="Erro","Erro",_xlfn.IFS(ISBLANK(T90),"",T90=R90,"DENTRO DO PRAZO",T90&gt;R90,"ATRASADO",T90&lt;R90,"ANTECIPADO"))</f>
        <v>#NAME?</v>
      </c>
      <c r="AO90" s="81" t="str">
        <f t="shared" si="41"/>
        <v/>
      </c>
      <c r="AP90" s="82" t="str">
        <f t="array" aca="1" ref="AP90" ca="1">IFERROR(_xlfn.IFS(AO90*100&gt;80,0,AND(AO90*100&lt;=80,AO90*100&gt;70),2,AND(AO90*100&lt;=70,AO90*100&gt;60),3,AND(AO90*100&lt;=60,AO90*100&gt;50),4,AND(AO90*100&lt;=50,AO90*100&gt;40),5,AND(AO90*100&lt;=40,AO90*100&gt;30),6,AND(AO90*100&lt;=30,AO90*100&gt;20),7,AND(AO90*100&lt;=20,AO90*100&gt;10),8,AND(AO90*100&lt;=10,AO90*100&gt;0),9,AO90=0,10,AND(AO90*100&gt;-25,AO90&lt;0),11,(AO90*100&lt;-25),12),"")</f>
        <v/>
      </c>
      <c r="AQ90" s="591"/>
      <c r="AR90" s="61"/>
      <c r="AS90" s="68" t="str">
        <f t="shared" si="42"/>
        <v/>
      </c>
      <c r="AT90" s="59" t="str">
        <f t="array" aca="1" ref="AT90" ca="1">IFERROR(_xlfn.IFS(AS90*100&lt;15,0,AND(AS90*100&gt;=15,AS90*100&lt;25),2,AND(AS90*100&gt;=25,AS90*100&lt;35),3,AND(AS90*100&gt;=35,AS90*100&lt;45),4,AND(AS90*100&gt;=45,AS90*100&lt;55),5,AND(AS90*100&gt;=55,AS90*100&lt;65),6,AND(AS90*100&gt;=65,AS90*100&lt;75),7,AND(AS90*100&gt;=75,AS90*100&lt;85),8,AND(AS90*100&gt;=85,AS90*100&lt;95),9,AND(AS90*100&gt;=95,AS90*100&lt;105),10,AND(AS90*100&gt;=105,AS90*100&lt;125),11,(AS90*100&gt;=125),12),"")</f>
        <v/>
      </c>
      <c r="AU90" s="591"/>
      <c r="AV90" s="59" t="str">
        <f t="array" aca="1" ref="AV90" ca="1">IFERROR((_xlfn.IFS(AU90="Inaceitável",0,AU90="Ruim",4,AU90="Regular",6,AU90="Bom",8,AU90="Precisa",10,AU90="Excepcional",12)),"")</f>
        <v/>
      </c>
      <c r="AW90" s="59" t="str">
        <f t="shared" ca="1" si="43"/>
        <v/>
      </c>
      <c r="AX90" s="62" t="str">
        <f t="shared" ca="1" si="44"/>
        <v/>
      </c>
      <c r="AY90" s="66" t="str">
        <f t="array" aca="1" ref="AY90" ca="1">IFERROR(_xlfn.IFS(OR(AP90=0,AT90=0,AX90=0),0,AND(AP90&lt;&gt;"",AT90&lt;&gt;"",AX90&lt;&gt;""),AVERAGE(AP90,AT90,AX90)),"")</f>
        <v/>
      </c>
    </row>
    <row r="91" spans="3:51" ht="35.25" customHeight="1">
      <c r="C91" s="814" t="str">
        <f>IF(F91=0,"",VLOOKUP(F91,'DFT - GNCP'!$D$4:$E$34,2))</f>
        <v/>
      </c>
      <c r="D91" s="815"/>
      <c r="E91" s="816"/>
      <c r="F91" s="824"/>
      <c r="G91" s="815"/>
      <c r="H91" s="818"/>
      <c r="I91" s="198"/>
      <c r="J91" s="50"/>
      <c r="K91" s="50"/>
      <c r="L91" s="49"/>
      <c r="M91" s="51"/>
      <c r="N91" s="50"/>
      <c r="O91" s="53" t="str">
        <f t="array" aca="1" ref="O91" ca="1">IFERROR(_xlfn.IFS(AND(M91="Baixo",N91="Baixa"),"Muito Baixa",AND(M91="Baixo",N91="Média"),"Baixa",AND(M91="Médio",N91="Baixa"),"Baixa",AND(M91="Baixo",N91="Alta"),"Média",AND(M91="Médio",N91="Média"),"Média",AND(M91="Alto",N91="Baixa"),"Média",AND(M91="Médio",N91="Alta"),"Alta",AND(M91="Alto",N91="Média"),"Alta",AND(M91="Alto",N91="Alta"),"Muito Alta"),"")</f>
        <v/>
      </c>
      <c r="P91" s="54" t="str">
        <f t="array" aca="1" ref="P91" ca="1">IFERROR(_xlfn.IFS(O91="Muito Baixa",0.6,O91="Baixa",0.7,O91="Média",0.8,O91="Alta",0.9,O91="Muito Alta",1),"")</f>
        <v/>
      </c>
      <c r="Q91" s="55"/>
      <c r="R91" s="55"/>
      <c r="S91" s="542" t="str">
        <f t="shared" si="30"/>
        <v/>
      </c>
      <c r="T91" s="47"/>
      <c r="U91" s="543" t="str">
        <f t="shared" si="31"/>
        <v/>
      </c>
      <c r="V91" s="79" t="str">
        <f t="shared" si="32"/>
        <v/>
      </c>
      <c r="W91" s="56" t="str">
        <f t="shared" si="33"/>
        <v/>
      </c>
      <c r="X91" s="546" t="str">
        <f t="shared" si="34"/>
        <v/>
      </c>
      <c r="Y91" s="544" t="e">
        <f t="array" aca="1" ref="Y91" ca="1">_xlfn.IFS(X91="","",X91&lt;=$R$2,$R$2,AND(X91&gt;=$R$2,X91&lt;=$S$2),X91,AND(X91&gt;$S$2,X91&lt;$R$3),$S$2,AND(X91&gt;=$R$3,X91&lt;=$S$3),X91,X91&gt;$S$3,$S$3)</f>
        <v>#NAME?</v>
      </c>
      <c r="Z91" s="56" t="str">
        <f t="shared" si="35"/>
        <v/>
      </c>
      <c r="AA91" s="546" t="str">
        <f t="shared" si="36"/>
        <v/>
      </c>
      <c r="AB91" s="544" t="e">
        <f t="array" aca="1" ref="AB91" ca="1">_xlfn.IFS(AA91="","",AA91&lt;=$R$2,$R$2,AND(AA91&gt;=$R$2,AA91&lt;=$S$2),AA91,AND(AA91&gt;$S$2,AA91&lt;$R$3),$S$2,AND(AA91&gt;=$R$3,AA91&lt;=$S$3),AA91,AA91&gt;$S$3,$S$3)</f>
        <v>#NAME?</v>
      </c>
      <c r="AC91" s="544" t="str">
        <f t="array" aca="1" ref="AC91" ca="1">IFERROR(IF(W91=Z91,_xlfn.IFS(AND(Y91&lt;$S$2,AB91&lt;=$S$2),AB91-Y91,AND(Y91&lt;$S$2,AB91&gt;=$R$3),AB91-Y91-$T$4,AND(Y91&gt;$S$2,AB91&lt;=$S$3),AB91-Y91),FALSE),"")</f>
        <v/>
      </c>
      <c r="AD91" s="544" t="b">
        <f t="array" aca="1" ref="AD91" ca="1">IF(AC91=FALSE,_xlfn.IFS(Y91&lt;=$S$2,$S$2-Y91+($S$3-$R$3),Y91&gt;$S$2,$S$3-Y91),FALSE)</f>
        <v>0</v>
      </c>
      <c r="AE91" s="544" t="b">
        <f t="shared" ca="1" si="37"/>
        <v>0</v>
      </c>
      <c r="AF91" s="78">
        <f>IF(W91&lt;&gt;Z91,(NETWORKDAYS(W91,Z91,LISTAS!$X$2:$X$43)-2),0)</f>
        <v>0</v>
      </c>
      <c r="AG91" s="56" t="str">
        <f t="shared" si="38"/>
        <v/>
      </c>
      <c r="AH91" s="546" t="str">
        <f t="shared" si="39"/>
        <v/>
      </c>
      <c r="AI91" s="544" t="e">
        <f t="array" aca="1" ref="AI91" ca="1">_xlfn.IFS(AH91="","",AH91&lt;=$R$2,$R$2,AND(AH91&gt;=$R$2,AH91&lt;=$S$2),AH91,AND(AH91&gt;$S$2,AH91&lt;$R$3),$S$2,AND(AH91&gt;=$R$3,AH91&lt;=$S$3),AH91,AH91&gt;$S$3,$S$3)</f>
        <v>#NAME?</v>
      </c>
      <c r="AJ91" s="544" t="str">
        <f t="array" aca="1" ref="AJ91" ca="1">IFERROR(IF(W91=AG91,_xlfn.IFS(AND(X91&lt;$S$2,AI91&lt;=$S$2),AI91-X91,AND(X91&lt;$S$2,AI91&gt;=$R$3),AI91-X91-$T$4,AND(X91&gt;$S$2,AI91&lt;=$S$3),AI91-X91),FALSE),"")</f>
        <v/>
      </c>
      <c r="AK91" s="545" t="b">
        <f t="array" aca="1" ref="AK91" ca="1">IF(AJ91=FALSE,_xlfn.IFS(Y91&lt;=$S$2,$S$2-Y91+($S$3-$R$3),Y91&gt;$S$2,$S$3-Y91),FALSE)</f>
        <v>0</v>
      </c>
      <c r="AL91" s="545" t="b">
        <f t="shared" ca="1" si="40"/>
        <v>0</v>
      </c>
      <c r="AM91" s="78">
        <f>IF(AG91&lt;&gt;W91,(NETWORKDAYS(W91,AG91,LISTAS!$X$24:$X$42)-2),0)</f>
        <v>0</v>
      </c>
      <c r="AN91" s="80" t="e">
        <f t="array" aca="1" ref="AN91" ca="1">IF(U91="Erro","Erro",_xlfn.IFS(ISBLANK(T91),"",T91=R91,"DENTRO DO PRAZO",T91&gt;R91,"ATRASADO",T91&lt;R91,"ANTECIPADO"))</f>
        <v>#NAME?</v>
      </c>
      <c r="AO91" s="81" t="str">
        <f t="shared" si="41"/>
        <v/>
      </c>
      <c r="AP91" s="82" t="str">
        <f t="array" aca="1" ref="AP91" ca="1">IFERROR(_xlfn.IFS(AO91*100&gt;80,0,AND(AO91*100&lt;=80,AO91*100&gt;70),2,AND(AO91*100&lt;=70,AO91*100&gt;60),3,AND(AO91*100&lt;=60,AO91*100&gt;50),4,AND(AO91*100&lt;=50,AO91*100&gt;40),5,AND(AO91*100&lt;=40,AO91*100&gt;30),6,AND(AO91*100&lt;=30,AO91*100&gt;20),7,AND(AO91*100&lt;=20,AO91*100&gt;10),8,AND(AO91*100&lt;=10,AO91*100&gt;0),9,AO91=0,10,AND(AO91*100&gt;-25,AO91&lt;0),11,(AO91*100&lt;-25),12),"")</f>
        <v/>
      </c>
      <c r="AQ91" s="591"/>
      <c r="AR91" s="61"/>
      <c r="AS91" s="68" t="str">
        <f t="shared" si="42"/>
        <v/>
      </c>
      <c r="AT91" s="59" t="str">
        <f t="array" aca="1" ref="AT91" ca="1">IFERROR(_xlfn.IFS(AS91*100&lt;15,0,AND(AS91*100&gt;=15,AS91*100&lt;25),2,AND(AS91*100&gt;=25,AS91*100&lt;35),3,AND(AS91*100&gt;=35,AS91*100&lt;45),4,AND(AS91*100&gt;=45,AS91*100&lt;55),5,AND(AS91*100&gt;=55,AS91*100&lt;65),6,AND(AS91*100&gt;=65,AS91*100&lt;75),7,AND(AS91*100&gt;=75,AS91*100&lt;85),8,AND(AS91*100&gt;=85,AS91*100&lt;95),9,AND(AS91*100&gt;=95,AS91*100&lt;105),10,AND(AS91*100&gt;=105,AS91*100&lt;125),11,(AS91*100&gt;=125),12),"")</f>
        <v/>
      </c>
      <c r="AU91" s="591"/>
      <c r="AV91" s="59" t="str">
        <f t="array" aca="1" ref="AV91" ca="1">IFERROR((_xlfn.IFS(AU91="Inaceitável",0,AU91="Ruim",4,AU91="Regular",6,AU91="Bom",8,AU91="Precisa",10,AU91="Excepcional",12)),"")</f>
        <v/>
      </c>
      <c r="AW91" s="59" t="str">
        <f t="shared" ca="1" si="43"/>
        <v/>
      </c>
      <c r="AX91" s="62" t="str">
        <f t="shared" ca="1" si="44"/>
        <v/>
      </c>
      <c r="AY91" s="66" t="str">
        <f t="array" aca="1" ref="AY91" ca="1">IFERROR(_xlfn.IFS(OR(AP91=0,AT91=0,AX91=0),0,AND(AP91&lt;&gt;"",AT91&lt;&gt;"",AX91&lt;&gt;""),AVERAGE(AP91,AT91,AX91)),"")</f>
        <v/>
      </c>
    </row>
    <row r="92" spans="3:51" ht="35.25" customHeight="1">
      <c r="C92" s="814" t="str">
        <f>IF(F92=0,"",VLOOKUP(F92,'DFT - GNCP'!$D$4:$E$34,2))</f>
        <v/>
      </c>
      <c r="D92" s="815"/>
      <c r="E92" s="816"/>
      <c r="F92" s="824"/>
      <c r="G92" s="815"/>
      <c r="H92" s="818"/>
      <c r="I92" s="198"/>
      <c r="J92" s="51"/>
      <c r="K92" s="50"/>
      <c r="L92" s="49"/>
      <c r="M92" s="51"/>
      <c r="N92" s="50"/>
      <c r="O92" s="53" t="str">
        <f t="array" aca="1" ref="O92" ca="1">IFERROR(_xlfn.IFS(AND(M92="Baixo",N92="Baixa"),"Muito Baixa",AND(M92="Baixo",N92="Média"),"Baixa",AND(M92="Médio",N92="Baixa"),"Baixa",AND(M92="Baixo",N92="Alta"),"Média",AND(M92="Médio",N92="Média"),"Média",AND(M92="Alto",N92="Baixa"),"Média",AND(M92="Médio",N92="Alta"),"Alta",AND(M92="Alto",N92="Média"),"Alta",AND(M92="Alto",N92="Alta"),"Muito Alta"),"")</f>
        <v/>
      </c>
      <c r="P92" s="54" t="str">
        <f t="array" aca="1" ref="P92" ca="1">IFERROR(_xlfn.IFS(O92="Muito Baixa",0.6,O92="Baixa",0.7,O92="Média",0.8,O92="Alta",0.9,O92="Muito Alta",1),"")</f>
        <v/>
      </c>
      <c r="Q92" s="55"/>
      <c r="R92" s="55"/>
      <c r="S92" s="542" t="str">
        <f t="shared" si="30"/>
        <v/>
      </c>
      <c r="T92" s="47"/>
      <c r="U92" s="543" t="str">
        <f t="shared" si="31"/>
        <v/>
      </c>
      <c r="V92" s="79" t="str">
        <f t="shared" si="32"/>
        <v/>
      </c>
      <c r="W92" s="56" t="str">
        <f t="shared" si="33"/>
        <v/>
      </c>
      <c r="X92" s="546" t="str">
        <f t="shared" si="34"/>
        <v/>
      </c>
      <c r="Y92" s="544" t="e">
        <f t="array" aca="1" ref="Y92" ca="1">_xlfn.IFS(X92="","",X92&lt;=$R$2,$R$2,AND(X92&gt;=$R$2,X92&lt;=$S$2),X92,AND(X92&gt;$S$2,X92&lt;$R$3),$S$2,AND(X92&gt;=$R$3,X92&lt;=$S$3),X92,X92&gt;$S$3,$S$3)</f>
        <v>#NAME?</v>
      </c>
      <c r="Z92" s="56" t="str">
        <f t="shared" si="35"/>
        <v/>
      </c>
      <c r="AA92" s="546" t="str">
        <f t="shared" si="36"/>
        <v/>
      </c>
      <c r="AB92" s="544" t="e">
        <f t="array" aca="1" ref="AB92" ca="1">_xlfn.IFS(AA92="","",AA92&lt;=$R$2,$R$2,AND(AA92&gt;=$R$2,AA92&lt;=$S$2),AA92,AND(AA92&gt;$S$2,AA92&lt;$R$3),$S$2,AND(AA92&gt;=$R$3,AA92&lt;=$S$3),AA92,AA92&gt;$S$3,$S$3)</f>
        <v>#NAME?</v>
      </c>
      <c r="AC92" s="544" t="str">
        <f t="array" aca="1" ref="AC92" ca="1">IFERROR(IF(W92=Z92,_xlfn.IFS(AND(Y92&lt;$S$2,AB92&lt;=$S$2),AB92-Y92,AND(Y92&lt;$S$2,AB92&gt;=$R$3),AB92-Y92-$T$4,AND(Y92&gt;$S$2,AB92&lt;=$S$3),AB92-Y92),FALSE),"")</f>
        <v/>
      </c>
      <c r="AD92" s="544" t="b">
        <f t="array" aca="1" ref="AD92" ca="1">IF(AC92=FALSE,_xlfn.IFS(Y92&lt;=$S$2,$S$2-Y92+($S$3-$R$3),Y92&gt;$S$2,$S$3-Y92),FALSE)</f>
        <v>0</v>
      </c>
      <c r="AE92" s="544" t="b">
        <f t="shared" ca="1" si="37"/>
        <v>0</v>
      </c>
      <c r="AF92" s="78">
        <f>IF(W92&lt;&gt;Z92,(NETWORKDAYS(W92,Z92,LISTAS!$X$2:$X$43)-2),0)</f>
        <v>0</v>
      </c>
      <c r="AG92" s="56" t="str">
        <f t="shared" si="38"/>
        <v/>
      </c>
      <c r="AH92" s="546" t="str">
        <f t="shared" si="39"/>
        <v/>
      </c>
      <c r="AI92" s="544" t="e">
        <f t="array" aca="1" ref="AI92" ca="1">_xlfn.IFS(AH92="","",AH92&lt;=$R$2,$R$2,AND(AH92&gt;=$R$2,AH92&lt;=$S$2),AH92,AND(AH92&gt;$S$2,AH92&lt;$R$3),$S$2,AND(AH92&gt;=$R$3,AH92&lt;=$S$3),AH92,AH92&gt;$S$3,$S$3)</f>
        <v>#NAME?</v>
      </c>
      <c r="AJ92" s="544" t="str">
        <f t="array" aca="1" ref="AJ92" ca="1">IFERROR(IF(W92=AG92,_xlfn.IFS(AND(X92&lt;$S$2,AI92&lt;=$S$2),AI92-X92,AND(X92&lt;$S$2,AI92&gt;=$R$3),AI92-X92-$T$4,AND(X92&gt;$S$2,AI92&lt;=$S$3),AI92-X92),FALSE),"")</f>
        <v/>
      </c>
      <c r="AK92" s="545" t="b">
        <f t="array" aca="1" ref="AK92" ca="1">IF(AJ92=FALSE,_xlfn.IFS(Y92&lt;=$S$2,$S$2-Y92+($S$3-$R$3),Y92&gt;$S$2,$S$3-Y92),FALSE)</f>
        <v>0</v>
      </c>
      <c r="AL92" s="545" t="b">
        <f t="shared" ca="1" si="40"/>
        <v>0</v>
      </c>
      <c r="AM92" s="78">
        <f>IF(AG92&lt;&gt;W92,(NETWORKDAYS(W92,AG92,LISTAS!$X$24:$X$42)-2),0)</f>
        <v>0</v>
      </c>
      <c r="AN92" s="80" t="e">
        <f t="array" aca="1" ref="AN92" ca="1">IF(U92="Erro","Erro",_xlfn.IFS(ISBLANK(T92),"",T92=R92,"DENTRO DO PRAZO",T92&gt;R92,"ATRASADO",T92&lt;R92,"ANTECIPADO"))</f>
        <v>#NAME?</v>
      </c>
      <c r="AO92" s="81" t="str">
        <f t="shared" si="41"/>
        <v/>
      </c>
      <c r="AP92" s="82" t="str">
        <f t="array" aca="1" ref="AP92" ca="1">IFERROR(_xlfn.IFS(AO92*100&gt;80,0,AND(AO92*100&lt;=80,AO92*100&gt;70),2,AND(AO92*100&lt;=70,AO92*100&gt;60),3,AND(AO92*100&lt;=60,AO92*100&gt;50),4,AND(AO92*100&lt;=50,AO92*100&gt;40),5,AND(AO92*100&lt;=40,AO92*100&gt;30),6,AND(AO92*100&lt;=30,AO92*100&gt;20),7,AND(AO92*100&lt;=20,AO92*100&gt;10),8,AND(AO92*100&lt;=10,AO92*100&gt;0),9,AO92=0,10,AND(AO92*100&gt;-25,AO92&lt;0),11,(AO92*100&lt;-25),12),"")</f>
        <v/>
      </c>
      <c r="AQ92" s="591"/>
      <c r="AR92" s="61"/>
      <c r="AS92" s="68" t="str">
        <f t="shared" si="42"/>
        <v/>
      </c>
      <c r="AT92" s="59" t="str">
        <f t="array" aca="1" ref="AT92" ca="1">IFERROR(_xlfn.IFS(AS92*100&lt;15,0,AND(AS92*100&gt;=15,AS92*100&lt;25),2,AND(AS92*100&gt;=25,AS92*100&lt;35),3,AND(AS92*100&gt;=35,AS92*100&lt;45),4,AND(AS92*100&gt;=45,AS92*100&lt;55),5,AND(AS92*100&gt;=55,AS92*100&lt;65),6,AND(AS92*100&gt;=65,AS92*100&lt;75),7,AND(AS92*100&gt;=75,AS92*100&lt;85),8,AND(AS92*100&gt;=85,AS92*100&lt;95),9,AND(AS92*100&gt;=95,AS92*100&lt;105),10,AND(AS92*100&gt;=105,AS92*100&lt;125),11,(AS92*100&gt;=125),12),"")</f>
        <v/>
      </c>
      <c r="AU92" s="591"/>
      <c r="AV92" s="59" t="str">
        <f t="array" aca="1" ref="AV92" ca="1">IFERROR((_xlfn.IFS(AU92="Inaceitável",0,AU92="Ruim",4,AU92="Regular",6,AU92="Bom",8,AU92="Precisa",10,AU92="Excepcional",12)),"")</f>
        <v/>
      </c>
      <c r="AW92" s="59" t="str">
        <f t="shared" ca="1" si="43"/>
        <v/>
      </c>
      <c r="AX92" s="62" t="str">
        <f t="shared" ca="1" si="44"/>
        <v/>
      </c>
      <c r="AY92" s="66" t="str">
        <f t="array" aca="1" ref="AY92" ca="1">IFERROR(_xlfn.IFS(OR(AP92=0,AT92=0,AX92=0),0,AND(AP92&lt;&gt;"",AT92&lt;&gt;"",AX92&lt;&gt;""),AVERAGE(AP92,AT92,AX92)),"")</f>
        <v/>
      </c>
    </row>
    <row r="93" spans="3:51" ht="35.25" customHeight="1">
      <c r="C93" s="814" t="str">
        <f>IF(F93=0,"",VLOOKUP(F93,'DFT - GNCP'!$D$4:$E$34,2))</f>
        <v/>
      </c>
      <c r="D93" s="815"/>
      <c r="E93" s="816"/>
      <c r="F93" s="824"/>
      <c r="G93" s="815"/>
      <c r="H93" s="818"/>
      <c r="I93" s="198"/>
      <c r="J93" s="50"/>
      <c r="K93" s="50"/>
      <c r="L93" s="49"/>
      <c r="M93" s="51"/>
      <c r="N93" s="50"/>
      <c r="O93" s="53" t="str">
        <f t="array" aca="1" ref="O93" ca="1">IFERROR(_xlfn.IFS(AND(M93="Baixo",N93="Baixa"),"Muito Baixa",AND(M93="Baixo",N93="Média"),"Baixa",AND(M93="Médio",N93="Baixa"),"Baixa",AND(M93="Baixo",N93="Alta"),"Média",AND(M93="Médio",N93="Média"),"Média",AND(M93="Alto",N93="Baixa"),"Média",AND(M93="Médio",N93="Alta"),"Alta",AND(M93="Alto",N93="Média"),"Alta",AND(M93="Alto",N93="Alta"),"Muito Alta"),"")</f>
        <v/>
      </c>
      <c r="P93" s="54" t="str">
        <f t="array" aca="1" ref="P93" ca="1">IFERROR(_xlfn.IFS(O93="Muito Baixa",0.6,O93="Baixa",0.7,O93="Média",0.8,O93="Alta",0.9,O93="Muito Alta",1),"")</f>
        <v/>
      </c>
      <c r="Q93" s="55"/>
      <c r="R93" s="55"/>
      <c r="S93" s="542" t="str">
        <f t="shared" si="30"/>
        <v/>
      </c>
      <c r="T93" s="47"/>
      <c r="U93" s="543" t="str">
        <f t="shared" si="31"/>
        <v/>
      </c>
      <c r="V93" s="79" t="str">
        <f t="shared" si="32"/>
        <v/>
      </c>
      <c r="W93" s="56" t="str">
        <f t="shared" si="33"/>
        <v/>
      </c>
      <c r="X93" s="546" t="str">
        <f t="shared" si="34"/>
        <v/>
      </c>
      <c r="Y93" s="544" t="e">
        <f t="array" aca="1" ref="Y93" ca="1">_xlfn.IFS(X93="","",X93&lt;=$R$2,$R$2,AND(X93&gt;=$R$2,X93&lt;=$S$2),X93,AND(X93&gt;$S$2,X93&lt;$R$3),$S$2,AND(X93&gt;=$R$3,X93&lt;=$S$3),X93,X93&gt;$S$3,$S$3)</f>
        <v>#NAME?</v>
      </c>
      <c r="Z93" s="56" t="str">
        <f t="shared" si="35"/>
        <v/>
      </c>
      <c r="AA93" s="546" t="str">
        <f t="shared" si="36"/>
        <v/>
      </c>
      <c r="AB93" s="544" t="e">
        <f t="array" aca="1" ref="AB93" ca="1">_xlfn.IFS(AA93="","",AA93&lt;=$R$2,$R$2,AND(AA93&gt;=$R$2,AA93&lt;=$S$2),AA93,AND(AA93&gt;$S$2,AA93&lt;$R$3),$S$2,AND(AA93&gt;=$R$3,AA93&lt;=$S$3),AA93,AA93&gt;$S$3,$S$3)</f>
        <v>#NAME?</v>
      </c>
      <c r="AC93" s="544" t="str">
        <f t="array" aca="1" ref="AC93" ca="1">IFERROR(IF(W93=Z93,_xlfn.IFS(AND(Y93&lt;$S$2,AB93&lt;=$S$2),AB93-Y93,AND(Y93&lt;$S$2,AB93&gt;=$R$3),AB93-Y93-$T$4,AND(Y93&gt;$S$2,AB93&lt;=$S$3),AB93-Y93),FALSE),"")</f>
        <v/>
      </c>
      <c r="AD93" s="544" t="b">
        <f t="array" aca="1" ref="AD93" ca="1">IF(AC93=FALSE,_xlfn.IFS(Y93&lt;=$S$2,$S$2-Y93+($S$3-$R$3),Y93&gt;$S$2,$S$3-Y93),FALSE)</f>
        <v>0</v>
      </c>
      <c r="AE93" s="544" t="b">
        <f t="shared" ca="1" si="37"/>
        <v>0</v>
      </c>
      <c r="AF93" s="78">
        <f>IF(W93&lt;&gt;Z93,(NETWORKDAYS(W93,Z93,LISTAS!$X$2:$X$43)-2),0)</f>
        <v>0</v>
      </c>
      <c r="AG93" s="56" t="str">
        <f t="shared" si="38"/>
        <v/>
      </c>
      <c r="AH93" s="546" t="str">
        <f t="shared" si="39"/>
        <v/>
      </c>
      <c r="AI93" s="544" t="e">
        <f t="array" aca="1" ref="AI93" ca="1">_xlfn.IFS(AH93="","",AH93&lt;=$R$2,$R$2,AND(AH93&gt;=$R$2,AH93&lt;=$S$2),AH93,AND(AH93&gt;$S$2,AH93&lt;$R$3),$S$2,AND(AH93&gt;=$R$3,AH93&lt;=$S$3),AH93,AH93&gt;$S$3,$S$3)</f>
        <v>#NAME?</v>
      </c>
      <c r="AJ93" s="544" t="str">
        <f t="array" aca="1" ref="AJ93" ca="1">IFERROR(IF(W93=AG93,_xlfn.IFS(AND(X93&lt;$S$2,AI93&lt;=$S$2),AI93-X93,AND(X93&lt;$S$2,AI93&gt;=$R$3),AI93-X93-$T$4,AND(X93&gt;$S$2,AI93&lt;=$S$3),AI93-X93),FALSE),"")</f>
        <v/>
      </c>
      <c r="AK93" s="545" t="b">
        <f t="array" aca="1" ref="AK93" ca="1">IF(AJ93=FALSE,_xlfn.IFS(Y93&lt;=$S$2,$S$2-Y93+($S$3-$R$3),Y93&gt;$S$2,$S$3-Y93),FALSE)</f>
        <v>0</v>
      </c>
      <c r="AL93" s="545" t="b">
        <f t="shared" ca="1" si="40"/>
        <v>0</v>
      </c>
      <c r="AM93" s="78">
        <f>IF(AG93&lt;&gt;W93,(NETWORKDAYS(W93,AG93,LISTAS!$X$24:$X$42)-2),0)</f>
        <v>0</v>
      </c>
      <c r="AN93" s="80" t="e">
        <f t="array" aca="1" ref="AN93" ca="1">IF(U93="Erro","Erro",_xlfn.IFS(ISBLANK(T93),"",T93=R93,"DENTRO DO PRAZO",T93&gt;R93,"ATRASADO",T93&lt;R93,"ANTECIPADO"))</f>
        <v>#NAME?</v>
      </c>
      <c r="AO93" s="81" t="str">
        <f t="shared" si="41"/>
        <v/>
      </c>
      <c r="AP93" s="82" t="str">
        <f t="array" aca="1" ref="AP93" ca="1">IFERROR(_xlfn.IFS(AO93*100&gt;80,0,AND(AO93*100&lt;=80,AO93*100&gt;70),2,AND(AO93*100&lt;=70,AO93*100&gt;60),3,AND(AO93*100&lt;=60,AO93*100&gt;50),4,AND(AO93*100&lt;=50,AO93*100&gt;40),5,AND(AO93*100&lt;=40,AO93*100&gt;30),6,AND(AO93*100&lt;=30,AO93*100&gt;20),7,AND(AO93*100&lt;=20,AO93*100&gt;10),8,AND(AO93*100&lt;=10,AO93*100&gt;0),9,AO93=0,10,AND(AO93*100&gt;-25,AO93&lt;0),11,(AO93*100&lt;-25),12),"")</f>
        <v/>
      </c>
      <c r="AQ93" s="591"/>
      <c r="AR93" s="61"/>
      <c r="AS93" s="68" t="str">
        <f t="shared" si="42"/>
        <v/>
      </c>
      <c r="AT93" s="59" t="str">
        <f t="array" aca="1" ref="AT93" ca="1">IFERROR(_xlfn.IFS(AS93*100&lt;15,0,AND(AS93*100&gt;=15,AS93*100&lt;25),2,AND(AS93*100&gt;=25,AS93*100&lt;35),3,AND(AS93*100&gt;=35,AS93*100&lt;45),4,AND(AS93*100&gt;=45,AS93*100&lt;55),5,AND(AS93*100&gt;=55,AS93*100&lt;65),6,AND(AS93*100&gt;=65,AS93*100&lt;75),7,AND(AS93*100&gt;=75,AS93*100&lt;85),8,AND(AS93*100&gt;=85,AS93*100&lt;95),9,AND(AS93*100&gt;=95,AS93*100&lt;105),10,AND(AS93*100&gt;=105,AS93*100&lt;125),11,(AS93*100&gt;=125),12),"")</f>
        <v/>
      </c>
      <c r="AU93" s="591"/>
      <c r="AV93" s="59" t="str">
        <f t="array" aca="1" ref="AV93" ca="1">IFERROR((_xlfn.IFS(AU93="Inaceitável",0,AU93="Ruim",4,AU93="Regular",6,AU93="Bom",8,AU93="Precisa",10,AU93="Excepcional",12)),"")</f>
        <v/>
      </c>
      <c r="AW93" s="59" t="str">
        <f t="shared" ca="1" si="43"/>
        <v/>
      </c>
      <c r="AX93" s="62" t="str">
        <f t="shared" ca="1" si="44"/>
        <v/>
      </c>
      <c r="AY93" s="66" t="str">
        <f t="array" aca="1" ref="AY93" ca="1">IFERROR(_xlfn.IFS(OR(AP93=0,AT93=0,AX93=0),0,AND(AP93&lt;&gt;"",AT93&lt;&gt;"",AX93&lt;&gt;""),AVERAGE(AP93,AT93,AX93)),"")</f>
        <v/>
      </c>
    </row>
    <row r="94" spans="3:51" ht="35.25" customHeight="1">
      <c r="C94" s="814" t="str">
        <f>IF(F94=0,"",VLOOKUP(F94,'DFT - GNCP'!$D$4:$E$34,2))</f>
        <v/>
      </c>
      <c r="D94" s="815"/>
      <c r="E94" s="816"/>
      <c r="F94" s="824"/>
      <c r="G94" s="815"/>
      <c r="H94" s="818"/>
      <c r="I94" s="198"/>
      <c r="J94" s="51"/>
      <c r="K94" s="50"/>
      <c r="L94" s="49"/>
      <c r="M94" s="51"/>
      <c r="N94" s="50"/>
      <c r="O94" s="53" t="str">
        <f t="array" aca="1" ref="O94" ca="1">IFERROR(_xlfn.IFS(AND(M94="Baixo",N94="Baixa"),"Muito Baixa",AND(M94="Baixo",N94="Média"),"Baixa",AND(M94="Médio",N94="Baixa"),"Baixa",AND(M94="Baixo",N94="Alta"),"Média",AND(M94="Médio",N94="Média"),"Média",AND(M94="Alto",N94="Baixa"),"Média",AND(M94="Médio",N94="Alta"),"Alta",AND(M94="Alto",N94="Média"),"Alta",AND(M94="Alto",N94="Alta"),"Muito Alta"),"")</f>
        <v/>
      </c>
      <c r="P94" s="54" t="str">
        <f t="array" aca="1" ref="P94" ca="1">IFERROR(_xlfn.IFS(O94="Muito Baixa",0.6,O94="Baixa",0.7,O94="Média",0.8,O94="Alta",0.9,O94="Muito Alta",1),"")</f>
        <v/>
      </c>
      <c r="Q94" s="55"/>
      <c r="R94" s="55"/>
      <c r="S94" s="542" t="str">
        <f t="shared" si="30"/>
        <v/>
      </c>
      <c r="T94" s="47"/>
      <c r="U94" s="543" t="str">
        <f t="shared" si="31"/>
        <v/>
      </c>
      <c r="V94" s="79" t="str">
        <f t="shared" si="32"/>
        <v/>
      </c>
      <c r="W94" s="56" t="str">
        <f t="shared" si="33"/>
        <v/>
      </c>
      <c r="X94" s="546" t="str">
        <f t="shared" si="34"/>
        <v/>
      </c>
      <c r="Y94" s="544" t="e">
        <f t="array" aca="1" ref="Y94" ca="1">_xlfn.IFS(X94="","",X94&lt;=$R$2,$R$2,AND(X94&gt;=$R$2,X94&lt;=$S$2),X94,AND(X94&gt;$S$2,X94&lt;$R$3),$S$2,AND(X94&gt;=$R$3,X94&lt;=$S$3),X94,X94&gt;$S$3,$S$3)</f>
        <v>#NAME?</v>
      </c>
      <c r="Z94" s="56" t="str">
        <f t="shared" si="35"/>
        <v/>
      </c>
      <c r="AA94" s="546" t="str">
        <f t="shared" si="36"/>
        <v/>
      </c>
      <c r="AB94" s="544" t="e">
        <f t="array" aca="1" ref="AB94" ca="1">_xlfn.IFS(AA94="","",AA94&lt;=$R$2,$R$2,AND(AA94&gt;=$R$2,AA94&lt;=$S$2),AA94,AND(AA94&gt;$S$2,AA94&lt;$R$3),$S$2,AND(AA94&gt;=$R$3,AA94&lt;=$S$3),AA94,AA94&gt;$S$3,$S$3)</f>
        <v>#NAME?</v>
      </c>
      <c r="AC94" s="544" t="str">
        <f t="array" aca="1" ref="AC94" ca="1">IFERROR(IF(W94=Z94,_xlfn.IFS(AND(Y94&lt;$S$2,AB94&lt;=$S$2),AB94-Y94,AND(Y94&lt;$S$2,AB94&gt;=$R$3),AB94-Y94-$T$4,AND(Y94&gt;$S$2,AB94&lt;=$S$3),AB94-Y94),FALSE),"")</f>
        <v/>
      </c>
      <c r="AD94" s="544" t="b">
        <f t="array" aca="1" ref="AD94" ca="1">IF(AC94=FALSE,_xlfn.IFS(Y94&lt;=$S$2,$S$2-Y94+($S$3-$R$3),Y94&gt;$S$2,$S$3-Y94),FALSE)</f>
        <v>0</v>
      </c>
      <c r="AE94" s="544" t="b">
        <f t="shared" ca="1" si="37"/>
        <v>0</v>
      </c>
      <c r="AF94" s="78">
        <f>IF(W94&lt;&gt;Z94,(NETWORKDAYS(W94,Z94,LISTAS!$X$2:$X$43)-2),0)</f>
        <v>0</v>
      </c>
      <c r="AG94" s="56" t="str">
        <f t="shared" si="38"/>
        <v/>
      </c>
      <c r="AH94" s="546" t="str">
        <f t="shared" si="39"/>
        <v/>
      </c>
      <c r="AI94" s="544" t="e">
        <f t="array" aca="1" ref="AI94" ca="1">_xlfn.IFS(AH94="","",AH94&lt;=$R$2,$R$2,AND(AH94&gt;=$R$2,AH94&lt;=$S$2),AH94,AND(AH94&gt;$S$2,AH94&lt;$R$3),$S$2,AND(AH94&gt;=$R$3,AH94&lt;=$S$3),AH94,AH94&gt;$S$3,$S$3)</f>
        <v>#NAME?</v>
      </c>
      <c r="AJ94" s="544" t="str">
        <f t="array" aca="1" ref="AJ94" ca="1">IFERROR(IF(W94=AG94,_xlfn.IFS(AND(X94&lt;$S$2,AI94&lt;=$S$2),AI94-X94,AND(X94&lt;$S$2,AI94&gt;=$R$3),AI94-X94-$T$4,AND(X94&gt;$S$2,AI94&lt;=$S$3),AI94-X94),FALSE),"")</f>
        <v/>
      </c>
      <c r="AK94" s="545" t="b">
        <f t="array" aca="1" ref="AK94" ca="1">IF(AJ94=FALSE,_xlfn.IFS(Y94&lt;=$S$2,$S$2-Y94+($S$3-$R$3),Y94&gt;$S$2,$S$3-Y94),FALSE)</f>
        <v>0</v>
      </c>
      <c r="AL94" s="545" t="b">
        <f t="shared" ca="1" si="40"/>
        <v>0</v>
      </c>
      <c r="AM94" s="78">
        <f>IF(AG94&lt;&gt;W94,(NETWORKDAYS(W94,AG94,LISTAS!$X$24:$X$42)-2),0)</f>
        <v>0</v>
      </c>
      <c r="AN94" s="80" t="e">
        <f t="array" aca="1" ref="AN94" ca="1">IF(U94="Erro","Erro",_xlfn.IFS(ISBLANK(T94),"",T94=R94,"DENTRO DO PRAZO",T94&gt;R94,"ATRASADO",T94&lt;R94,"ANTECIPADO"))</f>
        <v>#NAME?</v>
      </c>
      <c r="AO94" s="81" t="str">
        <f t="shared" si="41"/>
        <v/>
      </c>
      <c r="AP94" s="82" t="str">
        <f t="array" aca="1" ref="AP94" ca="1">IFERROR(_xlfn.IFS(AO94*100&gt;80,0,AND(AO94*100&lt;=80,AO94*100&gt;70),2,AND(AO94*100&lt;=70,AO94*100&gt;60),3,AND(AO94*100&lt;=60,AO94*100&gt;50),4,AND(AO94*100&lt;=50,AO94*100&gt;40),5,AND(AO94*100&lt;=40,AO94*100&gt;30),6,AND(AO94*100&lt;=30,AO94*100&gt;20),7,AND(AO94*100&lt;=20,AO94*100&gt;10),8,AND(AO94*100&lt;=10,AO94*100&gt;0),9,AO94=0,10,AND(AO94*100&gt;-25,AO94&lt;0),11,(AO94*100&lt;-25),12),"")</f>
        <v/>
      </c>
      <c r="AQ94" s="591"/>
      <c r="AR94" s="61"/>
      <c r="AS94" s="68" t="str">
        <f t="shared" si="42"/>
        <v/>
      </c>
      <c r="AT94" s="59" t="str">
        <f t="array" aca="1" ref="AT94" ca="1">IFERROR(_xlfn.IFS(AS94*100&lt;15,0,AND(AS94*100&gt;=15,AS94*100&lt;25),2,AND(AS94*100&gt;=25,AS94*100&lt;35),3,AND(AS94*100&gt;=35,AS94*100&lt;45),4,AND(AS94*100&gt;=45,AS94*100&lt;55),5,AND(AS94*100&gt;=55,AS94*100&lt;65),6,AND(AS94*100&gt;=65,AS94*100&lt;75),7,AND(AS94*100&gt;=75,AS94*100&lt;85),8,AND(AS94*100&gt;=85,AS94*100&lt;95),9,AND(AS94*100&gt;=95,AS94*100&lt;105),10,AND(AS94*100&gt;=105,AS94*100&lt;125),11,(AS94*100&gt;=125),12),"")</f>
        <v/>
      </c>
      <c r="AU94" s="591"/>
      <c r="AV94" s="59" t="str">
        <f t="array" aca="1" ref="AV94" ca="1">IFERROR((_xlfn.IFS(AU94="Inaceitável",0,AU94="Ruim",4,AU94="Regular",6,AU94="Bom",8,AU94="Precisa",10,AU94="Excepcional",12)),"")</f>
        <v/>
      </c>
      <c r="AW94" s="59" t="str">
        <f t="shared" ca="1" si="43"/>
        <v/>
      </c>
      <c r="AX94" s="62" t="str">
        <f t="shared" ca="1" si="44"/>
        <v/>
      </c>
      <c r="AY94" s="66" t="str">
        <f t="array" aca="1" ref="AY94" ca="1">IFERROR(_xlfn.IFS(OR(AP94=0,AT94=0,AX94=0),0,AND(AP94&lt;&gt;"",AT94&lt;&gt;"",AX94&lt;&gt;""),AVERAGE(AP94,AT94,AX94)),"")</f>
        <v/>
      </c>
    </row>
    <row r="95" spans="3:51" ht="35.25" customHeight="1">
      <c r="C95" s="814" t="str">
        <f>IF(F95=0,"",VLOOKUP(F95,'DFT - GNCP'!$D$4:$E$34,2))</f>
        <v/>
      </c>
      <c r="D95" s="815"/>
      <c r="E95" s="816"/>
      <c r="F95" s="824"/>
      <c r="G95" s="815"/>
      <c r="H95" s="818"/>
      <c r="I95" s="198"/>
      <c r="J95" s="50"/>
      <c r="K95" s="50"/>
      <c r="L95" s="49"/>
      <c r="M95" s="51"/>
      <c r="N95" s="50"/>
      <c r="O95" s="53" t="str">
        <f t="array" aca="1" ref="O95" ca="1">IFERROR(_xlfn.IFS(AND(M95="Baixo",N95="Baixa"),"Muito Baixa",AND(M95="Baixo",N95="Média"),"Baixa",AND(M95="Médio",N95="Baixa"),"Baixa",AND(M95="Baixo",N95="Alta"),"Média",AND(M95="Médio",N95="Média"),"Média",AND(M95="Alto",N95="Baixa"),"Média",AND(M95="Médio",N95="Alta"),"Alta",AND(M95="Alto",N95="Média"),"Alta",AND(M95="Alto",N95="Alta"),"Muito Alta"),"")</f>
        <v/>
      </c>
      <c r="P95" s="54" t="str">
        <f t="array" aca="1" ref="P95" ca="1">IFERROR(_xlfn.IFS(O95="Muito Baixa",0.6,O95="Baixa",0.7,O95="Média",0.8,O95="Alta",0.9,O95="Muito Alta",1),"")</f>
        <v/>
      </c>
      <c r="Q95" s="55"/>
      <c r="R95" s="55"/>
      <c r="S95" s="542" t="str">
        <f t="shared" si="30"/>
        <v/>
      </c>
      <c r="T95" s="47"/>
      <c r="U95" s="543" t="str">
        <f t="shared" si="31"/>
        <v/>
      </c>
      <c r="V95" s="79" t="str">
        <f t="shared" si="32"/>
        <v/>
      </c>
      <c r="W95" s="56" t="str">
        <f t="shared" si="33"/>
        <v/>
      </c>
      <c r="X95" s="546" t="str">
        <f t="shared" si="34"/>
        <v/>
      </c>
      <c r="Y95" s="544" t="e">
        <f t="array" aca="1" ref="Y95" ca="1">_xlfn.IFS(X95="","",X95&lt;=$R$2,$R$2,AND(X95&gt;=$R$2,X95&lt;=$S$2),X95,AND(X95&gt;$S$2,X95&lt;$R$3),$S$2,AND(X95&gt;=$R$3,X95&lt;=$S$3),X95,X95&gt;$S$3,$S$3)</f>
        <v>#NAME?</v>
      </c>
      <c r="Z95" s="56" t="str">
        <f t="shared" si="35"/>
        <v/>
      </c>
      <c r="AA95" s="546" t="str">
        <f t="shared" si="36"/>
        <v/>
      </c>
      <c r="AB95" s="544" t="e">
        <f t="array" aca="1" ref="AB95" ca="1">_xlfn.IFS(AA95="","",AA95&lt;=$R$2,$R$2,AND(AA95&gt;=$R$2,AA95&lt;=$S$2),AA95,AND(AA95&gt;$S$2,AA95&lt;$R$3),$S$2,AND(AA95&gt;=$R$3,AA95&lt;=$S$3),AA95,AA95&gt;$S$3,$S$3)</f>
        <v>#NAME?</v>
      </c>
      <c r="AC95" s="544" t="str">
        <f t="array" aca="1" ref="AC95" ca="1">IFERROR(IF(W95=Z95,_xlfn.IFS(AND(Y95&lt;$S$2,AB95&lt;=$S$2),AB95-Y95,AND(Y95&lt;$S$2,AB95&gt;=$R$3),AB95-Y95-$T$4,AND(Y95&gt;$S$2,AB95&lt;=$S$3),AB95-Y95),FALSE),"")</f>
        <v/>
      </c>
      <c r="AD95" s="544" t="b">
        <f t="array" aca="1" ref="AD95" ca="1">IF(AC95=FALSE,_xlfn.IFS(Y95&lt;=$S$2,$S$2-Y95+($S$3-$R$3),Y95&gt;$S$2,$S$3-Y95),FALSE)</f>
        <v>0</v>
      </c>
      <c r="AE95" s="544" t="b">
        <f t="shared" ca="1" si="37"/>
        <v>0</v>
      </c>
      <c r="AF95" s="78">
        <f>IF(W95&lt;&gt;Z95,(NETWORKDAYS(W95,Z95,LISTAS!$X$2:$X$43)-2),0)</f>
        <v>0</v>
      </c>
      <c r="AG95" s="56" t="str">
        <f t="shared" si="38"/>
        <v/>
      </c>
      <c r="AH95" s="546" t="str">
        <f t="shared" si="39"/>
        <v/>
      </c>
      <c r="AI95" s="544" t="e">
        <f t="array" aca="1" ref="AI95" ca="1">_xlfn.IFS(AH95="","",AH95&lt;=$R$2,$R$2,AND(AH95&gt;=$R$2,AH95&lt;=$S$2),AH95,AND(AH95&gt;$S$2,AH95&lt;$R$3),$S$2,AND(AH95&gt;=$R$3,AH95&lt;=$S$3),AH95,AH95&gt;$S$3,$S$3)</f>
        <v>#NAME?</v>
      </c>
      <c r="AJ95" s="544" t="str">
        <f t="array" aca="1" ref="AJ95" ca="1">IFERROR(IF(W95=AG95,_xlfn.IFS(AND(X95&lt;$S$2,AI95&lt;=$S$2),AI95-X95,AND(X95&lt;$S$2,AI95&gt;=$R$3),AI95-X95-$T$4,AND(X95&gt;$S$2,AI95&lt;=$S$3),AI95-X95),FALSE),"")</f>
        <v/>
      </c>
      <c r="AK95" s="545" t="b">
        <f t="array" aca="1" ref="AK95" ca="1">IF(AJ95=FALSE,_xlfn.IFS(Y95&lt;=$S$2,$S$2-Y95+($S$3-$R$3),Y95&gt;$S$2,$S$3-Y95),FALSE)</f>
        <v>0</v>
      </c>
      <c r="AL95" s="545" t="b">
        <f t="shared" ca="1" si="40"/>
        <v>0</v>
      </c>
      <c r="AM95" s="78">
        <f>IF(AG95&lt;&gt;W95,(NETWORKDAYS(W95,AG95,LISTAS!$X$24:$X$42)-2),0)</f>
        <v>0</v>
      </c>
      <c r="AN95" s="80" t="e">
        <f t="array" aca="1" ref="AN95" ca="1">IF(U95="Erro","Erro",_xlfn.IFS(ISBLANK(T95),"",T95=R95,"DENTRO DO PRAZO",T95&gt;R95,"ATRASADO",T95&lt;R95,"ANTECIPADO"))</f>
        <v>#NAME?</v>
      </c>
      <c r="AO95" s="81" t="str">
        <f t="shared" si="41"/>
        <v/>
      </c>
      <c r="AP95" s="82" t="str">
        <f t="array" aca="1" ref="AP95" ca="1">IFERROR(_xlfn.IFS(AO95*100&gt;80,0,AND(AO95*100&lt;=80,AO95*100&gt;70),2,AND(AO95*100&lt;=70,AO95*100&gt;60),3,AND(AO95*100&lt;=60,AO95*100&gt;50),4,AND(AO95*100&lt;=50,AO95*100&gt;40),5,AND(AO95*100&lt;=40,AO95*100&gt;30),6,AND(AO95*100&lt;=30,AO95*100&gt;20),7,AND(AO95*100&lt;=20,AO95*100&gt;10),8,AND(AO95*100&lt;=10,AO95*100&gt;0),9,AO95=0,10,AND(AO95*100&gt;-25,AO95&lt;0),11,(AO95*100&lt;-25),12),"")</f>
        <v/>
      </c>
      <c r="AQ95" s="591"/>
      <c r="AR95" s="61"/>
      <c r="AS95" s="68" t="str">
        <f t="shared" si="42"/>
        <v/>
      </c>
      <c r="AT95" s="59" t="str">
        <f t="array" aca="1" ref="AT95" ca="1">IFERROR(_xlfn.IFS(AS95*100&lt;15,0,AND(AS95*100&gt;=15,AS95*100&lt;25),2,AND(AS95*100&gt;=25,AS95*100&lt;35),3,AND(AS95*100&gt;=35,AS95*100&lt;45),4,AND(AS95*100&gt;=45,AS95*100&lt;55),5,AND(AS95*100&gt;=55,AS95*100&lt;65),6,AND(AS95*100&gt;=65,AS95*100&lt;75),7,AND(AS95*100&gt;=75,AS95*100&lt;85),8,AND(AS95*100&gt;=85,AS95*100&lt;95),9,AND(AS95*100&gt;=95,AS95*100&lt;105),10,AND(AS95*100&gt;=105,AS95*100&lt;125),11,(AS95*100&gt;=125),12),"")</f>
        <v/>
      </c>
      <c r="AU95" s="591"/>
      <c r="AV95" s="59" t="str">
        <f t="array" aca="1" ref="AV95" ca="1">IFERROR((_xlfn.IFS(AU95="Inaceitável",0,AU95="Ruim",4,AU95="Regular",6,AU95="Bom",8,AU95="Precisa",10,AU95="Excepcional",12)),"")</f>
        <v/>
      </c>
      <c r="AW95" s="59" t="str">
        <f t="shared" ca="1" si="43"/>
        <v/>
      </c>
      <c r="AX95" s="62" t="str">
        <f t="shared" ca="1" si="44"/>
        <v/>
      </c>
      <c r="AY95" s="66" t="str">
        <f t="array" aca="1" ref="AY95" ca="1">IFERROR(_xlfn.IFS(OR(AP95=0,AT95=0,AX95=0),0,AND(AP95&lt;&gt;"",AT95&lt;&gt;"",AX95&lt;&gt;""),AVERAGE(AP95,AT95,AX95)),"")</f>
        <v/>
      </c>
    </row>
    <row r="96" spans="3:51" ht="35.25" customHeight="1">
      <c r="C96" s="814" t="str">
        <f>IF(F96=0,"",VLOOKUP(F96,'DFT - GNCP'!$D$4:$E$34,2))</f>
        <v/>
      </c>
      <c r="D96" s="815"/>
      <c r="E96" s="816"/>
      <c r="F96" s="824"/>
      <c r="G96" s="815"/>
      <c r="H96" s="818"/>
      <c r="I96" s="198"/>
      <c r="J96" s="51"/>
      <c r="K96" s="50"/>
      <c r="L96" s="49"/>
      <c r="M96" s="51"/>
      <c r="N96" s="50"/>
      <c r="O96" s="53" t="str">
        <f t="array" aca="1" ref="O96" ca="1">IFERROR(_xlfn.IFS(AND(M96="Baixo",N96="Baixa"),"Muito Baixa",AND(M96="Baixo",N96="Média"),"Baixa",AND(M96="Médio",N96="Baixa"),"Baixa",AND(M96="Baixo",N96="Alta"),"Média",AND(M96="Médio",N96="Média"),"Média",AND(M96="Alto",N96="Baixa"),"Média",AND(M96="Médio",N96="Alta"),"Alta",AND(M96="Alto",N96="Média"),"Alta",AND(M96="Alto",N96="Alta"),"Muito Alta"),"")</f>
        <v/>
      </c>
      <c r="P96" s="54" t="str">
        <f t="array" aca="1" ref="P96" ca="1">IFERROR(_xlfn.IFS(O96="Muito Baixa",0.6,O96="Baixa",0.7,O96="Média",0.8,O96="Alta",0.9,O96="Muito Alta",1),"")</f>
        <v/>
      </c>
      <c r="Q96" s="55"/>
      <c r="R96" s="55"/>
      <c r="S96" s="542" t="str">
        <f t="shared" si="30"/>
        <v/>
      </c>
      <c r="T96" s="47"/>
      <c r="U96" s="543" t="str">
        <f t="shared" si="31"/>
        <v/>
      </c>
      <c r="V96" s="79" t="str">
        <f t="shared" si="32"/>
        <v/>
      </c>
      <c r="W96" s="56" t="str">
        <f t="shared" si="33"/>
        <v/>
      </c>
      <c r="X96" s="546" t="str">
        <f t="shared" si="34"/>
        <v/>
      </c>
      <c r="Y96" s="544" t="e">
        <f t="array" aca="1" ref="Y96" ca="1">_xlfn.IFS(X96="","",X96&lt;=$R$2,$R$2,AND(X96&gt;=$R$2,X96&lt;=$S$2),X96,AND(X96&gt;$S$2,X96&lt;$R$3),$S$2,AND(X96&gt;=$R$3,X96&lt;=$S$3),X96,X96&gt;$S$3,$S$3)</f>
        <v>#NAME?</v>
      </c>
      <c r="Z96" s="56" t="str">
        <f t="shared" si="35"/>
        <v/>
      </c>
      <c r="AA96" s="546" t="str">
        <f t="shared" si="36"/>
        <v/>
      </c>
      <c r="AB96" s="544" t="e">
        <f t="array" aca="1" ref="AB96" ca="1">_xlfn.IFS(AA96="","",AA96&lt;=$R$2,$R$2,AND(AA96&gt;=$R$2,AA96&lt;=$S$2),AA96,AND(AA96&gt;$S$2,AA96&lt;$R$3),$S$2,AND(AA96&gt;=$R$3,AA96&lt;=$S$3),AA96,AA96&gt;$S$3,$S$3)</f>
        <v>#NAME?</v>
      </c>
      <c r="AC96" s="544" t="str">
        <f t="array" aca="1" ref="AC96" ca="1">IFERROR(IF(W96=Z96,_xlfn.IFS(AND(Y96&lt;$S$2,AB96&lt;=$S$2),AB96-Y96,AND(Y96&lt;$S$2,AB96&gt;=$R$3),AB96-Y96-$T$4,AND(Y96&gt;$S$2,AB96&lt;=$S$3),AB96-Y96),FALSE),"")</f>
        <v/>
      </c>
      <c r="AD96" s="544" t="b">
        <f t="array" aca="1" ref="AD96" ca="1">IF(AC96=FALSE,_xlfn.IFS(Y96&lt;=$S$2,$S$2-Y96+($S$3-$R$3),Y96&gt;$S$2,$S$3-Y96),FALSE)</f>
        <v>0</v>
      </c>
      <c r="AE96" s="544" t="b">
        <f t="shared" ca="1" si="37"/>
        <v>0</v>
      </c>
      <c r="AF96" s="78">
        <f>IF(W96&lt;&gt;Z96,(NETWORKDAYS(W96,Z96,LISTAS!$X$2:$X$43)-2),0)</f>
        <v>0</v>
      </c>
      <c r="AG96" s="56" t="str">
        <f t="shared" si="38"/>
        <v/>
      </c>
      <c r="AH96" s="546" t="str">
        <f t="shared" si="39"/>
        <v/>
      </c>
      <c r="AI96" s="544" t="e">
        <f t="array" aca="1" ref="AI96" ca="1">_xlfn.IFS(AH96="","",AH96&lt;=$R$2,$R$2,AND(AH96&gt;=$R$2,AH96&lt;=$S$2),AH96,AND(AH96&gt;$S$2,AH96&lt;$R$3),$S$2,AND(AH96&gt;=$R$3,AH96&lt;=$S$3),AH96,AH96&gt;$S$3,$S$3)</f>
        <v>#NAME?</v>
      </c>
      <c r="AJ96" s="544" t="str">
        <f t="array" aca="1" ref="AJ96" ca="1">IFERROR(IF(W96=AG96,_xlfn.IFS(AND(X96&lt;$S$2,AI96&lt;=$S$2),AI96-X96,AND(X96&lt;$S$2,AI96&gt;=$R$3),AI96-X96-$T$4,AND(X96&gt;$S$2,AI96&lt;=$S$3),AI96-X96),FALSE),"")</f>
        <v/>
      </c>
      <c r="AK96" s="545" t="b">
        <f t="array" aca="1" ref="AK96" ca="1">IF(AJ96=FALSE,_xlfn.IFS(Y96&lt;=$S$2,$S$2-Y96+($S$3-$R$3),Y96&gt;$S$2,$S$3-Y96),FALSE)</f>
        <v>0</v>
      </c>
      <c r="AL96" s="545" t="b">
        <f t="shared" ca="1" si="40"/>
        <v>0</v>
      </c>
      <c r="AM96" s="78">
        <f>IF(AG96&lt;&gt;W96,(NETWORKDAYS(W96,AG96,LISTAS!$X$24:$X$42)-2),0)</f>
        <v>0</v>
      </c>
      <c r="AN96" s="80" t="e">
        <f t="array" aca="1" ref="AN96" ca="1">IF(U96="Erro","Erro",_xlfn.IFS(ISBLANK(T96),"",T96=R96,"DENTRO DO PRAZO",T96&gt;R96,"ATRASADO",T96&lt;R96,"ANTECIPADO"))</f>
        <v>#NAME?</v>
      </c>
      <c r="AO96" s="81" t="str">
        <f t="shared" si="41"/>
        <v/>
      </c>
      <c r="AP96" s="82" t="str">
        <f t="array" aca="1" ref="AP96" ca="1">IFERROR(_xlfn.IFS(AO96*100&gt;80,0,AND(AO96*100&lt;=80,AO96*100&gt;70),2,AND(AO96*100&lt;=70,AO96*100&gt;60),3,AND(AO96*100&lt;=60,AO96*100&gt;50),4,AND(AO96*100&lt;=50,AO96*100&gt;40),5,AND(AO96*100&lt;=40,AO96*100&gt;30),6,AND(AO96*100&lt;=30,AO96*100&gt;20),7,AND(AO96*100&lt;=20,AO96*100&gt;10),8,AND(AO96*100&lt;=10,AO96*100&gt;0),9,AO96=0,10,AND(AO96*100&gt;-25,AO96&lt;0),11,(AO96*100&lt;-25),12),"")</f>
        <v/>
      </c>
      <c r="AQ96" s="591"/>
      <c r="AR96" s="61"/>
      <c r="AS96" s="68" t="str">
        <f t="shared" si="42"/>
        <v/>
      </c>
      <c r="AT96" s="59" t="str">
        <f t="array" aca="1" ref="AT96" ca="1">IFERROR(_xlfn.IFS(AS96*100&lt;15,0,AND(AS96*100&gt;=15,AS96*100&lt;25),2,AND(AS96*100&gt;=25,AS96*100&lt;35),3,AND(AS96*100&gt;=35,AS96*100&lt;45),4,AND(AS96*100&gt;=45,AS96*100&lt;55),5,AND(AS96*100&gt;=55,AS96*100&lt;65),6,AND(AS96*100&gt;=65,AS96*100&lt;75),7,AND(AS96*100&gt;=75,AS96*100&lt;85),8,AND(AS96*100&gt;=85,AS96*100&lt;95),9,AND(AS96*100&gt;=95,AS96*100&lt;105),10,AND(AS96*100&gt;=105,AS96*100&lt;125),11,(AS96*100&gt;=125),12),"")</f>
        <v/>
      </c>
      <c r="AU96" s="591"/>
      <c r="AV96" s="59" t="str">
        <f t="array" aca="1" ref="AV96" ca="1">IFERROR((_xlfn.IFS(AU96="Inaceitável",0,AU96="Ruim",4,AU96="Regular",6,AU96="Bom",8,AU96="Precisa",10,AU96="Excepcional",12)),"")</f>
        <v/>
      </c>
      <c r="AW96" s="59" t="str">
        <f t="shared" ca="1" si="43"/>
        <v/>
      </c>
      <c r="AX96" s="62" t="str">
        <f t="shared" ca="1" si="44"/>
        <v/>
      </c>
      <c r="AY96" s="66" t="str">
        <f t="array" aca="1" ref="AY96" ca="1">IFERROR(_xlfn.IFS(OR(AP96=0,AT96=0,AX96=0),0,AND(AP96&lt;&gt;"",AT96&lt;&gt;"",AX96&lt;&gt;""),AVERAGE(AP96,AT96,AX96)),"")</f>
        <v/>
      </c>
    </row>
    <row r="97" spans="3:51" ht="35.25" customHeight="1">
      <c r="C97" s="814" t="str">
        <f>IF(F97=0,"",VLOOKUP(F97,'DFT - GNCP'!$D$4:$E$34,2))</f>
        <v/>
      </c>
      <c r="D97" s="815"/>
      <c r="E97" s="816"/>
      <c r="F97" s="824"/>
      <c r="G97" s="815"/>
      <c r="H97" s="818"/>
      <c r="I97" s="198"/>
      <c r="J97" s="50"/>
      <c r="K97" s="50"/>
      <c r="L97" s="49"/>
      <c r="M97" s="51"/>
      <c r="N97" s="50"/>
      <c r="O97" s="53" t="str">
        <f t="array" aca="1" ref="O97" ca="1">IFERROR(_xlfn.IFS(AND(M97="Baixo",N97="Baixa"),"Muito Baixa",AND(M97="Baixo",N97="Média"),"Baixa",AND(M97="Médio",N97="Baixa"),"Baixa",AND(M97="Baixo",N97="Alta"),"Média",AND(M97="Médio",N97="Média"),"Média",AND(M97="Alto",N97="Baixa"),"Média",AND(M97="Médio",N97="Alta"),"Alta",AND(M97="Alto",N97="Média"),"Alta",AND(M97="Alto",N97="Alta"),"Muito Alta"),"")</f>
        <v/>
      </c>
      <c r="P97" s="54" t="str">
        <f t="array" aca="1" ref="P97" ca="1">IFERROR(_xlfn.IFS(O97="Muito Baixa",0.6,O97="Baixa",0.7,O97="Média",0.8,O97="Alta",0.9,O97="Muito Alta",1),"")</f>
        <v/>
      </c>
      <c r="Q97" s="55"/>
      <c r="R97" s="55"/>
      <c r="S97" s="542" t="str">
        <f t="shared" si="30"/>
        <v/>
      </c>
      <c r="T97" s="47"/>
      <c r="U97" s="543" t="str">
        <f t="shared" si="31"/>
        <v/>
      </c>
      <c r="V97" s="79" t="str">
        <f t="shared" si="32"/>
        <v/>
      </c>
      <c r="W97" s="56" t="str">
        <f t="shared" si="33"/>
        <v/>
      </c>
      <c r="X97" s="546" t="str">
        <f t="shared" si="34"/>
        <v/>
      </c>
      <c r="Y97" s="544" t="e">
        <f t="array" aca="1" ref="Y97" ca="1">_xlfn.IFS(X97="","",X97&lt;=$R$2,$R$2,AND(X97&gt;=$R$2,X97&lt;=$S$2),X97,AND(X97&gt;$S$2,X97&lt;$R$3),$S$2,AND(X97&gt;=$R$3,X97&lt;=$S$3),X97,X97&gt;$S$3,$S$3)</f>
        <v>#NAME?</v>
      </c>
      <c r="Z97" s="56" t="str">
        <f t="shared" si="35"/>
        <v/>
      </c>
      <c r="AA97" s="546" t="str">
        <f t="shared" si="36"/>
        <v/>
      </c>
      <c r="AB97" s="544" t="e">
        <f t="array" aca="1" ref="AB97" ca="1">_xlfn.IFS(AA97="","",AA97&lt;=$R$2,$R$2,AND(AA97&gt;=$R$2,AA97&lt;=$S$2),AA97,AND(AA97&gt;$S$2,AA97&lt;$R$3),$S$2,AND(AA97&gt;=$R$3,AA97&lt;=$S$3),AA97,AA97&gt;$S$3,$S$3)</f>
        <v>#NAME?</v>
      </c>
      <c r="AC97" s="544" t="str">
        <f t="array" aca="1" ref="AC97" ca="1">IFERROR(IF(W97=Z97,_xlfn.IFS(AND(Y97&lt;$S$2,AB97&lt;=$S$2),AB97-Y97,AND(Y97&lt;$S$2,AB97&gt;=$R$3),AB97-Y97-$T$4,AND(Y97&gt;$S$2,AB97&lt;=$S$3),AB97-Y97),FALSE),"")</f>
        <v/>
      </c>
      <c r="AD97" s="544" t="b">
        <f t="array" aca="1" ref="AD97" ca="1">IF(AC97=FALSE,_xlfn.IFS(Y97&lt;=$S$2,$S$2-Y97+($S$3-$R$3),Y97&gt;$S$2,$S$3-Y97),FALSE)</f>
        <v>0</v>
      </c>
      <c r="AE97" s="544" t="b">
        <f t="shared" ca="1" si="37"/>
        <v>0</v>
      </c>
      <c r="AF97" s="78">
        <f>IF(W97&lt;&gt;Z97,(NETWORKDAYS(W97,Z97,LISTAS!$X$2:$X$43)-2),0)</f>
        <v>0</v>
      </c>
      <c r="AG97" s="56" t="str">
        <f t="shared" si="38"/>
        <v/>
      </c>
      <c r="AH97" s="546" t="str">
        <f t="shared" si="39"/>
        <v/>
      </c>
      <c r="AI97" s="544" t="e">
        <f t="array" aca="1" ref="AI97" ca="1">_xlfn.IFS(AH97="","",AH97&lt;=$R$2,$R$2,AND(AH97&gt;=$R$2,AH97&lt;=$S$2),AH97,AND(AH97&gt;$S$2,AH97&lt;$R$3),$S$2,AND(AH97&gt;=$R$3,AH97&lt;=$S$3),AH97,AH97&gt;$S$3,$S$3)</f>
        <v>#NAME?</v>
      </c>
      <c r="AJ97" s="544" t="str">
        <f t="array" aca="1" ref="AJ97" ca="1">IFERROR(IF(W97=AG97,_xlfn.IFS(AND(X97&lt;$S$2,AI97&lt;=$S$2),AI97-X97,AND(X97&lt;$S$2,AI97&gt;=$R$3),AI97-X97-$T$4,AND(X97&gt;$S$2,AI97&lt;=$S$3),AI97-X97),FALSE),"")</f>
        <v/>
      </c>
      <c r="AK97" s="545" t="b">
        <f t="array" aca="1" ref="AK97" ca="1">IF(AJ97=FALSE,_xlfn.IFS(Y97&lt;=$S$2,$S$2-Y97+($S$3-$R$3),Y97&gt;$S$2,$S$3-Y97),FALSE)</f>
        <v>0</v>
      </c>
      <c r="AL97" s="545" t="b">
        <f t="shared" ca="1" si="40"/>
        <v>0</v>
      </c>
      <c r="AM97" s="78">
        <f>IF(AG97&lt;&gt;W97,(NETWORKDAYS(W97,AG97,LISTAS!$X$24:$X$42)-2),0)</f>
        <v>0</v>
      </c>
      <c r="AN97" s="80" t="e">
        <f t="array" aca="1" ref="AN97" ca="1">IF(U97="Erro","Erro",_xlfn.IFS(ISBLANK(T97),"",T97=R97,"DENTRO DO PRAZO",T97&gt;R97,"ATRASADO",T97&lt;R97,"ANTECIPADO"))</f>
        <v>#NAME?</v>
      </c>
      <c r="AO97" s="81" t="str">
        <f t="shared" si="41"/>
        <v/>
      </c>
      <c r="AP97" s="82" t="str">
        <f t="array" aca="1" ref="AP97" ca="1">IFERROR(_xlfn.IFS(AO97*100&gt;80,0,AND(AO97*100&lt;=80,AO97*100&gt;70),2,AND(AO97*100&lt;=70,AO97*100&gt;60),3,AND(AO97*100&lt;=60,AO97*100&gt;50),4,AND(AO97*100&lt;=50,AO97*100&gt;40),5,AND(AO97*100&lt;=40,AO97*100&gt;30),6,AND(AO97*100&lt;=30,AO97*100&gt;20),7,AND(AO97*100&lt;=20,AO97*100&gt;10),8,AND(AO97*100&lt;=10,AO97*100&gt;0),9,AO97=0,10,AND(AO97*100&gt;-25,AO97&lt;0),11,(AO97*100&lt;-25),12),"")</f>
        <v/>
      </c>
      <c r="AQ97" s="591"/>
      <c r="AR97" s="61"/>
      <c r="AS97" s="68" t="str">
        <f t="shared" si="42"/>
        <v/>
      </c>
      <c r="AT97" s="59" t="str">
        <f t="array" aca="1" ref="AT97" ca="1">IFERROR(_xlfn.IFS(AS97*100&lt;15,0,AND(AS97*100&gt;=15,AS97*100&lt;25),2,AND(AS97*100&gt;=25,AS97*100&lt;35),3,AND(AS97*100&gt;=35,AS97*100&lt;45),4,AND(AS97*100&gt;=45,AS97*100&lt;55),5,AND(AS97*100&gt;=55,AS97*100&lt;65),6,AND(AS97*100&gt;=65,AS97*100&lt;75),7,AND(AS97*100&gt;=75,AS97*100&lt;85),8,AND(AS97*100&gt;=85,AS97*100&lt;95),9,AND(AS97*100&gt;=95,AS97*100&lt;105),10,AND(AS97*100&gt;=105,AS97*100&lt;125),11,(AS97*100&gt;=125),12),"")</f>
        <v/>
      </c>
      <c r="AU97" s="591"/>
      <c r="AV97" s="59" t="str">
        <f t="array" aca="1" ref="AV97" ca="1">IFERROR((_xlfn.IFS(AU97="Inaceitável",0,AU97="Ruim",4,AU97="Regular",6,AU97="Bom",8,AU97="Precisa",10,AU97="Excepcional",12)),"")</f>
        <v/>
      </c>
      <c r="AW97" s="59" t="str">
        <f t="shared" ca="1" si="43"/>
        <v/>
      </c>
      <c r="AX97" s="62" t="str">
        <f t="shared" ca="1" si="44"/>
        <v/>
      </c>
      <c r="AY97" s="66" t="str">
        <f t="array" aca="1" ref="AY97" ca="1">IFERROR(_xlfn.IFS(OR(AP97=0,AT97=0,AX97=0),0,AND(AP97&lt;&gt;"",AT97&lt;&gt;"",AX97&lt;&gt;""),AVERAGE(AP97,AT97,AX97)),"")</f>
        <v/>
      </c>
    </row>
    <row r="98" spans="3:51" ht="35.25" customHeight="1">
      <c r="C98" s="814" t="str">
        <f>IF(F98=0,"",VLOOKUP(F98,'DFT - GNCP'!$D$4:$E$34,2))</f>
        <v/>
      </c>
      <c r="D98" s="815"/>
      <c r="E98" s="816"/>
      <c r="F98" s="824"/>
      <c r="G98" s="815"/>
      <c r="H98" s="818"/>
      <c r="I98" s="198"/>
      <c r="J98" s="51"/>
      <c r="K98" s="50"/>
      <c r="L98" s="49"/>
      <c r="M98" s="51"/>
      <c r="N98" s="50"/>
      <c r="O98" s="53" t="str">
        <f t="array" aca="1" ref="O98" ca="1">IFERROR(_xlfn.IFS(AND(M98="Baixo",N98="Baixa"),"Muito Baixa",AND(M98="Baixo",N98="Média"),"Baixa",AND(M98="Médio",N98="Baixa"),"Baixa",AND(M98="Baixo",N98="Alta"),"Média",AND(M98="Médio",N98="Média"),"Média",AND(M98="Alto",N98="Baixa"),"Média",AND(M98="Médio",N98="Alta"),"Alta",AND(M98="Alto",N98="Média"),"Alta",AND(M98="Alto",N98="Alta"),"Muito Alta"),"")</f>
        <v/>
      </c>
      <c r="P98" s="54" t="str">
        <f t="array" aca="1" ref="P98" ca="1">IFERROR(_xlfn.IFS(O98="Muito Baixa",0.6,O98="Baixa",0.7,O98="Média",0.8,O98="Alta",0.9,O98="Muito Alta",1),"")</f>
        <v/>
      </c>
      <c r="Q98" s="55"/>
      <c r="R98" s="55"/>
      <c r="S98" s="542" t="str">
        <f t="shared" si="30"/>
        <v/>
      </c>
      <c r="T98" s="47"/>
      <c r="U98" s="543" t="str">
        <f t="shared" si="31"/>
        <v/>
      </c>
      <c r="V98" s="79" t="str">
        <f t="shared" si="32"/>
        <v/>
      </c>
      <c r="W98" s="56" t="str">
        <f t="shared" si="33"/>
        <v/>
      </c>
      <c r="X98" s="546" t="str">
        <f t="shared" si="34"/>
        <v/>
      </c>
      <c r="Y98" s="544" t="e">
        <f t="array" aca="1" ref="Y98" ca="1">_xlfn.IFS(X98="","",X98&lt;=$R$2,$R$2,AND(X98&gt;=$R$2,X98&lt;=$S$2),X98,AND(X98&gt;$S$2,X98&lt;$R$3),$S$2,AND(X98&gt;=$R$3,X98&lt;=$S$3),X98,X98&gt;$S$3,$S$3)</f>
        <v>#NAME?</v>
      </c>
      <c r="Z98" s="56" t="str">
        <f t="shared" si="35"/>
        <v/>
      </c>
      <c r="AA98" s="546" t="str">
        <f t="shared" si="36"/>
        <v/>
      </c>
      <c r="AB98" s="544" t="e">
        <f t="array" aca="1" ref="AB98" ca="1">_xlfn.IFS(AA98="","",AA98&lt;=$R$2,$R$2,AND(AA98&gt;=$R$2,AA98&lt;=$S$2),AA98,AND(AA98&gt;$S$2,AA98&lt;$R$3),$S$2,AND(AA98&gt;=$R$3,AA98&lt;=$S$3),AA98,AA98&gt;$S$3,$S$3)</f>
        <v>#NAME?</v>
      </c>
      <c r="AC98" s="544" t="str">
        <f t="array" aca="1" ref="AC98" ca="1">IFERROR(IF(W98=Z98,_xlfn.IFS(AND(Y98&lt;$S$2,AB98&lt;=$S$2),AB98-Y98,AND(Y98&lt;$S$2,AB98&gt;=$R$3),AB98-Y98-$T$4,AND(Y98&gt;$S$2,AB98&lt;=$S$3),AB98-Y98),FALSE),"")</f>
        <v/>
      </c>
      <c r="AD98" s="544" t="b">
        <f t="array" aca="1" ref="AD98" ca="1">IF(AC98=FALSE,_xlfn.IFS(Y98&lt;=$S$2,$S$2-Y98+($S$3-$R$3),Y98&gt;$S$2,$S$3-Y98),FALSE)</f>
        <v>0</v>
      </c>
      <c r="AE98" s="544" t="b">
        <f t="shared" ca="1" si="37"/>
        <v>0</v>
      </c>
      <c r="AF98" s="78">
        <f>IF(W98&lt;&gt;Z98,(NETWORKDAYS(W98,Z98,LISTAS!$X$2:$X$43)-2),0)</f>
        <v>0</v>
      </c>
      <c r="AG98" s="56" t="str">
        <f t="shared" si="38"/>
        <v/>
      </c>
      <c r="AH98" s="546" t="str">
        <f t="shared" si="39"/>
        <v/>
      </c>
      <c r="AI98" s="544" t="e">
        <f t="array" aca="1" ref="AI98" ca="1">_xlfn.IFS(AH98="","",AH98&lt;=$R$2,$R$2,AND(AH98&gt;=$R$2,AH98&lt;=$S$2),AH98,AND(AH98&gt;$S$2,AH98&lt;$R$3),$S$2,AND(AH98&gt;=$R$3,AH98&lt;=$S$3),AH98,AH98&gt;$S$3,$S$3)</f>
        <v>#NAME?</v>
      </c>
      <c r="AJ98" s="544" t="str">
        <f t="array" aca="1" ref="AJ98" ca="1">IFERROR(IF(W98=AG98,_xlfn.IFS(AND(X98&lt;$S$2,AI98&lt;=$S$2),AI98-X98,AND(X98&lt;$S$2,AI98&gt;=$R$3),AI98-X98-$T$4,AND(X98&gt;$S$2,AI98&lt;=$S$3),AI98-X98),FALSE),"")</f>
        <v/>
      </c>
      <c r="AK98" s="545" t="b">
        <f t="array" aca="1" ref="AK98" ca="1">IF(AJ98=FALSE,_xlfn.IFS(Y98&lt;=$S$2,$S$2-Y98+($S$3-$R$3),Y98&gt;$S$2,$S$3-Y98),FALSE)</f>
        <v>0</v>
      </c>
      <c r="AL98" s="545" t="b">
        <f t="shared" ca="1" si="40"/>
        <v>0</v>
      </c>
      <c r="AM98" s="78">
        <f>IF(AG98&lt;&gt;W98,(NETWORKDAYS(W98,AG98,LISTAS!$X$24:$X$42)-2),0)</f>
        <v>0</v>
      </c>
      <c r="AN98" s="80" t="e">
        <f t="array" aca="1" ref="AN98" ca="1">IF(U98="Erro","Erro",_xlfn.IFS(ISBLANK(T98),"",T98=R98,"DENTRO DO PRAZO",T98&gt;R98,"ATRASADO",T98&lt;R98,"ANTECIPADO"))</f>
        <v>#NAME?</v>
      </c>
      <c r="AO98" s="81" t="str">
        <f t="shared" si="41"/>
        <v/>
      </c>
      <c r="AP98" s="82" t="str">
        <f t="array" aca="1" ref="AP98" ca="1">IFERROR(_xlfn.IFS(AO98*100&gt;80,0,AND(AO98*100&lt;=80,AO98*100&gt;70),2,AND(AO98*100&lt;=70,AO98*100&gt;60),3,AND(AO98*100&lt;=60,AO98*100&gt;50),4,AND(AO98*100&lt;=50,AO98*100&gt;40),5,AND(AO98*100&lt;=40,AO98*100&gt;30),6,AND(AO98*100&lt;=30,AO98*100&gt;20),7,AND(AO98*100&lt;=20,AO98*100&gt;10),8,AND(AO98*100&lt;=10,AO98*100&gt;0),9,AO98=0,10,AND(AO98*100&gt;-25,AO98&lt;0),11,(AO98*100&lt;-25),12),"")</f>
        <v/>
      </c>
      <c r="AQ98" s="591"/>
      <c r="AR98" s="61"/>
      <c r="AS98" s="68" t="str">
        <f t="shared" si="42"/>
        <v/>
      </c>
      <c r="AT98" s="59" t="str">
        <f t="array" aca="1" ref="AT98" ca="1">IFERROR(_xlfn.IFS(AS98*100&lt;15,0,AND(AS98*100&gt;=15,AS98*100&lt;25),2,AND(AS98*100&gt;=25,AS98*100&lt;35),3,AND(AS98*100&gt;=35,AS98*100&lt;45),4,AND(AS98*100&gt;=45,AS98*100&lt;55),5,AND(AS98*100&gt;=55,AS98*100&lt;65),6,AND(AS98*100&gt;=65,AS98*100&lt;75),7,AND(AS98*100&gt;=75,AS98*100&lt;85),8,AND(AS98*100&gt;=85,AS98*100&lt;95),9,AND(AS98*100&gt;=95,AS98*100&lt;105),10,AND(AS98*100&gt;=105,AS98*100&lt;125),11,(AS98*100&gt;=125),12),"")</f>
        <v/>
      </c>
      <c r="AU98" s="591"/>
      <c r="AV98" s="59" t="str">
        <f t="array" aca="1" ref="AV98" ca="1">IFERROR((_xlfn.IFS(AU98="Inaceitável",0,AU98="Ruim",4,AU98="Regular",6,AU98="Bom",8,AU98="Precisa",10,AU98="Excepcional",12)),"")</f>
        <v/>
      </c>
      <c r="AW98" s="59" t="str">
        <f t="shared" ca="1" si="43"/>
        <v/>
      </c>
      <c r="AX98" s="62" t="str">
        <f t="shared" ca="1" si="44"/>
        <v/>
      </c>
      <c r="AY98" s="66" t="str">
        <f t="array" aca="1" ref="AY98" ca="1">IFERROR(_xlfn.IFS(OR(AP98=0,AT98=0,AX98=0),0,AND(AP98&lt;&gt;"",AT98&lt;&gt;"",AX98&lt;&gt;""),AVERAGE(AP98,AT98,AX98)),"")</f>
        <v/>
      </c>
    </row>
    <row r="99" spans="3:51" ht="35.25" customHeight="1">
      <c r="C99" s="814" t="str">
        <f>IF(F99=0,"",VLOOKUP(F99,'DFT - GNCP'!$D$4:$E$34,2))</f>
        <v/>
      </c>
      <c r="D99" s="815"/>
      <c r="E99" s="816"/>
      <c r="F99" s="824"/>
      <c r="G99" s="815"/>
      <c r="H99" s="818"/>
      <c r="I99" s="198"/>
      <c r="J99" s="50"/>
      <c r="K99" s="50"/>
      <c r="L99" s="49"/>
      <c r="M99" s="51"/>
      <c r="N99" s="50"/>
      <c r="O99" s="53" t="str">
        <f t="array" aca="1" ref="O99" ca="1">IFERROR(_xlfn.IFS(AND(M99="Baixo",N99="Baixa"),"Muito Baixa",AND(M99="Baixo",N99="Média"),"Baixa",AND(M99="Médio",N99="Baixa"),"Baixa",AND(M99="Baixo",N99="Alta"),"Média",AND(M99="Médio",N99="Média"),"Média",AND(M99="Alto",N99="Baixa"),"Média",AND(M99="Médio",N99="Alta"),"Alta",AND(M99="Alto",N99="Média"),"Alta",AND(M99="Alto",N99="Alta"),"Muito Alta"),"")</f>
        <v/>
      </c>
      <c r="P99" s="54" t="str">
        <f t="array" aca="1" ref="P99" ca="1">IFERROR(_xlfn.IFS(O99="Muito Baixa",0.6,O99="Baixa",0.7,O99="Média",0.8,O99="Alta",0.9,O99="Muito Alta",1),"")</f>
        <v/>
      </c>
      <c r="Q99" s="55"/>
      <c r="R99" s="55"/>
      <c r="S99" s="542" t="str">
        <f t="shared" si="30"/>
        <v/>
      </c>
      <c r="T99" s="47"/>
      <c r="U99" s="543" t="str">
        <f t="shared" si="31"/>
        <v/>
      </c>
      <c r="V99" s="79" t="str">
        <f t="shared" si="32"/>
        <v/>
      </c>
      <c r="W99" s="56" t="str">
        <f t="shared" si="33"/>
        <v/>
      </c>
      <c r="X99" s="546" t="str">
        <f t="shared" si="34"/>
        <v/>
      </c>
      <c r="Y99" s="544" t="e">
        <f t="array" aca="1" ref="Y99" ca="1">_xlfn.IFS(X99="","",X99&lt;=$R$2,$R$2,AND(X99&gt;=$R$2,X99&lt;=$S$2),X99,AND(X99&gt;$S$2,X99&lt;$R$3),$S$2,AND(X99&gt;=$R$3,X99&lt;=$S$3),X99,X99&gt;$S$3,$S$3)</f>
        <v>#NAME?</v>
      </c>
      <c r="Z99" s="56" t="str">
        <f t="shared" si="35"/>
        <v/>
      </c>
      <c r="AA99" s="546" t="str">
        <f t="shared" si="36"/>
        <v/>
      </c>
      <c r="AB99" s="544" t="e">
        <f t="array" aca="1" ref="AB99" ca="1">_xlfn.IFS(AA99="","",AA99&lt;=$R$2,$R$2,AND(AA99&gt;=$R$2,AA99&lt;=$S$2),AA99,AND(AA99&gt;$S$2,AA99&lt;$R$3),$S$2,AND(AA99&gt;=$R$3,AA99&lt;=$S$3),AA99,AA99&gt;$S$3,$S$3)</f>
        <v>#NAME?</v>
      </c>
      <c r="AC99" s="544" t="str">
        <f t="array" aca="1" ref="AC99" ca="1">IFERROR(IF(W99=Z99,_xlfn.IFS(AND(Y99&lt;$S$2,AB99&lt;=$S$2),AB99-Y99,AND(Y99&lt;$S$2,AB99&gt;=$R$3),AB99-Y99-$T$4,AND(Y99&gt;$S$2,AB99&lt;=$S$3),AB99-Y99),FALSE),"")</f>
        <v/>
      </c>
      <c r="AD99" s="544" t="b">
        <f t="array" aca="1" ref="AD99" ca="1">IF(AC99=FALSE,_xlfn.IFS(Y99&lt;=$S$2,$S$2-Y99+($S$3-$R$3),Y99&gt;$S$2,$S$3-Y99),FALSE)</f>
        <v>0</v>
      </c>
      <c r="AE99" s="544" t="b">
        <f t="shared" ca="1" si="37"/>
        <v>0</v>
      </c>
      <c r="AF99" s="78">
        <f>IF(W99&lt;&gt;Z99,(NETWORKDAYS(W99,Z99,LISTAS!$X$2:$X$43)-2),0)</f>
        <v>0</v>
      </c>
      <c r="AG99" s="56" t="str">
        <f t="shared" si="38"/>
        <v/>
      </c>
      <c r="AH99" s="546" t="str">
        <f t="shared" si="39"/>
        <v/>
      </c>
      <c r="AI99" s="544" t="e">
        <f t="array" aca="1" ref="AI99" ca="1">_xlfn.IFS(AH99="","",AH99&lt;=$R$2,$R$2,AND(AH99&gt;=$R$2,AH99&lt;=$S$2),AH99,AND(AH99&gt;$S$2,AH99&lt;$R$3),$S$2,AND(AH99&gt;=$R$3,AH99&lt;=$S$3),AH99,AH99&gt;$S$3,$S$3)</f>
        <v>#NAME?</v>
      </c>
      <c r="AJ99" s="544" t="str">
        <f t="array" aca="1" ref="AJ99" ca="1">IFERROR(IF(W99=AG99,_xlfn.IFS(AND(X99&lt;$S$2,AI99&lt;=$S$2),AI99-X99,AND(X99&lt;$S$2,AI99&gt;=$R$3),AI99-X99-$T$4,AND(X99&gt;$S$2,AI99&lt;=$S$3),AI99-X99),FALSE),"")</f>
        <v/>
      </c>
      <c r="AK99" s="545" t="b">
        <f t="array" aca="1" ref="AK99" ca="1">IF(AJ99=FALSE,_xlfn.IFS(Y99&lt;=$S$2,$S$2-Y99+($S$3-$R$3),Y99&gt;$S$2,$S$3-Y99),FALSE)</f>
        <v>0</v>
      </c>
      <c r="AL99" s="545" t="b">
        <f t="shared" ca="1" si="40"/>
        <v>0</v>
      </c>
      <c r="AM99" s="78">
        <f>IF(AG99&lt;&gt;W99,(NETWORKDAYS(W99,AG99,LISTAS!$X$24:$X$42)-2),0)</f>
        <v>0</v>
      </c>
      <c r="AN99" s="80" t="e">
        <f t="array" aca="1" ref="AN99" ca="1">IF(U99="Erro","Erro",_xlfn.IFS(ISBLANK(T99),"",T99=R99,"DENTRO DO PRAZO",T99&gt;R99,"ATRASADO",T99&lt;R99,"ANTECIPADO"))</f>
        <v>#NAME?</v>
      </c>
      <c r="AO99" s="81" t="str">
        <f t="shared" si="41"/>
        <v/>
      </c>
      <c r="AP99" s="82" t="str">
        <f t="array" aca="1" ref="AP99" ca="1">IFERROR(_xlfn.IFS(AO99*100&gt;80,0,AND(AO99*100&lt;=80,AO99*100&gt;70),2,AND(AO99*100&lt;=70,AO99*100&gt;60),3,AND(AO99*100&lt;=60,AO99*100&gt;50),4,AND(AO99*100&lt;=50,AO99*100&gt;40),5,AND(AO99*100&lt;=40,AO99*100&gt;30),6,AND(AO99*100&lt;=30,AO99*100&gt;20),7,AND(AO99*100&lt;=20,AO99*100&gt;10),8,AND(AO99*100&lt;=10,AO99*100&gt;0),9,AO99=0,10,AND(AO99*100&gt;-25,AO99&lt;0),11,(AO99*100&lt;-25),12),"")</f>
        <v/>
      </c>
      <c r="AQ99" s="591"/>
      <c r="AR99" s="61"/>
      <c r="AS99" s="68" t="str">
        <f t="shared" si="42"/>
        <v/>
      </c>
      <c r="AT99" s="59" t="str">
        <f t="array" aca="1" ref="AT99" ca="1">IFERROR(_xlfn.IFS(AS99*100&lt;15,0,AND(AS99*100&gt;=15,AS99*100&lt;25),2,AND(AS99*100&gt;=25,AS99*100&lt;35),3,AND(AS99*100&gt;=35,AS99*100&lt;45),4,AND(AS99*100&gt;=45,AS99*100&lt;55),5,AND(AS99*100&gt;=55,AS99*100&lt;65),6,AND(AS99*100&gt;=65,AS99*100&lt;75),7,AND(AS99*100&gt;=75,AS99*100&lt;85),8,AND(AS99*100&gt;=85,AS99*100&lt;95),9,AND(AS99*100&gt;=95,AS99*100&lt;105),10,AND(AS99*100&gt;=105,AS99*100&lt;125),11,(AS99*100&gt;=125),12),"")</f>
        <v/>
      </c>
      <c r="AU99" s="591"/>
      <c r="AV99" s="59" t="str">
        <f t="array" aca="1" ref="AV99" ca="1">IFERROR((_xlfn.IFS(AU99="Inaceitável",0,AU99="Ruim",4,AU99="Regular",6,AU99="Bom",8,AU99="Precisa",10,AU99="Excepcional",12)),"")</f>
        <v/>
      </c>
      <c r="AW99" s="59" t="str">
        <f t="shared" ca="1" si="43"/>
        <v/>
      </c>
      <c r="AX99" s="62" t="str">
        <f t="shared" ca="1" si="44"/>
        <v/>
      </c>
      <c r="AY99" s="66" t="str">
        <f t="array" aca="1" ref="AY99" ca="1">IFERROR(_xlfn.IFS(OR(AP99=0,AT99=0,AX99=0),0,AND(AP99&lt;&gt;"",AT99&lt;&gt;"",AX99&lt;&gt;""),AVERAGE(AP99,AT99,AX99)),"")</f>
        <v/>
      </c>
    </row>
    <row r="100" spans="3:51" ht="35.25" customHeight="1">
      <c r="C100" s="814" t="str">
        <f>IF(F100=0,"",VLOOKUP(F100,'DFT - GNCP'!$D$4:$E$34,2))</f>
        <v/>
      </c>
      <c r="D100" s="815"/>
      <c r="E100" s="816"/>
      <c r="F100" s="824"/>
      <c r="G100" s="815"/>
      <c r="H100" s="818"/>
      <c r="I100" s="198"/>
      <c r="J100" s="51"/>
      <c r="K100" s="50"/>
      <c r="L100" s="49"/>
      <c r="M100" s="51"/>
      <c r="N100" s="50"/>
      <c r="O100" s="53" t="str">
        <f t="array" aca="1" ref="O100" ca="1">IFERROR(_xlfn.IFS(AND(M100="Baixo",N100="Baixa"),"Muito Baixa",AND(M100="Baixo",N100="Média"),"Baixa",AND(M100="Médio",N100="Baixa"),"Baixa",AND(M100="Baixo",N100="Alta"),"Média",AND(M100="Médio",N100="Média"),"Média",AND(M100="Alto",N100="Baixa"),"Média",AND(M100="Médio",N100="Alta"),"Alta",AND(M100="Alto",N100="Média"),"Alta",AND(M100="Alto",N100="Alta"),"Muito Alta"),"")</f>
        <v/>
      </c>
      <c r="P100" s="54" t="str">
        <f t="array" aca="1" ref="P100" ca="1">IFERROR(_xlfn.IFS(O100="Muito Baixa",0.6,O100="Baixa",0.7,O100="Média",0.8,O100="Alta",0.9,O100="Muito Alta",1),"")</f>
        <v/>
      </c>
      <c r="Q100" s="55"/>
      <c r="R100" s="55"/>
      <c r="S100" s="542" t="str">
        <f t="shared" si="30"/>
        <v/>
      </c>
      <c r="T100" s="47"/>
      <c r="U100" s="543" t="str">
        <f t="shared" si="31"/>
        <v/>
      </c>
      <c r="V100" s="79" t="str">
        <f t="shared" si="32"/>
        <v/>
      </c>
      <c r="W100" s="56" t="str">
        <f t="shared" si="33"/>
        <v/>
      </c>
      <c r="X100" s="546" t="str">
        <f t="shared" si="34"/>
        <v/>
      </c>
      <c r="Y100" s="544" t="e">
        <f t="array" aca="1" ref="Y100" ca="1">_xlfn.IFS(X100="","",X100&lt;=$R$2,$R$2,AND(X100&gt;=$R$2,X100&lt;=$S$2),X100,AND(X100&gt;$S$2,X100&lt;$R$3),$S$2,AND(X100&gt;=$R$3,X100&lt;=$S$3),X100,X100&gt;$S$3,$S$3)</f>
        <v>#NAME?</v>
      </c>
      <c r="Z100" s="56" t="str">
        <f t="shared" si="35"/>
        <v/>
      </c>
      <c r="AA100" s="546" t="str">
        <f t="shared" si="36"/>
        <v/>
      </c>
      <c r="AB100" s="544" t="e">
        <f t="array" aca="1" ref="AB100" ca="1">_xlfn.IFS(AA100="","",AA100&lt;=$R$2,$R$2,AND(AA100&gt;=$R$2,AA100&lt;=$S$2),AA100,AND(AA100&gt;$S$2,AA100&lt;$R$3),$S$2,AND(AA100&gt;=$R$3,AA100&lt;=$S$3),AA100,AA100&gt;$S$3,$S$3)</f>
        <v>#NAME?</v>
      </c>
      <c r="AC100" s="544" t="str">
        <f t="array" aca="1" ref="AC100" ca="1">IFERROR(IF(W100=Z100,_xlfn.IFS(AND(Y100&lt;$S$2,AB100&lt;=$S$2),AB100-Y100,AND(Y100&lt;$S$2,AB100&gt;=$R$3),AB100-Y100-$T$4,AND(Y100&gt;$S$2,AB100&lt;=$S$3),AB100-Y100),FALSE),"")</f>
        <v/>
      </c>
      <c r="AD100" s="544" t="b">
        <f t="array" aca="1" ref="AD100" ca="1">IF(AC100=FALSE,_xlfn.IFS(Y100&lt;=$S$2,$S$2-Y100+($S$3-$R$3),Y100&gt;$S$2,$S$3-Y100),FALSE)</f>
        <v>0</v>
      </c>
      <c r="AE100" s="544" t="b">
        <f t="shared" ca="1" si="37"/>
        <v>0</v>
      </c>
      <c r="AF100" s="78">
        <f>IF(W100&lt;&gt;Z100,(NETWORKDAYS(W100,Z100,LISTAS!$X$2:$X$43)-2),0)</f>
        <v>0</v>
      </c>
      <c r="AG100" s="56" t="str">
        <f t="shared" si="38"/>
        <v/>
      </c>
      <c r="AH100" s="546" t="str">
        <f t="shared" si="39"/>
        <v/>
      </c>
      <c r="AI100" s="544" t="e">
        <f t="array" aca="1" ref="AI100" ca="1">_xlfn.IFS(AH100="","",AH100&lt;=$R$2,$R$2,AND(AH100&gt;=$R$2,AH100&lt;=$S$2),AH100,AND(AH100&gt;$S$2,AH100&lt;$R$3),$S$2,AND(AH100&gt;=$R$3,AH100&lt;=$S$3),AH100,AH100&gt;$S$3,$S$3)</f>
        <v>#NAME?</v>
      </c>
      <c r="AJ100" s="544" t="str">
        <f t="array" aca="1" ref="AJ100" ca="1">IFERROR(IF(W100=AG100,_xlfn.IFS(AND(X100&lt;$S$2,AI100&lt;=$S$2),AI100-X100,AND(X100&lt;$S$2,AI100&gt;=$R$3),AI100-X100-$T$4,AND(X100&gt;$S$2,AI100&lt;=$S$3),AI100-X100),FALSE),"")</f>
        <v/>
      </c>
      <c r="AK100" s="545" t="b">
        <f t="array" aca="1" ref="AK100" ca="1">IF(AJ100=FALSE,_xlfn.IFS(Y100&lt;=$S$2,$S$2-Y100+($S$3-$R$3),Y100&gt;$S$2,$S$3-Y100),FALSE)</f>
        <v>0</v>
      </c>
      <c r="AL100" s="545" t="b">
        <f t="shared" ca="1" si="40"/>
        <v>0</v>
      </c>
      <c r="AM100" s="78">
        <f>IF(AG100&lt;&gt;W100,(NETWORKDAYS(W100,AG100,LISTAS!$X$24:$X$42)-2),0)</f>
        <v>0</v>
      </c>
      <c r="AN100" s="80" t="e">
        <f t="array" aca="1" ref="AN100" ca="1">IF(U100="Erro","Erro",_xlfn.IFS(ISBLANK(T100),"",T100=R100,"DENTRO DO PRAZO",T100&gt;R100,"ATRASADO",T100&lt;R100,"ANTECIPADO"))</f>
        <v>#NAME?</v>
      </c>
      <c r="AO100" s="81" t="str">
        <f t="shared" si="41"/>
        <v/>
      </c>
      <c r="AP100" s="82" t="str">
        <f t="array" aca="1" ref="AP100" ca="1">IFERROR(_xlfn.IFS(AO100*100&gt;80,0,AND(AO100*100&lt;=80,AO100*100&gt;70),2,AND(AO100*100&lt;=70,AO100*100&gt;60),3,AND(AO100*100&lt;=60,AO100*100&gt;50),4,AND(AO100*100&lt;=50,AO100*100&gt;40),5,AND(AO100*100&lt;=40,AO100*100&gt;30),6,AND(AO100*100&lt;=30,AO100*100&gt;20),7,AND(AO100*100&lt;=20,AO100*100&gt;10),8,AND(AO100*100&lt;=10,AO100*100&gt;0),9,AO100=0,10,AND(AO100*100&gt;-25,AO100&lt;0),11,(AO100*100&lt;-25),12),"")</f>
        <v/>
      </c>
      <c r="AQ100" s="591"/>
      <c r="AR100" s="61"/>
      <c r="AS100" s="68" t="str">
        <f t="shared" si="42"/>
        <v/>
      </c>
      <c r="AT100" s="59" t="str">
        <f t="array" aca="1" ref="AT100" ca="1">IFERROR(_xlfn.IFS(AS100*100&lt;15,0,AND(AS100*100&gt;=15,AS100*100&lt;25),2,AND(AS100*100&gt;=25,AS100*100&lt;35),3,AND(AS100*100&gt;=35,AS100*100&lt;45),4,AND(AS100*100&gt;=45,AS100*100&lt;55),5,AND(AS100*100&gt;=55,AS100*100&lt;65),6,AND(AS100*100&gt;=65,AS100*100&lt;75),7,AND(AS100*100&gt;=75,AS100*100&lt;85),8,AND(AS100*100&gt;=85,AS100*100&lt;95),9,AND(AS100*100&gt;=95,AS100*100&lt;105),10,AND(AS100*100&gt;=105,AS100*100&lt;125),11,(AS100*100&gt;=125),12),"")</f>
        <v/>
      </c>
      <c r="AU100" s="591"/>
      <c r="AV100" s="59" t="str">
        <f t="array" aca="1" ref="AV100" ca="1">IFERROR((_xlfn.IFS(AU100="Inaceitável",0,AU100="Ruim",4,AU100="Regular",6,AU100="Bom",8,AU100="Precisa",10,AU100="Excepcional",12)),"")</f>
        <v/>
      </c>
      <c r="AW100" s="59" t="str">
        <f t="shared" ca="1" si="43"/>
        <v/>
      </c>
      <c r="AX100" s="62" t="str">
        <f t="shared" ca="1" si="44"/>
        <v/>
      </c>
      <c r="AY100" s="66" t="str">
        <f t="array" aca="1" ref="AY100" ca="1">IFERROR(_xlfn.IFS(OR(AP100=0,AT100=0,AX100=0),0,AND(AP100&lt;&gt;"",AT100&lt;&gt;"",AX100&lt;&gt;""),AVERAGE(AP100,AT100,AX100)),"")</f>
        <v/>
      </c>
    </row>
    <row r="101" spans="3:51" ht="18" customHeight="1">
      <c r="Q101" s="55"/>
      <c r="R101" s="55"/>
    </row>
    <row r="102" spans="3:51" ht="18" customHeight="1">
      <c r="Q102" s="55"/>
      <c r="R102" s="55"/>
    </row>
    <row r="103" spans="3:51" ht="18" customHeight="1">
      <c r="Q103" s="55"/>
      <c r="R103" s="55"/>
    </row>
    <row r="104" spans="3:51" ht="18" customHeight="1">
      <c r="Q104" s="55"/>
      <c r="R104" s="55"/>
    </row>
    <row r="105" spans="3:51" ht="18" customHeight="1">
      <c r="Q105" s="55"/>
      <c r="R105" s="55"/>
    </row>
    <row r="106" spans="3:51" ht="18" customHeight="1">
      <c r="Q106" s="55"/>
      <c r="R106" s="55"/>
    </row>
    <row r="107" spans="3:51" ht="18" customHeight="1">
      <c r="Q107" s="55"/>
      <c r="R107" s="55"/>
    </row>
    <row r="108" spans="3:51" ht="18" customHeight="1">
      <c r="Q108" s="55"/>
      <c r="R108" s="55"/>
    </row>
    <row r="109" spans="3:51" ht="18" customHeight="1">
      <c r="Q109" s="55"/>
      <c r="R109" s="55"/>
    </row>
  </sheetData>
  <mergeCells count="226">
    <mergeCell ref="C100:E100"/>
    <mergeCell ref="C65:E65"/>
    <mergeCell ref="AQ5:AT5"/>
    <mergeCell ref="C47:E47"/>
    <mergeCell ref="F98:H98"/>
    <mergeCell ref="C19:E19"/>
    <mergeCell ref="C53:E53"/>
    <mergeCell ref="AA3:AA4"/>
    <mergeCell ref="F73:H73"/>
    <mergeCell ref="F88:H88"/>
    <mergeCell ref="C86:E86"/>
    <mergeCell ref="C68:E68"/>
    <mergeCell ref="F99:H99"/>
    <mergeCell ref="C98:E98"/>
    <mergeCell ref="F75:H75"/>
    <mergeCell ref="F70:H70"/>
    <mergeCell ref="C56:E56"/>
    <mergeCell ref="C90:E90"/>
    <mergeCell ref="F62:H62"/>
    <mergeCell ref="C43:E43"/>
    <mergeCell ref="F72:H72"/>
    <mergeCell ref="F46:H46"/>
    <mergeCell ref="C27:E27"/>
    <mergeCell ref="F97:H97"/>
    <mergeCell ref="AZ2:AZ3"/>
    <mergeCell ref="C83:E83"/>
    <mergeCell ref="C58:E58"/>
    <mergeCell ref="F10:H10"/>
    <mergeCell ref="F54:H54"/>
    <mergeCell ref="F19:H19"/>
    <mergeCell ref="C45:E45"/>
    <mergeCell ref="C97:E97"/>
    <mergeCell ref="F74:H74"/>
    <mergeCell ref="C29:E29"/>
    <mergeCell ref="F83:H83"/>
    <mergeCell ref="J5:J6"/>
    <mergeCell ref="F68:H68"/>
    <mergeCell ref="F84:H84"/>
    <mergeCell ref="AH3:AH4"/>
    <mergeCell ref="C64:E64"/>
    <mergeCell ref="F30:H30"/>
    <mergeCell ref="F20:H20"/>
    <mergeCell ref="C54:E54"/>
    <mergeCell ref="C41:E41"/>
    <mergeCell ref="F42:H42"/>
    <mergeCell ref="F80:H80"/>
    <mergeCell ref="C93:E93"/>
    <mergeCell ref="F94:H94"/>
    <mergeCell ref="AG1:AM1"/>
    <mergeCell ref="F37:H37"/>
    <mergeCell ref="W2:AB2"/>
    <mergeCell ref="C67:E67"/>
    <mergeCell ref="AU5:AX5"/>
    <mergeCell ref="C72:E72"/>
    <mergeCell ref="M5:P5"/>
    <mergeCell ref="C28:E28"/>
    <mergeCell ref="F82:H82"/>
    <mergeCell ref="F60:H60"/>
    <mergeCell ref="C37:E37"/>
    <mergeCell ref="F5:H6"/>
    <mergeCell ref="F57:H57"/>
    <mergeCell ref="C69:E69"/>
    <mergeCell ref="C78:E78"/>
    <mergeCell ref="AB3:AB4"/>
    <mergeCell ref="F44:H44"/>
    <mergeCell ref="C30:E30"/>
    <mergeCell ref="F53:H53"/>
    <mergeCell ref="F63:H63"/>
    <mergeCell ref="F34:H34"/>
    <mergeCell ref="C62:E62"/>
    <mergeCell ref="W1:AF1"/>
    <mergeCell ref="F16:H16"/>
    <mergeCell ref="F81:H81"/>
    <mergeCell ref="F38:H38"/>
    <mergeCell ref="C36:E36"/>
    <mergeCell ref="C11:E11"/>
    <mergeCell ref="F90:H90"/>
    <mergeCell ref="F13:H13"/>
    <mergeCell ref="C5:E6"/>
    <mergeCell ref="F71:H71"/>
    <mergeCell ref="F43:H43"/>
    <mergeCell ref="F58:H58"/>
    <mergeCell ref="F52:H52"/>
    <mergeCell ref="F67:H67"/>
    <mergeCell ref="C96:E96"/>
    <mergeCell ref="C92:E92"/>
    <mergeCell ref="C14:E14"/>
    <mergeCell ref="F28:H28"/>
    <mergeCell ref="C76:E76"/>
    <mergeCell ref="C8:E8"/>
    <mergeCell ref="F96:H96"/>
    <mergeCell ref="C17:E17"/>
    <mergeCell ref="F56:H56"/>
    <mergeCell ref="F48:H48"/>
    <mergeCell ref="C88:E88"/>
    <mergeCell ref="F87:H87"/>
    <mergeCell ref="C74:E74"/>
    <mergeCell ref="F89:H89"/>
    <mergeCell ref="C85:E85"/>
    <mergeCell ref="C87:E87"/>
    <mergeCell ref="F69:H69"/>
    <mergeCell ref="C33:E33"/>
    <mergeCell ref="C89:E89"/>
    <mergeCell ref="C79:E79"/>
    <mergeCell ref="F76:H76"/>
    <mergeCell ref="C80:E80"/>
    <mergeCell ref="F85:H85"/>
    <mergeCell ref="C73:E73"/>
    <mergeCell ref="BA2:BA3"/>
    <mergeCell ref="K5:K6"/>
    <mergeCell ref="F24:H24"/>
    <mergeCell ref="C10:E10"/>
    <mergeCell ref="F95:H95"/>
    <mergeCell ref="C16:E16"/>
    <mergeCell ref="F55:H55"/>
    <mergeCell ref="C63:E63"/>
    <mergeCell ref="C50:E50"/>
    <mergeCell ref="F86:H86"/>
    <mergeCell ref="C55:E55"/>
    <mergeCell ref="F79:H79"/>
    <mergeCell ref="F32:H32"/>
    <mergeCell ref="C9:E9"/>
    <mergeCell ref="F26:H26"/>
    <mergeCell ref="AM2:AM4"/>
    <mergeCell ref="T2:T3"/>
    <mergeCell ref="AY5:AY6"/>
    <mergeCell ref="AK2:AK4"/>
    <mergeCell ref="AC2:AC4"/>
    <mergeCell ref="W3:W4"/>
    <mergeCell ref="C82:E82"/>
    <mergeCell ref="AY2:AY3"/>
    <mergeCell ref="I5:I6"/>
    <mergeCell ref="Q1:T1"/>
    <mergeCell ref="AE2:AE4"/>
    <mergeCell ref="Y3:Y4"/>
    <mergeCell ref="C26:E26"/>
    <mergeCell ref="F40:H40"/>
    <mergeCell ref="C35:E35"/>
    <mergeCell ref="F15:H15"/>
    <mergeCell ref="F59:H59"/>
    <mergeCell ref="C66:E66"/>
    <mergeCell ref="F65:H65"/>
    <mergeCell ref="C42:E42"/>
    <mergeCell ref="F12:H12"/>
    <mergeCell ref="F7:H7"/>
    <mergeCell ref="C20:E20"/>
    <mergeCell ref="F21:H21"/>
    <mergeCell ref="C25:E25"/>
    <mergeCell ref="F51:H51"/>
    <mergeCell ref="C13:E13"/>
    <mergeCell ref="F49:H49"/>
    <mergeCell ref="F29:H29"/>
    <mergeCell ref="C15:E15"/>
    <mergeCell ref="F11:H11"/>
    <mergeCell ref="C24:E24"/>
    <mergeCell ref="F25:H25"/>
    <mergeCell ref="C99:E99"/>
    <mergeCell ref="C94:E94"/>
    <mergeCell ref="AG2:AI2"/>
    <mergeCell ref="F41:H41"/>
    <mergeCell ref="C75:E75"/>
    <mergeCell ref="C84:E84"/>
    <mergeCell ref="F35:H35"/>
    <mergeCell ref="C22:E22"/>
    <mergeCell ref="F50:H50"/>
    <mergeCell ref="C59:E59"/>
    <mergeCell ref="F91:H91"/>
    <mergeCell ref="C12:E12"/>
    <mergeCell ref="C46:E46"/>
    <mergeCell ref="C52:E52"/>
    <mergeCell ref="F27:H27"/>
    <mergeCell ref="C61:E61"/>
    <mergeCell ref="C39:E39"/>
    <mergeCell ref="F93:H93"/>
    <mergeCell ref="C70:E70"/>
    <mergeCell ref="C48:E48"/>
    <mergeCell ref="F77:H77"/>
    <mergeCell ref="C32:E32"/>
    <mergeCell ref="C38:E38"/>
    <mergeCell ref="C81:E81"/>
    <mergeCell ref="F100:H100"/>
    <mergeCell ref="C95:E95"/>
    <mergeCell ref="C51:E51"/>
    <mergeCell ref="F47:H47"/>
    <mergeCell ref="L5:L6"/>
    <mergeCell ref="C60:E60"/>
    <mergeCell ref="F22:H22"/>
    <mergeCell ref="C71:E71"/>
    <mergeCell ref="F31:H31"/>
    <mergeCell ref="C23:E23"/>
    <mergeCell ref="F9:H9"/>
    <mergeCell ref="C7:E7"/>
    <mergeCell ref="F61:H61"/>
    <mergeCell ref="F92:H92"/>
    <mergeCell ref="C91:E91"/>
    <mergeCell ref="F39:H39"/>
    <mergeCell ref="C57:E57"/>
    <mergeCell ref="F14:H14"/>
    <mergeCell ref="C18:E18"/>
    <mergeCell ref="C49:E49"/>
    <mergeCell ref="F64:H64"/>
    <mergeCell ref="C77:E77"/>
    <mergeCell ref="C34:E34"/>
    <mergeCell ref="F78:H78"/>
    <mergeCell ref="Q4:S4"/>
    <mergeCell ref="C40:E40"/>
    <mergeCell ref="F8:H8"/>
    <mergeCell ref="X3:X4"/>
    <mergeCell ref="AF2:AF4"/>
    <mergeCell ref="F66:H66"/>
    <mergeCell ref="F17:H17"/>
    <mergeCell ref="C21:E21"/>
    <mergeCell ref="Z3:Z4"/>
    <mergeCell ref="Q5:AP5"/>
    <mergeCell ref="AG3:AG4"/>
    <mergeCell ref="AI3:AI4"/>
    <mergeCell ref="AD2:AD4"/>
    <mergeCell ref="AJ2:AJ4"/>
    <mergeCell ref="AL2:AL4"/>
    <mergeCell ref="C44:E44"/>
    <mergeCell ref="F36:H36"/>
    <mergeCell ref="F18:H18"/>
    <mergeCell ref="F33:H33"/>
    <mergeCell ref="F45:H45"/>
    <mergeCell ref="C31:E31"/>
    <mergeCell ref="F23:H23"/>
  </mergeCells>
  <conditionalFormatting sqref="Q7:Q100">
    <cfRule type="expression" dxfId="6" priority="1">
      <formula>X7&lt;$R$2</formula>
    </cfRule>
  </conditionalFormatting>
  <dataValidations count="8">
    <dataValidation type="list" allowBlank="1" showInputMessage="1" showErrorMessage="1" sqref="AU7:AU100">
      <formula1>Qualidade</formula1>
    </dataValidation>
    <dataValidation type="list" allowBlank="1" showInputMessage="1" showErrorMessage="1" sqref="N7:N100">
      <formula1>Dificuldade</formula1>
    </dataValidation>
    <dataValidation type="list" allowBlank="1" showInputMessage="1" showErrorMessage="1" sqref="M7:M100">
      <formula1>Impacto</formula1>
    </dataValidation>
    <dataValidation type="list" allowBlank="1" showInputMessage="1" showErrorMessage="1" sqref="F7:H100">
      <formula1>Atividade</formula1>
    </dataValidation>
    <dataValidation type="list" allowBlank="1" showInputMessage="1" showErrorMessage="1" sqref="L7:L100">
      <formula1>Prioridade</formula1>
    </dataValidation>
    <dataValidation type="list" allowBlank="1" showInputMessage="1" showErrorMessage="1" sqref="J7:J100">
      <formula1>Tipo_de_entrega</formula1>
    </dataValidation>
    <dataValidation type="list" allowBlank="1" showInputMessage="1" showErrorMessage="1" sqref="K7:K100">
      <formula1>Tipo_de_atividade</formula1>
    </dataValidation>
    <dataValidation allowBlank="1" showInputMessage="1" showErrorMessage="1" sqref="A6 A8:A9 C5 F5 I7:I100 J5:M5 L2 M4 M6:V6 Q5 R2:T3 T4:U4 AE6:AF6 AH6:AI6 AL6:AX6 AY5"/>
  </dataValidations>
  <hyperlinks>
    <hyperlink ref="C4" location="'PT'!A1" display="&lt;&lt; VOLTAR"/>
    <hyperlink ref="D4" location="'DFT - GNCP'!A1" display="&lt;&lt; DFT - GNCP"/>
    <hyperlink ref="A6" location="'PT_R'!A1" display="    Resultado "/>
    <hyperlink ref="A8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M1" workbookViewId="0">
      <selection activeCell="N8" sqref="N8"/>
    </sheetView>
  </sheetViews>
  <sheetFormatPr defaultColWidth="9.125" defaultRowHeight="25.5"/>
  <cols>
    <col min="1" max="1" width="26.75" style="552" customWidth="1"/>
    <col min="2" max="2" width="5.75" style="552" customWidth="1"/>
    <col min="3" max="5" width="24.75" style="552" customWidth="1"/>
    <col min="6" max="6" width="31.625" style="552" customWidth="1"/>
    <col min="7" max="8" width="24.75" style="552" customWidth="1"/>
    <col min="9" max="9" width="30.75" style="552" customWidth="1"/>
    <col min="10" max="11" width="24.75" style="552" customWidth="1"/>
    <col min="12" max="13" width="30.75" style="552" customWidth="1"/>
    <col min="14" max="14" width="15.75" style="552" customWidth="1"/>
    <col min="15" max="15" width="60.75" style="552" customWidth="1"/>
    <col min="16" max="16" width="14.375" style="552" customWidth="1"/>
    <col min="17" max="17" width="15.75" style="69" customWidth="1"/>
    <col min="18" max="18" width="10.75" style="63" customWidth="1"/>
    <col min="19" max="19" width="15.75" style="552" customWidth="1"/>
    <col min="20" max="20" width="24.75" style="552" customWidth="1"/>
    <col min="21" max="21" width="24.75" style="70" customWidth="1"/>
    <col min="22" max="22" width="11.75" style="5" customWidth="1"/>
    <col min="23" max="24" width="24.75" style="5" customWidth="1"/>
    <col min="25" max="25" width="10.375" style="5" customWidth="1"/>
    <col min="26" max="26" width="11.125" style="5" customWidth="1"/>
    <col min="27" max="27" width="24.75" style="5" customWidth="1"/>
    <col min="28" max="28" width="10.125" style="5" customWidth="1"/>
    <col min="29" max="29" width="13" style="5" customWidth="1"/>
    <col min="30" max="30" width="12.25" style="5" customWidth="1"/>
    <col min="31" max="31" width="24.75" style="5" customWidth="1"/>
    <col min="32" max="39" width="9.125" style="552" customWidth="1"/>
    <col min="40" max="16384" width="9.125" style="552"/>
  </cols>
  <sheetData>
    <row r="1" spans="1:31" ht="35.25" customHeight="1">
      <c r="A1" s="559"/>
      <c r="B1" s="16"/>
      <c r="C1" s="175" t="s">
        <v>684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Q1" s="552"/>
    </row>
    <row r="2" spans="1:31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Q2" s="552"/>
    </row>
    <row r="3" spans="1:31" ht="35.25" customHeight="1">
      <c r="A3" s="26" t="s">
        <v>1</v>
      </c>
      <c r="B3" s="10"/>
      <c r="Q3" s="552"/>
    </row>
    <row r="4" spans="1:31" ht="35.25" customHeight="1">
      <c r="A4" s="7" t="s">
        <v>2</v>
      </c>
      <c r="B4" s="2"/>
      <c r="C4" s="595" t="s">
        <v>605</v>
      </c>
      <c r="J4" s="41"/>
      <c r="K4" s="42"/>
      <c r="L4" s="862" t="s">
        <v>685</v>
      </c>
      <c r="M4" s="608"/>
      <c r="N4" s="608"/>
      <c r="O4" s="862" t="s">
        <v>686</v>
      </c>
      <c r="P4" s="608"/>
      <c r="Q4" s="552"/>
    </row>
    <row r="5" spans="1:31" ht="35.25" customHeight="1">
      <c r="A5" s="9" t="s">
        <v>3</v>
      </c>
      <c r="B5" s="2"/>
      <c r="C5" s="838" t="s">
        <v>641</v>
      </c>
      <c r="D5" s="857"/>
      <c r="E5" s="856"/>
      <c r="F5" s="838" t="s">
        <v>642</v>
      </c>
      <c r="G5" s="857"/>
      <c r="H5" s="856"/>
      <c r="I5" s="855" t="s">
        <v>687</v>
      </c>
      <c r="J5" s="855" t="s">
        <v>336</v>
      </c>
      <c r="K5" s="856"/>
      <c r="L5" s="859" t="s">
        <v>688</v>
      </c>
      <c r="M5" s="811"/>
      <c r="N5" s="803"/>
      <c r="O5" s="859" t="s">
        <v>689</v>
      </c>
      <c r="P5" s="803"/>
      <c r="Q5" s="860" t="s">
        <v>3</v>
      </c>
      <c r="R5" s="856"/>
      <c r="S5" s="863" t="s">
        <v>690</v>
      </c>
      <c r="T5" s="509" t="s">
        <v>352</v>
      </c>
      <c r="U5" s="594" t="s">
        <v>606</v>
      </c>
      <c r="V5" s="858"/>
      <c r="W5" s="602"/>
      <c r="X5" s="602"/>
      <c r="Y5" s="602"/>
      <c r="Z5" s="603"/>
      <c r="AA5" s="858"/>
      <c r="AB5" s="602"/>
      <c r="AC5" s="602"/>
      <c r="AD5" s="603"/>
      <c r="AE5" s="599"/>
    </row>
    <row r="6" spans="1:31" ht="35.25" customHeight="1">
      <c r="A6" s="46" t="s">
        <v>607</v>
      </c>
      <c r="B6" s="2"/>
      <c r="C6" s="771"/>
      <c r="D6" s="608"/>
      <c r="E6" s="744"/>
      <c r="F6" s="771"/>
      <c r="G6" s="608"/>
      <c r="H6" s="744"/>
      <c r="I6" s="839"/>
      <c r="J6" s="771"/>
      <c r="K6" s="744"/>
      <c r="L6" s="855" t="s">
        <v>691</v>
      </c>
      <c r="M6" s="803"/>
      <c r="N6" s="592" t="s">
        <v>118</v>
      </c>
      <c r="O6" s="139" t="s">
        <v>692</v>
      </c>
      <c r="P6" s="140" t="s">
        <v>187</v>
      </c>
      <c r="Q6" s="608"/>
      <c r="R6" s="744"/>
      <c r="S6" s="839"/>
      <c r="T6" s="67" t="str">
        <f ca="1">IFERROR(SUBTOTAL(1,Q7:Q100),"")</f>
        <v/>
      </c>
      <c r="U6" s="71" t="e">
        <f t="array" aca="1" ref="U6" ca="1">_xlfn.IFS(T6="","",T6&lt;1%,0,AND(T6&gt;=1%,T6&lt;15%),1,AND(T6&gt;=15%,T6&lt;25%),2,AND(T6&gt;=25%,T6&lt;35%),3,AND(T6&gt;=35%,T6&lt;45%),4,AND(T6&gt;=45%,T6&lt;55%),5,AND(T6&gt;=55%,T6&lt;65%),6,AND(T6&gt;=65%,T6&lt;75%),7,AND(T6&gt;=75%,T6&lt;85%),8,AND(T6&gt;=85%,T6&lt;95%),9,AND(T6&gt;=95%),10)</f>
        <v>#NAME?</v>
      </c>
      <c r="V6" s="13"/>
      <c r="W6" s="553"/>
      <c r="X6" s="553"/>
      <c r="Y6" s="13"/>
      <c r="Z6" s="13"/>
      <c r="AA6" s="553"/>
      <c r="AB6" s="13"/>
      <c r="AC6" s="13"/>
      <c r="AD6" s="13"/>
      <c r="AE6" s="600"/>
    </row>
    <row r="7" spans="1:31" ht="35.25" customHeight="1">
      <c r="A7" s="52" t="s">
        <v>610</v>
      </c>
      <c r="B7" s="2"/>
      <c r="C7" s="852" t="str">
        <f>IF(F7=0,"",VLOOKUP(F7,'DFT - GNCP'!$D$4:$E$34,2))</f>
        <v>Acompanhamento de execução de programas ou projetos realizado</v>
      </c>
      <c r="D7" s="815"/>
      <c r="E7" s="815"/>
      <c r="F7" s="853" t="s">
        <v>693</v>
      </c>
      <c r="G7" s="811"/>
      <c r="H7" s="803"/>
      <c r="I7" s="196" t="s">
        <v>694</v>
      </c>
      <c r="J7" s="854" t="s">
        <v>316</v>
      </c>
      <c r="K7" s="803"/>
      <c r="L7" s="854" t="s">
        <v>695</v>
      </c>
      <c r="M7" s="803"/>
      <c r="N7" s="57" t="str">
        <f t="array" aca="1" ref="N7" ca="1">IFERROR(_xlfn.IFS(L7="Ter conhecimento",1,L7="Ter conhecimento e habilidade em nível básico",2,L7="Ter conhecimento e habilidade em nível intermediário",3,L7="Ter conhecimento e habilidade em nível avançado",4,L7="Ser multiplicador",5),"")</f>
        <v/>
      </c>
      <c r="O7" s="591" t="s">
        <v>130</v>
      </c>
      <c r="P7" s="57" t="str">
        <f t="array" aca="1" ref="P7" ca="1">IFERROR(_xlfn.IFS(O7="Não tem conhecimento",0,O7="Tem conhecimento",1,O7="Tem conhecimento e habilidade em nível básico",2,O7="Tem conhecimento e habilidade em nível intermediário",3,O7="Tem conhecimento e habilidade em nível avançado",4,O7="É multiplicador",5),"")</f>
        <v/>
      </c>
      <c r="Q7" s="74" t="str">
        <f t="shared" ref="Q7:Q38" ca="1" si="0">IF(P7="","",P7/N7)</f>
        <v/>
      </c>
      <c r="R7" s="75" t="e">
        <f t="array" aca="1" ref="R7" ca="1">_xlfn.IFS(P7="","",P7&gt;N7,"↑",P7&lt;N7,"↓",P7="","",P7=N7,"-")</f>
        <v>#NAME?</v>
      </c>
      <c r="S7" s="76" t="str">
        <f t="shared" ref="S7:S38" ca="1" si="1">IF(P7&lt;N7,"Sim", "")</f>
        <v/>
      </c>
      <c r="T7" s="64"/>
      <c r="U7" s="72"/>
    </row>
    <row r="8" spans="1:31" ht="35.25" customHeight="1">
      <c r="A8" s="27" t="s">
        <v>417</v>
      </c>
      <c r="B8" s="2"/>
      <c r="C8" s="852" t="str">
        <f>IF(F8=0,"",VLOOKUP(F8,'DFT - GNCP'!$D$4:$E$34,2))</f>
        <v>Estrutura dos cargos e carreiras do Poder Executivo estadual adequada</v>
      </c>
      <c r="D8" s="815"/>
      <c r="E8" s="815"/>
      <c r="F8" s="853" t="s">
        <v>676</v>
      </c>
      <c r="G8" s="811"/>
      <c r="H8" s="803"/>
      <c r="I8" s="196" t="s">
        <v>696</v>
      </c>
      <c r="J8" s="861" t="s">
        <v>316</v>
      </c>
      <c r="K8" s="803"/>
      <c r="L8" s="861" t="s">
        <v>697</v>
      </c>
      <c r="M8" s="803"/>
      <c r="N8" s="57" t="str">
        <f t="array" aca="1" ref="N8" ca="1">IFERROR(_xlfn.IFS(L8="Ter conhecimento",1,L8="Ter conhecimento e habilidade em nível básico",2,L8="Ter conhecimento e habilidade em nível intermediário",3,L8="Ter conhecimento e habilidade em nível avançado",4,L8="Ser multiplicador",5),"")</f>
        <v/>
      </c>
      <c r="O8" s="593" t="s">
        <v>698</v>
      </c>
      <c r="P8" s="57" t="str">
        <f t="array" aca="1" ref="P8" ca="1">IFERROR(_xlfn.IFS(O8="Não tem conhecimento",0,O8="Tem conhecimento",1,O8="Tem conhecimento e habilidade em nível básico",2,O8="Tem conhecimento e habilidade em nível intermediário",3,O8="Tem conhecimento e habilidade em nível avançado",4,O8="É multiplicador",5),"")</f>
        <v/>
      </c>
      <c r="Q8" s="68" t="str">
        <f t="shared" ca="1" si="0"/>
        <v/>
      </c>
      <c r="R8" s="75" t="e">
        <f t="array" aca="1" ref="R8" ca="1">_xlfn.IFS(P8="","",P8&gt;N8,"↑",P8&lt;N8,"↓",P8="","",P8=N8,"-")</f>
        <v>#NAME?</v>
      </c>
      <c r="S8" s="57" t="str">
        <f t="shared" ca="1" si="1"/>
        <v/>
      </c>
      <c r="T8" s="64"/>
      <c r="U8" s="72"/>
    </row>
    <row r="9" spans="1:31" ht="35.25" customHeight="1">
      <c r="A9" s="46" t="s">
        <v>496</v>
      </c>
      <c r="B9" s="2"/>
      <c r="C9" s="852" t="str">
        <f>IF(F9=0,"",VLOOKUP(F9,'DFT - GNCP'!$D$4:$E$34,2))</f>
        <v>Processos de homologação de estágio probatório analisados</v>
      </c>
      <c r="D9" s="815"/>
      <c r="E9" s="815"/>
      <c r="F9" s="853" t="s">
        <v>675</v>
      </c>
      <c r="G9" s="811"/>
      <c r="H9" s="803"/>
      <c r="I9" s="196" t="s">
        <v>694</v>
      </c>
      <c r="J9" s="854" t="s">
        <v>316</v>
      </c>
      <c r="K9" s="803"/>
      <c r="L9" s="854" t="s">
        <v>697</v>
      </c>
      <c r="M9" s="803"/>
      <c r="N9" s="57" t="str">
        <f t="array" aca="1" ref="N9" ca="1">IFERROR(_xlfn.IFS(L9="Ter conhecimento",1,L9="Ter conhecimento e habilidade em nível básico",2,L9="Ter conhecimento e habilidade em nível intermediário",3,L9="Ter conhecimento e habilidade em nível avançado",4,L9="Ser multiplicador",5),"")</f>
        <v/>
      </c>
      <c r="O9" s="591"/>
      <c r="P9" s="57" t="str">
        <f t="array" aca="1" ref="P9" ca="1">IFERROR(_xlfn.IFS(O9="Não tem conhecimento",0,O9="Tem conhecimento",1,O9="Tem conhecimento e habilidade em nível básico",2,O9="Tem conhecimento e habilidade em nível intermediário",3,O9="Tem conhecimento e habilidade em nível avançado",4,O9="É multiplicador",5),"")</f>
        <v/>
      </c>
      <c r="Q9" s="68" t="str">
        <f t="shared" ca="1" si="0"/>
        <v/>
      </c>
      <c r="R9" s="75" t="e">
        <f t="array" aca="1" ref="R9" ca="1">_xlfn.IFS(P9="","",P9&gt;N9,"↑",P9&lt;N9,"↓",P9="","",P9=N9,"-")</f>
        <v>#NAME?</v>
      </c>
      <c r="S9" s="57" t="str">
        <f t="shared" ca="1" si="1"/>
        <v/>
      </c>
      <c r="T9" s="64"/>
      <c r="U9" s="72"/>
    </row>
    <row r="10" spans="1:31" ht="35.25" customHeight="1">
      <c r="A10" s="9" t="s">
        <v>4</v>
      </c>
      <c r="B10" s="2"/>
      <c r="C10" s="852" t="str">
        <f>IF(F10=0,"",VLOOKUP(F10,'DFT - GNCP'!$D$4:$E$34,2))</f>
        <v/>
      </c>
      <c r="D10" s="815"/>
      <c r="E10" s="815"/>
      <c r="F10" s="853"/>
      <c r="G10" s="811"/>
      <c r="H10" s="803"/>
      <c r="I10" s="196"/>
      <c r="J10" s="854"/>
      <c r="K10" s="803"/>
      <c r="L10" s="854"/>
      <c r="M10" s="803"/>
      <c r="N10" s="57" t="str">
        <f t="array" aca="1" ref="N10" ca="1">IFERROR(_xlfn.IFS(L10="Ter conhecimento",1,L10="Ter conhecimento e habilidade em nível básico",2,L10="Ter conhecimento e habilidade em nível intermediário",3,L10="Ter conhecimento e habilidade em nível avançado",4,L10="Ser multiplicador",5),"")</f>
        <v/>
      </c>
      <c r="O10" s="591"/>
      <c r="P10" s="57" t="str">
        <f t="array" aca="1" ref="P10" ca="1">IFERROR(_xlfn.IFS(O10="Não tem conhecimento",0,O10="Tem conhecimento",1,O10="Tem conhecimento e habilidade em nível básico",2,O10="Tem conhecimento e habilidade em nível intermediário",3,O10="Tem conhecimento e habilidade em nível avançado",4,O10="É multiplicador",5),"")</f>
        <v/>
      </c>
      <c r="Q10" s="68" t="str">
        <f t="shared" ca="1" si="0"/>
        <v/>
      </c>
      <c r="R10" s="75" t="e">
        <f t="array" aca="1" ref="R10" ca="1">_xlfn.IFS(P10="","",P10&gt;N10,"↑",P10&lt;N10,"↓",P10="","",P10=N10,"-")</f>
        <v>#NAME?</v>
      </c>
      <c r="S10" s="57" t="str">
        <f t="shared" ca="1" si="1"/>
        <v/>
      </c>
      <c r="T10" s="64"/>
      <c r="U10" s="72"/>
    </row>
    <row r="11" spans="1:31" ht="35.25" customHeight="1">
      <c r="A11" s="9" t="s">
        <v>5</v>
      </c>
      <c r="B11" s="2"/>
      <c r="C11" s="852" t="str">
        <f>IF(F11=0,"",VLOOKUP(F11,'DFT - GNCP'!$D$4:$E$34,2))</f>
        <v/>
      </c>
      <c r="D11" s="815"/>
      <c r="E11" s="815"/>
      <c r="F11" s="853"/>
      <c r="G11" s="811"/>
      <c r="H11" s="803"/>
      <c r="I11" s="196"/>
      <c r="J11" s="854"/>
      <c r="K11" s="803"/>
      <c r="L11" s="854"/>
      <c r="M11" s="803"/>
      <c r="N11" s="57" t="str">
        <f t="array" aca="1" ref="N11" ca="1">IFERROR(_xlfn.IFS(L11="Ter conhecimento",1,L11="Ter conhecimento e habilidade em nível básico",2,L11="Ter conhecimento e habilidade em nível intermediário",3,L11="Ter conhecimento e habilidade em nível avançado",4,L11="Ser multiplicador",5),"")</f>
        <v/>
      </c>
      <c r="O11" s="591"/>
      <c r="P11" s="57" t="str">
        <f t="array" aca="1" ref="P11" ca="1">IFERROR(_xlfn.IFS(O11="Não tem conhecimento",0,O11="Tem conhecimento",1,O11="Tem conhecimento e habilidade em nível básico",2,O11="Tem conhecimento e habilidade em nível intermediário",3,O11="Tem conhecimento e habilidade em nível avançado",4,O11="É multiplicador",5),"")</f>
        <v/>
      </c>
      <c r="Q11" s="68" t="str">
        <f t="shared" ca="1" si="0"/>
        <v/>
      </c>
      <c r="R11" s="75" t="e">
        <f t="array" aca="1" ref="R11" ca="1">_xlfn.IFS(P11="","",P11&gt;N11,"↑",P11&lt;N11,"↓",P11="","",P11=N11,"-")</f>
        <v>#NAME?</v>
      </c>
      <c r="S11" s="57" t="str">
        <f t="shared" ca="1" si="1"/>
        <v/>
      </c>
      <c r="T11" s="64"/>
      <c r="U11" s="72"/>
    </row>
    <row r="12" spans="1:31" ht="35.25" customHeight="1">
      <c r="A12" s="8" t="s">
        <v>6</v>
      </c>
      <c r="B12" s="2"/>
      <c r="C12" s="852" t="str">
        <f>IF(F12=0,"",VLOOKUP(F12,'DFT - GNCP'!$D$4:$E$34,2))</f>
        <v/>
      </c>
      <c r="D12" s="815"/>
      <c r="E12" s="815"/>
      <c r="F12" s="853"/>
      <c r="G12" s="811"/>
      <c r="H12" s="803"/>
      <c r="I12" s="196"/>
      <c r="J12" s="854"/>
      <c r="K12" s="803"/>
      <c r="L12" s="854"/>
      <c r="M12" s="803"/>
      <c r="N12" s="57" t="str">
        <f t="array" aca="1" ref="N12" ca="1">IFERROR(_xlfn.IFS(L12="Ter conhecimento",1,L12="Ter conhecimento e habilidade em nível básico",2,L12="Ter conhecimento e habilidade em nível intermediário",3,L12="Ter conhecimento e habilidade em nível avançado",4,L12="Ser multiplicador",5),"")</f>
        <v/>
      </c>
      <c r="O12" s="591"/>
      <c r="P12" s="57" t="str">
        <f t="array" aca="1" ref="P12" ca="1">IFERROR(_xlfn.IFS(O12="Não tem conhecimento",0,O12="Tem conhecimento",1,O12="Tem conhecimento e habilidade em nível básico",2,O12="Tem conhecimento e habilidade em nível intermediário",3,O12="Tem conhecimento e habilidade em nível avançado",4,O12="É multiplicador",5),"")</f>
        <v/>
      </c>
      <c r="Q12" s="68" t="str">
        <f t="shared" ca="1" si="0"/>
        <v/>
      </c>
      <c r="R12" s="75" t="e">
        <f t="array" aca="1" ref="R12" ca="1">_xlfn.IFS(P12="","",P12&gt;N12,"↑",P12&lt;N12,"↓",P12="","",P12=N12,"-")</f>
        <v>#NAME?</v>
      </c>
      <c r="S12" s="57" t="str">
        <f t="shared" ca="1" si="1"/>
        <v/>
      </c>
      <c r="T12" s="64"/>
      <c r="U12" s="72"/>
    </row>
    <row r="13" spans="1:31" ht="35.25" customHeight="1">
      <c r="A13" s="8" t="s">
        <v>7</v>
      </c>
      <c r="B13" s="2"/>
      <c r="C13" s="852" t="str">
        <f>IF(F13=0,"",VLOOKUP(F13,'DFT - GNCP'!$D$4:$E$34,2))</f>
        <v/>
      </c>
      <c r="D13" s="815"/>
      <c r="E13" s="815"/>
      <c r="F13" s="853"/>
      <c r="G13" s="811"/>
      <c r="H13" s="803"/>
      <c r="I13" s="196"/>
      <c r="J13" s="854"/>
      <c r="K13" s="803"/>
      <c r="L13" s="854"/>
      <c r="M13" s="803"/>
      <c r="N13" s="57" t="str">
        <f t="array" aca="1" ref="N13" ca="1">IFERROR(_xlfn.IFS(L13="Ter conhecimento",1,L13="Ter conhecimento e habilidade em nível básico",2,L13="Ter conhecimento e habilidade em nível intermediário",3,L13="Ter conhecimento e habilidade em nível avançado",4,L13="Ser multiplicador",5),"")</f>
        <v/>
      </c>
      <c r="O13" s="591"/>
      <c r="P13" s="57" t="str">
        <f t="array" aca="1" ref="P13" ca="1">IFERROR(_xlfn.IFS(O13="Não tem conhecimento",0,O13="Tem conhecimento",1,O13="Tem conhecimento e habilidade em nível básico",2,O13="Tem conhecimento e habilidade em nível intermediário",3,O13="Tem conhecimento e habilidade em nível avançado",4,O13="É multiplicador",5),"")</f>
        <v/>
      </c>
      <c r="Q13" s="68" t="str">
        <f t="shared" ca="1" si="0"/>
        <v/>
      </c>
      <c r="R13" s="75" t="e">
        <f t="array" aca="1" ref="R13" ca="1">_xlfn.IFS(P13="","",P13&gt;N13,"↑",P13&lt;N13,"↓",P13="","",P13=N13,"-")</f>
        <v>#NAME?</v>
      </c>
      <c r="S13" s="57" t="str">
        <f t="shared" ca="1" si="1"/>
        <v/>
      </c>
      <c r="T13" s="64"/>
      <c r="U13" s="72"/>
    </row>
    <row r="14" spans="1:31" ht="35.25" customHeight="1">
      <c r="A14" s="8" t="s">
        <v>8</v>
      </c>
      <c r="C14" s="852" t="str">
        <f>IF(F14=0,"",VLOOKUP(F14,'DFT - GNCP'!$D$4:$E$34,2))</f>
        <v/>
      </c>
      <c r="D14" s="815"/>
      <c r="E14" s="815"/>
      <c r="F14" s="853"/>
      <c r="G14" s="811"/>
      <c r="H14" s="803"/>
      <c r="I14" s="196"/>
      <c r="J14" s="854"/>
      <c r="K14" s="803"/>
      <c r="L14" s="854"/>
      <c r="M14" s="803"/>
      <c r="N14" s="57" t="str">
        <f t="array" aca="1" ref="N14" ca="1">IFERROR(_xlfn.IFS(L14="Ter conhecimento",1,L14="Ter conhecimento e habilidade em nível básico",2,L14="Ter conhecimento e habilidade em nível intermediário",3,L14="Ter conhecimento e habilidade em nível avançado",4,L14="Ser multiplicador",5),"")</f>
        <v/>
      </c>
      <c r="O14" s="591"/>
      <c r="P14" s="57" t="str">
        <f t="array" aca="1" ref="P14" ca="1">IFERROR(_xlfn.IFS(O14="Não tem conhecimento",0,O14="Tem conhecimento",1,O14="Tem conhecimento e habilidade em nível básico",2,O14="Tem conhecimento e habilidade em nível intermediário",3,O14="Tem conhecimento e habilidade em nível avançado",4,O14="É multiplicador",5),"")</f>
        <v/>
      </c>
      <c r="Q14" s="68" t="str">
        <f t="shared" ca="1" si="0"/>
        <v/>
      </c>
      <c r="R14" s="75" t="e">
        <f t="array" aca="1" ref="R14" ca="1">_xlfn.IFS(P14="","",P14&gt;N14,"↑",P14&lt;N14,"↓",P14="","",P14=N14,"-")</f>
        <v>#NAME?</v>
      </c>
      <c r="S14" s="57" t="str">
        <f t="shared" ca="1" si="1"/>
        <v/>
      </c>
      <c r="T14" s="64"/>
      <c r="U14" s="72"/>
    </row>
    <row r="15" spans="1:31" ht="35.25" customHeight="1">
      <c r="A15" s="8" t="s">
        <v>9</v>
      </c>
      <c r="C15" s="852" t="str">
        <f>IF(F15=0,"",VLOOKUP(F15,'DFT - GNCP'!$D$4:$E$34,2))</f>
        <v/>
      </c>
      <c r="D15" s="815"/>
      <c r="E15" s="815"/>
      <c r="F15" s="853"/>
      <c r="G15" s="811"/>
      <c r="H15" s="803"/>
      <c r="I15" s="196"/>
      <c r="J15" s="854"/>
      <c r="K15" s="803"/>
      <c r="L15" s="854"/>
      <c r="M15" s="803"/>
      <c r="N15" s="57" t="str">
        <f t="array" aca="1" ref="N15" ca="1">IFERROR(_xlfn.IFS(L15="Ter conhecimento",1,L15="Ter conhecimento e habilidade em nível básico",2,L15="Ter conhecimento e habilidade em nível intermediário",3,L15="Ter conhecimento e habilidade em nível avançado",4,L15="Ser multiplicador",5),"")</f>
        <v/>
      </c>
      <c r="O15" s="591"/>
      <c r="P15" s="57" t="str">
        <f t="array" aca="1" ref="P15" ca="1">IFERROR(_xlfn.IFS(O15="Não tem conhecimento",0,O15="Tem conhecimento",1,O15="Tem conhecimento e habilidade em nível básico",2,O15="Tem conhecimento e habilidade em nível intermediário",3,O15="Tem conhecimento e habilidade em nível avançado",4,O15="É multiplicador",5),"")</f>
        <v/>
      </c>
      <c r="Q15" s="68" t="str">
        <f t="shared" ca="1" si="0"/>
        <v/>
      </c>
      <c r="R15" s="75" t="e">
        <f t="array" aca="1" ref="R15" ca="1">_xlfn.IFS(P15="","",P15&gt;N15,"↑",P15&lt;N15,"↓",P15="","",P15=N15,"-")</f>
        <v>#NAME?</v>
      </c>
      <c r="S15" s="57" t="str">
        <f t="shared" ca="1" si="1"/>
        <v/>
      </c>
      <c r="T15" s="64"/>
      <c r="U15" s="72"/>
    </row>
    <row r="16" spans="1:31" ht="35.25" customHeight="1">
      <c r="A16" s="8" t="s">
        <v>10</v>
      </c>
      <c r="C16" s="852" t="str">
        <f>IF(F16=0,"",VLOOKUP(F16,'DFT - GNCP'!$D$4:$E$34,2))</f>
        <v/>
      </c>
      <c r="D16" s="815"/>
      <c r="E16" s="815"/>
      <c r="F16" s="853"/>
      <c r="G16" s="811"/>
      <c r="H16" s="803"/>
      <c r="I16" s="196"/>
      <c r="J16" s="854"/>
      <c r="K16" s="803"/>
      <c r="L16" s="854"/>
      <c r="M16" s="803"/>
      <c r="N16" s="57" t="str">
        <f t="array" aca="1" ref="N16" ca="1">IFERROR(_xlfn.IFS(L16="Ter conhecimento",1,L16="Ter conhecimento e habilidade em nível básico",2,L16="Ter conhecimento e habilidade em nível intermediário",3,L16="Ter conhecimento e habilidade em nível avançado",4,L16="Ser multiplicador",5),"")</f>
        <v/>
      </c>
      <c r="O16" s="591"/>
      <c r="P16" s="57" t="str">
        <f t="array" aca="1" ref="P16" ca="1">IFERROR(_xlfn.IFS(O16="Não tem conhecimento",0,O16="Tem conhecimento",1,O16="Tem conhecimento e habilidade em nível básico",2,O16="Tem conhecimento e habilidade em nível intermediário",3,O16="Tem conhecimento e habilidade em nível avançado",4,O16="É multiplicador",5),"")</f>
        <v/>
      </c>
      <c r="Q16" s="68" t="str">
        <f t="shared" ca="1" si="0"/>
        <v/>
      </c>
      <c r="R16" s="75" t="e">
        <f t="array" aca="1" ref="R16" ca="1">_xlfn.IFS(P16="","",P16&gt;N16,"↑",P16&lt;N16,"↓",P16="","",P16=N16,"-")</f>
        <v>#NAME?</v>
      </c>
      <c r="S16" s="57" t="str">
        <f t="shared" ca="1" si="1"/>
        <v/>
      </c>
      <c r="T16" s="64"/>
      <c r="U16" s="72"/>
    </row>
    <row r="17" spans="3:21" ht="35.25" customHeight="1">
      <c r="C17" s="852" t="str">
        <f>IF(F17=0,"",VLOOKUP(F17,'DFT - GNCP'!$D$4:$E$34,2))</f>
        <v/>
      </c>
      <c r="D17" s="815"/>
      <c r="E17" s="815"/>
      <c r="F17" s="853"/>
      <c r="G17" s="811"/>
      <c r="H17" s="803"/>
      <c r="I17" s="196"/>
      <c r="J17" s="854"/>
      <c r="K17" s="803"/>
      <c r="L17" s="854"/>
      <c r="M17" s="803"/>
      <c r="N17" s="57" t="str">
        <f t="array" aca="1" ref="N17" ca="1">IFERROR(_xlfn.IFS(L17="Ter conhecimento",1,L17="Ter conhecimento e habilidade em nível básico",2,L17="Ter conhecimento e habilidade em nível intermediário",3,L17="Ter conhecimento e habilidade em nível avançado",4,L17="Ser multiplicador",5),"")</f>
        <v/>
      </c>
      <c r="O17" s="591"/>
      <c r="P17" s="57" t="str">
        <f t="array" aca="1" ref="P17" ca="1">IFERROR(_xlfn.IFS(O17="Não tem conhecimento",0,O17="Tem conhecimento",1,O17="Tem conhecimento e habilidade em nível básico",2,O17="Tem conhecimento e habilidade em nível intermediário",3,O17="Tem conhecimento e habilidade em nível avançado",4,O17="É multiplicador",5),"")</f>
        <v/>
      </c>
      <c r="Q17" s="68" t="str">
        <f t="shared" ca="1" si="0"/>
        <v/>
      </c>
      <c r="R17" s="75" t="e">
        <f t="array" aca="1" ref="R17" ca="1">_xlfn.IFS(P17="","",P17&gt;N17,"↑",P17&lt;N17,"↓",P17="","",P17=N17,"-")</f>
        <v>#NAME?</v>
      </c>
      <c r="S17" s="57" t="str">
        <f t="shared" ca="1" si="1"/>
        <v/>
      </c>
      <c r="T17" s="64"/>
      <c r="U17" s="72"/>
    </row>
    <row r="18" spans="3:21" ht="35.25" customHeight="1">
      <c r="C18" s="852" t="str">
        <f>IF(F18=0,"",VLOOKUP(F18,'DFT - GNCP'!$D$4:$E$34,2))</f>
        <v/>
      </c>
      <c r="D18" s="815"/>
      <c r="E18" s="815"/>
      <c r="F18" s="853"/>
      <c r="G18" s="811"/>
      <c r="H18" s="803"/>
      <c r="I18" s="196"/>
      <c r="J18" s="854"/>
      <c r="K18" s="803"/>
      <c r="L18" s="854"/>
      <c r="M18" s="803"/>
      <c r="N18" s="57" t="str">
        <f t="array" aca="1" ref="N18" ca="1">IFERROR(_xlfn.IFS(L18="Ter conhecimento",1,L18="Ter conhecimento e habilidade em nível básico",2,L18="Ter conhecimento e habilidade em nível intermediário",3,L18="Ter conhecimento e habilidade em nível avançado",4,L18="Ser multiplicador",5),"")</f>
        <v/>
      </c>
      <c r="O18" s="591"/>
      <c r="P18" s="57" t="str">
        <f t="array" aca="1" ref="P18" ca="1">IFERROR(_xlfn.IFS(O18="Não tem conhecimento",0,O18="Tem conhecimento",1,O18="Tem conhecimento e habilidade em nível básico",2,O18="Tem conhecimento e habilidade em nível intermediário",3,O18="Tem conhecimento e habilidade em nível avançado",4,O18="É multiplicador",5),"")</f>
        <v/>
      </c>
      <c r="Q18" s="68" t="str">
        <f t="shared" ca="1" si="0"/>
        <v/>
      </c>
      <c r="R18" s="75" t="e">
        <f t="array" aca="1" ref="R18" ca="1">_xlfn.IFS(P18="","",P18&gt;N18,"↑",P18&lt;N18,"↓",P18="","",P18=N18,"-")</f>
        <v>#NAME?</v>
      </c>
      <c r="S18" s="57" t="str">
        <f t="shared" ca="1" si="1"/>
        <v/>
      </c>
      <c r="T18" s="64"/>
      <c r="U18" s="72"/>
    </row>
    <row r="19" spans="3:21" ht="35.25" customHeight="1">
      <c r="C19" s="852" t="str">
        <f>IF(F19=0,"",VLOOKUP(F19,'DFT - GNCP'!$D$4:$E$34,2))</f>
        <v/>
      </c>
      <c r="D19" s="815"/>
      <c r="E19" s="815"/>
      <c r="F19" s="853"/>
      <c r="G19" s="811"/>
      <c r="H19" s="803"/>
      <c r="I19" s="196"/>
      <c r="J19" s="854"/>
      <c r="K19" s="803"/>
      <c r="L19" s="854"/>
      <c r="M19" s="803"/>
      <c r="N19" s="57" t="str">
        <f t="array" aca="1" ref="N19" ca="1">IFERROR(_xlfn.IFS(L19="Ter conhecimento",1,L19="Ter conhecimento e habilidade em nível básico",2,L19="Ter conhecimento e habilidade em nível intermediário",3,L19="Ter conhecimento e habilidade em nível avançado",4,L19="Ser multiplicador",5),"")</f>
        <v/>
      </c>
      <c r="O19" s="591"/>
      <c r="P19" s="57" t="str">
        <f t="array" aca="1" ref="P19" ca="1">IFERROR(_xlfn.IFS(O19="Não tem conhecimento",0,O19="Tem conhecimento",1,O19="Tem conhecimento e habilidade em nível básico",2,O19="Tem conhecimento e habilidade em nível intermediário",3,O19="Tem conhecimento e habilidade em nível avançado",4,O19="É multiplicador",5),"")</f>
        <v/>
      </c>
      <c r="Q19" s="68" t="str">
        <f t="shared" ca="1" si="0"/>
        <v/>
      </c>
      <c r="R19" s="75" t="e">
        <f t="array" aca="1" ref="R19" ca="1">_xlfn.IFS(P19="","",P19&gt;N19,"↑",P19&lt;N19,"↓",P19="","",P19=N19,"-")</f>
        <v>#NAME?</v>
      </c>
      <c r="S19" s="57" t="str">
        <f t="shared" ca="1" si="1"/>
        <v/>
      </c>
      <c r="T19" s="64"/>
      <c r="U19" s="72"/>
    </row>
    <row r="20" spans="3:21" ht="35.25" customHeight="1">
      <c r="C20" s="852" t="str">
        <f>IF(F20=0,"",VLOOKUP(F20,'DFT - GNCP'!$D$4:$E$34,2))</f>
        <v/>
      </c>
      <c r="D20" s="815"/>
      <c r="E20" s="815"/>
      <c r="F20" s="853"/>
      <c r="G20" s="811"/>
      <c r="H20" s="803"/>
      <c r="I20" s="196"/>
      <c r="J20" s="854"/>
      <c r="K20" s="803"/>
      <c r="L20" s="854"/>
      <c r="M20" s="803"/>
      <c r="N20" s="57" t="str">
        <f t="array" aca="1" ref="N20" ca="1">IFERROR(_xlfn.IFS(L20="Ter conhecimento",1,L20="Ter conhecimento e habilidade em nível básico",2,L20="Ter conhecimento e habilidade em nível intermediário",3,L20="Ter conhecimento e habilidade em nível avançado",4,L20="Ser multiplicador",5),"")</f>
        <v/>
      </c>
      <c r="O20" s="591"/>
      <c r="P20" s="57" t="str">
        <f t="array" aca="1" ref="P20" ca="1">IFERROR(_xlfn.IFS(O20="Não tem conhecimento",0,O20="Tem conhecimento",1,O20="Tem conhecimento e habilidade em nível básico",2,O20="Tem conhecimento e habilidade em nível intermediário",3,O20="Tem conhecimento e habilidade em nível avançado",4,O20="É multiplicador",5),"")</f>
        <v/>
      </c>
      <c r="Q20" s="68" t="str">
        <f t="shared" ca="1" si="0"/>
        <v/>
      </c>
      <c r="R20" s="75" t="e">
        <f t="array" aca="1" ref="R20" ca="1">_xlfn.IFS(P20="","",P20&gt;N20,"↑",P20&lt;N20,"↓",P20="","",P20=N20,"-")</f>
        <v>#NAME?</v>
      </c>
      <c r="S20" s="57" t="str">
        <f t="shared" ca="1" si="1"/>
        <v/>
      </c>
      <c r="T20" s="64"/>
      <c r="U20" s="72"/>
    </row>
    <row r="21" spans="3:21" ht="35.25" customHeight="1">
      <c r="C21" s="852" t="str">
        <f>IF(F21=0,"",VLOOKUP(F21,'DFT - GNCP'!$D$4:$E$34,2))</f>
        <v/>
      </c>
      <c r="D21" s="815"/>
      <c r="E21" s="815"/>
      <c r="F21" s="853"/>
      <c r="G21" s="811"/>
      <c r="H21" s="803"/>
      <c r="I21" s="196"/>
      <c r="J21" s="854"/>
      <c r="K21" s="803"/>
      <c r="L21" s="854"/>
      <c r="M21" s="803"/>
      <c r="N21" s="57" t="str">
        <f t="array" aca="1" ref="N21" ca="1">IFERROR(_xlfn.IFS(L21="Ter conhecimento",1,L21="Ter conhecimento e habilidade em nível básico",2,L21="Ter conhecimento e habilidade em nível intermediário",3,L21="Ter conhecimento e habilidade em nível avançado",4,L21="Ser multiplicador",5),"")</f>
        <v/>
      </c>
      <c r="O21" s="591"/>
      <c r="P21" s="57" t="str">
        <f t="array" aca="1" ref="P21" ca="1">IFERROR(_xlfn.IFS(O21="Não tem conhecimento",0,O21="Tem conhecimento",1,O21="Tem conhecimento e habilidade em nível básico",2,O21="Tem conhecimento e habilidade em nível intermediário",3,O21="Tem conhecimento e habilidade em nível avançado",4,O21="É multiplicador",5),"")</f>
        <v/>
      </c>
      <c r="Q21" s="68" t="str">
        <f t="shared" ca="1" si="0"/>
        <v/>
      </c>
      <c r="R21" s="75" t="e">
        <f t="array" aca="1" ref="R21" ca="1">_xlfn.IFS(P21="","",P21&gt;N21,"↑",P21&lt;N21,"↓",P21="","",P21=N21,"-")</f>
        <v>#NAME?</v>
      </c>
      <c r="S21" s="57" t="str">
        <f t="shared" ca="1" si="1"/>
        <v/>
      </c>
      <c r="T21" s="64"/>
      <c r="U21" s="72"/>
    </row>
    <row r="22" spans="3:21" ht="35.25" customHeight="1">
      <c r="C22" s="852" t="str">
        <f>IF(F22=0,"",VLOOKUP(F22,'DFT - GNCP'!$D$4:$E$34,2))</f>
        <v/>
      </c>
      <c r="D22" s="815"/>
      <c r="E22" s="815"/>
      <c r="F22" s="853"/>
      <c r="G22" s="811"/>
      <c r="H22" s="803"/>
      <c r="I22" s="196"/>
      <c r="J22" s="854"/>
      <c r="K22" s="803"/>
      <c r="L22" s="854"/>
      <c r="M22" s="803"/>
      <c r="N22" s="57" t="str">
        <f t="array" aca="1" ref="N22" ca="1">IFERROR(_xlfn.IFS(L22="Ter conhecimento",1,L22="Ter conhecimento e habilidade em nível básico",2,L22="Ter conhecimento e habilidade em nível intermediário",3,L22="Ter conhecimento e habilidade em nível avançado",4,L22="Ser multiplicador",5),"")</f>
        <v/>
      </c>
      <c r="O22" s="591"/>
      <c r="P22" s="57" t="str">
        <f t="array" aca="1" ref="P22" ca="1">IFERROR(_xlfn.IFS(O22="Não tem conhecimento",0,O22="Tem conhecimento",1,O22="Tem conhecimento e habilidade em nível básico",2,O22="Tem conhecimento e habilidade em nível intermediário",3,O22="Tem conhecimento e habilidade em nível avançado",4,O22="É multiplicador",5),"")</f>
        <v/>
      </c>
      <c r="Q22" s="68" t="str">
        <f t="shared" ca="1" si="0"/>
        <v/>
      </c>
      <c r="R22" s="75" t="e">
        <f t="array" aca="1" ref="R22" ca="1">_xlfn.IFS(P22="","",P22&gt;N22,"↑",P22&lt;N22,"↓",P22="","",P22=N22,"-")</f>
        <v>#NAME?</v>
      </c>
      <c r="S22" s="57" t="str">
        <f t="shared" ca="1" si="1"/>
        <v/>
      </c>
      <c r="T22" s="64"/>
      <c r="U22" s="72"/>
    </row>
    <row r="23" spans="3:21" ht="35.25" customHeight="1">
      <c r="C23" s="852" t="str">
        <f>IF(F23=0,"",VLOOKUP(F23,'DFT - GNCP'!$D$4:$E$34,2))</f>
        <v/>
      </c>
      <c r="D23" s="815"/>
      <c r="E23" s="815"/>
      <c r="F23" s="853"/>
      <c r="G23" s="811"/>
      <c r="H23" s="803"/>
      <c r="I23" s="196"/>
      <c r="J23" s="854"/>
      <c r="K23" s="803"/>
      <c r="L23" s="854"/>
      <c r="M23" s="803"/>
      <c r="N23" s="57" t="str">
        <f t="array" aca="1" ref="N23" ca="1">IFERROR(_xlfn.IFS(L23="Ter conhecimento",1,L23="Ter conhecimento e habilidade em nível básico",2,L23="Ter conhecimento e habilidade em nível intermediário",3,L23="Ter conhecimento e habilidade em nível avançado",4,L23="Ser multiplicador",5),"")</f>
        <v/>
      </c>
      <c r="O23" s="591"/>
      <c r="P23" s="57" t="str">
        <f t="array" aca="1" ref="P23" ca="1">IFERROR(_xlfn.IFS(O23="Não tem conhecimento",0,O23="Tem conhecimento",1,O23="Tem conhecimento e habilidade em nível básico",2,O23="Tem conhecimento e habilidade em nível intermediário",3,O23="Tem conhecimento e habilidade em nível avançado",4,O23="É multiplicador",5),"")</f>
        <v/>
      </c>
      <c r="Q23" s="68" t="str">
        <f t="shared" ca="1" si="0"/>
        <v/>
      </c>
      <c r="R23" s="75" t="e">
        <f t="array" aca="1" ref="R23" ca="1">_xlfn.IFS(P23="","",P23&gt;N23,"↑",P23&lt;N23,"↓",P23="","",P23=N23,"-")</f>
        <v>#NAME?</v>
      </c>
      <c r="S23" s="57" t="str">
        <f t="shared" ca="1" si="1"/>
        <v/>
      </c>
      <c r="T23" s="64"/>
      <c r="U23" s="72"/>
    </row>
    <row r="24" spans="3:21" ht="35.25" customHeight="1">
      <c r="C24" s="852" t="str">
        <f>IF(F24=0,"",VLOOKUP(F24,'DFT - GNCP'!$D$4:$E$34,2))</f>
        <v/>
      </c>
      <c r="D24" s="815"/>
      <c r="E24" s="815"/>
      <c r="F24" s="853"/>
      <c r="G24" s="811"/>
      <c r="H24" s="803"/>
      <c r="I24" s="196"/>
      <c r="J24" s="854"/>
      <c r="K24" s="803"/>
      <c r="L24" s="854"/>
      <c r="M24" s="803"/>
      <c r="N24" s="57" t="str">
        <f t="array" aca="1" ref="N24" ca="1">IFERROR(_xlfn.IFS(L24="Ter conhecimento",1,L24="Ter conhecimento e habilidade em nível básico",2,L24="Ter conhecimento e habilidade em nível intermediário",3,L24="Ter conhecimento e habilidade em nível avançado",4,L24="Ser multiplicador",5),"")</f>
        <v/>
      </c>
      <c r="O24" s="591"/>
      <c r="P24" s="57" t="str">
        <f t="array" aca="1" ref="P24" ca="1">IFERROR(_xlfn.IFS(O24="Não tem conhecimento",0,O24="Tem conhecimento",1,O24="Tem conhecimento e habilidade em nível básico",2,O24="Tem conhecimento e habilidade em nível intermediário",3,O24="Tem conhecimento e habilidade em nível avançado",4,O24="É multiplicador",5),"")</f>
        <v/>
      </c>
      <c r="Q24" s="68" t="str">
        <f t="shared" ca="1" si="0"/>
        <v/>
      </c>
      <c r="R24" s="75" t="e">
        <f t="array" aca="1" ref="R24" ca="1">_xlfn.IFS(P24="","",P24&gt;N24,"↑",P24&lt;N24,"↓",P24="","",P24=N24,"-")</f>
        <v>#NAME?</v>
      </c>
      <c r="S24" s="57" t="str">
        <f t="shared" ca="1" si="1"/>
        <v/>
      </c>
      <c r="T24" s="64"/>
      <c r="U24" s="72"/>
    </row>
    <row r="25" spans="3:21" ht="35.25" customHeight="1">
      <c r="C25" s="852" t="str">
        <f>IF(F25=0,"",VLOOKUP(F25,'DFT - GNCP'!$D$4:$E$34,2))</f>
        <v/>
      </c>
      <c r="D25" s="815"/>
      <c r="E25" s="815"/>
      <c r="F25" s="853"/>
      <c r="G25" s="811"/>
      <c r="H25" s="803"/>
      <c r="I25" s="196"/>
      <c r="J25" s="854"/>
      <c r="K25" s="803"/>
      <c r="L25" s="854"/>
      <c r="M25" s="803"/>
      <c r="N25" s="57" t="str">
        <f t="array" aca="1" ref="N25" ca="1">IFERROR(_xlfn.IFS(L25="Ter conhecimento",1,L25="Ter conhecimento e habilidade em nível básico",2,L25="Ter conhecimento e habilidade em nível intermediário",3,L25="Ter conhecimento e habilidade em nível avançado",4,L25="Ser multiplicador",5),"")</f>
        <v/>
      </c>
      <c r="O25" s="591"/>
      <c r="P25" s="57" t="str">
        <f t="array" aca="1" ref="P25" ca="1">IFERROR(_xlfn.IFS(O25="Não tem conhecimento",0,O25="Tem conhecimento",1,O25="Tem conhecimento e habilidade em nível básico",2,O25="Tem conhecimento e habilidade em nível intermediário",3,O25="Tem conhecimento e habilidade em nível avançado",4,O25="É multiplicador",5),"")</f>
        <v/>
      </c>
      <c r="Q25" s="68" t="str">
        <f t="shared" ca="1" si="0"/>
        <v/>
      </c>
      <c r="R25" s="75" t="e">
        <f t="array" aca="1" ref="R25" ca="1">_xlfn.IFS(P25="","",P25&gt;N25,"↑",P25&lt;N25,"↓",P25="","",P25=N25,"-")</f>
        <v>#NAME?</v>
      </c>
      <c r="S25" s="57" t="str">
        <f t="shared" ca="1" si="1"/>
        <v/>
      </c>
      <c r="T25" s="64"/>
      <c r="U25" s="72"/>
    </row>
    <row r="26" spans="3:21" ht="35.25" customHeight="1">
      <c r="C26" s="852" t="str">
        <f>IF(F26=0,"",VLOOKUP(F26,'DFT - GNCP'!$D$4:$E$34,2))</f>
        <v/>
      </c>
      <c r="D26" s="815"/>
      <c r="E26" s="815"/>
      <c r="F26" s="853"/>
      <c r="G26" s="811"/>
      <c r="H26" s="803"/>
      <c r="I26" s="196"/>
      <c r="J26" s="854"/>
      <c r="K26" s="803"/>
      <c r="L26" s="854"/>
      <c r="M26" s="803"/>
      <c r="N26" s="57" t="str">
        <f t="array" aca="1" ref="N26" ca="1">IFERROR(_xlfn.IFS(L26="Ter conhecimento",1,L26="Ter conhecimento e habilidade em nível básico",2,L26="Ter conhecimento e habilidade em nível intermediário",3,L26="Ter conhecimento e habilidade em nível avançado",4,L26="Ser multiplicador",5),"")</f>
        <v/>
      </c>
      <c r="O26" s="591"/>
      <c r="P26" s="57" t="str">
        <f t="array" aca="1" ref="P26" ca="1">IFERROR(_xlfn.IFS(O26="Não tem conhecimento",0,O26="Tem conhecimento",1,O26="Tem conhecimento e habilidade em nível básico",2,O26="Tem conhecimento e habilidade em nível intermediário",3,O26="Tem conhecimento e habilidade em nível avançado",4,O26="É multiplicador",5),"")</f>
        <v/>
      </c>
      <c r="Q26" s="68" t="str">
        <f t="shared" ca="1" si="0"/>
        <v/>
      </c>
      <c r="R26" s="75" t="e">
        <f t="array" aca="1" ref="R26" ca="1">_xlfn.IFS(P26="","",P26&gt;N26,"↑",P26&lt;N26,"↓",P26="","",P26=N26,"-")</f>
        <v>#NAME?</v>
      </c>
      <c r="S26" s="57" t="str">
        <f t="shared" ca="1" si="1"/>
        <v/>
      </c>
      <c r="T26" s="64"/>
      <c r="U26" s="72"/>
    </row>
    <row r="27" spans="3:21" ht="35.25" customHeight="1">
      <c r="C27" s="852" t="str">
        <f>IF(F27=0,"",VLOOKUP(F27,'DFT - GNCP'!$D$4:$E$34,2))</f>
        <v/>
      </c>
      <c r="D27" s="815"/>
      <c r="E27" s="815"/>
      <c r="F27" s="853"/>
      <c r="G27" s="811"/>
      <c r="H27" s="803"/>
      <c r="I27" s="196"/>
      <c r="J27" s="854"/>
      <c r="K27" s="803"/>
      <c r="L27" s="854"/>
      <c r="M27" s="803"/>
      <c r="N27" s="57" t="str">
        <f t="array" aca="1" ref="N27" ca="1">IFERROR(_xlfn.IFS(L27="Ter conhecimento",1,L27="Ter conhecimento e habilidade em nível básico",2,L27="Ter conhecimento e habilidade em nível intermediário",3,L27="Ter conhecimento e habilidade em nível avançado",4,L27="Ser multiplicador",5),"")</f>
        <v/>
      </c>
      <c r="O27" s="591"/>
      <c r="P27" s="57" t="str">
        <f t="array" aca="1" ref="P27" ca="1">IFERROR(_xlfn.IFS(O27="Não tem conhecimento",0,O27="Tem conhecimento",1,O27="Tem conhecimento e habilidade em nível básico",2,O27="Tem conhecimento e habilidade em nível intermediário",3,O27="Tem conhecimento e habilidade em nível avançado",4,O27="É multiplicador",5),"")</f>
        <v/>
      </c>
      <c r="Q27" s="68" t="str">
        <f t="shared" ca="1" si="0"/>
        <v/>
      </c>
      <c r="R27" s="75" t="e">
        <f t="array" aca="1" ref="R27" ca="1">_xlfn.IFS(P27="","",P27&gt;N27,"↑",P27&lt;N27,"↓",P27="","",P27=N27,"-")</f>
        <v>#NAME?</v>
      </c>
      <c r="S27" s="57" t="str">
        <f t="shared" ca="1" si="1"/>
        <v/>
      </c>
      <c r="T27" s="64"/>
      <c r="U27" s="72"/>
    </row>
    <row r="28" spans="3:21" ht="35.25" customHeight="1">
      <c r="C28" s="852" t="str">
        <f>IF(F28=0,"",VLOOKUP(F28,'DFT - GNCP'!$D$4:$E$34,2))</f>
        <v/>
      </c>
      <c r="D28" s="815"/>
      <c r="E28" s="815"/>
      <c r="F28" s="853"/>
      <c r="G28" s="811"/>
      <c r="H28" s="803"/>
      <c r="I28" s="196"/>
      <c r="J28" s="854"/>
      <c r="K28" s="803"/>
      <c r="L28" s="854"/>
      <c r="M28" s="803"/>
      <c r="N28" s="57" t="str">
        <f t="array" aca="1" ref="N28" ca="1">IFERROR(_xlfn.IFS(L28="Ter conhecimento",1,L28="Ter conhecimento e habilidade em nível básico",2,L28="Ter conhecimento e habilidade em nível intermediário",3,L28="Ter conhecimento e habilidade em nível avançado",4,L28="Ser multiplicador",5),"")</f>
        <v/>
      </c>
      <c r="O28" s="591"/>
      <c r="P28" s="57" t="str">
        <f t="array" aca="1" ref="P28" ca="1">IFERROR(_xlfn.IFS(O28="Não tem conhecimento",0,O28="Tem conhecimento",1,O28="Tem conhecimento e habilidade em nível básico",2,O28="Tem conhecimento e habilidade em nível intermediário",3,O28="Tem conhecimento e habilidade em nível avançado",4,O28="É multiplicador",5),"")</f>
        <v/>
      </c>
      <c r="Q28" s="68" t="str">
        <f t="shared" ca="1" si="0"/>
        <v/>
      </c>
      <c r="R28" s="75" t="e">
        <f t="array" aca="1" ref="R28" ca="1">_xlfn.IFS(P28="","",P28&gt;N28,"↑",P28&lt;N28,"↓",P28="","",P28=N28,"-")</f>
        <v>#NAME?</v>
      </c>
      <c r="S28" s="57" t="str">
        <f t="shared" ca="1" si="1"/>
        <v/>
      </c>
      <c r="T28" s="64"/>
      <c r="U28" s="72"/>
    </row>
    <row r="29" spans="3:21" ht="35.25" customHeight="1">
      <c r="C29" s="852" t="str">
        <f>IF(F29=0,"",VLOOKUP(F29,'DFT - GNCP'!$D$4:$E$34,2))</f>
        <v/>
      </c>
      <c r="D29" s="815"/>
      <c r="E29" s="815"/>
      <c r="F29" s="853"/>
      <c r="G29" s="811"/>
      <c r="H29" s="803"/>
      <c r="I29" s="196"/>
      <c r="J29" s="854"/>
      <c r="K29" s="803"/>
      <c r="L29" s="854"/>
      <c r="M29" s="803"/>
      <c r="N29" s="57" t="str">
        <f t="array" aca="1" ref="N29" ca="1">IFERROR(_xlfn.IFS(L29="Ter conhecimento",1,L29="Ter conhecimento e habilidade em nível básico",2,L29="Ter conhecimento e habilidade em nível intermediário",3,L29="Ter conhecimento e habilidade em nível avançado",4,L29="Ser multiplicador",5),"")</f>
        <v/>
      </c>
      <c r="O29" s="591"/>
      <c r="P29" s="57" t="str">
        <f t="array" aca="1" ref="P29" ca="1">IFERROR(_xlfn.IFS(O29="Não tem conhecimento",0,O29="Tem conhecimento",1,O29="Tem conhecimento e habilidade em nível básico",2,O29="Tem conhecimento e habilidade em nível intermediário",3,O29="Tem conhecimento e habilidade em nível avançado",4,O29="É multiplicador",5),"")</f>
        <v/>
      </c>
      <c r="Q29" s="68" t="str">
        <f t="shared" ca="1" si="0"/>
        <v/>
      </c>
      <c r="R29" s="75" t="e">
        <f t="array" aca="1" ref="R29" ca="1">_xlfn.IFS(P29="","",P29&gt;N29,"↑",P29&lt;N29,"↓",P29="","",P29=N29,"-")</f>
        <v>#NAME?</v>
      </c>
      <c r="S29" s="57" t="str">
        <f t="shared" ca="1" si="1"/>
        <v/>
      </c>
      <c r="T29" s="64"/>
      <c r="U29" s="72"/>
    </row>
    <row r="30" spans="3:21" ht="35.25" customHeight="1">
      <c r="C30" s="852" t="str">
        <f>IF(F30=0,"",VLOOKUP(F30,'DFT - GNCP'!$D$4:$E$34,2))</f>
        <v/>
      </c>
      <c r="D30" s="815"/>
      <c r="E30" s="815"/>
      <c r="F30" s="853"/>
      <c r="G30" s="811"/>
      <c r="H30" s="803"/>
      <c r="I30" s="196"/>
      <c r="J30" s="854"/>
      <c r="K30" s="803"/>
      <c r="L30" s="854"/>
      <c r="M30" s="803"/>
      <c r="N30" s="57" t="str">
        <f t="array" aca="1" ref="N30" ca="1">IFERROR(_xlfn.IFS(L30="Ter conhecimento",1,L30="Ter conhecimento e habilidade em nível básico",2,L30="Ter conhecimento e habilidade em nível intermediário",3,L30="Ter conhecimento e habilidade em nível avançado",4,L30="Ser multiplicador",5),"")</f>
        <v/>
      </c>
      <c r="O30" s="591"/>
      <c r="P30" s="57" t="str">
        <f t="array" aca="1" ref="P30" ca="1">IFERROR(_xlfn.IFS(O30="Não tem conhecimento",0,O30="Tem conhecimento",1,O30="Tem conhecimento e habilidade em nível básico",2,O30="Tem conhecimento e habilidade em nível intermediário",3,O30="Tem conhecimento e habilidade em nível avançado",4,O30="É multiplicador",5),"")</f>
        <v/>
      </c>
      <c r="Q30" s="68" t="str">
        <f t="shared" ca="1" si="0"/>
        <v/>
      </c>
      <c r="R30" s="75" t="e">
        <f t="array" aca="1" ref="R30" ca="1">_xlfn.IFS(P30="","",P30&gt;N30,"↑",P30&lt;N30,"↓",P30="","",P30=N30,"-")</f>
        <v>#NAME?</v>
      </c>
      <c r="S30" s="57" t="str">
        <f t="shared" ca="1" si="1"/>
        <v/>
      </c>
      <c r="T30" s="64"/>
      <c r="U30" s="72"/>
    </row>
    <row r="31" spans="3:21" ht="35.25" customHeight="1">
      <c r="C31" s="852" t="str">
        <f>IF(F31=0,"",VLOOKUP(F31,'DFT - GNCP'!$D$4:$E$34,2))</f>
        <v/>
      </c>
      <c r="D31" s="815"/>
      <c r="E31" s="815"/>
      <c r="F31" s="853"/>
      <c r="G31" s="811"/>
      <c r="H31" s="803"/>
      <c r="I31" s="196"/>
      <c r="J31" s="854"/>
      <c r="K31" s="803"/>
      <c r="L31" s="854"/>
      <c r="M31" s="803"/>
      <c r="N31" s="57" t="str">
        <f t="array" aca="1" ref="N31" ca="1">IFERROR(_xlfn.IFS(L31="Ter conhecimento",1,L31="Ter conhecimento e habilidade em nível básico",2,L31="Ter conhecimento e habilidade em nível intermediário",3,L31="Ter conhecimento e habilidade em nível avançado",4,L31="Ser multiplicador",5),"")</f>
        <v/>
      </c>
      <c r="O31" s="591"/>
      <c r="P31" s="57" t="str">
        <f t="array" aca="1" ref="P31" ca="1">IFERROR(_xlfn.IFS(O31="Não tem conhecimento",0,O31="Tem conhecimento",1,O31="Tem conhecimento e habilidade em nível básico",2,O31="Tem conhecimento e habilidade em nível intermediário",3,O31="Tem conhecimento e habilidade em nível avançado",4,O31="É multiplicador",5),"")</f>
        <v/>
      </c>
      <c r="Q31" s="68" t="str">
        <f t="shared" ca="1" si="0"/>
        <v/>
      </c>
      <c r="R31" s="75" t="e">
        <f t="array" aca="1" ref="R31" ca="1">_xlfn.IFS(P31="","",P31&gt;N31,"↑",P31&lt;N31,"↓",P31="","",P31=N31,"-")</f>
        <v>#NAME?</v>
      </c>
      <c r="S31" s="57" t="str">
        <f t="shared" ca="1" si="1"/>
        <v/>
      </c>
      <c r="T31" s="64"/>
      <c r="U31" s="72"/>
    </row>
    <row r="32" spans="3:21" ht="35.25" customHeight="1">
      <c r="C32" s="852" t="str">
        <f>IF(F32=0,"",VLOOKUP(F32,'DFT - GNCP'!$D$4:$E$34,2))</f>
        <v/>
      </c>
      <c r="D32" s="815"/>
      <c r="E32" s="815"/>
      <c r="F32" s="853"/>
      <c r="G32" s="811"/>
      <c r="H32" s="803"/>
      <c r="I32" s="196"/>
      <c r="J32" s="854"/>
      <c r="K32" s="803"/>
      <c r="L32" s="854"/>
      <c r="M32" s="803"/>
      <c r="N32" s="57" t="str">
        <f t="array" aca="1" ref="N32" ca="1">IFERROR(_xlfn.IFS(L32="Ter conhecimento",1,L32="Ter conhecimento e habilidade em nível básico",2,L32="Ter conhecimento e habilidade em nível intermediário",3,L32="Ter conhecimento e habilidade em nível avançado",4,L32="Ser multiplicador",5),"")</f>
        <v/>
      </c>
      <c r="O32" s="591"/>
      <c r="P32" s="57" t="str">
        <f t="array" aca="1" ref="P32" ca="1">IFERROR(_xlfn.IFS(O32="Não tem conhecimento",0,O32="Tem conhecimento",1,O32="Tem conhecimento e habilidade em nível básico",2,O32="Tem conhecimento e habilidade em nível intermediário",3,O32="Tem conhecimento e habilidade em nível avançado",4,O32="É multiplicador",5),"")</f>
        <v/>
      </c>
      <c r="Q32" s="68" t="str">
        <f t="shared" ca="1" si="0"/>
        <v/>
      </c>
      <c r="R32" s="75" t="e">
        <f t="array" aca="1" ref="R32" ca="1">_xlfn.IFS(P32="","",P32&gt;N32,"↑",P32&lt;N32,"↓",P32="","",P32=N32,"-")</f>
        <v>#NAME?</v>
      </c>
      <c r="S32" s="57" t="str">
        <f t="shared" ca="1" si="1"/>
        <v/>
      </c>
      <c r="T32" s="64"/>
      <c r="U32" s="72"/>
    </row>
    <row r="33" spans="3:21" ht="35.25" customHeight="1">
      <c r="C33" s="852" t="str">
        <f>IF(F33=0,"",VLOOKUP(F33,'DFT - GNCP'!$D$4:$E$34,2))</f>
        <v/>
      </c>
      <c r="D33" s="815"/>
      <c r="E33" s="815"/>
      <c r="F33" s="853"/>
      <c r="G33" s="811"/>
      <c r="H33" s="803"/>
      <c r="I33" s="196"/>
      <c r="J33" s="854"/>
      <c r="K33" s="803"/>
      <c r="L33" s="854"/>
      <c r="M33" s="803"/>
      <c r="N33" s="57" t="str">
        <f t="array" aca="1" ref="N33" ca="1">IFERROR(_xlfn.IFS(L33="Ter conhecimento",1,L33="Ter conhecimento e habilidade em nível básico",2,L33="Ter conhecimento e habilidade em nível intermediário",3,L33="Ter conhecimento e habilidade em nível avançado",4,L33="Ser multiplicador",5),"")</f>
        <v/>
      </c>
      <c r="O33" s="591"/>
      <c r="P33" s="57" t="str">
        <f t="array" aca="1" ref="P33" ca="1">IFERROR(_xlfn.IFS(O33="Não tem conhecimento",0,O33="Tem conhecimento",1,O33="Tem conhecimento e habilidade em nível básico",2,O33="Tem conhecimento e habilidade em nível intermediário",3,O33="Tem conhecimento e habilidade em nível avançado",4,O33="É multiplicador",5),"")</f>
        <v/>
      </c>
      <c r="Q33" s="68" t="str">
        <f t="shared" ca="1" si="0"/>
        <v/>
      </c>
      <c r="R33" s="75" t="e">
        <f t="array" aca="1" ref="R33" ca="1">_xlfn.IFS(P33="","",P33&gt;N33,"↑",P33&lt;N33,"↓",P33="","",P33=N33,"-")</f>
        <v>#NAME?</v>
      </c>
      <c r="S33" s="57" t="str">
        <f t="shared" ca="1" si="1"/>
        <v/>
      </c>
      <c r="T33" s="64"/>
      <c r="U33" s="72"/>
    </row>
    <row r="34" spans="3:21" ht="35.25" customHeight="1">
      <c r="C34" s="852" t="str">
        <f>IF(F34=0,"",VLOOKUP(F34,'DFT - GNCP'!$D$4:$E$34,2))</f>
        <v/>
      </c>
      <c r="D34" s="815"/>
      <c r="E34" s="815"/>
      <c r="F34" s="853"/>
      <c r="G34" s="811"/>
      <c r="H34" s="803"/>
      <c r="I34" s="196"/>
      <c r="J34" s="854"/>
      <c r="K34" s="803"/>
      <c r="L34" s="854"/>
      <c r="M34" s="803"/>
      <c r="N34" s="57" t="str">
        <f t="array" aca="1" ref="N34" ca="1">IFERROR(_xlfn.IFS(L34="Ter conhecimento",1,L34="Ter conhecimento e habilidade em nível básico",2,L34="Ter conhecimento e habilidade em nível intermediário",3,L34="Ter conhecimento e habilidade em nível avançado",4,L34="Ser multiplicador",5),"")</f>
        <v/>
      </c>
      <c r="O34" s="591"/>
      <c r="P34" s="57" t="str">
        <f t="array" aca="1" ref="P34" ca="1">IFERROR(_xlfn.IFS(O34="Não tem conhecimento",0,O34="Tem conhecimento",1,O34="Tem conhecimento e habilidade em nível básico",2,O34="Tem conhecimento e habilidade em nível intermediário",3,O34="Tem conhecimento e habilidade em nível avançado",4,O34="É multiplicador",5),"")</f>
        <v/>
      </c>
      <c r="Q34" s="68" t="str">
        <f t="shared" ca="1" si="0"/>
        <v/>
      </c>
      <c r="R34" s="75" t="e">
        <f t="array" aca="1" ref="R34" ca="1">_xlfn.IFS(P34="","",P34&gt;N34,"↑",P34&lt;N34,"↓",P34="","",P34=N34,"-")</f>
        <v>#NAME?</v>
      </c>
      <c r="S34" s="57" t="str">
        <f t="shared" ca="1" si="1"/>
        <v/>
      </c>
      <c r="T34" s="64"/>
      <c r="U34" s="72"/>
    </row>
    <row r="35" spans="3:21" ht="35.25" customHeight="1">
      <c r="C35" s="852" t="str">
        <f>IF(F35=0,"",VLOOKUP(F35,'DFT - GNCP'!$D$4:$E$34,2))</f>
        <v/>
      </c>
      <c r="D35" s="815"/>
      <c r="E35" s="815"/>
      <c r="F35" s="853"/>
      <c r="G35" s="811"/>
      <c r="H35" s="803"/>
      <c r="I35" s="196"/>
      <c r="J35" s="854"/>
      <c r="K35" s="803"/>
      <c r="L35" s="854"/>
      <c r="M35" s="803"/>
      <c r="N35" s="57" t="str">
        <f t="array" aca="1" ref="N35" ca="1">IFERROR(_xlfn.IFS(L35="Ter conhecimento",1,L35="Ter conhecimento e habilidade em nível básico",2,L35="Ter conhecimento e habilidade em nível intermediário",3,L35="Ter conhecimento e habilidade em nível avançado",4,L35="Ser multiplicador",5),"")</f>
        <v/>
      </c>
      <c r="O35" s="591"/>
      <c r="P35" s="57" t="str">
        <f t="array" aca="1" ref="P35" ca="1">IFERROR(_xlfn.IFS(O35="Não tem conhecimento",0,O35="Tem conhecimento",1,O35="Tem conhecimento e habilidade em nível básico",2,O35="Tem conhecimento e habilidade em nível intermediário",3,O35="Tem conhecimento e habilidade em nível avançado",4,O35="É multiplicador",5),"")</f>
        <v/>
      </c>
      <c r="Q35" s="68" t="str">
        <f t="shared" ca="1" si="0"/>
        <v/>
      </c>
      <c r="R35" s="75" t="e">
        <f t="array" aca="1" ref="R35" ca="1">_xlfn.IFS(P35="","",P35&gt;N35,"↑",P35&lt;N35,"↓",P35="","",P35=N35,"-")</f>
        <v>#NAME?</v>
      </c>
      <c r="S35" s="57" t="str">
        <f t="shared" ca="1" si="1"/>
        <v/>
      </c>
      <c r="T35" s="64"/>
      <c r="U35" s="72"/>
    </row>
    <row r="36" spans="3:21" ht="35.25" customHeight="1">
      <c r="C36" s="852" t="str">
        <f>IF(F36=0,"",VLOOKUP(F36,'DFT - GNCP'!$D$4:$E$34,2))</f>
        <v/>
      </c>
      <c r="D36" s="815"/>
      <c r="E36" s="815"/>
      <c r="F36" s="853"/>
      <c r="G36" s="811"/>
      <c r="H36" s="803"/>
      <c r="I36" s="196"/>
      <c r="J36" s="854"/>
      <c r="K36" s="803"/>
      <c r="L36" s="854"/>
      <c r="M36" s="803"/>
      <c r="N36" s="57" t="str">
        <f t="array" aca="1" ref="N36" ca="1">IFERROR(_xlfn.IFS(L36="Ter conhecimento",1,L36="Ter conhecimento e habilidade em nível básico",2,L36="Ter conhecimento e habilidade em nível intermediário",3,L36="Ter conhecimento e habilidade em nível avançado",4,L36="Ser multiplicador",5),"")</f>
        <v/>
      </c>
      <c r="O36" s="591"/>
      <c r="P36" s="57" t="str">
        <f t="array" aca="1" ref="P36" ca="1">IFERROR(_xlfn.IFS(O36="Não tem conhecimento",0,O36="Tem conhecimento",1,O36="Tem conhecimento e habilidade em nível básico",2,O36="Tem conhecimento e habilidade em nível intermediário",3,O36="Tem conhecimento e habilidade em nível avançado",4,O36="É multiplicador",5),"")</f>
        <v/>
      </c>
      <c r="Q36" s="68" t="str">
        <f t="shared" ca="1" si="0"/>
        <v/>
      </c>
      <c r="R36" s="75" t="e">
        <f t="array" aca="1" ref="R36" ca="1">_xlfn.IFS(P36="","",P36&gt;N36,"↑",P36&lt;N36,"↓",P36="","",P36=N36,"-")</f>
        <v>#NAME?</v>
      </c>
      <c r="S36" s="57" t="str">
        <f t="shared" ca="1" si="1"/>
        <v/>
      </c>
      <c r="T36" s="64"/>
      <c r="U36" s="72"/>
    </row>
    <row r="37" spans="3:21" ht="35.25" customHeight="1">
      <c r="C37" s="852" t="str">
        <f>IF(F37=0,"",VLOOKUP(F37,'DFT - GNCP'!$D$4:$E$34,2))</f>
        <v/>
      </c>
      <c r="D37" s="815"/>
      <c r="E37" s="815"/>
      <c r="F37" s="853"/>
      <c r="G37" s="811"/>
      <c r="H37" s="803"/>
      <c r="I37" s="196"/>
      <c r="J37" s="854"/>
      <c r="K37" s="803"/>
      <c r="L37" s="854"/>
      <c r="M37" s="803"/>
      <c r="N37" s="57" t="str">
        <f t="array" aca="1" ref="N37" ca="1">IFERROR(_xlfn.IFS(L37="Ter conhecimento",1,L37="Ter conhecimento e habilidade em nível básico",2,L37="Ter conhecimento e habilidade em nível intermediário",3,L37="Ter conhecimento e habilidade em nível avançado",4,L37="Ser multiplicador",5),"")</f>
        <v/>
      </c>
      <c r="O37" s="591"/>
      <c r="P37" s="57" t="str">
        <f t="array" aca="1" ref="P37" ca="1">IFERROR(_xlfn.IFS(O37="Não tem conhecimento",0,O37="Tem conhecimento",1,O37="Tem conhecimento e habilidade em nível básico",2,O37="Tem conhecimento e habilidade em nível intermediário",3,O37="Tem conhecimento e habilidade em nível avançado",4,O37="É multiplicador",5),"")</f>
        <v/>
      </c>
      <c r="Q37" s="68" t="str">
        <f t="shared" ca="1" si="0"/>
        <v/>
      </c>
      <c r="R37" s="75" t="e">
        <f t="array" aca="1" ref="R37" ca="1">_xlfn.IFS(P37="","",P37&gt;N37,"↑",P37&lt;N37,"↓",P37="","",P37=N37,"-")</f>
        <v>#NAME?</v>
      </c>
      <c r="S37" s="57" t="str">
        <f t="shared" ca="1" si="1"/>
        <v/>
      </c>
      <c r="T37" s="64"/>
      <c r="U37" s="72"/>
    </row>
    <row r="38" spans="3:21" ht="35.25" customHeight="1">
      <c r="C38" s="852" t="str">
        <f>IF(F38=0,"",VLOOKUP(F38,'DFT - GNCP'!$D$4:$E$34,2))</f>
        <v/>
      </c>
      <c r="D38" s="815"/>
      <c r="E38" s="815"/>
      <c r="F38" s="853"/>
      <c r="G38" s="811"/>
      <c r="H38" s="803"/>
      <c r="I38" s="196"/>
      <c r="J38" s="854"/>
      <c r="K38" s="803"/>
      <c r="L38" s="854"/>
      <c r="M38" s="803"/>
      <c r="N38" s="57" t="str">
        <f t="array" aca="1" ref="N38" ca="1">IFERROR(_xlfn.IFS(L38="Ter conhecimento",1,L38="Ter conhecimento e habilidade em nível básico",2,L38="Ter conhecimento e habilidade em nível intermediário",3,L38="Ter conhecimento e habilidade em nível avançado",4,L38="Ser multiplicador",5),"")</f>
        <v/>
      </c>
      <c r="O38" s="591"/>
      <c r="P38" s="57" t="str">
        <f t="array" aca="1" ref="P38" ca="1">IFERROR(_xlfn.IFS(O38="Não tem conhecimento",0,O38="Tem conhecimento",1,O38="Tem conhecimento e habilidade em nível básico",2,O38="Tem conhecimento e habilidade em nível intermediário",3,O38="Tem conhecimento e habilidade em nível avançado",4,O38="É multiplicador",5),"")</f>
        <v/>
      </c>
      <c r="Q38" s="68" t="str">
        <f t="shared" ca="1" si="0"/>
        <v/>
      </c>
      <c r="R38" s="75" t="e">
        <f t="array" aca="1" ref="R38" ca="1">_xlfn.IFS(P38="","",P38&gt;N38,"↑",P38&lt;N38,"↓",P38="","",P38=N38,"-")</f>
        <v>#NAME?</v>
      </c>
      <c r="S38" s="57" t="str">
        <f t="shared" ca="1" si="1"/>
        <v/>
      </c>
      <c r="T38" s="64"/>
      <c r="U38" s="72"/>
    </row>
    <row r="39" spans="3:21" ht="35.25" customHeight="1">
      <c r="C39" s="852" t="str">
        <f>IF(F39=0,"",VLOOKUP(F39,'DFT - GNCP'!$D$4:$E$34,2))</f>
        <v/>
      </c>
      <c r="D39" s="815"/>
      <c r="E39" s="815"/>
      <c r="F39" s="853"/>
      <c r="G39" s="811"/>
      <c r="H39" s="803"/>
      <c r="I39" s="196"/>
      <c r="J39" s="854"/>
      <c r="K39" s="803"/>
      <c r="L39" s="854"/>
      <c r="M39" s="803"/>
      <c r="N39" s="57" t="str">
        <f t="array" aca="1" ref="N39" ca="1">IFERROR(_xlfn.IFS(L39="Ter conhecimento",1,L39="Ter conhecimento e habilidade em nível básico",2,L39="Ter conhecimento e habilidade em nível intermediário",3,L39="Ter conhecimento e habilidade em nível avançado",4,L39="Ser multiplicador",5),"")</f>
        <v/>
      </c>
      <c r="O39" s="591"/>
      <c r="P39" s="57" t="str">
        <f t="array" aca="1" ref="P39" ca="1">IFERROR(_xlfn.IFS(O39="Não tem conhecimento",0,O39="Tem conhecimento",1,O39="Tem conhecimento e habilidade em nível básico",2,O39="Tem conhecimento e habilidade em nível intermediário",3,O39="Tem conhecimento e habilidade em nível avançado",4,O39="É multiplicador",5),"")</f>
        <v/>
      </c>
      <c r="Q39" s="68" t="str">
        <f t="shared" ref="Q39:Q70" ca="1" si="2">IF(P39="","",P39/N39)</f>
        <v/>
      </c>
      <c r="R39" s="75" t="e">
        <f t="array" aca="1" ref="R39" ca="1">_xlfn.IFS(P39="","",P39&gt;N39,"↑",P39&lt;N39,"↓",P39="","",P39=N39,"-")</f>
        <v>#NAME?</v>
      </c>
      <c r="S39" s="57" t="str">
        <f t="shared" ref="S39:S70" ca="1" si="3">IF(P39&lt;N39,"Sim", "")</f>
        <v/>
      </c>
      <c r="T39" s="64"/>
      <c r="U39" s="72"/>
    </row>
    <row r="40" spans="3:21" ht="35.25" customHeight="1">
      <c r="C40" s="852" t="str">
        <f>IF(F40=0,"",VLOOKUP(F40,'DFT - GNCP'!$D$4:$E$34,2))</f>
        <v/>
      </c>
      <c r="D40" s="815"/>
      <c r="E40" s="815"/>
      <c r="F40" s="853"/>
      <c r="G40" s="811"/>
      <c r="H40" s="803"/>
      <c r="I40" s="196"/>
      <c r="J40" s="854"/>
      <c r="K40" s="803"/>
      <c r="L40" s="854"/>
      <c r="M40" s="803"/>
      <c r="N40" s="57" t="str">
        <f t="array" aca="1" ref="N40" ca="1">IFERROR(_xlfn.IFS(L40="Ter conhecimento",1,L40="Ter conhecimento e habilidade em nível básico",2,L40="Ter conhecimento e habilidade em nível intermediário",3,L40="Ter conhecimento e habilidade em nível avançado",4,L40="Ser multiplicador",5),"")</f>
        <v/>
      </c>
      <c r="O40" s="591"/>
      <c r="P40" s="57" t="str">
        <f t="array" aca="1" ref="P40" ca="1">IFERROR(_xlfn.IFS(O40="Não tem conhecimento",0,O40="Tem conhecimento",1,O40="Tem conhecimento e habilidade em nível básico",2,O40="Tem conhecimento e habilidade em nível intermediário",3,O40="Tem conhecimento e habilidade em nível avançado",4,O40="É multiplicador",5),"")</f>
        <v/>
      </c>
      <c r="Q40" s="68" t="str">
        <f t="shared" ca="1" si="2"/>
        <v/>
      </c>
      <c r="R40" s="75" t="e">
        <f t="array" aca="1" ref="R40" ca="1">_xlfn.IFS(P40="","",P40&gt;N40,"↑",P40&lt;N40,"↓",P40="","",P40=N40,"-")</f>
        <v>#NAME?</v>
      </c>
      <c r="S40" s="57" t="str">
        <f t="shared" ca="1" si="3"/>
        <v/>
      </c>
      <c r="T40" s="64"/>
      <c r="U40" s="72"/>
    </row>
    <row r="41" spans="3:21" ht="35.25" customHeight="1">
      <c r="C41" s="852" t="str">
        <f>IF(F41=0,"",VLOOKUP(F41,'DFT - GNCP'!$D$4:$E$34,2))</f>
        <v/>
      </c>
      <c r="D41" s="815"/>
      <c r="E41" s="815"/>
      <c r="F41" s="853"/>
      <c r="G41" s="811"/>
      <c r="H41" s="803"/>
      <c r="I41" s="196"/>
      <c r="J41" s="854"/>
      <c r="K41" s="803"/>
      <c r="L41" s="854"/>
      <c r="M41" s="803"/>
      <c r="N41" s="57" t="str">
        <f t="array" aca="1" ref="N41" ca="1">IFERROR(_xlfn.IFS(L41="Ter conhecimento",1,L41="Ter conhecimento e habilidade em nível básico",2,L41="Ter conhecimento e habilidade em nível intermediário",3,L41="Ter conhecimento e habilidade em nível avançado",4,L41="Ser multiplicador",5),"")</f>
        <v/>
      </c>
      <c r="O41" s="591"/>
      <c r="P41" s="57" t="str">
        <f t="array" aca="1" ref="P41" ca="1">IFERROR(_xlfn.IFS(O41="Não tem conhecimento",0,O41="Tem conhecimento",1,O41="Tem conhecimento e habilidade em nível básico",2,O41="Tem conhecimento e habilidade em nível intermediário",3,O41="Tem conhecimento e habilidade em nível avançado",4,O41="É multiplicador",5),"")</f>
        <v/>
      </c>
      <c r="Q41" s="68" t="str">
        <f t="shared" ca="1" si="2"/>
        <v/>
      </c>
      <c r="R41" s="75" t="e">
        <f t="array" aca="1" ref="R41" ca="1">_xlfn.IFS(P41="","",P41&gt;N41,"↑",P41&lt;N41,"↓",P41="","",P41=N41,"-")</f>
        <v>#NAME?</v>
      </c>
      <c r="S41" s="57" t="str">
        <f t="shared" ca="1" si="3"/>
        <v/>
      </c>
      <c r="T41" s="64"/>
      <c r="U41" s="72"/>
    </row>
    <row r="42" spans="3:21" ht="35.25" customHeight="1">
      <c r="C42" s="852" t="str">
        <f>IF(F42=0,"",VLOOKUP(F42,'DFT - GNCP'!$D$4:$E$34,2))</f>
        <v/>
      </c>
      <c r="D42" s="815"/>
      <c r="E42" s="815"/>
      <c r="F42" s="853"/>
      <c r="G42" s="811"/>
      <c r="H42" s="803"/>
      <c r="I42" s="196"/>
      <c r="J42" s="854"/>
      <c r="K42" s="803"/>
      <c r="L42" s="854"/>
      <c r="M42" s="803"/>
      <c r="N42" s="57" t="str">
        <f t="array" aca="1" ref="N42" ca="1">IFERROR(_xlfn.IFS(L42="Ter conhecimento",1,L42="Ter conhecimento e habilidade em nível básico",2,L42="Ter conhecimento e habilidade em nível intermediário",3,L42="Ter conhecimento e habilidade em nível avançado",4,L42="Ser multiplicador",5),"")</f>
        <v/>
      </c>
      <c r="O42" s="591"/>
      <c r="P42" s="57" t="str">
        <f t="array" aca="1" ref="P42" ca="1">IFERROR(_xlfn.IFS(O42="Não tem conhecimento",0,O42="Tem conhecimento",1,O42="Tem conhecimento e habilidade em nível básico",2,O42="Tem conhecimento e habilidade em nível intermediário",3,O42="Tem conhecimento e habilidade em nível avançado",4,O42="É multiplicador",5),"")</f>
        <v/>
      </c>
      <c r="Q42" s="68" t="str">
        <f t="shared" ca="1" si="2"/>
        <v/>
      </c>
      <c r="R42" s="75" t="e">
        <f t="array" aca="1" ref="R42" ca="1">_xlfn.IFS(P42="","",P42&gt;N42,"↑",P42&lt;N42,"↓",P42="","",P42=N42,"-")</f>
        <v>#NAME?</v>
      </c>
      <c r="S42" s="57" t="str">
        <f t="shared" ca="1" si="3"/>
        <v/>
      </c>
      <c r="T42" s="64"/>
      <c r="U42" s="72"/>
    </row>
    <row r="43" spans="3:21" ht="35.25" customHeight="1">
      <c r="C43" s="852" t="str">
        <f>IF(F43=0,"",VLOOKUP(F43,'DFT - GNCP'!$D$4:$E$34,2))</f>
        <v/>
      </c>
      <c r="D43" s="815"/>
      <c r="E43" s="815"/>
      <c r="F43" s="853"/>
      <c r="G43" s="811"/>
      <c r="H43" s="803"/>
      <c r="I43" s="196"/>
      <c r="J43" s="854"/>
      <c r="K43" s="803"/>
      <c r="L43" s="854"/>
      <c r="M43" s="803"/>
      <c r="N43" s="57" t="str">
        <f t="array" aca="1" ref="N43" ca="1">IFERROR(_xlfn.IFS(L43="Ter conhecimento",1,L43="Ter conhecimento e habilidade em nível básico",2,L43="Ter conhecimento e habilidade em nível intermediário",3,L43="Ter conhecimento e habilidade em nível avançado",4,L43="Ser multiplicador",5),"")</f>
        <v/>
      </c>
      <c r="O43" s="591"/>
      <c r="P43" s="57" t="str">
        <f t="array" aca="1" ref="P43" ca="1">IFERROR(_xlfn.IFS(O43="Não tem conhecimento",0,O43="Tem conhecimento",1,O43="Tem conhecimento e habilidade em nível básico",2,O43="Tem conhecimento e habilidade em nível intermediário",3,O43="Tem conhecimento e habilidade em nível avançado",4,O43="É multiplicador",5),"")</f>
        <v/>
      </c>
      <c r="Q43" s="68" t="str">
        <f t="shared" ca="1" si="2"/>
        <v/>
      </c>
      <c r="R43" s="75" t="e">
        <f t="array" aca="1" ref="R43" ca="1">_xlfn.IFS(P43="","",P43&gt;N43,"↑",P43&lt;N43,"↓",P43="","",P43=N43,"-")</f>
        <v>#NAME?</v>
      </c>
      <c r="S43" s="57" t="str">
        <f t="shared" ca="1" si="3"/>
        <v/>
      </c>
      <c r="T43" s="64"/>
      <c r="U43" s="72"/>
    </row>
    <row r="44" spans="3:21" ht="35.25" customHeight="1">
      <c r="C44" s="852" t="str">
        <f>IF(F44=0,"",VLOOKUP(F44,'DFT - GNCP'!$D$4:$E$34,2))</f>
        <v/>
      </c>
      <c r="D44" s="815"/>
      <c r="E44" s="815"/>
      <c r="F44" s="853"/>
      <c r="G44" s="811"/>
      <c r="H44" s="803"/>
      <c r="I44" s="196"/>
      <c r="J44" s="854"/>
      <c r="K44" s="803"/>
      <c r="L44" s="854"/>
      <c r="M44" s="803"/>
      <c r="N44" s="57" t="str">
        <f t="array" aca="1" ref="N44" ca="1">IFERROR(_xlfn.IFS(L44="Ter conhecimento",1,L44="Ter conhecimento e habilidade em nível básico",2,L44="Ter conhecimento e habilidade em nível intermediário",3,L44="Ter conhecimento e habilidade em nível avançado",4,L44="Ser multiplicador",5),"")</f>
        <v/>
      </c>
      <c r="O44" s="591"/>
      <c r="P44" s="57" t="str">
        <f t="array" aca="1" ref="P44" ca="1">IFERROR(_xlfn.IFS(O44="Não tem conhecimento",0,O44="Tem conhecimento",1,O44="Tem conhecimento e habilidade em nível básico",2,O44="Tem conhecimento e habilidade em nível intermediário",3,O44="Tem conhecimento e habilidade em nível avançado",4,O44="É multiplicador",5),"")</f>
        <v/>
      </c>
      <c r="Q44" s="68" t="str">
        <f t="shared" ca="1" si="2"/>
        <v/>
      </c>
      <c r="R44" s="75" t="e">
        <f t="array" aca="1" ref="R44" ca="1">_xlfn.IFS(P44="","",P44&gt;N44,"↑",P44&lt;N44,"↓",P44="","",P44=N44,"-")</f>
        <v>#NAME?</v>
      </c>
      <c r="S44" s="57" t="str">
        <f t="shared" ca="1" si="3"/>
        <v/>
      </c>
      <c r="T44" s="64"/>
      <c r="U44" s="72"/>
    </row>
    <row r="45" spans="3:21" ht="35.25" customHeight="1">
      <c r="C45" s="852" t="str">
        <f>IF(F45=0,"",VLOOKUP(F45,'DFT - GNCP'!$D$4:$E$34,2))</f>
        <v/>
      </c>
      <c r="D45" s="815"/>
      <c r="E45" s="815"/>
      <c r="F45" s="853"/>
      <c r="G45" s="811"/>
      <c r="H45" s="803"/>
      <c r="I45" s="196"/>
      <c r="J45" s="854"/>
      <c r="K45" s="803"/>
      <c r="L45" s="854"/>
      <c r="M45" s="803"/>
      <c r="N45" s="57" t="str">
        <f t="array" aca="1" ref="N45" ca="1">IFERROR(_xlfn.IFS(L45="Ter conhecimento",1,L45="Ter conhecimento e habilidade em nível básico",2,L45="Ter conhecimento e habilidade em nível intermediário",3,L45="Ter conhecimento e habilidade em nível avançado",4,L45="Ser multiplicador",5),"")</f>
        <v/>
      </c>
      <c r="O45" s="591"/>
      <c r="P45" s="57" t="str">
        <f t="array" aca="1" ref="P45" ca="1">IFERROR(_xlfn.IFS(O45="Não tem conhecimento",0,O45="Tem conhecimento",1,O45="Tem conhecimento e habilidade em nível básico",2,O45="Tem conhecimento e habilidade em nível intermediário",3,O45="Tem conhecimento e habilidade em nível avançado",4,O45="É multiplicador",5),"")</f>
        <v/>
      </c>
      <c r="Q45" s="68" t="str">
        <f t="shared" ca="1" si="2"/>
        <v/>
      </c>
      <c r="R45" s="75" t="e">
        <f t="array" aca="1" ref="R45" ca="1">_xlfn.IFS(P45="","",P45&gt;N45,"↑",P45&lt;N45,"↓",P45="","",P45=N45,"-")</f>
        <v>#NAME?</v>
      </c>
      <c r="S45" s="57" t="str">
        <f t="shared" ca="1" si="3"/>
        <v/>
      </c>
      <c r="T45" s="64"/>
      <c r="U45" s="72"/>
    </row>
    <row r="46" spans="3:21" ht="35.25" customHeight="1">
      <c r="C46" s="852" t="str">
        <f>IF(F46=0,"",VLOOKUP(F46,'DFT - GNCP'!$D$4:$E$34,2))</f>
        <v/>
      </c>
      <c r="D46" s="815"/>
      <c r="E46" s="815"/>
      <c r="F46" s="853"/>
      <c r="G46" s="811"/>
      <c r="H46" s="803"/>
      <c r="I46" s="196"/>
      <c r="J46" s="854"/>
      <c r="K46" s="803"/>
      <c r="L46" s="854"/>
      <c r="M46" s="803"/>
      <c r="N46" s="57" t="str">
        <f t="array" aca="1" ref="N46" ca="1">IFERROR(_xlfn.IFS(L46="Ter conhecimento",1,L46="Ter conhecimento e habilidade em nível básico",2,L46="Ter conhecimento e habilidade em nível intermediário",3,L46="Ter conhecimento e habilidade em nível avançado",4,L46="Ser multiplicador",5),"")</f>
        <v/>
      </c>
      <c r="O46" s="591"/>
      <c r="P46" s="57" t="str">
        <f t="array" aca="1" ref="P46" ca="1">IFERROR(_xlfn.IFS(O46="Não tem conhecimento",0,O46="Tem conhecimento",1,O46="Tem conhecimento e habilidade em nível básico",2,O46="Tem conhecimento e habilidade em nível intermediário",3,O46="Tem conhecimento e habilidade em nível avançado",4,O46="É multiplicador",5),"")</f>
        <v/>
      </c>
      <c r="Q46" s="68" t="str">
        <f t="shared" ca="1" si="2"/>
        <v/>
      </c>
      <c r="R46" s="75" t="e">
        <f t="array" aca="1" ref="R46" ca="1">_xlfn.IFS(P46="","",P46&gt;N46,"↑",P46&lt;N46,"↓",P46="","",P46=N46,"-")</f>
        <v>#NAME?</v>
      </c>
      <c r="S46" s="57" t="str">
        <f t="shared" ca="1" si="3"/>
        <v/>
      </c>
      <c r="T46" s="64"/>
      <c r="U46" s="72"/>
    </row>
    <row r="47" spans="3:21" ht="35.25" customHeight="1">
      <c r="C47" s="852" t="str">
        <f>IF(F47=0,"",VLOOKUP(F47,'DFT - GNCP'!$D$4:$E$34,2))</f>
        <v/>
      </c>
      <c r="D47" s="815"/>
      <c r="E47" s="815"/>
      <c r="F47" s="853"/>
      <c r="G47" s="811"/>
      <c r="H47" s="803"/>
      <c r="I47" s="196"/>
      <c r="J47" s="854"/>
      <c r="K47" s="803"/>
      <c r="L47" s="854"/>
      <c r="M47" s="803"/>
      <c r="N47" s="57" t="str">
        <f t="array" aca="1" ref="N47" ca="1">IFERROR(_xlfn.IFS(L47="Ter conhecimento",1,L47="Ter conhecimento e habilidade em nível básico",2,L47="Ter conhecimento e habilidade em nível intermediário",3,L47="Ter conhecimento e habilidade em nível avançado",4,L47="Ser multiplicador",5),"")</f>
        <v/>
      </c>
      <c r="O47" s="591"/>
      <c r="P47" s="57" t="str">
        <f t="array" aca="1" ref="P47" ca="1">IFERROR(_xlfn.IFS(O47="Não tem conhecimento",0,O47="Tem conhecimento",1,O47="Tem conhecimento e habilidade em nível básico",2,O47="Tem conhecimento e habilidade em nível intermediário",3,O47="Tem conhecimento e habilidade em nível avançado",4,O47="É multiplicador",5),"")</f>
        <v/>
      </c>
      <c r="Q47" s="68" t="str">
        <f t="shared" ca="1" si="2"/>
        <v/>
      </c>
      <c r="R47" s="75" t="e">
        <f t="array" aca="1" ref="R47" ca="1">_xlfn.IFS(P47="","",P47&gt;N47,"↑",P47&lt;N47,"↓",P47="","",P47=N47,"-")</f>
        <v>#NAME?</v>
      </c>
      <c r="S47" s="57" t="str">
        <f t="shared" ca="1" si="3"/>
        <v/>
      </c>
      <c r="T47" s="64"/>
      <c r="U47" s="72"/>
    </row>
    <row r="48" spans="3:21" ht="35.25" customHeight="1">
      <c r="C48" s="852" t="str">
        <f>IF(F48=0,"",VLOOKUP(F48,'DFT - GNCP'!$D$4:$E$34,2))</f>
        <v/>
      </c>
      <c r="D48" s="815"/>
      <c r="E48" s="815"/>
      <c r="F48" s="853"/>
      <c r="G48" s="811"/>
      <c r="H48" s="803"/>
      <c r="I48" s="196"/>
      <c r="J48" s="854"/>
      <c r="K48" s="803"/>
      <c r="L48" s="854"/>
      <c r="M48" s="803"/>
      <c r="N48" s="57" t="str">
        <f t="array" aca="1" ref="N48" ca="1">IFERROR(_xlfn.IFS(L48="Ter conhecimento",1,L48="Ter conhecimento e habilidade em nível básico",2,L48="Ter conhecimento e habilidade em nível intermediário",3,L48="Ter conhecimento e habilidade em nível avançado",4,L48="Ser multiplicador",5),"")</f>
        <v/>
      </c>
      <c r="O48" s="591"/>
      <c r="P48" s="57" t="str">
        <f t="array" aca="1" ref="P48" ca="1">IFERROR(_xlfn.IFS(O48="Não tem conhecimento",0,O48="Tem conhecimento",1,O48="Tem conhecimento e habilidade em nível básico",2,O48="Tem conhecimento e habilidade em nível intermediário",3,O48="Tem conhecimento e habilidade em nível avançado",4,O48="É multiplicador",5),"")</f>
        <v/>
      </c>
      <c r="Q48" s="68" t="str">
        <f t="shared" ca="1" si="2"/>
        <v/>
      </c>
      <c r="R48" s="75" t="e">
        <f t="array" aca="1" ref="R48" ca="1">_xlfn.IFS(P48="","",P48&gt;N48,"↑",P48&lt;N48,"↓",P48="","",P48=N48,"-")</f>
        <v>#NAME?</v>
      </c>
      <c r="S48" s="57" t="str">
        <f t="shared" ca="1" si="3"/>
        <v/>
      </c>
      <c r="T48" s="64"/>
      <c r="U48" s="72"/>
    </row>
    <row r="49" spans="3:21" ht="35.25" customHeight="1">
      <c r="C49" s="852" t="str">
        <f>IF(F49=0,"",VLOOKUP(F49,'DFT - GNCP'!$D$4:$E$34,2))</f>
        <v/>
      </c>
      <c r="D49" s="815"/>
      <c r="E49" s="815"/>
      <c r="F49" s="853"/>
      <c r="G49" s="811"/>
      <c r="H49" s="803"/>
      <c r="I49" s="196"/>
      <c r="J49" s="854"/>
      <c r="K49" s="803"/>
      <c r="L49" s="854"/>
      <c r="M49" s="803"/>
      <c r="N49" s="57" t="str">
        <f t="array" aca="1" ref="N49" ca="1">IFERROR(_xlfn.IFS(L49="Ter conhecimento",1,L49="Ter conhecimento e habilidade em nível básico",2,L49="Ter conhecimento e habilidade em nível intermediário",3,L49="Ter conhecimento e habilidade em nível avançado",4,L49="Ser multiplicador",5),"")</f>
        <v/>
      </c>
      <c r="O49" s="591"/>
      <c r="P49" s="57" t="str">
        <f t="array" aca="1" ref="P49" ca="1">IFERROR(_xlfn.IFS(O49="Não tem conhecimento",0,O49="Tem conhecimento",1,O49="Tem conhecimento e habilidade em nível básico",2,O49="Tem conhecimento e habilidade em nível intermediário",3,O49="Tem conhecimento e habilidade em nível avançado",4,O49="É multiplicador",5),"")</f>
        <v/>
      </c>
      <c r="Q49" s="68" t="str">
        <f t="shared" ca="1" si="2"/>
        <v/>
      </c>
      <c r="R49" s="75" t="e">
        <f t="array" aca="1" ref="R49" ca="1">_xlfn.IFS(P49="","",P49&gt;N49,"↑",P49&lt;N49,"↓",P49="","",P49=N49,"-")</f>
        <v>#NAME?</v>
      </c>
      <c r="S49" s="57" t="str">
        <f t="shared" ca="1" si="3"/>
        <v/>
      </c>
      <c r="T49" s="64"/>
      <c r="U49" s="72"/>
    </row>
    <row r="50" spans="3:21" ht="35.25" customHeight="1">
      <c r="C50" s="852" t="str">
        <f>IF(F50=0,"",VLOOKUP(F50,'DFT - GNCP'!$D$4:$E$34,2))</f>
        <v/>
      </c>
      <c r="D50" s="815"/>
      <c r="E50" s="815"/>
      <c r="F50" s="853"/>
      <c r="G50" s="811"/>
      <c r="H50" s="803"/>
      <c r="I50" s="196"/>
      <c r="J50" s="854"/>
      <c r="K50" s="803"/>
      <c r="L50" s="854"/>
      <c r="M50" s="803"/>
      <c r="N50" s="57" t="str">
        <f t="array" aca="1" ref="N50" ca="1">IFERROR(_xlfn.IFS(L50="Ter conhecimento",1,L50="Ter conhecimento e habilidade em nível básico",2,L50="Ter conhecimento e habilidade em nível intermediário",3,L50="Ter conhecimento e habilidade em nível avançado",4,L50="Ser multiplicador",5),"")</f>
        <v/>
      </c>
      <c r="O50" s="591"/>
      <c r="P50" s="57" t="str">
        <f t="array" aca="1" ref="P50" ca="1">IFERROR(_xlfn.IFS(O50="Não tem conhecimento",0,O50="Tem conhecimento",1,O50="Tem conhecimento e habilidade em nível básico",2,O50="Tem conhecimento e habilidade em nível intermediário",3,O50="Tem conhecimento e habilidade em nível avançado",4,O50="É multiplicador",5),"")</f>
        <v/>
      </c>
      <c r="Q50" s="68" t="str">
        <f t="shared" ca="1" si="2"/>
        <v/>
      </c>
      <c r="R50" s="75" t="e">
        <f t="array" aca="1" ref="R50" ca="1">_xlfn.IFS(P50="","",P50&gt;N50,"↑",P50&lt;N50,"↓",P50="","",P50=N50,"-")</f>
        <v>#NAME?</v>
      </c>
      <c r="S50" s="57" t="str">
        <f t="shared" ca="1" si="3"/>
        <v/>
      </c>
      <c r="T50" s="64"/>
      <c r="U50" s="72"/>
    </row>
    <row r="51" spans="3:21" ht="35.25" customHeight="1">
      <c r="C51" s="852" t="str">
        <f>IF(F51=0,"",VLOOKUP(F51,'DFT - GNCP'!$D$4:$E$34,2))</f>
        <v/>
      </c>
      <c r="D51" s="815"/>
      <c r="E51" s="815"/>
      <c r="F51" s="853"/>
      <c r="G51" s="811"/>
      <c r="H51" s="803"/>
      <c r="I51" s="196"/>
      <c r="J51" s="854"/>
      <c r="K51" s="803"/>
      <c r="L51" s="854"/>
      <c r="M51" s="803"/>
      <c r="N51" s="57" t="str">
        <f t="array" aca="1" ref="N51" ca="1">IFERROR(_xlfn.IFS(L51="Ter conhecimento",1,L51="Ter conhecimento e habilidade em nível básico",2,L51="Ter conhecimento e habilidade em nível intermediário",3,L51="Ter conhecimento e habilidade em nível avançado",4,L51="Ser multiplicador",5),"")</f>
        <v/>
      </c>
      <c r="O51" s="591"/>
      <c r="P51" s="57" t="str">
        <f t="array" aca="1" ref="P51" ca="1">IFERROR(_xlfn.IFS(O51="Não tem conhecimento",0,O51="Tem conhecimento",1,O51="Tem conhecimento e habilidade em nível básico",2,O51="Tem conhecimento e habilidade em nível intermediário",3,O51="Tem conhecimento e habilidade em nível avançado",4,O51="É multiplicador",5),"")</f>
        <v/>
      </c>
      <c r="Q51" s="68" t="str">
        <f t="shared" ca="1" si="2"/>
        <v/>
      </c>
      <c r="R51" s="75" t="e">
        <f t="array" aca="1" ref="R51" ca="1">_xlfn.IFS(P51="","",P51&gt;N51,"↑",P51&lt;N51,"↓",P51="","",P51=N51,"-")</f>
        <v>#NAME?</v>
      </c>
      <c r="S51" s="57" t="str">
        <f t="shared" ca="1" si="3"/>
        <v/>
      </c>
      <c r="T51" s="64"/>
      <c r="U51" s="72"/>
    </row>
    <row r="52" spans="3:21" ht="35.25" customHeight="1">
      <c r="C52" s="852" t="str">
        <f>IF(F52=0,"",VLOOKUP(F52,'DFT - GNCP'!$D$4:$E$34,2))</f>
        <v/>
      </c>
      <c r="D52" s="815"/>
      <c r="E52" s="815"/>
      <c r="F52" s="853"/>
      <c r="G52" s="811"/>
      <c r="H52" s="803"/>
      <c r="I52" s="196"/>
      <c r="J52" s="854"/>
      <c r="K52" s="803"/>
      <c r="L52" s="854"/>
      <c r="M52" s="803"/>
      <c r="N52" s="57" t="str">
        <f t="array" aca="1" ref="N52" ca="1">IFERROR(_xlfn.IFS(L52="Ter conhecimento",1,L52="Ter conhecimento e habilidade em nível básico",2,L52="Ter conhecimento e habilidade em nível intermediário",3,L52="Ter conhecimento e habilidade em nível avançado",4,L52="Ser multiplicador",5),"")</f>
        <v/>
      </c>
      <c r="O52" s="591"/>
      <c r="P52" s="57" t="str">
        <f t="array" aca="1" ref="P52" ca="1">IFERROR(_xlfn.IFS(O52="Não tem conhecimento",0,O52="Tem conhecimento",1,O52="Tem conhecimento e habilidade em nível básico",2,O52="Tem conhecimento e habilidade em nível intermediário",3,O52="Tem conhecimento e habilidade em nível avançado",4,O52="É multiplicador",5),"")</f>
        <v/>
      </c>
      <c r="Q52" s="68" t="str">
        <f t="shared" ca="1" si="2"/>
        <v/>
      </c>
      <c r="R52" s="75" t="e">
        <f t="array" aca="1" ref="R52" ca="1">_xlfn.IFS(P52="","",P52&gt;N52,"↑",P52&lt;N52,"↓",P52="","",P52=N52,"-")</f>
        <v>#NAME?</v>
      </c>
      <c r="S52" s="57" t="str">
        <f t="shared" ca="1" si="3"/>
        <v/>
      </c>
      <c r="T52" s="64"/>
      <c r="U52" s="72"/>
    </row>
    <row r="53" spans="3:21" ht="35.25" customHeight="1">
      <c r="C53" s="852" t="str">
        <f>IF(F53=0,"",VLOOKUP(F53,'DFT - GNCP'!$D$4:$E$34,2))</f>
        <v/>
      </c>
      <c r="D53" s="815"/>
      <c r="E53" s="815"/>
      <c r="F53" s="853"/>
      <c r="G53" s="811"/>
      <c r="H53" s="803"/>
      <c r="I53" s="196"/>
      <c r="J53" s="854"/>
      <c r="K53" s="803"/>
      <c r="L53" s="854"/>
      <c r="M53" s="803"/>
      <c r="N53" s="57" t="str">
        <f t="array" aca="1" ref="N53" ca="1">IFERROR(_xlfn.IFS(L53="Ter conhecimento",1,L53="Ter conhecimento e habilidade em nível básico",2,L53="Ter conhecimento e habilidade em nível intermediário",3,L53="Ter conhecimento e habilidade em nível avançado",4,L53="Ser multiplicador",5),"")</f>
        <v/>
      </c>
      <c r="O53" s="591"/>
      <c r="P53" s="57" t="str">
        <f t="array" aca="1" ref="P53" ca="1">IFERROR(_xlfn.IFS(O53="Não tem conhecimento",0,O53="Tem conhecimento",1,O53="Tem conhecimento e habilidade em nível básico",2,O53="Tem conhecimento e habilidade em nível intermediário",3,O53="Tem conhecimento e habilidade em nível avançado",4,O53="É multiplicador",5),"")</f>
        <v/>
      </c>
      <c r="Q53" s="68" t="str">
        <f t="shared" ca="1" si="2"/>
        <v/>
      </c>
      <c r="R53" s="75" t="e">
        <f t="array" aca="1" ref="R53" ca="1">_xlfn.IFS(P53="","",P53&gt;N53,"↑",P53&lt;N53,"↓",P53="","",P53=N53,"-")</f>
        <v>#NAME?</v>
      </c>
      <c r="S53" s="57" t="str">
        <f t="shared" ca="1" si="3"/>
        <v/>
      </c>
      <c r="T53" s="64"/>
      <c r="U53" s="72"/>
    </row>
    <row r="54" spans="3:21" ht="35.25" customHeight="1">
      <c r="C54" s="852" t="str">
        <f>IF(F54=0,"",VLOOKUP(F54,'DFT - GNCP'!$D$4:$E$34,2))</f>
        <v/>
      </c>
      <c r="D54" s="815"/>
      <c r="E54" s="815"/>
      <c r="F54" s="853"/>
      <c r="G54" s="811"/>
      <c r="H54" s="803"/>
      <c r="I54" s="196"/>
      <c r="J54" s="854"/>
      <c r="K54" s="803"/>
      <c r="L54" s="854"/>
      <c r="M54" s="803"/>
      <c r="N54" s="57" t="str">
        <f t="array" aca="1" ref="N54" ca="1">IFERROR(_xlfn.IFS(L54="Ter conhecimento",1,L54="Ter conhecimento e habilidade em nível básico",2,L54="Ter conhecimento e habilidade em nível intermediário",3,L54="Ter conhecimento e habilidade em nível avançado",4,L54="Ser multiplicador",5),"")</f>
        <v/>
      </c>
      <c r="O54" s="591"/>
      <c r="P54" s="57" t="str">
        <f t="array" aca="1" ref="P54" ca="1">IFERROR(_xlfn.IFS(O54="Não tem conhecimento",0,O54="Tem conhecimento",1,O54="Tem conhecimento e habilidade em nível básico",2,O54="Tem conhecimento e habilidade em nível intermediário",3,O54="Tem conhecimento e habilidade em nível avançado",4,O54="É multiplicador",5),"")</f>
        <v/>
      </c>
      <c r="Q54" s="68" t="str">
        <f t="shared" ca="1" si="2"/>
        <v/>
      </c>
      <c r="R54" s="75" t="e">
        <f t="array" aca="1" ref="R54" ca="1">_xlfn.IFS(P54="","",P54&gt;N54,"↑",P54&lt;N54,"↓",P54="","",P54=N54,"-")</f>
        <v>#NAME?</v>
      </c>
      <c r="S54" s="57" t="str">
        <f t="shared" ca="1" si="3"/>
        <v/>
      </c>
      <c r="T54" s="64"/>
      <c r="U54" s="72"/>
    </row>
    <row r="55" spans="3:21" ht="35.25" customHeight="1">
      <c r="C55" s="852" t="str">
        <f>IF(F55=0,"",VLOOKUP(F55,'DFT - GNCP'!$D$4:$E$34,2))</f>
        <v/>
      </c>
      <c r="D55" s="815"/>
      <c r="E55" s="815"/>
      <c r="F55" s="853"/>
      <c r="G55" s="811"/>
      <c r="H55" s="803"/>
      <c r="I55" s="196"/>
      <c r="J55" s="854"/>
      <c r="K55" s="803"/>
      <c r="L55" s="854"/>
      <c r="M55" s="803"/>
      <c r="N55" s="57" t="str">
        <f t="array" aca="1" ref="N55" ca="1">IFERROR(_xlfn.IFS(L55="Ter conhecimento",1,L55="Ter conhecimento e habilidade em nível básico",2,L55="Ter conhecimento e habilidade em nível intermediário",3,L55="Ter conhecimento e habilidade em nível avançado",4,L55="Ser multiplicador",5),"")</f>
        <v/>
      </c>
      <c r="O55" s="591"/>
      <c r="P55" s="57" t="str">
        <f t="array" aca="1" ref="P55" ca="1">IFERROR(_xlfn.IFS(O55="Não tem conhecimento",0,O55="Tem conhecimento",1,O55="Tem conhecimento e habilidade em nível básico",2,O55="Tem conhecimento e habilidade em nível intermediário",3,O55="Tem conhecimento e habilidade em nível avançado",4,O55="É multiplicador",5),"")</f>
        <v/>
      </c>
      <c r="Q55" s="68" t="str">
        <f t="shared" ca="1" si="2"/>
        <v/>
      </c>
      <c r="R55" s="75" t="e">
        <f t="array" aca="1" ref="R55" ca="1">_xlfn.IFS(P55="","",P55&gt;N55,"↑",P55&lt;N55,"↓",P55="","",P55=N55,"-")</f>
        <v>#NAME?</v>
      </c>
      <c r="S55" s="57" t="str">
        <f t="shared" ca="1" si="3"/>
        <v/>
      </c>
      <c r="T55" s="64"/>
      <c r="U55" s="72"/>
    </row>
    <row r="56" spans="3:21" ht="35.25" customHeight="1">
      <c r="C56" s="852" t="str">
        <f>IF(F56=0,"",VLOOKUP(F56,'DFT - GNCP'!$D$4:$E$34,2))</f>
        <v/>
      </c>
      <c r="D56" s="815"/>
      <c r="E56" s="815"/>
      <c r="F56" s="853"/>
      <c r="G56" s="811"/>
      <c r="H56" s="803"/>
      <c r="I56" s="196"/>
      <c r="J56" s="854"/>
      <c r="K56" s="803"/>
      <c r="L56" s="854"/>
      <c r="M56" s="803"/>
      <c r="N56" s="57" t="str">
        <f t="array" aca="1" ref="N56" ca="1">IFERROR(_xlfn.IFS(L56="Ter conhecimento",1,L56="Ter conhecimento e habilidade em nível básico",2,L56="Ter conhecimento e habilidade em nível intermediário",3,L56="Ter conhecimento e habilidade em nível avançado",4,L56="Ser multiplicador",5),"")</f>
        <v/>
      </c>
      <c r="O56" s="591"/>
      <c r="P56" s="57" t="str">
        <f t="array" aca="1" ref="P56" ca="1">IFERROR(_xlfn.IFS(O56="Não tem conhecimento",0,O56="Tem conhecimento",1,O56="Tem conhecimento e habilidade em nível básico",2,O56="Tem conhecimento e habilidade em nível intermediário",3,O56="Tem conhecimento e habilidade em nível avançado",4,O56="É multiplicador",5),"")</f>
        <v/>
      </c>
      <c r="Q56" s="68" t="str">
        <f t="shared" ca="1" si="2"/>
        <v/>
      </c>
      <c r="R56" s="75" t="e">
        <f t="array" aca="1" ref="R56" ca="1">_xlfn.IFS(P56="","",P56&gt;N56,"↑",P56&lt;N56,"↓",P56="","",P56=N56,"-")</f>
        <v>#NAME?</v>
      </c>
      <c r="S56" s="57" t="str">
        <f t="shared" ca="1" si="3"/>
        <v/>
      </c>
      <c r="T56" s="64"/>
      <c r="U56" s="72"/>
    </row>
    <row r="57" spans="3:21" ht="35.25" customHeight="1">
      <c r="C57" s="852" t="str">
        <f>IF(F57=0,"",VLOOKUP(F57,'DFT - GNCP'!$D$4:$E$34,2))</f>
        <v/>
      </c>
      <c r="D57" s="815"/>
      <c r="E57" s="815"/>
      <c r="F57" s="853"/>
      <c r="G57" s="811"/>
      <c r="H57" s="803"/>
      <c r="I57" s="196"/>
      <c r="J57" s="854"/>
      <c r="K57" s="803"/>
      <c r="L57" s="854"/>
      <c r="M57" s="803"/>
      <c r="N57" s="57" t="str">
        <f t="array" aca="1" ref="N57" ca="1">IFERROR(_xlfn.IFS(L57="Ter conhecimento",1,L57="Ter conhecimento e habilidade em nível básico",2,L57="Ter conhecimento e habilidade em nível intermediário",3,L57="Ter conhecimento e habilidade em nível avançado",4,L57="Ser multiplicador",5),"")</f>
        <v/>
      </c>
      <c r="O57" s="591"/>
      <c r="P57" s="57" t="str">
        <f t="array" aca="1" ref="P57" ca="1">IFERROR(_xlfn.IFS(O57="Não tem conhecimento",0,O57="Tem conhecimento",1,O57="Tem conhecimento e habilidade em nível básico",2,O57="Tem conhecimento e habilidade em nível intermediário",3,O57="Tem conhecimento e habilidade em nível avançado",4,O57="É multiplicador",5),"")</f>
        <v/>
      </c>
      <c r="Q57" s="68" t="str">
        <f t="shared" ca="1" si="2"/>
        <v/>
      </c>
      <c r="R57" s="75" t="e">
        <f t="array" aca="1" ref="R57" ca="1">_xlfn.IFS(P57="","",P57&gt;N57,"↑",P57&lt;N57,"↓",P57="","",P57=N57,"-")</f>
        <v>#NAME?</v>
      </c>
      <c r="S57" s="57" t="str">
        <f t="shared" ca="1" si="3"/>
        <v/>
      </c>
      <c r="T57" s="64"/>
      <c r="U57" s="72"/>
    </row>
    <row r="58" spans="3:21" ht="35.25" customHeight="1">
      <c r="C58" s="852" t="str">
        <f>IF(F58=0,"",VLOOKUP(F58,'DFT - GNCP'!$D$4:$E$34,2))</f>
        <v/>
      </c>
      <c r="D58" s="815"/>
      <c r="E58" s="815"/>
      <c r="F58" s="853"/>
      <c r="G58" s="811"/>
      <c r="H58" s="803"/>
      <c r="I58" s="196"/>
      <c r="J58" s="854"/>
      <c r="K58" s="803"/>
      <c r="L58" s="854"/>
      <c r="M58" s="803"/>
      <c r="N58" s="57" t="str">
        <f t="array" aca="1" ref="N58" ca="1">IFERROR(_xlfn.IFS(L58="Ter conhecimento",1,L58="Ter conhecimento e habilidade em nível básico",2,L58="Ter conhecimento e habilidade em nível intermediário",3,L58="Ter conhecimento e habilidade em nível avançado",4,L58="Ser multiplicador",5),"")</f>
        <v/>
      </c>
      <c r="O58" s="591"/>
      <c r="P58" s="57" t="str">
        <f t="array" aca="1" ref="P58" ca="1">IFERROR(_xlfn.IFS(O58="Não tem conhecimento",0,O58="Tem conhecimento",1,O58="Tem conhecimento e habilidade em nível básico",2,O58="Tem conhecimento e habilidade em nível intermediário",3,O58="Tem conhecimento e habilidade em nível avançado",4,O58="É multiplicador",5),"")</f>
        <v/>
      </c>
      <c r="Q58" s="68" t="str">
        <f t="shared" ca="1" si="2"/>
        <v/>
      </c>
      <c r="R58" s="75" t="e">
        <f t="array" aca="1" ref="R58" ca="1">_xlfn.IFS(P58="","",P58&gt;N58,"↑",P58&lt;N58,"↓",P58="","",P58=N58,"-")</f>
        <v>#NAME?</v>
      </c>
      <c r="S58" s="57" t="str">
        <f t="shared" ca="1" si="3"/>
        <v/>
      </c>
      <c r="T58" s="64"/>
      <c r="U58" s="72"/>
    </row>
    <row r="59" spans="3:21" ht="35.25" customHeight="1">
      <c r="C59" s="852" t="str">
        <f>IF(F59=0,"",VLOOKUP(F59,'DFT - GNCP'!$D$4:$E$34,2))</f>
        <v/>
      </c>
      <c r="D59" s="815"/>
      <c r="E59" s="815"/>
      <c r="F59" s="853"/>
      <c r="G59" s="811"/>
      <c r="H59" s="803"/>
      <c r="I59" s="196"/>
      <c r="J59" s="854"/>
      <c r="K59" s="803"/>
      <c r="L59" s="854"/>
      <c r="M59" s="803"/>
      <c r="N59" s="57" t="str">
        <f t="array" aca="1" ref="N59" ca="1">IFERROR(_xlfn.IFS(L59="Ter conhecimento",1,L59="Ter conhecimento e habilidade em nível básico",2,L59="Ter conhecimento e habilidade em nível intermediário",3,L59="Ter conhecimento e habilidade em nível avançado",4,L59="Ser multiplicador",5),"")</f>
        <v/>
      </c>
      <c r="O59" s="591"/>
      <c r="P59" s="57" t="str">
        <f t="array" aca="1" ref="P59" ca="1">IFERROR(_xlfn.IFS(O59="Não tem conhecimento",0,O59="Tem conhecimento",1,O59="Tem conhecimento e habilidade em nível básico",2,O59="Tem conhecimento e habilidade em nível intermediário",3,O59="Tem conhecimento e habilidade em nível avançado",4,O59="É multiplicador",5),"")</f>
        <v/>
      </c>
      <c r="Q59" s="68" t="str">
        <f t="shared" ca="1" si="2"/>
        <v/>
      </c>
      <c r="R59" s="75" t="e">
        <f t="array" aca="1" ref="R59" ca="1">_xlfn.IFS(P59="","",P59&gt;N59,"↑",P59&lt;N59,"↓",P59="","",P59=N59,"-")</f>
        <v>#NAME?</v>
      </c>
      <c r="S59" s="57" t="str">
        <f t="shared" ca="1" si="3"/>
        <v/>
      </c>
      <c r="T59" s="64"/>
      <c r="U59" s="72"/>
    </row>
    <row r="60" spans="3:21" ht="35.25" customHeight="1">
      <c r="C60" s="852" t="str">
        <f>IF(F60=0,"",VLOOKUP(F60,'DFT - GNCP'!$D$4:$E$34,2))</f>
        <v/>
      </c>
      <c r="D60" s="815"/>
      <c r="E60" s="815"/>
      <c r="F60" s="853"/>
      <c r="G60" s="811"/>
      <c r="H60" s="803"/>
      <c r="I60" s="196"/>
      <c r="J60" s="854"/>
      <c r="K60" s="803"/>
      <c r="L60" s="854"/>
      <c r="M60" s="803"/>
      <c r="N60" s="57" t="str">
        <f t="array" aca="1" ref="N60" ca="1">IFERROR(_xlfn.IFS(L60="Ter conhecimento",1,L60="Ter conhecimento e habilidade em nível básico",2,L60="Ter conhecimento e habilidade em nível intermediário",3,L60="Ter conhecimento e habilidade em nível avançado",4,L60="Ser multiplicador",5),"")</f>
        <v/>
      </c>
      <c r="O60" s="591"/>
      <c r="P60" s="57" t="str">
        <f t="array" aca="1" ref="P60" ca="1">IFERROR(_xlfn.IFS(O60="Não tem conhecimento",0,O60="Tem conhecimento",1,O60="Tem conhecimento e habilidade em nível básico",2,O60="Tem conhecimento e habilidade em nível intermediário",3,O60="Tem conhecimento e habilidade em nível avançado",4,O60="É multiplicador",5),"")</f>
        <v/>
      </c>
      <c r="Q60" s="68" t="str">
        <f t="shared" ca="1" si="2"/>
        <v/>
      </c>
      <c r="R60" s="75" t="e">
        <f t="array" aca="1" ref="R60" ca="1">_xlfn.IFS(P60="","",P60&gt;N60,"↑",P60&lt;N60,"↓",P60="","",P60=N60,"-")</f>
        <v>#NAME?</v>
      </c>
      <c r="S60" s="57" t="str">
        <f t="shared" ca="1" si="3"/>
        <v/>
      </c>
      <c r="T60" s="64"/>
      <c r="U60" s="72"/>
    </row>
    <row r="61" spans="3:21" ht="35.25" customHeight="1">
      <c r="C61" s="852" t="str">
        <f>IF(F61=0,"",VLOOKUP(F61,'DFT - GNCP'!$D$4:$E$34,2))</f>
        <v/>
      </c>
      <c r="D61" s="815"/>
      <c r="E61" s="815"/>
      <c r="F61" s="853"/>
      <c r="G61" s="811"/>
      <c r="H61" s="803"/>
      <c r="I61" s="196"/>
      <c r="J61" s="854"/>
      <c r="K61" s="803"/>
      <c r="L61" s="854"/>
      <c r="M61" s="803"/>
      <c r="N61" s="57" t="str">
        <f t="array" aca="1" ref="N61" ca="1">IFERROR(_xlfn.IFS(L61="Ter conhecimento",1,L61="Ter conhecimento e habilidade em nível básico",2,L61="Ter conhecimento e habilidade em nível intermediário",3,L61="Ter conhecimento e habilidade em nível avançado",4,L61="Ser multiplicador",5),"")</f>
        <v/>
      </c>
      <c r="O61" s="591"/>
      <c r="P61" s="57" t="str">
        <f t="array" aca="1" ref="P61" ca="1">IFERROR(_xlfn.IFS(O61="Não tem conhecimento",0,O61="Tem conhecimento",1,O61="Tem conhecimento e habilidade em nível básico",2,O61="Tem conhecimento e habilidade em nível intermediário",3,O61="Tem conhecimento e habilidade em nível avançado",4,O61="É multiplicador",5),"")</f>
        <v/>
      </c>
      <c r="Q61" s="68" t="str">
        <f t="shared" ca="1" si="2"/>
        <v/>
      </c>
      <c r="R61" s="75" t="e">
        <f t="array" aca="1" ref="R61" ca="1">_xlfn.IFS(P61="","",P61&gt;N61,"↑",P61&lt;N61,"↓",P61="","",P61=N61,"-")</f>
        <v>#NAME?</v>
      </c>
      <c r="S61" s="57" t="str">
        <f t="shared" ca="1" si="3"/>
        <v/>
      </c>
      <c r="T61" s="64"/>
      <c r="U61" s="72"/>
    </row>
    <row r="62" spans="3:21" ht="35.25" customHeight="1">
      <c r="C62" s="852" t="str">
        <f>IF(F62=0,"",VLOOKUP(F62,'DFT - GNCP'!$D$4:$E$34,2))</f>
        <v/>
      </c>
      <c r="D62" s="815"/>
      <c r="E62" s="815"/>
      <c r="F62" s="853"/>
      <c r="G62" s="811"/>
      <c r="H62" s="803"/>
      <c r="I62" s="196"/>
      <c r="J62" s="854"/>
      <c r="K62" s="803"/>
      <c r="L62" s="854"/>
      <c r="M62" s="803"/>
      <c r="N62" s="57" t="str">
        <f t="array" aca="1" ref="N62" ca="1">IFERROR(_xlfn.IFS(L62="Ter conhecimento",1,L62="Ter conhecimento e habilidade em nível básico",2,L62="Ter conhecimento e habilidade em nível intermediário",3,L62="Ter conhecimento e habilidade em nível avançado",4,L62="Ser multiplicador",5),"")</f>
        <v/>
      </c>
      <c r="O62" s="591"/>
      <c r="P62" s="57" t="str">
        <f t="array" aca="1" ref="P62" ca="1">IFERROR(_xlfn.IFS(O62="Não tem conhecimento",0,O62="Tem conhecimento",1,O62="Tem conhecimento e habilidade em nível básico",2,O62="Tem conhecimento e habilidade em nível intermediário",3,O62="Tem conhecimento e habilidade em nível avançado",4,O62="É multiplicador",5),"")</f>
        <v/>
      </c>
      <c r="Q62" s="68" t="str">
        <f t="shared" ca="1" si="2"/>
        <v/>
      </c>
      <c r="R62" s="75" t="e">
        <f t="array" aca="1" ref="R62" ca="1">_xlfn.IFS(P62="","",P62&gt;N62,"↑",P62&lt;N62,"↓",P62="","",P62=N62,"-")</f>
        <v>#NAME?</v>
      </c>
      <c r="S62" s="57" t="str">
        <f t="shared" ca="1" si="3"/>
        <v/>
      </c>
      <c r="T62" s="64"/>
      <c r="U62" s="72"/>
    </row>
    <row r="63" spans="3:21" ht="35.25" customHeight="1">
      <c r="C63" s="852" t="str">
        <f>IF(F63=0,"",VLOOKUP(F63,'DFT - GNCP'!$D$4:$E$34,2))</f>
        <v/>
      </c>
      <c r="D63" s="815"/>
      <c r="E63" s="815"/>
      <c r="F63" s="853"/>
      <c r="G63" s="811"/>
      <c r="H63" s="803"/>
      <c r="I63" s="196"/>
      <c r="J63" s="854"/>
      <c r="K63" s="803"/>
      <c r="L63" s="854"/>
      <c r="M63" s="803"/>
      <c r="N63" s="57" t="str">
        <f t="array" aca="1" ref="N63" ca="1">IFERROR(_xlfn.IFS(L63="Ter conhecimento",1,L63="Ter conhecimento e habilidade em nível básico",2,L63="Ter conhecimento e habilidade em nível intermediário",3,L63="Ter conhecimento e habilidade em nível avançado",4,L63="Ser multiplicador",5),"")</f>
        <v/>
      </c>
      <c r="O63" s="591"/>
      <c r="P63" s="57" t="str">
        <f t="array" aca="1" ref="P63" ca="1">IFERROR(_xlfn.IFS(O63="Não tem conhecimento",0,O63="Tem conhecimento",1,O63="Tem conhecimento e habilidade em nível básico",2,O63="Tem conhecimento e habilidade em nível intermediário",3,O63="Tem conhecimento e habilidade em nível avançado",4,O63="É multiplicador",5),"")</f>
        <v/>
      </c>
      <c r="Q63" s="68" t="str">
        <f t="shared" ca="1" si="2"/>
        <v/>
      </c>
      <c r="R63" s="75" t="e">
        <f t="array" aca="1" ref="R63" ca="1">_xlfn.IFS(P63="","",P63&gt;N63,"↑",P63&lt;N63,"↓",P63="","",P63=N63,"-")</f>
        <v>#NAME?</v>
      </c>
      <c r="S63" s="57" t="str">
        <f t="shared" ca="1" si="3"/>
        <v/>
      </c>
      <c r="T63" s="64"/>
      <c r="U63" s="72"/>
    </row>
    <row r="64" spans="3:21" ht="35.25" customHeight="1">
      <c r="C64" s="852" t="str">
        <f>IF(F64=0,"",VLOOKUP(F64,'DFT - GNCP'!$D$4:$E$34,2))</f>
        <v/>
      </c>
      <c r="D64" s="815"/>
      <c r="E64" s="815"/>
      <c r="F64" s="853"/>
      <c r="G64" s="811"/>
      <c r="H64" s="803"/>
      <c r="I64" s="196"/>
      <c r="J64" s="854"/>
      <c r="K64" s="803"/>
      <c r="L64" s="854"/>
      <c r="M64" s="803"/>
      <c r="N64" s="57" t="str">
        <f t="array" aca="1" ref="N64" ca="1">IFERROR(_xlfn.IFS(L64="Ter conhecimento",1,L64="Ter conhecimento e habilidade em nível básico",2,L64="Ter conhecimento e habilidade em nível intermediário",3,L64="Ter conhecimento e habilidade em nível avançado",4,L64="Ser multiplicador",5),"")</f>
        <v/>
      </c>
      <c r="O64" s="591"/>
      <c r="P64" s="57" t="str">
        <f t="array" aca="1" ref="P64" ca="1">IFERROR(_xlfn.IFS(O64="Não tem conhecimento",0,O64="Tem conhecimento",1,O64="Tem conhecimento e habilidade em nível básico",2,O64="Tem conhecimento e habilidade em nível intermediário",3,O64="Tem conhecimento e habilidade em nível avançado",4,O64="É multiplicador",5),"")</f>
        <v/>
      </c>
      <c r="Q64" s="68" t="str">
        <f t="shared" ca="1" si="2"/>
        <v/>
      </c>
      <c r="R64" s="75" t="e">
        <f t="array" aca="1" ref="R64" ca="1">_xlfn.IFS(P64="","",P64&gt;N64,"↑",P64&lt;N64,"↓",P64="","",P64=N64,"-")</f>
        <v>#NAME?</v>
      </c>
      <c r="S64" s="57" t="str">
        <f t="shared" ca="1" si="3"/>
        <v/>
      </c>
      <c r="T64" s="64"/>
      <c r="U64" s="72"/>
    </row>
    <row r="65" spans="3:21" ht="35.25" customHeight="1">
      <c r="C65" s="852" t="str">
        <f>IF(F65=0,"",VLOOKUP(F65,'DFT - GNCP'!$D$4:$E$34,2))</f>
        <v/>
      </c>
      <c r="D65" s="815"/>
      <c r="E65" s="815"/>
      <c r="F65" s="853"/>
      <c r="G65" s="811"/>
      <c r="H65" s="803"/>
      <c r="I65" s="196"/>
      <c r="J65" s="854"/>
      <c r="K65" s="803"/>
      <c r="L65" s="854"/>
      <c r="M65" s="803"/>
      <c r="N65" s="57" t="str">
        <f t="array" aca="1" ref="N65" ca="1">IFERROR(_xlfn.IFS(L65="Ter conhecimento",1,L65="Ter conhecimento e habilidade em nível básico",2,L65="Ter conhecimento e habilidade em nível intermediário",3,L65="Ter conhecimento e habilidade em nível avançado",4,L65="Ser multiplicador",5),"")</f>
        <v/>
      </c>
      <c r="O65" s="591"/>
      <c r="P65" s="57" t="str">
        <f t="array" aca="1" ref="P65" ca="1">IFERROR(_xlfn.IFS(O65="Não tem conhecimento",0,O65="Tem conhecimento",1,O65="Tem conhecimento e habilidade em nível básico",2,O65="Tem conhecimento e habilidade em nível intermediário",3,O65="Tem conhecimento e habilidade em nível avançado",4,O65="É multiplicador",5),"")</f>
        <v/>
      </c>
      <c r="Q65" s="68" t="str">
        <f t="shared" ca="1" si="2"/>
        <v/>
      </c>
      <c r="R65" s="75" t="e">
        <f t="array" aca="1" ref="R65" ca="1">_xlfn.IFS(P65="","",P65&gt;N65,"↑",P65&lt;N65,"↓",P65="","",P65=N65,"-")</f>
        <v>#NAME?</v>
      </c>
      <c r="S65" s="57" t="str">
        <f t="shared" ca="1" si="3"/>
        <v/>
      </c>
      <c r="T65" s="64"/>
      <c r="U65" s="72"/>
    </row>
    <row r="66" spans="3:21" ht="35.25" customHeight="1">
      <c r="C66" s="852" t="str">
        <f>IF(F66=0,"",VLOOKUP(F66,'DFT - GNCP'!$D$4:$E$34,2))</f>
        <v/>
      </c>
      <c r="D66" s="815"/>
      <c r="E66" s="815"/>
      <c r="F66" s="853"/>
      <c r="G66" s="811"/>
      <c r="H66" s="803"/>
      <c r="I66" s="196"/>
      <c r="J66" s="854"/>
      <c r="K66" s="803"/>
      <c r="L66" s="854"/>
      <c r="M66" s="803"/>
      <c r="N66" s="57" t="str">
        <f t="array" aca="1" ref="N66" ca="1">IFERROR(_xlfn.IFS(L66="Ter conhecimento",1,L66="Ter conhecimento e habilidade em nível básico",2,L66="Ter conhecimento e habilidade em nível intermediário",3,L66="Ter conhecimento e habilidade em nível avançado",4,L66="Ser multiplicador",5),"")</f>
        <v/>
      </c>
      <c r="O66" s="591"/>
      <c r="P66" s="57" t="str">
        <f t="array" aca="1" ref="P66" ca="1">IFERROR(_xlfn.IFS(O66="Não tem conhecimento",0,O66="Tem conhecimento",1,O66="Tem conhecimento e habilidade em nível básico",2,O66="Tem conhecimento e habilidade em nível intermediário",3,O66="Tem conhecimento e habilidade em nível avançado",4,O66="É multiplicador",5),"")</f>
        <v/>
      </c>
      <c r="Q66" s="68" t="str">
        <f t="shared" ca="1" si="2"/>
        <v/>
      </c>
      <c r="R66" s="75" t="e">
        <f t="array" aca="1" ref="R66" ca="1">_xlfn.IFS(P66="","",P66&gt;N66,"↑",P66&lt;N66,"↓",P66="","",P66=N66,"-")</f>
        <v>#NAME?</v>
      </c>
      <c r="S66" s="57" t="str">
        <f t="shared" ca="1" si="3"/>
        <v/>
      </c>
      <c r="T66" s="64"/>
      <c r="U66" s="72"/>
    </row>
    <row r="67" spans="3:21" ht="35.25" customHeight="1">
      <c r="C67" s="852" t="str">
        <f>IF(F67=0,"",VLOOKUP(F67,'DFT - GNCP'!$D$4:$E$34,2))</f>
        <v/>
      </c>
      <c r="D67" s="815"/>
      <c r="E67" s="815"/>
      <c r="F67" s="853"/>
      <c r="G67" s="811"/>
      <c r="H67" s="803"/>
      <c r="I67" s="196"/>
      <c r="J67" s="854"/>
      <c r="K67" s="803"/>
      <c r="L67" s="854"/>
      <c r="M67" s="803"/>
      <c r="N67" s="57" t="str">
        <f t="array" aca="1" ref="N67" ca="1">IFERROR(_xlfn.IFS(L67="Ter conhecimento",1,L67="Ter conhecimento e habilidade em nível básico",2,L67="Ter conhecimento e habilidade em nível intermediário",3,L67="Ter conhecimento e habilidade em nível avançado",4,L67="Ser multiplicador",5),"")</f>
        <v/>
      </c>
      <c r="O67" s="591"/>
      <c r="P67" s="57" t="str">
        <f t="array" aca="1" ref="P67" ca="1">IFERROR(_xlfn.IFS(O67="Não tem conhecimento",0,O67="Tem conhecimento",1,O67="Tem conhecimento e habilidade em nível básico",2,O67="Tem conhecimento e habilidade em nível intermediário",3,O67="Tem conhecimento e habilidade em nível avançado",4,O67="É multiplicador",5),"")</f>
        <v/>
      </c>
      <c r="Q67" s="68" t="str">
        <f t="shared" ca="1" si="2"/>
        <v/>
      </c>
      <c r="R67" s="75" t="e">
        <f t="array" aca="1" ref="R67" ca="1">_xlfn.IFS(P67="","",P67&gt;N67,"↑",P67&lt;N67,"↓",P67="","",P67=N67,"-")</f>
        <v>#NAME?</v>
      </c>
      <c r="S67" s="57" t="str">
        <f t="shared" ca="1" si="3"/>
        <v/>
      </c>
      <c r="T67" s="64"/>
      <c r="U67" s="72"/>
    </row>
    <row r="68" spans="3:21" ht="35.25" customHeight="1">
      <c r="C68" s="852" t="str">
        <f>IF(F68=0,"",VLOOKUP(F68,'DFT - GNCP'!$D$4:$E$34,2))</f>
        <v/>
      </c>
      <c r="D68" s="815"/>
      <c r="E68" s="815"/>
      <c r="F68" s="853"/>
      <c r="G68" s="811"/>
      <c r="H68" s="803"/>
      <c r="I68" s="196"/>
      <c r="J68" s="854"/>
      <c r="K68" s="803"/>
      <c r="L68" s="854"/>
      <c r="M68" s="803"/>
      <c r="N68" s="57" t="str">
        <f t="array" aca="1" ref="N68" ca="1">IFERROR(_xlfn.IFS(L68="Ter conhecimento",1,L68="Ter conhecimento e habilidade em nível básico",2,L68="Ter conhecimento e habilidade em nível intermediário",3,L68="Ter conhecimento e habilidade em nível avançado",4,L68="Ser multiplicador",5),"")</f>
        <v/>
      </c>
      <c r="O68" s="591"/>
      <c r="P68" s="57" t="str">
        <f t="array" aca="1" ref="P68" ca="1">IFERROR(_xlfn.IFS(O68="Não tem conhecimento",0,O68="Tem conhecimento",1,O68="Tem conhecimento e habilidade em nível básico",2,O68="Tem conhecimento e habilidade em nível intermediário",3,O68="Tem conhecimento e habilidade em nível avançado",4,O68="É multiplicador",5),"")</f>
        <v/>
      </c>
      <c r="Q68" s="68" t="str">
        <f t="shared" ca="1" si="2"/>
        <v/>
      </c>
      <c r="R68" s="75" t="e">
        <f t="array" aca="1" ref="R68" ca="1">_xlfn.IFS(P68="","",P68&gt;N68,"↑",P68&lt;N68,"↓",P68="","",P68=N68,"-")</f>
        <v>#NAME?</v>
      </c>
      <c r="S68" s="57" t="str">
        <f t="shared" ca="1" si="3"/>
        <v/>
      </c>
      <c r="T68" s="64"/>
      <c r="U68" s="72"/>
    </row>
    <row r="69" spans="3:21" ht="35.25" customHeight="1">
      <c r="C69" s="852" t="str">
        <f>IF(F69=0,"",VLOOKUP(F69,'DFT - GNCP'!$D$4:$E$34,2))</f>
        <v/>
      </c>
      <c r="D69" s="815"/>
      <c r="E69" s="815"/>
      <c r="F69" s="853"/>
      <c r="G69" s="811"/>
      <c r="H69" s="803"/>
      <c r="I69" s="196"/>
      <c r="J69" s="854"/>
      <c r="K69" s="803"/>
      <c r="L69" s="854"/>
      <c r="M69" s="803"/>
      <c r="N69" s="57" t="str">
        <f t="array" aca="1" ref="N69" ca="1">IFERROR(_xlfn.IFS(L69="Ter conhecimento",1,L69="Ter conhecimento e habilidade em nível básico",2,L69="Ter conhecimento e habilidade em nível intermediário",3,L69="Ter conhecimento e habilidade em nível avançado",4,L69="Ser multiplicador",5),"")</f>
        <v/>
      </c>
      <c r="O69" s="591"/>
      <c r="P69" s="57" t="str">
        <f t="array" aca="1" ref="P69" ca="1">IFERROR(_xlfn.IFS(O69="Não tem conhecimento",0,O69="Tem conhecimento",1,O69="Tem conhecimento e habilidade em nível básico",2,O69="Tem conhecimento e habilidade em nível intermediário",3,O69="Tem conhecimento e habilidade em nível avançado",4,O69="É multiplicador",5),"")</f>
        <v/>
      </c>
      <c r="Q69" s="68" t="str">
        <f t="shared" ca="1" si="2"/>
        <v/>
      </c>
      <c r="R69" s="75" t="e">
        <f t="array" aca="1" ref="R69" ca="1">_xlfn.IFS(P69="","",P69&gt;N69,"↑",P69&lt;N69,"↓",P69="","",P69=N69,"-")</f>
        <v>#NAME?</v>
      </c>
      <c r="S69" s="57" t="str">
        <f t="shared" ca="1" si="3"/>
        <v/>
      </c>
      <c r="T69" s="64"/>
      <c r="U69" s="72"/>
    </row>
    <row r="70" spans="3:21" ht="35.25" customHeight="1">
      <c r="C70" s="852" t="str">
        <f>IF(F70=0,"",VLOOKUP(F70,'DFT - GNCP'!$D$4:$E$34,2))</f>
        <v/>
      </c>
      <c r="D70" s="815"/>
      <c r="E70" s="815"/>
      <c r="F70" s="853"/>
      <c r="G70" s="811"/>
      <c r="H70" s="803"/>
      <c r="I70" s="196"/>
      <c r="J70" s="854"/>
      <c r="K70" s="803"/>
      <c r="L70" s="854"/>
      <c r="M70" s="803"/>
      <c r="N70" s="57" t="str">
        <f t="array" aca="1" ref="N70" ca="1">IFERROR(_xlfn.IFS(L70="Ter conhecimento",1,L70="Ter conhecimento e habilidade em nível básico",2,L70="Ter conhecimento e habilidade em nível intermediário",3,L70="Ter conhecimento e habilidade em nível avançado",4,L70="Ser multiplicador",5),"")</f>
        <v/>
      </c>
      <c r="O70" s="591"/>
      <c r="P70" s="57" t="str">
        <f t="array" aca="1" ref="P70" ca="1">IFERROR(_xlfn.IFS(O70="Não tem conhecimento",0,O70="Tem conhecimento",1,O70="Tem conhecimento e habilidade em nível básico",2,O70="Tem conhecimento e habilidade em nível intermediário",3,O70="Tem conhecimento e habilidade em nível avançado",4,O70="É multiplicador",5),"")</f>
        <v/>
      </c>
      <c r="Q70" s="68" t="str">
        <f t="shared" ca="1" si="2"/>
        <v/>
      </c>
      <c r="R70" s="75" t="e">
        <f t="array" aca="1" ref="R70" ca="1">_xlfn.IFS(P70="","",P70&gt;N70,"↑",P70&lt;N70,"↓",P70="","",P70=N70,"-")</f>
        <v>#NAME?</v>
      </c>
      <c r="S70" s="57" t="str">
        <f t="shared" ca="1" si="3"/>
        <v/>
      </c>
      <c r="T70" s="64"/>
      <c r="U70" s="72"/>
    </row>
    <row r="71" spans="3:21" ht="35.25" customHeight="1">
      <c r="C71" s="852" t="str">
        <f>IF(F71=0,"",VLOOKUP(F71,'DFT - GNCP'!$D$4:$E$34,2))</f>
        <v/>
      </c>
      <c r="D71" s="815"/>
      <c r="E71" s="815"/>
      <c r="F71" s="853"/>
      <c r="G71" s="811"/>
      <c r="H71" s="803"/>
      <c r="I71" s="196"/>
      <c r="J71" s="854"/>
      <c r="K71" s="803"/>
      <c r="L71" s="854"/>
      <c r="M71" s="803"/>
      <c r="N71" s="57" t="str">
        <f t="array" aca="1" ref="N71" ca="1">IFERROR(_xlfn.IFS(L71="Ter conhecimento",1,L71="Ter conhecimento e habilidade em nível básico",2,L71="Ter conhecimento e habilidade em nível intermediário",3,L71="Ter conhecimento e habilidade em nível avançado",4,L71="Ser multiplicador",5),"")</f>
        <v/>
      </c>
      <c r="O71" s="591"/>
      <c r="P71" s="57" t="str">
        <f t="array" aca="1" ref="P71" ca="1">IFERROR(_xlfn.IFS(O71="Não tem conhecimento",0,O71="Tem conhecimento",1,O71="Tem conhecimento e habilidade em nível básico",2,O71="Tem conhecimento e habilidade em nível intermediário",3,O71="Tem conhecimento e habilidade em nível avançado",4,O71="É multiplicador",5),"")</f>
        <v/>
      </c>
      <c r="Q71" s="68" t="str">
        <f t="shared" ref="Q71:Q100" ca="1" si="4">IF(P71="","",P71/N71)</f>
        <v/>
      </c>
      <c r="R71" s="75" t="e">
        <f t="array" aca="1" ref="R71" ca="1">_xlfn.IFS(P71="","",P71&gt;N71,"↑",P71&lt;N71,"↓",P71="","",P71=N71,"-")</f>
        <v>#NAME?</v>
      </c>
      <c r="S71" s="57" t="str">
        <f t="shared" ref="S71:S100" ca="1" si="5">IF(P71&lt;N71,"Sim", "")</f>
        <v/>
      </c>
      <c r="T71" s="64"/>
      <c r="U71" s="72"/>
    </row>
    <row r="72" spans="3:21" ht="35.25" customHeight="1">
      <c r="C72" s="852" t="str">
        <f>IF(F72=0,"",VLOOKUP(F72,'DFT - GNCP'!$D$4:$E$34,2))</f>
        <v/>
      </c>
      <c r="D72" s="815"/>
      <c r="E72" s="815"/>
      <c r="F72" s="853"/>
      <c r="G72" s="811"/>
      <c r="H72" s="803"/>
      <c r="I72" s="196"/>
      <c r="J72" s="854"/>
      <c r="K72" s="803"/>
      <c r="L72" s="854"/>
      <c r="M72" s="803"/>
      <c r="N72" s="57" t="str">
        <f t="array" aca="1" ref="N72" ca="1">IFERROR(_xlfn.IFS(L72="Ter conhecimento",1,L72="Ter conhecimento e habilidade em nível básico",2,L72="Ter conhecimento e habilidade em nível intermediário",3,L72="Ter conhecimento e habilidade em nível avançado",4,L72="Ser multiplicador",5),"")</f>
        <v/>
      </c>
      <c r="O72" s="591"/>
      <c r="P72" s="57" t="str">
        <f t="array" aca="1" ref="P72" ca="1">IFERROR(_xlfn.IFS(O72="Não tem conhecimento",0,O72="Tem conhecimento",1,O72="Tem conhecimento e habilidade em nível básico",2,O72="Tem conhecimento e habilidade em nível intermediário",3,O72="Tem conhecimento e habilidade em nível avançado",4,O72="É multiplicador",5),"")</f>
        <v/>
      </c>
      <c r="Q72" s="68" t="str">
        <f t="shared" ca="1" si="4"/>
        <v/>
      </c>
      <c r="R72" s="75" t="e">
        <f t="array" aca="1" ref="R72" ca="1">_xlfn.IFS(P72="","",P72&gt;N72,"↑",P72&lt;N72,"↓",P72="","",P72=N72,"-")</f>
        <v>#NAME?</v>
      </c>
      <c r="S72" s="57" t="str">
        <f t="shared" ca="1" si="5"/>
        <v/>
      </c>
      <c r="T72" s="64"/>
      <c r="U72" s="72"/>
    </row>
    <row r="73" spans="3:21" ht="35.25" customHeight="1">
      <c r="C73" s="852" t="str">
        <f>IF(F73=0,"",VLOOKUP(F73,'DFT - GNCP'!$D$4:$E$34,2))</f>
        <v/>
      </c>
      <c r="D73" s="815"/>
      <c r="E73" s="815"/>
      <c r="F73" s="853"/>
      <c r="G73" s="811"/>
      <c r="H73" s="803"/>
      <c r="I73" s="196"/>
      <c r="J73" s="854"/>
      <c r="K73" s="803"/>
      <c r="L73" s="854"/>
      <c r="M73" s="803"/>
      <c r="N73" s="57" t="str">
        <f t="array" aca="1" ref="N73" ca="1">IFERROR(_xlfn.IFS(L73="Ter conhecimento",1,L73="Ter conhecimento e habilidade em nível básico",2,L73="Ter conhecimento e habilidade em nível intermediário",3,L73="Ter conhecimento e habilidade em nível avançado",4,L73="Ser multiplicador",5),"")</f>
        <v/>
      </c>
      <c r="O73" s="591"/>
      <c r="P73" s="57" t="str">
        <f t="array" aca="1" ref="P73" ca="1">IFERROR(_xlfn.IFS(O73="Não tem conhecimento",0,O73="Tem conhecimento",1,O73="Tem conhecimento e habilidade em nível básico",2,O73="Tem conhecimento e habilidade em nível intermediário",3,O73="Tem conhecimento e habilidade em nível avançado",4,O73="É multiplicador",5),"")</f>
        <v/>
      </c>
      <c r="Q73" s="68" t="str">
        <f t="shared" ca="1" si="4"/>
        <v/>
      </c>
      <c r="R73" s="75" t="e">
        <f t="array" aca="1" ref="R73" ca="1">_xlfn.IFS(P73="","",P73&gt;N73,"↑",P73&lt;N73,"↓",P73="","",P73=N73,"-")</f>
        <v>#NAME?</v>
      </c>
      <c r="S73" s="57" t="str">
        <f t="shared" ca="1" si="5"/>
        <v/>
      </c>
      <c r="T73" s="64"/>
      <c r="U73" s="72"/>
    </row>
    <row r="74" spans="3:21" ht="35.25" customHeight="1">
      <c r="C74" s="852" t="str">
        <f>IF(F74=0,"",VLOOKUP(F74,'DFT - GNCP'!$D$4:$E$34,2))</f>
        <v/>
      </c>
      <c r="D74" s="815"/>
      <c r="E74" s="815"/>
      <c r="F74" s="853"/>
      <c r="G74" s="811"/>
      <c r="H74" s="803"/>
      <c r="I74" s="196"/>
      <c r="J74" s="854"/>
      <c r="K74" s="803"/>
      <c r="L74" s="854"/>
      <c r="M74" s="803"/>
      <c r="N74" s="57" t="str">
        <f t="array" aca="1" ref="N74" ca="1">IFERROR(_xlfn.IFS(L74="Ter conhecimento",1,L74="Ter conhecimento e habilidade em nível básico",2,L74="Ter conhecimento e habilidade em nível intermediário",3,L74="Ter conhecimento e habilidade em nível avançado",4,L74="Ser multiplicador",5),"")</f>
        <v/>
      </c>
      <c r="O74" s="591"/>
      <c r="P74" s="57" t="str">
        <f t="array" aca="1" ref="P74" ca="1">IFERROR(_xlfn.IFS(O74="Não tem conhecimento",0,O74="Tem conhecimento",1,O74="Tem conhecimento e habilidade em nível básico",2,O74="Tem conhecimento e habilidade em nível intermediário",3,O74="Tem conhecimento e habilidade em nível avançado",4,O74="É multiplicador",5),"")</f>
        <v/>
      </c>
      <c r="Q74" s="68" t="str">
        <f t="shared" ca="1" si="4"/>
        <v/>
      </c>
      <c r="R74" s="75" t="e">
        <f t="array" aca="1" ref="R74" ca="1">_xlfn.IFS(P74="","",P74&gt;N74,"↑",P74&lt;N74,"↓",P74="","",P74=N74,"-")</f>
        <v>#NAME?</v>
      </c>
      <c r="S74" s="57" t="str">
        <f t="shared" ca="1" si="5"/>
        <v/>
      </c>
      <c r="T74" s="64"/>
      <c r="U74" s="72"/>
    </row>
    <row r="75" spans="3:21" ht="35.25" customHeight="1">
      <c r="C75" s="852" t="str">
        <f>IF(F75=0,"",VLOOKUP(F75,'DFT - GNCP'!$D$4:$E$34,2))</f>
        <v/>
      </c>
      <c r="D75" s="815"/>
      <c r="E75" s="815"/>
      <c r="F75" s="853"/>
      <c r="G75" s="811"/>
      <c r="H75" s="803"/>
      <c r="I75" s="196"/>
      <c r="J75" s="854"/>
      <c r="K75" s="803"/>
      <c r="L75" s="854"/>
      <c r="M75" s="803"/>
      <c r="N75" s="57" t="str">
        <f t="array" aca="1" ref="N75" ca="1">IFERROR(_xlfn.IFS(L75="Ter conhecimento",1,L75="Ter conhecimento e habilidade em nível básico",2,L75="Ter conhecimento e habilidade em nível intermediário",3,L75="Ter conhecimento e habilidade em nível avançado",4,L75="Ser multiplicador",5),"")</f>
        <v/>
      </c>
      <c r="O75" s="591"/>
      <c r="P75" s="57" t="str">
        <f t="array" aca="1" ref="P75" ca="1">IFERROR(_xlfn.IFS(O75="Não tem conhecimento",0,O75="Tem conhecimento",1,O75="Tem conhecimento e habilidade em nível básico",2,O75="Tem conhecimento e habilidade em nível intermediário",3,O75="Tem conhecimento e habilidade em nível avançado",4,O75="É multiplicador",5),"")</f>
        <v/>
      </c>
      <c r="Q75" s="68" t="str">
        <f t="shared" ca="1" si="4"/>
        <v/>
      </c>
      <c r="R75" s="75" t="e">
        <f t="array" aca="1" ref="R75" ca="1">_xlfn.IFS(P75="","",P75&gt;N75,"↑",P75&lt;N75,"↓",P75="","",P75=N75,"-")</f>
        <v>#NAME?</v>
      </c>
      <c r="S75" s="57" t="str">
        <f t="shared" ca="1" si="5"/>
        <v/>
      </c>
      <c r="T75" s="64"/>
      <c r="U75" s="72"/>
    </row>
    <row r="76" spans="3:21" ht="35.25" customHeight="1">
      <c r="C76" s="852" t="str">
        <f>IF(F76=0,"",VLOOKUP(F76,'DFT - GNCP'!$D$4:$E$34,2))</f>
        <v/>
      </c>
      <c r="D76" s="815"/>
      <c r="E76" s="815"/>
      <c r="F76" s="853"/>
      <c r="G76" s="811"/>
      <c r="H76" s="803"/>
      <c r="I76" s="196"/>
      <c r="J76" s="854"/>
      <c r="K76" s="803"/>
      <c r="L76" s="854"/>
      <c r="M76" s="803"/>
      <c r="N76" s="57" t="str">
        <f t="array" aca="1" ref="N76" ca="1">IFERROR(_xlfn.IFS(L76="Ter conhecimento",1,L76="Ter conhecimento e habilidade em nível básico",2,L76="Ter conhecimento e habilidade em nível intermediário",3,L76="Ter conhecimento e habilidade em nível avançado",4,L76="Ser multiplicador",5),"")</f>
        <v/>
      </c>
      <c r="O76" s="591"/>
      <c r="P76" s="57" t="str">
        <f t="array" aca="1" ref="P76" ca="1">IFERROR(_xlfn.IFS(O76="Não tem conhecimento",0,O76="Tem conhecimento",1,O76="Tem conhecimento e habilidade em nível básico",2,O76="Tem conhecimento e habilidade em nível intermediário",3,O76="Tem conhecimento e habilidade em nível avançado",4,O76="É multiplicador",5),"")</f>
        <v/>
      </c>
      <c r="Q76" s="68" t="str">
        <f t="shared" ca="1" si="4"/>
        <v/>
      </c>
      <c r="R76" s="75" t="e">
        <f t="array" aca="1" ref="R76" ca="1">_xlfn.IFS(P76="","",P76&gt;N76,"↑",P76&lt;N76,"↓",P76="","",P76=N76,"-")</f>
        <v>#NAME?</v>
      </c>
      <c r="S76" s="57" t="str">
        <f t="shared" ca="1" si="5"/>
        <v/>
      </c>
      <c r="T76" s="64"/>
      <c r="U76" s="72"/>
    </row>
    <row r="77" spans="3:21" ht="35.25" customHeight="1">
      <c r="C77" s="852" t="str">
        <f>IF(F77=0,"",VLOOKUP(F77,'DFT - GNCP'!$D$4:$E$34,2))</f>
        <v/>
      </c>
      <c r="D77" s="815"/>
      <c r="E77" s="815"/>
      <c r="F77" s="853"/>
      <c r="G77" s="811"/>
      <c r="H77" s="803"/>
      <c r="I77" s="196"/>
      <c r="J77" s="854"/>
      <c r="K77" s="803"/>
      <c r="L77" s="854"/>
      <c r="M77" s="803"/>
      <c r="N77" s="57" t="str">
        <f t="array" aca="1" ref="N77" ca="1">IFERROR(_xlfn.IFS(L77="Ter conhecimento",1,L77="Ter conhecimento e habilidade em nível básico",2,L77="Ter conhecimento e habilidade em nível intermediário",3,L77="Ter conhecimento e habilidade em nível avançado",4,L77="Ser multiplicador",5),"")</f>
        <v/>
      </c>
      <c r="O77" s="591"/>
      <c r="P77" s="57" t="str">
        <f t="array" aca="1" ref="P77" ca="1">IFERROR(_xlfn.IFS(O77="Não tem conhecimento",0,O77="Tem conhecimento",1,O77="Tem conhecimento e habilidade em nível básico",2,O77="Tem conhecimento e habilidade em nível intermediário",3,O77="Tem conhecimento e habilidade em nível avançado",4,O77="É multiplicador",5),"")</f>
        <v/>
      </c>
      <c r="Q77" s="68" t="str">
        <f t="shared" ca="1" si="4"/>
        <v/>
      </c>
      <c r="R77" s="75" t="e">
        <f t="array" aca="1" ref="R77" ca="1">_xlfn.IFS(P77="","",P77&gt;N77,"↑",P77&lt;N77,"↓",P77="","",P77=N77,"-")</f>
        <v>#NAME?</v>
      </c>
      <c r="S77" s="57" t="str">
        <f t="shared" ca="1" si="5"/>
        <v/>
      </c>
      <c r="T77" s="64"/>
      <c r="U77" s="72"/>
    </row>
    <row r="78" spans="3:21" ht="35.25" customHeight="1">
      <c r="C78" s="852" t="str">
        <f>IF(F78=0,"",VLOOKUP(F78,'DFT - GNCP'!$D$4:$E$34,2))</f>
        <v/>
      </c>
      <c r="D78" s="815"/>
      <c r="E78" s="815"/>
      <c r="F78" s="853"/>
      <c r="G78" s="811"/>
      <c r="H78" s="803"/>
      <c r="I78" s="196"/>
      <c r="J78" s="854"/>
      <c r="K78" s="803"/>
      <c r="L78" s="854"/>
      <c r="M78" s="803"/>
      <c r="N78" s="57" t="str">
        <f t="array" aca="1" ref="N78" ca="1">IFERROR(_xlfn.IFS(L78="Ter conhecimento",1,L78="Ter conhecimento e habilidade em nível básico",2,L78="Ter conhecimento e habilidade em nível intermediário",3,L78="Ter conhecimento e habilidade em nível avançado",4,L78="Ser multiplicador",5),"")</f>
        <v/>
      </c>
      <c r="O78" s="591"/>
      <c r="P78" s="57" t="str">
        <f t="array" aca="1" ref="P78" ca="1">IFERROR(_xlfn.IFS(O78="Não tem conhecimento",0,O78="Tem conhecimento",1,O78="Tem conhecimento e habilidade em nível básico",2,O78="Tem conhecimento e habilidade em nível intermediário",3,O78="Tem conhecimento e habilidade em nível avançado",4,O78="É multiplicador",5),"")</f>
        <v/>
      </c>
      <c r="Q78" s="68" t="str">
        <f t="shared" ca="1" si="4"/>
        <v/>
      </c>
      <c r="R78" s="75" t="e">
        <f t="array" aca="1" ref="R78" ca="1">_xlfn.IFS(P78="","",P78&gt;N78,"↑",P78&lt;N78,"↓",P78="","",P78=N78,"-")</f>
        <v>#NAME?</v>
      </c>
      <c r="S78" s="57" t="str">
        <f t="shared" ca="1" si="5"/>
        <v/>
      </c>
      <c r="T78" s="64"/>
      <c r="U78" s="72"/>
    </row>
    <row r="79" spans="3:21" ht="35.25" customHeight="1">
      <c r="C79" s="852" t="str">
        <f>IF(F79=0,"",VLOOKUP(F79,'DFT - GNCP'!$D$4:$E$34,2))</f>
        <v/>
      </c>
      <c r="D79" s="815"/>
      <c r="E79" s="815"/>
      <c r="F79" s="853"/>
      <c r="G79" s="811"/>
      <c r="H79" s="803"/>
      <c r="I79" s="196"/>
      <c r="J79" s="854"/>
      <c r="K79" s="803"/>
      <c r="L79" s="854"/>
      <c r="M79" s="803"/>
      <c r="N79" s="57" t="str">
        <f t="array" aca="1" ref="N79" ca="1">IFERROR(_xlfn.IFS(L79="Ter conhecimento",1,L79="Ter conhecimento e habilidade em nível básico",2,L79="Ter conhecimento e habilidade em nível intermediário",3,L79="Ter conhecimento e habilidade em nível avançado",4,L79="Ser multiplicador",5),"")</f>
        <v/>
      </c>
      <c r="O79" s="591"/>
      <c r="P79" s="57" t="str">
        <f t="array" aca="1" ref="P79" ca="1">IFERROR(_xlfn.IFS(O79="Não tem conhecimento",0,O79="Tem conhecimento",1,O79="Tem conhecimento e habilidade em nível básico",2,O79="Tem conhecimento e habilidade em nível intermediário",3,O79="Tem conhecimento e habilidade em nível avançado",4,O79="É multiplicador",5),"")</f>
        <v/>
      </c>
      <c r="Q79" s="68" t="str">
        <f t="shared" ca="1" si="4"/>
        <v/>
      </c>
      <c r="R79" s="75" t="e">
        <f t="array" aca="1" ref="R79" ca="1">_xlfn.IFS(P79="","",P79&gt;N79,"↑",P79&lt;N79,"↓",P79="","",P79=N79,"-")</f>
        <v>#NAME?</v>
      </c>
      <c r="S79" s="57" t="str">
        <f t="shared" ca="1" si="5"/>
        <v/>
      </c>
      <c r="T79" s="64"/>
      <c r="U79" s="72"/>
    </row>
    <row r="80" spans="3:21" ht="35.25" customHeight="1">
      <c r="C80" s="852" t="str">
        <f>IF(F80=0,"",VLOOKUP(F80,'DFT - GNCP'!$D$4:$E$34,2))</f>
        <v/>
      </c>
      <c r="D80" s="815"/>
      <c r="E80" s="815"/>
      <c r="F80" s="853"/>
      <c r="G80" s="811"/>
      <c r="H80" s="803"/>
      <c r="I80" s="196"/>
      <c r="J80" s="854"/>
      <c r="K80" s="803"/>
      <c r="L80" s="854"/>
      <c r="M80" s="803"/>
      <c r="N80" s="57" t="str">
        <f t="array" aca="1" ref="N80" ca="1">IFERROR(_xlfn.IFS(L80="Ter conhecimento",1,L80="Ter conhecimento e habilidade em nível básico",2,L80="Ter conhecimento e habilidade em nível intermediário",3,L80="Ter conhecimento e habilidade em nível avançado",4,L80="Ser multiplicador",5),"")</f>
        <v/>
      </c>
      <c r="O80" s="591"/>
      <c r="P80" s="57" t="str">
        <f t="array" aca="1" ref="P80" ca="1">IFERROR(_xlfn.IFS(O80="Não tem conhecimento",0,O80="Tem conhecimento",1,O80="Tem conhecimento e habilidade em nível básico",2,O80="Tem conhecimento e habilidade em nível intermediário",3,O80="Tem conhecimento e habilidade em nível avançado",4,O80="É multiplicador",5),"")</f>
        <v/>
      </c>
      <c r="Q80" s="68" t="str">
        <f t="shared" ca="1" si="4"/>
        <v/>
      </c>
      <c r="R80" s="75" t="e">
        <f t="array" aca="1" ref="R80" ca="1">_xlfn.IFS(P80="","",P80&gt;N80,"↑",P80&lt;N80,"↓",P80="","",P80=N80,"-")</f>
        <v>#NAME?</v>
      </c>
      <c r="S80" s="57" t="str">
        <f t="shared" ca="1" si="5"/>
        <v/>
      </c>
      <c r="T80" s="64"/>
      <c r="U80" s="72"/>
    </row>
    <row r="81" spans="3:21" ht="35.25" customHeight="1">
      <c r="C81" s="852" t="str">
        <f>IF(F81=0,"",VLOOKUP(F81,'DFT - GNCP'!$D$4:$E$34,2))</f>
        <v/>
      </c>
      <c r="D81" s="815"/>
      <c r="E81" s="815"/>
      <c r="F81" s="853"/>
      <c r="G81" s="811"/>
      <c r="H81" s="803"/>
      <c r="I81" s="196"/>
      <c r="J81" s="854"/>
      <c r="K81" s="803"/>
      <c r="L81" s="854"/>
      <c r="M81" s="803"/>
      <c r="N81" s="57" t="str">
        <f t="array" aca="1" ref="N81" ca="1">IFERROR(_xlfn.IFS(L81="Ter conhecimento",1,L81="Ter conhecimento e habilidade em nível básico",2,L81="Ter conhecimento e habilidade em nível intermediário",3,L81="Ter conhecimento e habilidade em nível avançado",4,L81="Ser multiplicador",5),"")</f>
        <v/>
      </c>
      <c r="O81" s="591"/>
      <c r="P81" s="57" t="str">
        <f t="array" aca="1" ref="P81" ca="1">IFERROR(_xlfn.IFS(O81="Não tem conhecimento",0,O81="Tem conhecimento",1,O81="Tem conhecimento e habilidade em nível básico",2,O81="Tem conhecimento e habilidade em nível intermediário",3,O81="Tem conhecimento e habilidade em nível avançado",4,O81="É multiplicador",5),"")</f>
        <v/>
      </c>
      <c r="Q81" s="68" t="str">
        <f t="shared" ca="1" si="4"/>
        <v/>
      </c>
      <c r="R81" s="75" t="e">
        <f t="array" aca="1" ref="R81" ca="1">_xlfn.IFS(P81="","",P81&gt;N81,"↑",P81&lt;N81,"↓",P81="","",P81=N81,"-")</f>
        <v>#NAME?</v>
      </c>
      <c r="S81" s="57" t="str">
        <f t="shared" ca="1" si="5"/>
        <v/>
      </c>
      <c r="T81" s="64"/>
      <c r="U81" s="72"/>
    </row>
    <row r="82" spans="3:21" ht="35.25" customHeight="1">
      <c r="C82" s="852" t="str">
        <f>IF(F82=0,"",VLOOKUP(F82,'DFT - GNCP'!$D$4:$E$34,2))</f>
        <v/>
      </c>
      <c r="D82" s="815"/>
      <c r="E82" s="815"/>
      <c r="F82" s="853"/>
      <c r="G82" s="811"/>
      <c r="H82" s="803"/>
      <c r="I82" s="196"/>
      <c r="J82" s="854"/>
      <c r="K82" s="803"/>
      <c r="L82" s="854"/>
      <c r="M82" s="803"/>
      <c r="N82" s="57" t="str">
        <f t="array" aca="1" ref="N82" ca="1">IFERROR(_xlfn.IFS(L82="Ter conhecimento",1,L82="Ter conhecimento e habilidade em nível básico",2,L82="Ter conhecimento e habilidade em nível intermediário",3,L82="Ter conhecimento e habilidade em nível avançado",4,L82="Ser multiplicador",5),"")</f>
        <v/>
      </c>
      <c r="O82" s="591"/>
      <c r="P82" s="57" t="str">
        <f t="array" aca="1" ref="P82" ca="1">IFERROR(_xlfn.IFS(O82="Não tem conhecimento",0,O82="Tem conhecimento",1,O82="Tem conhecimento e habilidade em nível básico",2,O82="Tem conhecimento e habilidade em nível intermediário",3,O82="Tem conhecimento e habilidade em nível avançado",4,O82="É multiplicador",5),"")</f>
        <v/>
      </c>
      <c r="Q82" s="68" t="str">
        <f t="shared" ca="1" si="4"/>
        <v/>
      </c>
      <c r="R82" s="75" t="e">
        <f t="array" aca="1" ref="R82" ca="1">_xlfn.IFS(P82="","",P82&gt;N82,"↑",P82&lt;N82,"↓",P82="","",P82=N82,"-")</f>
        <v>#NAME?</v>
      </c>
      <c r="S82" s="57" t="str">
        <f t="shared" ca="1" si="5"/>
        <v/>
      </c>
      <c r="T82" s="64"/>
      <c r="U82" s="72"/>
    </row>
    <row r="83" spans="3:21" ht="35.25" customHeight="1">
      <c r="C83" s="852" t="str">
        <f>IF(F83=0,"",VLOOKUP(F83,'DFT - GNCP'!$D$4:$E$34,2))</f>
        <v/>
      </c>
      <c r="D83" s="815"/>
      <c r="E83" s="815"/>
      <c r="F83" s="853"/>
      <c r="G83" s="811"/>
      <c r="H83" s="803"/>
      <c r="I83" s="196"/>
      <c r="J83" s="854"/>
      <c r="K83" s="803"/>
      <c r="L83" s="854"/>
      <c r="M83" s="803"/>
      <c r="N83" s="57" t="str">
        <f t="array" aca="1" ref="N83" ca="1">IFERROR(_xlfn.IFS(L83="Ter conhecimento",1,L83="Ter conhecimento e habilidade em nível básico",2,L83="Ter conhecimento e habilidade em nível intermediário",3,L83="Ter conhecimento e habilidade em nível avançado",4,L83="Ser multiplicador",5),"")</f>
        <v/>
      </c>
      <c r="O83" s="591"/>
      <c r="P83" s="57" t="str">
        <f t="array" aca="1" ref="P83" ca="1">IFERROR(_xlfn.IFS(O83="Não tem conhecimento",0,O83="Tem conhecimento",1,O83="Tem conhecimento e habilidade em nível básico",2,O83="Tem conhecimento e habilidade em nível intermediário",3,O83="Tem conhecimento e habilidade em nível avançado",4,O83="É multiplicador",5),"")</f>
        <v/>
      </c>
      <c r="Q83" s="68" t="str">
        <f t="shared" ca="1" si="4"/>
        <v/>
      </c>
      <c r="R83" s="75" t="e">
        <f t="array" aca="1" ref="R83" ca="1">_xlfn.IFS(P83="","",P83&gt;N83,"↑",P83&lt;N83,"↓",P83="","",P83=N83,"-")</f>
        <v>#NAME?</v>
      </c>
      <c r="S83" s="57" t="str">
        <f t="shared" ca="1" si="5"/>
        <v/>
      </c>
      <c r="T83" s="64"/>
      <c r="U83" s="72"/>
    </row>
    <row r="84" spans="3:21" ht="35.25" customHeight="1">
      <c r="C84" s="852" t="str">
        <f>IF(F84=0,"",VLOOKUP(F84,'DFT - GNCP'!$D$4:$E$34,2))</f>
        <v/>
      </c>
      <c r="D84" s="815"/>
      <c r="E84" s="815"/>
      <c r="F84" s="853"/>
      <c r="G84" s="811"/>
      <c r="H84" s="803"/>
      <c r="I84" s="196"/>
      <c r="J84" s="854"/>
      <c r="K84" s="803"/>
      <c r="L84" s="854"/>
      <c r="M84" s="803"/>
      <c r="N84" s="57" t="str">
        <f t="array" aca="1" ref="N84" ca="1">IFERROR(_xlfn.IFS(L84="Ter conhecimento",1,L84="Ter conhecimento e habilidade em nível básico",2,L84="Ter conhecimento e habilidade em nível intermediário",3,L84="Ter conhecimento e habilidade em nível avançado",4,L84="Ser multiplicador",5),"")</f>
        <v/>
      </c>
      <c r="O84" s="591"/>
      <c r="P84" s="57" t="str">
        <f t="array" aca="1" ref="P84" ca="1">IFERROR(_xlfn.IFS(O84="Não tem conhecimento",0,O84="Tem conhecimento",1,O84="Tem conhecimento e habilidade em nível básico",2,O84="Tem conhecimento e habilidade em nível intermediário",3,O84="Tem conhecimento e habilidade em nível avançado",4,O84="É multiplicador",5),"")</f>
        <v/>
      </c>
      <c r="Q84" s="68" t="str">
        <f t="shared" ca="1" si="4"/>
        <v/>
      </c>
      <c r="R84" s="75" t="e">
        <f t="array" aca="1" ref="R84" ca="1">_xlfn.IFS(P84="","",P84&gt;N84,"↑",P84&lt;N84,"↓",P84="","",P84=N84,"-")</f>
        <v>#NAME?</v>
      </c>
      <c r="S84" s="57" t="str">
        <f t="shared" ca="1" si="5"/>
        <v/>
      </c>
      <c r="T84" s="64"/>
      <c r="U84" s="72"/>
    </row>
    <row r="85" spans="3:21" ht="35.25" customHeight="1">
      <c r="C85" s="852" t="str">
        <f>IF(F85=0,"",VLOOKUP(F85,'DFT - GNCP'!$D$4:$E$34,2))</f>
        <v/>
      </c>
      <c r="D85" s="815"/>
      <c r="E85" s="815"/>
      <c r="F85" s="853"/>
      <c r="G85" s="811"/>
      <c r="H85" s="803"/>
      <c r="I85" s="196"/>
      <c r="J85" s="854"/>
      <c r="K85" s="803"/>
      <c r="L85" s="854"/>
      <c r="M85" s="803"/>
      <c r="N85" s="57" t="str">
        <f t="array" aca="1" ref="N85" ca="1">IFERROR(_xlfn.IFS(L85="Ter conhecimento",1,L85="Ter conhecimento e habilidade em nível básico",2,L85="Ter conhecimento e habilidade em nível intermediário",3,L85="Ter conhecimento e habilidade em nível avançado",4,L85="Ser multiplicador",5),"")</f>
        <v/>
      </c>
      <c r="O85" s="591"/>
      <c r="P85" s="57" t="str">
        <f t="array" aca="1" ref="P85" ca="1">IFERROR(_xlfn.IFS(O85="Não tem conhecimento",0,O85="Tem conhecimento",1,O85="Tem conhecimento e habilidade em nível básico",2,O85="Tem conhecimento e habilidade em nível intermediário",3,O85="Tem conhecimento e habilidade em nível avançado",4,O85="É multiplicador",5),"")</f>
        <v/>
      </c>
      <c r="Q85" s="68" t="str">
        <f t="shared" ca="1" si="4"/>
        <v/>
      </c>
      <c r="R85" s="75" t="e">
        <f t="array" aca="1" ref="R85" ca="1">_xlfn.IFS(P85="","",P85&gt;N85,"↑",P85&lt;N85,"↓",P85="","",P85=N85,"-")</f>
        <v>#NAME?</v>
      </c>
      <c r="S85" s="57" t="str">
        <f t="shared" ca="1" si="5"/>
        <v/>
      </c>
      <c r="T85" s="64"/>
      <c r="U85" s="72"/>
    </row>
    <row r="86" spans="3:21" ht="35.25" customHeight="1">
      <c r="C86" s="852" t="str">
        <f>IF(F86=0,"",VLOOKUP(F86,'DFT - GNCP'!$D$4:$E$34,2))</f>
        <v/>
      </c>
      <c r="D86" s="815"/>
      <c r="E86" s="815"/>
      <c r="F86" s="853"/>
      <c r="G86" s="811"/>
      <c r="H86" s="803"/>
      <c r="I86" s="196"/>
      <c r="J86" s="854"/>
      <c r="K86" s="803"/>
      <c r="L86" s="854"/>
      <c r="M86" s="803"/>
      <c r="N86" s="57" t="str">
        <f t="array" aca="1" ref="N86" ca="1">IFERROR(_xlfn.IFS(L86="Ter conhecimento",1,L86="Ter conhecimento e habilidade em nível básico",2,L86="Ter conhecimento e habilidade em nível intermediário",3,L86="Ter conhecimento e habilidade em nível avançado",4,L86="Ser multiplicador",5),"")</f>
        <v/>
      </c>
      <c r="O86" s="591"/>
      <c r="P86" s="57" t="str">
        <f t="array" aca="1" ref="P86" ca="1">IFERROR(_xlfn.IFS(O86="Não tem conhecimento",0,O86="Tem conhecimento",1,O86="Tem conhecimento e habilidade em nível básico",2,O86="Tem conhecimento e habilidade em nível intermediário",3,O86="Tem conhecimento e habilidade em nível avançado",4,O86="É multiplicador",5),"")</f>
        <v/>
      </c>
      <c r="Q86" s="68" t="str">
        <f t="shared" ca="1" si="4"/>
        <v/>
      </c>
      <c r="R86" s="75" t="e">
        <f t="array" aca="1" ref="R86" ca="1">_xlfn.IFS(P86="","",P86&gt;N86,"↑",P86&lt;N86,"↓",P86="","",P86=N86,"-")</f>
        <v>#NAME?</v>
      </c>
      <c r="S86" s="57" t="str">
        <f t="shared" ca="1" si="5"/>
        <v/>
      </c>
      <c r="T86" s="64"/>
      <c r="U86" s="72"/>
    </row>
    <row r="87" spans="3:21" ht="35.25" customHeight="1">
      <c r="C87" s="852" t="str">
        <f>IF(F87=0,"",VLOOKUP(F87,'DFT - GNCP'!$D$4:$E$34,2))</f>
        <v/>
      </c>
      <c r="D87" s="815"/>
      <c r="E87" s="815"/>
      <c r="F87" s="853"/>
      <c r="G87" s="811"/>
      <c r="H87" s="803"/>
      <c r="I87" s="196"/>
      <c r="J87" s="854"/>
      <c r="K87" s="803"/>
      <c r="L87" s="854"/>
      <c r="M87" s="803"/>
      <c r="N87" s="57" t="str">
        <f t="array" aca="1" ref="N87" ca="1">IFERROR(_xlfn.IFS(L87="Ter conhecimento",1,L87="Ter conhecimento e habilidade em nível básico",2,L87="Ter conhecimento e habilidade em nível intermediário",3,L87="Ter conhecimento e habilidade em nível avançado",4,L87="Ser multiplicador",5),"")</f>
        <v/>
      </c>
      <c r="O87" s="591"/>
      <c r="P87" s="57" t="str">
        <f t="array" aca="1" ref="P87" ca="1">IFERROR(_xlfn.IFS(O87="Não tem conhecimento",0,O87="Tem conhecimento",1,O87="Tem conhecimento e habilidade em nível básico",2,O87="Tem conhecimento e habilidade em nível intermediário",3,O87="Tem conhecimento e habilidade em nível avançado",4,O87="É multiplicador",5),"")</f>
        <v/>
      </c>
      <c r="Q87" s="68" t="str">
        <f t="shared" ca="1" si="4"/>
        <v/>
      </c>
      <c r="R87" s="75" t="e">
        <f t="array" aca="1" ref="R87" ca="1">_xlfn.IFS(P87="","",P87&gt;N87,"↑",P87&lt;N87,"↓",P87="","",P87=N87,"-")</f>
        <v>#NAME?</v>
      </c>
      <c r="S87" s="57" t="str">
        <f t="shared" ca="1" si="5"/>
        <v/>
      </c>
      <c r="T87" s="64"/>
      <c r="U87" s="72"/>
    </row>
    <row r="88" spans="3:21" ht="35.25" customHeight="1">
      <c r="C88" s="852" t="str">
        <f>IF(F88=0,"",VLOOKUP(F88,'DFT - GNCP'!$D$4:$E$34,2))</f>
        <v/>
      </c>
      <c r="D88" s="815"/>
      <c r="E88" s="815"/>
      <c r="F88" s="853"/>
      <c r="G88" s="811"/>
      <c r="H88" s="803"/>
      <c r="I88" s="196"/>
      <c r="J88" s="854"/>
      <c r="K88" s="803"/>
      <c r="L88" s="854"/>
      <c r="M88" s="803"/>
      <c r="N88" s="57" t="str">
        <f t="array" aca="1" ref="N88" ca="1">IFERROR(_xlfn.IFS(L88="Ter conhecimento",1,L88="Ter conhecimento e habilidade em nível básico",2,L88="Ter conhecimento e habilidade em nível intermediário",3,L88="Ter conhecimento e habilidade em nível avançado",4,L88="Ser multiplicador",5),"")</f>
        <v/>
      </c>
      <c r="O88" s="591"/>
      <c r="P88" s="57" t="str">
        <f t="array" aca="1" ref="P88" ca="1">IFERROR(_xlfn.IFS(O88="Não tem conhecimento",0,O88="Tem conhecimento",1,O88="Tem conhecimento e habilidade em nível básico",2,O88="Tem conhecimento e habilidade em nível intermediário",3,O88="Tem conhecimento e habilidade em nível avançado",4,O88="É multiplicador",5),"")</f>
        <v/>
      </c>
      <c r="Q88" s="68" t="str">
        <f t="shared" ca="1" si="4"/>
        <v/>
      </c>
      <c r="R88" s="75" t="e">
        <f t="array" aca="1" ref="R88" ca="1">_xlfn.IFS(P88="","",P88&gt;N88,"↑",P88&lt;N88,"↓",P88="","",P88=N88,"-")</f>
        <v>#NAME?</v>
      </c>
      <c r="S88" s="57" t="str">
        <f t="shared" ca="1" si="5"/>
        <v/>
      </c>
      <c r="T88" s="64"/>
      <c r="U88" s="72"/>
    </row>
    <row r="89" spans="3:21" ht="35.25" customHeight="1">
      <c r="C89" s="852" t="str">
        <f>IF(F89=0,"",VLOOKUP(F89,'DFT - GNCP'!$D$4:$E$34,2))</f>
        <v/>
      </c>
      <c r="D89" s="815"/>
      <c r="E89" s="815"/>
      <c r="F89" s="853"/>
      <c r="G89" s="811"/>
      <c r="H89" s="803"/>
      <c r="I89" s="196"/>
      <c r="J89" s="854"/>
      <c r="K89" s="803"/>
      <c r="L89" s="854"/>
      <c r="M89" s="803"/>
      <c r="N89" s="57" t="str">
        <f t="array" aca="1" ref="N89" ca="1">IFERROR(_xlfn.IFS(L89="Ter conhecimento",1,L89="Ter conhecimento e habilidade em nível básico",2,L89="Ter conhecimento e habilidade em nível intermediário",3,L89="Ter conhecimento e habilidade em nível avançado",4,L89="Ser multiplicador",5),"")</f>
        <v/>
      </c>
      <c r="O89" s="591"/>
      <c r="P89" s="57" t="str">
        <f t="array" aca="1" ref="P89" ca="1">IFERROR(_xlfn.IFS(O89="Não tem conhecimento",0,O89="Tem conhecimento",1,O89="Tem conhecimento e habilidade em nível básico",2,O89="Tem conhecimento e habilidade em nível intermediário",3,O89="Tem conhecimento e habilidade em nível avançado",4,O89="É multiplicador",5),"")</f>
        <v/>
      </c>
      <c r="Q89" s="68" t="str">
        <f t="shared" ca="1" si="4"/>
        <v/>
      </c>
      <c r="R89" s="75" t="e">
        <f t="array" aca="1" ref="R89" ca="1">_xlfn.IFS(P89="","",P89&gt;N89,"↑",P89&lt;N89,"↓",P89="","",P89=N89,"-")</f>
        <v>#NAME?</v>
      </c>
      <c r="S89" s="57" t="str">
        <f t="shared" ca="1" si="5"/>
        <v/>
      </c>
      <c r="T89" s="64"/>
      <c r="U89" s="72"/>
    </row>
    <row r="90" spans="3:21" ht="35.25" customHeight="1">
      <c r="C90" s="852" t="str">
        <f>IF(F90=0,"",VLOOKUP(F90,'DFT - GNCP'!$D$4:$E$34,2))</f>
        <v/>
      </c>
      <c r="D90" s="815"/>
      <c r="E90" s="815"/>
      <c r="F90" s="853"/>
      <c r="G90" s="811"/>
      <c r="H90" s="803"/>
      <c r="I90" s="196"/>
      <c r="J90" s="854"/>
      <c r="K90" s="803"/>
      <c r="L90" s="854"/>
      <c r="M90" s="803"/>
      <c r="N90" s="57" t="str">
        <f t="array" aca="1" ref="N90" ca="1">IFERROR(_xlfn.IFS(L90="Ter conhecimento",1,L90="Ter conhecimento e habilidade em nível básico",2,L90="Ter conhecimento e habilidade em nível intermediário",3,L90="Ter conhecimento e habilidade em nível avançado",4,L90="Ser multiplicador",5),"")</f>
        <v/>
      </c>
      <c r="O90" s="591"/>
      <c r="P90" s="57" t="str">
        <f t="array" aca="1" ref="P90" ca="1">IFERROR(_xlfn.IFS(O90="Não tem conhecimento",0,O90="Tem conhecimento",1,O90="Tem conhecimento e habilidade em nível básico",2,O90="Tem conhecimento e habilidade em nível intermediário",3,O90="Tem conhecimento e habilidade em nível avançado",4,O90="É multiplicador",5),"")</f>
        <v/>
      </c>
      <c r="Q90" s="68" t="str">
        <f t="shared" ca="1" si="4"/>
        <v/>
      </c>
      <c r="R90" s="75" t="e">
        <f t="array" aca="1" ref="R90" ca="1">_xlfn.IFS(P90="","",P90&gt;N90,"↑",P90&lt;N90,"↓",P90="","",P90=N90,"-")</f>
        <v>#NAME?</v>
      </c>
      <c r="S90" s="57" t="str">
        <f t="shared" ca="1" si="5"/>
        <v/>
      </c>
      <c r="T90" s="64"/>
      <c r="U90" s="72"/>
    </row>
    <row r="91" spans="3:21" ht="35.25" customHeight="1">
      <c r="C91" s="852" t="str">
        <f>IF(F91=0,"",VLOOKUP(F91,'DFT - GNCP'!$D$4:$E$34,2))</f>
        <v/>
      </c>
      <c r="D91" s="815"/>
      <c r="E91" s="815"/>
      <c r="F91" s="853"/>
      <c r="G91" s="811"/>
      <c r="H91" s="803"/>
      <c r="I91" s="196"/>
      <c r="J91" s="854"/>
      <c r="K91" s="803"/>
      <c r="L91" s="854"/>
      <c r="M91" s="803"/>
      <c r="N91" s="57" t="str">
        <f t="array" aca="1" ref="N91" ca="1">IFERROR(_xlfn.IFS(L91="Ter conhecimento",1,L91="Ter conhecimento e habilidade em nível básico",2,L91="Ter conhecimento e habilidade em nível intermediário",3,L91="Ter conhecimento e habilidade em nível avançado",4,L91="Ser multiplicador",5),"")</f>
        <v/>
      </c>
      <c r="O91" s="591"/>
      <c r="P91" s="57" t="str">
        <f t="array" aca="1" ref="P91" ca="1">IFERROR(_xlfn.IFS(O91="Não tem conhecimento",0,O91="Tem conhecimento",1,O91="Tem conhecimento e habilidade em nível básico",2,O91="Tem conhecimento e habilidade em nível intermediário",3,O91="Tem conhecimento e habilidade em nível avançado",4,O91="É multiplicador",5),"")</f>
        <v/>
      </c>
      <c r="Q91" s="68" t="str">
        <f t="shared" ca="1" si="4"/>
        <v/>
      </c>
      <c r="R91" s="75" t="e">
        <f t="array" aca="1" ref="R91" ca="1">_xlfn.IFS(P91="","",P91&gt;N91,"↑",P91&lt;N91,"↓",P91="","",P91=N91,"-")</f>
        <v>#NAME?</v>
      </c>
      <c r="S91" s="57" t="str">
        <f t="shared" ca="1" si="5"/>
        <v/>
      </c>
      <c r="T91" s="64"/>
      <c r="U91" s="72"/>
    </row>
    <row r="92" spans="3:21" ht="35.25" customHeight="1">
      <c r="C92" s="852" t="str">
        <f>IF(F92=0,"",VLOOKUP(F92,'DFT - GNCP'!$D$4:$E$34,2))</f>
        <v/>
      </c>
      <c r="D92" s="815"/>
      <c r="E92" s="815"/>
      <c r="F92" s="853"/>
      <c r="G92" s="811"/>
      <c r="H92" s="803"/>
      <c r="I92" s="196"/>
      <c r="J92" s="854"/>
      <c r="K92" s="803"/>
      <c r="L92" s="854"/>
      <c r="M92" s="803"/>
      <c r="N92" s="57" t="str">
        <f t="array" aca="1" ref="N92" ca="1">IFERROR(_xlfn.IFS(L92="Ter conhecimento",1,L92="Ter conhecimento e habilidade em nível básico",2,L92="Ter conhecimento e habilidade em nível intermediário",3,L92="Ter conhecimento e habilidade em nível avançado",4,L92="Ser multiplicador",5),"")</f>
        <v/>
      </c>
      <c r="O92" s="591"/>
      <c r="P92" s="57" t="str">
        <f t="array" aca="1" ref="P92" ca="1">IFERROR(_xlfn.IFS(O92="Não tem conhecimento",0,O92="Tem conhecimento",1,O92="Tem conhecimento e habilidade em nível básico",2,O92="Tem conhecimento e habilidade em nível intermediário",3,O92="Tem conhecimento e habilidade em nível avançado",4,O92="É multiplicador",5),"")</f>
        <v/>
      </c>
      <c r="Q92" s="68" t="str">
        <f t="shared" ca="1" si="4"/>
        <v/>
      </c>
      <c r="R92" s="75" t="e">
        <f t="array" aca="1" ref="R92" ca="1">_xlfn.IFS(P92="","",P92&gt;N92,"↑",P92&lt;N92,"↓",P92="","",P92=N92,"-")</f>
        <v>#NAME?</v>
      </c>
      <c r="S92" s="57" t="str">
        <f t="shared" ca="1" si="5"/>
        <v/>
      </c>
      <c r="T92" s="64"/>
      <c r="U92" s="72"/>
    </row>
    <row r="93" spans="3:21" ht="35.25" customHeight="1">
      <c r="C93" s="852" t="str">
        <f>IF(F93=0,"",VLOOKUP(F93,'DFT - GNCP'!$D$4:$E$34,2))</f>
        <v/>
      </c>
      <c r="D93" s="815"/>
      <c r="E93" s="815"/>
      <c r="F93" s="853"/>
      <c r="G93" s="811"/>
      <c r="H93" s="803"/>
      <c r="I93" s="196"/>
      <c r="J93" s="854"/>
      <c r="K93" s="803"/>
      <c r="L93" s="854"/>
      <c r="M93" s="803"/>
      <c r="N93" s="57" t="str">
        <f t="array" aca="1" ref="N93" ca="1">IFERROR(_xlfn.IFS(L93="Ter conhecimento",1,L93="Ter conhecimento e habilidade em nível básico",2,L93="Ter conhecimento e habilidade em nível intermediário",3,L93="Ter conhecimento e habilidade em nível avançado",4,L93="Ser multiplicador",5),"")</f>
        <v/>
      </c>
      <c r="O93" s="591"/>
      <c r="P93" s="57" t="str">
        <f t="array" aca="1" ref="P93" ca="1">IFERROR(_xlfn.IFS(O93="Não tem conhecimento",0,O93="Tem conhecimento",1,O93="Tem conhecimento e habilidade em nível básico",2,O93="Tem conhecimento e habilidade em nível intermediário",3,O93="Tem conhecimento e habilidade em nível avançado",4,O93="É multiplicador",5),"")</f>
        <v/>
      </c>
      <c r="Q93" s="68" t="str">
        <f t="shared" ca="1" si="4"/>
        <v/>
      </c>
      <c r="R93" s="75" t="e">
        <f t="array" aca="1" ref="R93" ca="1">_xlfn.IFS(P93="","",P93&gt;N93,"↑",P93&lt;N93,"↓",P93="","",P93=N93,"-")</f>
        <v>#NAME?</v>
      </c>
      <c r="S93" s="57" t="str">
        <f t="shared" ca="1" si="5"/>
        <v/>
      </c>
      <c r="T93" s="64"/>
      <c r="U93" s="72"/>
    </row>
    <row r="94" spans="3:21" ht="35.25" customHeight="1">
      <c r="C94" s="852" t="str">
        <f>IF(F94=0,"",VLOOKUP(F94,'DFT - GNCP'!$D$4:$E$34,2))</f>
        <v/>
      </c>
      <c r="D94" s="815"/>
      <c r="E94" s="815"/>
      <c r="F94" s="853"/>
      <c r="G94" s="811"/>
      <c r="H94" s="803"/>
      <c r="I94" s="196"/>
      <c r="J94" s="854"/>
      <c r="K94" s="803"/>
      <c r="L94" s="854"/>
      <c r="M94" s="803"/>
      <c r="N94" s="57" t="str">
        <f t="array" aca="1" ref="N94" ca="1">IFERROR(_xlfn.IFS(L94="Ter conhecimento",1,L94="Ter conhecimento e habilidade em nível básico",2,L94="Ter conhecimento e habilidade em nível intermediário",3,L94="Ter conhecimento e habilidade em nível avançado",4,L94="Ser multiplicador",5),"")</f>
        <v/>
      </c>
      <c r="O94" s="591"/>
      <c r="P94" s="57" t="str">
        <f t="array" aca="1" ref="P94" ca="1">IFERROR(_xlfn.IFS(O94="Não tem conhecimento",0,O94="Tem conhecimento",1,O94="Tem conhecimento e habilidade em nível básico",2,O94="Tem conhecimento e habilidade em nível intermediário",3,O94="Tem conhecimento e habilidade em nível avançado",4,O94="É multiplicador",5),"")</f>
        <v/>
      </c>
      <c r="Q94" s="68" t="str">
        <f t="shared" ca="1" si="4"/>
        <v/>
      </c>
      <c r="R94" s="75" t="e">
        <f t="array" aca="1" ref="R94" ca="1">_xlfn.IFS(P94="","",P94&gt;N94,"↑",P94&lt;N94,"↓",P94="","",P94=N94,"-")</f>
        <v>#NAME?</v>
      </c>
      <c r="S94" s="57" t="str">
        <f t="shared" ca="1" si="5"/>
        <v/>
      </c>
      <c r="T94" s="64"/>
      <c r="U94" s="72"/>
    </row>
    <row r="95" spans="3:21" ht="35.25" customHeight="1">
      <c r="C95" s="852" t="str">
        <f>IF(F95=0,"",VLOOKUP(F95,'DFT - GNCP'!$D$4:$E$34,2))</f>
        <v/>
      </c>
      <c r="D95" s="815"/>
      <c r="E95" s="815"/>
      <c r="F95" s="853"/>
      <c r="G95" s="811"/>
      <c r="H95" s="803"/>
      <c r="I95" s="196"/>
      <c r="J95" s="854"/>
      <c r="K95" s="803"/>
      <c r="L95" s="854"/>
      <c r="M95" s="803"/>
      <c r="N95" s="57" t="str">
        <f t="array" aca="1" ref="N95" ca="1">IFERROR(_xlfn.IFS(L95="Ter conhecimento",1,L95="Ter conhecimento e habilidade em nível básico",2,L95="Ter conhecimento e habilidade em nível intermediário",3,L95="Ter conhecimento e habilidade em nível avançado",4,L95="Ser multiplicador",5),"")</f>
        <v/>
      </c>
      <c r="O95" s="591"/>
      <c r="P95" s="57" t="str">
        <f t="array" aca="1" ref="P95" ca="1">IFERROR(_xlfn.IFS(O95="Não tem conhecimento",0,O95="Tem conhecimento",1,O95="Tem conhecimento e habilidade em nível básico",2,O95="Tem conhecimento e habilidade em nível intermediário",3,O95="Tem conhecimento e habilidade em nível avançado",4,O95="É multiplicador",5),"")</f>
        <v/>
      </c>
      <c r="Q95" s="68" t="str">
        <f t="shared" ca="1" si="4"/>
        <v/>
      </c>
      <c r="R95" s="75" t="e">
        <f t="array" aca="1" ref="R95" ca="1">_xlfn.IFS(P95="","",P95&gt;N95,"↑",P95&lt;N95,"↓",P95="","",P95=N95,"-")</f>
        <v>#NAME?</v>
      </c>
      <c r="S95" s="57" t="str">
        <f t="shared" ca="1" si="5"/>
        <v/>
      </c>
      <c r="T95" s="64"/>
      <c r="U95" s="72"/>
    </row>
    <row r="96" spans="3:21" ht="35.25" customHeight="1">
      <c r="C96" s="852" t="str">
        <f>IF(F96=0,"",VLOOKUP(F96,'DFT - GNCP'!$D$4:$E$34,2))</f>
        <v/>
      </c>
      <c r="D96" s="815"/>
      <c r="E96" s="815"/>
      <c r="F96" s="853"/>
      <c r="G96" s="811"/>
      <c r="H96" s="803"/>
      <c r="I96" s="196"/>
      <c r="J96" s="854"/>
      <c r="K96" s="803"/>
      <c r="L96" s="854"/>
      <c r="M96" s="803"/>
      <c r="N96" s="57" t="str">
        <f t="array" aca="1" ref="N96" ca="1">IFERROR(_xlfn.IFS(L96="Ter conhecimento",1,L96="Ter conhecimento e habilidade em nível básico",2,L96="Ter conhecimento e habilidade em nível intermediário",3,L96="Ter conhecimento e habilidade em nível avançado",4,L96="Ser multiplicador",5),"")</f>
        <v/>
      </c>
      <c r="O96" s="591"/>
      <c r="P96" s="57" t="str">
        <f t="array" aca="1" ref="P96" ca="1">IFERROR(_xlfn.IFS(O96="Não tem conhecimento",0,O96="Tem conhecimento",1,O96="Tem conhecimento e habilidade em nível básico",2,O96="Tem conhecimento e habilidade em nível intermediário",3,O96="Tem conhecimento e habilidade em nível avançado",4,O96="É multiplicador",5),"")</f>
        <v/>
      </c>
      <c r="Q96" s="68" t="str">
        <f t="shared" ca="1" si="4"/>
        <v/>
      </c>
      <c r="R96" s="75" t="e">
        <f t="array" aca="1" ref="R96" ca="1">_xlfn.IFS(P96="","",P96&gt;N96,"↑",P96&lt;N96,"↓",P96="","",P96=N96,"-")</f>
        <v>#NAME?</v>
      </c>
      <c r="S96" s="57" t="str">
        <f t="shared" ca="1" si="5"/>
        <v/>
      </c>
      <c r="T96" s="64"/>
      <c r="U96" s="72"/>
    </row>
    <row r="97" spans="3:21" ht="35.25" customHeight="1">
      <c r="C97" s="852" t="str">
        <f>IF(F97=0,"",VLOOKUP(F97,'DFT - GNCP'!$D$4:$E$34,2))</f>
        <v/>
      </c>
      <c r="D97" s="815"/>
      <c r="E97" s="815"/>
      <c r="F97" s="853"/>
      <c r="G97" s="811"/>
      <c r="H97" s="803"/>
      <c r="I97" s="196"/>
      <c r="J97" s="854"/>
      <c r="K97" s="803"/>
      <c r="L97" s="854"/>
      <c r="M97" s="803"/>
      <c r="N97" s="57" t="str">
        <f t="array" aca="1" ref="N97" ca="1">IFERROR(_xlfn.IFS(L97="Ter conhecimento",1,L97="Ter conhecimento e habilidade em nível básico",2,L97="Ter conhecimento e habilidade em nível intermediário",3,L97="Ter conhecimento e habilidade em nível avançado",4,L97="Ser multiplicador",5),"")</f>
        <v/>
      </c>
      <c r="O97" s="591"/>
      <c r="P97" s="57" t="str">
        <f t="array" aca="1" ref="P97" ca="1">IFERROR(_xlfn.IFS(O97="Não tem conhecimento",0,O97="Tem conhecimento",1,O97="Tem conhecimento e habilidade em nível básico",2,O97="Tem conhecimento e habilidade em nível intermediário",3,O97="Tem conhecimento e habilidade em nível avançado",4,O97="É multiplicador",5),"")</f>
        <v/>
      </c>
      <c r="Q97" s="68" t="str">
        <f t="shared" ca="1" si="4"/>
        <v/>
      </c>
      <c r="R97" s="75" t="e">
        <f t="array" aca="1" ref="R97" ca="1">_xlfn.IFS(P97="","",P97&gt;N97,"↑",P97&lt;N97,"↓",P97="","",P97=N97,"-")</f>
        <v>#NAME?</v>
      </c>
      <c r="S97" s="57" t="str">
        <f t="shared" ca="1" si="5"/>
        <v/>
      </c>
      <c r="T97" s="64"/>
      <c r="U97" s="72"/>
    </row>
    <row r="98" spans="3:21" ht="35.25" customHeight="1">
      <c r="C98" s="852" t="str">
        <f>IF(F98=0,"",VLOOKUP(F98,'DFT - GNCP'!$D$4:$E$34,2))</f>
        <v/>
      </c>
      <c r="D98" s="815"/>
      <c r="E98" s="815"/>
      <c r="F98" s="853"/>
      <c r="G98" s="811"/>
      <c r="H98" s="803"/>
      <c r="I98" s="196"/>
      <c r="J98" s="854"/>
      <c r="K98" s="803"/>
      <c r="L98" s="854"/>
      <c r="M98" s="803"/>
      <c r="N98" s="57" t="str">
        <f t="array" aca="1" ref="N98" ca="1">IFERROR(_xlfn.IFS(L98="Ter conhecimento",1,L98="Ter conhecimento e habilidade em nível básico",2,L98="Ter conhecimento e habilidade em nível intermediário",3,L98="Ter conhecimento e habilidade em nível avançado",4,L98="Ser multiplicador",5),"")</f>
        <v/>
      </c>
      <c r="O98" s="591"/>
      <c r="P98" s="57" t="str">
        <f t="array" aca="1" ref="P98" ca="1">IFERROR(_xlfn.IFS(O98="Não tem conhecimento",0,O98="Tem conhecimento",1,O98="Tem conhecimento e habilidade em nível básico",2,O98="Tem conhecimento e habilidade em nível intermediário",3,O98="Tem conhecimento e habilidade em nível avançado",4,O98="É multiplicador",5),"")</f>
        <v/>
      </c>
      <c r="Q98" s="68" t="str">
        <f t="shared" ca="1" si="4"/>
        <v/>
      </c>
      <c r="R98" s="75" t="e">
        <f t="array" aca="1" ref="R98" ca="1">_xlfn.IFS(P98="","",P98&gt;N98,"↑",P98&lt;N98,"↓",P98="","",P98=N98,"-")</f>
        <v>#NAME?</v>
      </c>
      <c r="S98" s="57" t="str">
        <f t="shared" ca="1" si="5"/>
        <v/>
      </c>
      <c r="T98" s="64"/>
      <c r="U98" s="72"/>
    </row>
    <row r="99" spans="3:21" ht="35.25" customHeight="1">
      <c r="C99" s="852" t="str">
        <f>IF(F99=0,"",VLOOKUP(F99,'DFT - GNCP'!$D$4:$E$34,2))</f>
        <v/>
      </c>
      <c r="D99" s="815"/>
      <c r="E99" s="815"/>
      <c r="F99" s="853"/>
      <c r="G99" s="811"/>
      <c r="H99" s="803"/>
      <c r="I99" s="196"/>
      <c r="J99" s="854"/>
      <c r="K99" s="803"/>
      <c r="L99" s="854"/>
      <c r="M99" s="803"/>
      <c r="N99" s="57" t="str">
        <f t="array" aca="1" ref="N99" ca="1">IFERROR(_xlfn.IFS(L99="Ter conhecimento",1,L99="Ter conhecimento e habilidade em nível básico",2,L99="Ter conhecimento e habilidade em nível intermediário",3,L99="Ter conhecimento e habilidade em nível avançado",4,L99="Ser multiplicador",5),"")</f>
        <v/>
      </c>
      <c r="O99" s="591"/>
      <c r="P99" s="57" t="str">
        <f t="array" aca="1" ref="P99" ca="1">IFERROR(_xlfn.IFS(O99="Não tem conhecimento",0,O99="Tem conhecimento",1,O99="Tem conhecimento e habilidade em nível básico",2,O99="Tem conhecimento e habilidade em nível intermediário",3,O99="Tem conhecimento e habilidade em nível avançado",4,O99="É multiplicador",5),"")</f>
        <v/>
      </c>
      <c r="Q99" s="68" t="str">
        <f t="shared" ca="1" si="4"/>
        <v/>
      </c>
      <c r="R99" s="75" t="e">
        <f t="array" aca="1" ref="R99" ca="1">_xlfn.IFS(P99="","",P99&gt;N99,"↑",P99&lt;N99,"↓",P99="","",P99=N99,"-")</f>
        <v>#NAME?</v>
      </c>
      <c r="S99" s="57" t="str">
        <f t="shared" ca="1" si="5"/>
        <v/>
      </c>
      <c r="T99" s="64"/>
      <c r="U99" s="72"/>
    </row>
    <row r="100" spans="3:21" ht="35.25" customHeight="1">
      <c r="C100" s="852" t="str">
        <f>IF(F100=0,"",VLOOKUP(F100,'DFT - GNCP'!$D$4:$E$34,2))</f>
        <v/>
      </c>
      <c r="D100" s="815"/>
      <c r="E100" s="815"/>
      <c r="F100" s="853"/>
      <c r="G100" s="811"/>
      <c r="H100" s="803"/>
      <c r="I100" s="196"/>
      <c r="J100" s="854"/>
      <c r="K100" s="803"/>
      <c r="L100" s="854"/>
      <c r="M100" s="803"/>
      <c r="N100" s="57" t="str">
        <f t="array" aca="1" ref="N100" ca="1">IFERROR(_xlfn.IFS(L100="Ter conhecimento",1,L100="Ter conhecimento e habilidade em nível básico",2,L100="Ter conhecimento e habilidade em nível intermediário",3,L100="Ter conhecimento e habilidade em nível avançado",4,L100="Ser multiplicador",5),"")</f>
        <v/>
      </c>
      <c r="O100" s="591"/>
      <c r="P100" s="57" t="str">
        <f t="array" aca="1" ref="P100" ca="1">IFERROR(_xlfn.IFS(O100="Não tem conhecimento",0,O100="Tem conhecimento",1,O100="Tem conhecimento e habilidade em nível básico",2,O100="Tem conhecimento e habilidade em nível intermediário",3,O100="Tem conhecimento e habilidade em nível avançado",4,O100="É multiplicador",5),"")</f>
        <v/>
      </c>
      <c r="Q100" s="68" t="str">
        <f t="shared" ca="1" si="4"/>
        <v/>
      </c>
      <c r="R100" s="75" t="e">
        <f t="array" aca="1" ref="R100" ca="1">_xlfn.IFS(P100="","",P100&gt;N100,"↑",P100&lt;N100,"↓",P100="","",P100=N100,"-")</f>
        <v>#NAME?</v>
      </c>
      <c r="S100" s="57" t="str">
        <f t="shared" ca="1" si="5"/>
        <v/>
      </c>
      <c r="T100" s="64"/>
      <c r="U100" s="72"/>
    </row>
  </sheetData>
  <mergeCells count="390">
    <mergeCell ref="L99:M99"/>
    <mergeCell ref="C97:E97"/>
    <mergeCell ref="L49:M49"/>
    <mergeCell ref="L36:M36"/>
    <mergeCell ref="F98:H98"/>
    <mergeCell ref="C53:E53"/>
    <mergeCell ref="J54:K54"/>
    <mergeCell ref="L54:M54"/>
    <mergeCell ref="J41:K41"/>
    <mergeCell ref="L41:M41"/>
    <mergeCell ref="C68:E68"/>
    <mergeCell ref="J56:K56"/>
    <mergeCell ref="L56:M56"/>
    <mergeCell ref="J43:K43"/>
    <mergeCell ref="J98:K98"/>
    <mergeCell ref="F95:H95"/>
    <mergeCell ref="F97:H97"/>
    <mergeCell ref="J97:K97"/>
    <mergeCell ref="J91:K91"/>
    <mergeCell ref="L97:M97"/>
    <mergeCell ref="C86:E86"/>
    <mergeCell ref="J96:K96"/>
    <mergeCell ref="L96:M96"/>
    <mergeCell ref="J90:K90"/>
    <mergeCell ref="V5:Z5"/>
    <mergeCell ref="J40:K40"/>
    <mergeCell ref="F90:H90"/>
    <mergeCell ref="O5:P5"/>
    <mergeCell ref="L33:M33"/>
    <mergeCell ref="L8:M8"/>
    <mergeCell ref="J35:K35"/>
    <mergeCell ref="L35:M35"/>
    <mergeCell ref="L10:M10"/>
    <mergeCell ref="F44:H44"/>
    <mergeCell ref="J66:K66"/>
    <mergeCell ref="F16:H16"/>
    <mergeCell ref="F20:H20"/>
    <mergeCell ref="L86:M86"/>
    <mergeCell ref="J72:K72"/>
    <mergeCell ref="F70:H70"/>
    <mergeCell ref="J30:K30"/>
    <mergeCell ref="L23:M23"/>
    <mergeCell ref="S5:S6"/>
    <mergeCell ref="L34:M34"/>
    <mergeCell ref="F48:H48"/>
    <mergeCell ref="L64:M64"/>
    <mergeCell ref="L51:M51"/>
    <mergeCell ref="F73:H73"/>
    <mergeCell ref="AE5:AE6"/>
    <mergeCell ref="C42:E42"/>
    <mergeCell ref="L72:M72"/>
    <mergeCell ref="F89:H89"/>
    <mergeCell ref="L65:M65"/>
    <mergeCell ref="F7:H7"/>
    <mergeCell ref="F51:H51"/>
    <mergeCell ref="L7:M7"/>
    <mergeCell ref="C75:E75"/>
    <mergeCell ref="J88:K88"/>
    <mergeCell ref="C12:E12"/>
    <mergeCell ref="C52:E52"/>
    <mergeCell ref="C39:E39"/>
    <mergeCell ref="C70:E70"/>
    <mergeCell ref="J27:K27"/>
    <mergeCell ref="J83:K83"/>
    <mergeCell ref="L83:M83"/>
    <mergeCell ref="F77:H77"/>
    <mergeCell ref="C32:E32"/>
    <mergeCell ref="C81:E81"/>
    <mergeCell ref="J20:K20"/>
    <mergeCell ref="L20:M20"/>
    <mergeCell ref="J85:K85"/>
    <mergeCell ref="L85:M85"/>
    <mergeCell ref="C100:E100"/>
    <mergeCell ref="C65:E65"/>
    <mergeCell ref="J17:K17"/>
    <mergeCell ref="L17:M17"/>
    <mergeCell ref="J82:K82"/>
    <mergeCell ref="C44:E44"/>
    <mergeCell ref="L82:M82"/>
    <mergeCell ref="F76:H76"/>
    <mergeCell ref="C31:E31"/>
    <mergeCell ref="C80:E80"/>
    <mergeCell ref="J19:K19"/>
    <mergeCell ref="L19:M19"/>
    <mergeCell ref="L75:M75"/>
    <mergeCell ref="C95:E95"/>
    <mergeCell ref="C60:E60"/>
    <mergeCell ref="L39:M39"/>
    <mergeCell ref="C91:E91"/>
    <mergeCell ref="F92:H92"/>
    <mergeCell ref="J95:K95"/>
    <mergeCell ref="C57:E57"/>
    <mergeCell ref="C49:E49"/>
    <mergeCell ref="F87:H87"/>
    <mergeCell ref="J22:K22"/>
    <mergeCell ref="F29:H29"/>
    <mergeCell ref="L12:M12"/>
    <mergeCell ref="L14:M14"/>
    <mergeCell ref="L84:M84"/>
    <mergeCell ref="L22:M22"/>
    <mergeCell ref="J51:K51"/>
    <mergeCell ref="L80:M80"/>
    <mergeCell ref="F59:H59"/>
    <mergeCell ref="C63:E63"/>
    <mergeCell ref="F24:H24"/>
    <mergeCell ref="C50:E50"/>
    <mergeCell ref="J38:K38"/>
    <mergeCell ref="F32:H32"/>
    <mergeCell ref="F26:H26"/>
    <mergeCell ref="J48:K48"/>
    <mergeCell ref="L48:M48"/>
    <mergeCell ref="C78:E78"/>
    <mergeCell ref="C83:E83"/>
    <mergeCell ref="C58:E58"/>
    <mergeCell ref="C37:E37"/>
    <mergeCell ref="O4:P4"/>
    <mergeCell ref="F37:H37"/>
    <mergeCell ref="L74:M74"/>
    <mergeCell ref="C72:E72"/>
    <mergeCell ref="C28:E28"/>
    <mergeCell ref="F60:H60"/>
    <mergeCell ref="J16:K16"/>
    <mergeCell ref="L76:M76"/>
    <mergeCell ref="C92:E92"/>
    <mergeCell ref="F53:H53"/>
    <mergeCell ref="C30:E30"/>
    <mergeCell ref="L9:M9"/>
    <mergeCell ref="F68:H68"/>
    <mergeCell ref="F84:H84"/>
    <mergeCell ref="L11:M11"/>
    <mergeCell ref="J92:K92"/>
    <mergeCell ref="C54:E54"/>
    <mergeCell ref="C41:E41"/>
    <mergeCell ref="F42:H42"/>
    <mergeCell ref="J67:K67"/>
    <mergeCell ref="L67:M67"/>
    <mergeCell ref="F80:H80"/>
    <mergeCell ref="C56:E56"/>
    <mergeCell ref="C43:E43"/>
    <mergeCell ref="L4:N4"/>
    <mergeCell ref="F23:H23"/>
    <mergeCell ref="L43:M43"/>
    <mergeCell ref="F71:H71"/>
    <mergeCell ref="F58:H58"/>
    <mergeCell ref="F52:H52"/>
    <mergeCell ref="J74:K74"/>
    <mergeCell ref="J69:K69"/>
    <mergeCell ref="J87:K87"/>
    <mergeCell ref="F46:H46"/>
    <mergeCell ref="L87:M87"/>
    <mergeCell ref="L62:M62"/>
    <mergeCell ref="L63:M63"/>
    <mergeCell ref="J47:K47"/>
    <mergeCell ref="L6:M6"/>
    <mergeCell ref="F34:H34"/>
    <mergeCell ref="J42:K42"/>
    <mergeCell ref="F82:H82"/>
    <mergeCell ref="L58:M58"/>
    <mergeCell ref="F5:H6"/>
    <mergeCell ref="F57:H57"/>
    <mergeCell ref="J25:K25"/>
    <mergeCell ref="L50:M50"/>
    <mergeCell ref="L25:M25"/>
    <mergeCell ref="F96:H96"/>
    <mergeCell ref="C66:E66"/>
    <mergeCell ref="L59:M59"/>
    <mergeCell ref="J46:K46"/>
    <mergeCell ref="L46:M46"/>
    <mergeCell ref="C79:E79"/>
    <mergeCell ref="C73:E73"/>
    <mergeCell ref="C35:E35"/>
    <mergeCell ref="J61:K61"/>
    <mergeCell ref="L61:M61"/>
    <mergeCell ref="F55:H55"/>
    <mergeCell ref="L77:M77"/>
    <mergeCell ref="J39:K39"/>
    <mergeCell ref="J44:K44"/>
    <mergeCell ref="L95:M95"/>
    <mergeCell ref="F94:H94"/>
    <mergeCell ref="C93:E93"/>
    <mergeCell ref="J37:K37"/>
    <mergeCell ref="L37:M37"/>
    <mergeCell ref="F56:H56"/>
    <mergeCell ref="C82:E82"/>
    <mergeCell ref="J70:K70"/>
    <mergeCell ref="J63:K63"/>
    <mergeCell ref="F74:H74"/>
    <mergeCell ref="F100:H100"/>
    <mergeCell ref="J60:K60"/>
    <mergeCell ref="F31:H31"/>
    <mergeCell ref="J53:K53"/>
    <mergeCell ref="J45:K45"/>
    <mergeCell ref="C7:E7"/>
    <mergeCell ref="L45:M45"/>
    <mergeCell ref="F39:H39"/>
    <mergeCell ref="L38:M38"/>
    <mergeCell ref="F64:H64"/>
    <mergeCell ref="L40:M40"/>
    <mergeCell ref="J71:K71"/>
    <mergeCell ref="J58:K58"/>
    <mergeCell ref="C20:E20"/>
    <mergeCell ref="F21:H21"/>
    <mergeCell ref="C25:E25"/>
    <mergeCell ref="C85:E85"/>
    <mergeCell ref="J73:K73"/>
    <mergeCell ref="L98:M98"/>
    <mergeCell ref="C84:E84"/>
    <mergeCell ref="C22:E22"/>
    <mergeCell ref="F50:H50"/>
    <mergeCell ref="J77:K77"/>
    <mergeCell ref="L93:M93"/>
    <mergeCell ref="L90:M90"/>
    <mergeCell ref="J76:K76"/>
    <mergeCell ref="L91:M91"/>
    <mergeCell ref="J100:K100"/>
    <mergeCell ref="J94:K94"/>
    <mergeCell ref="L94:M94"/>
    <mergeCell ref="L69:M69"/>
    <mergeCell ref="L44:M44"/>
    <mergeCell ref="F11:H11"/>
    <mergeCell ref="F40:H40"/>
    <mergeCell ref="F15:H15"/>
    <mergeCell ref="F86:H86"/>
    <mergeCell ref="J29:K29"/>
    <mergeCell ref="F79:H79"/>
    <mergeCell ref="F81:H81"/>
    <mergeCell ref="J24:K24"/>
    <mergeCell ref="L24:M24"/>
    <mergeCell ref="J89:K89"/>
    <mergeCell ref="L18:M18"/>
    <mergeCell ref="L89:M89"/>
    <mergeCell ref="J26:K26"/>
    <mergeCell ref="L88:M88"/>
    <mergeCell ref="L26:M26"/>
    <mergeCell ref="F63:H63"/>
    <mergeCell ref="L100:M100"/>
    <mergeCell ref="C99:E99"/>
    <mergeCell ref="L16:M16"/>
    <mergeCell ref="C59:E59"/>
    <mergeCell ref="F91:H91"/>
    <mergeCell ref="C46:E46"/>
    <mergeCell ref="J34:K34"/>
    <mergeCell ref="J99:K99"/>
    <mergeCell ref="C61:E61"/>
    <mergeCell ref="F93:H93"/>
    <mergeCell ref="C48:E48"/>
    <mergeCell ref="J49:K49"/>
    <mergeCell ref="J36:K36"/>
    <mergeCell ref="L92:M92"/>
    <mergeCell ref="L30:M30"/>
    <mergeCell ref="C16:E16"/>
    <mergeCell ref="C36:E36"/>
    <mergeCell ref="C67:E67"/>
    <mergeCell ref="C69:E69"/>
    <mergeCell ref="C96:E96"/>
    <mergeCell ref="C62:E62"/>
    <mergeCell ref="F99:H99"/>
    <mergeCell ref="J50:K50"/>
    <mergeCell ref="C98:E98"/>
    <mergeCell ref="Q5:R6"/>
    <mergeCell ref="F54:H54"/>
    <mergeCell ref="F19:H19"/>
    <mergeCell ref="C45:E45"/>
    <mergeCell ref="J33:K33"/>
    <mergeCell ref="F83:H83"/>
    <mergeCell ref="J8:K8"/>
    <mergeCell ref="C47:E47"/>
    <mergeCell ref="F85:H85"/>
    <mergeCell ref="J10:K10"/>
    <mergeCell ref="C40:E40"/>
    <mergeCell ref="L66:M66"/>
    <mergeCell ref="J28:K28"/>
    <mergeCell ref="L53:M53"/>
    <mergeCell ref="L28:M28"/>
    <mergeCell ref="C51:E51"/>
    <mergeCell ref="J68:K68"/>
    <mergeCell ref="L68:M68"/>
    <mergeCell ref="C71:E71"/>
    <mergeCell ref="F9:H9"/>
    <mergeCell ref="F14:H14"/>
    <mergeCell ref="L79:M79"/>
    <mergeCell ref="C8:E8"/>
    <mergeCell ref="F10:H10"/>
    <mergeCell ref="AA5:AD5"/>
    <mergeCell ref="C14:E14"/>
    <mergeCell ref="L52:M52"/>
    <mergeCell ref="J14:K14"/>
    <mergeCell ref="L5:N5"/>
    <mergeCell ref="F75:H75"/>
    <mergeCell ref="C90:E90"/>
    <mergeCell ref="F62:H62"/>
    <mergeCell ref="J13:K13"/>
    <mergeCell ref="J84:K84"/>
    <mergeCell ref="L13:M13"/>
    <mergeCell ref="J78:K78"/>
    <mergeCell ref="L78:M78"/>
    <mergeCell ref="F72:H72"/>
    <mergeCell ref="C27:E27"/>
    <mergeCell ref="F28:H28"/>
    <mergeCell ref="C76:E76"/>
    <mergeCell ref="J15:K15"/>
    <mergeCell ref="L15:M15"/>
    <mergeCell ref="L71:M71"/>
    <mergeCell ref="J80:K80"/>
    <mergeCell ref="J55:K55"/>
    <mergeCell ref="I5:I6"/>
    <mergeCell ref="L55:M55"/>
    <mergeCell ref="L60:M60"/>
    <mergeCell ref="J79:K79"/>
    <mergeCell ref="L73:M73"/>
    <mergeCell ref="C77:E77"/>
    <mergeCell ref="F78:H78"/>
    <mergeCell ref="F65:H65"/>
    <mergeCell ref="J21:K21"/>
    <mergeCell ref="L21:M21"/>
    <mergeCell ref="L81:M81"/>
    <mergeCell ref="J23:K23"/>
    <mergeCell ref="L57:M57"/>
    <mergeCell ref="L42:M42"/>
    <mergeCell ref="L70:M70"/>
    <mergeCell ref="L32:M32"/>
    <mergeCell ref="L47:M47"/>
    <mergeCell ref="C29:E29"/>
    <mergeCell ref="C5:E6"/>
    <mergeCell ref="C64:E64"/>
    <mergeCell ref="F30:H30"/>
    <mergeCell ref="J52:K52"/>
    <mergeCell ref="C94:E94"/>
    <mergeCell ref="F41:H41"/>
    <mergeCell ref="F35:H35"/>
    <mergeCell ref="J57:K57"/>
    <mergeCell ref="J93:K93"/>
    <mergeCell ref="J11:K11"/>
    <mergeCell ref="C87:E87"/>
    <mergeCell ref="J75:K75"/>
    <mergeCell ref="F69:H69"/>
    <mergeCell ref="C24:E24"/>
    <mergeCell ref="F25:H25"/>
    <mergeCell ref="C89:E89"/>
    <mergeCell ref="J12:K12"/>
    <mergeCell ref="C88:E88"/>
    <mergeCell ref="C26:E26"/>
    <mergeCell ref="C55:E55"/>
    <mergeCell ref="J81:K81"/>
    <mergeCell ref="F38:H38"/>
    <mergeCell ref="F88:H88"/>
    <mergeCell ref="J86:K86"/>
    <mergeCell ref="J5:K6"/>
    <mergeCell ref="L29:M29"/>
    <mergeCell ref="C18:E18"/>
    <mergeCell ref="J31:K31"/>
    <mergeCell ref="L31:M31"/>
    <mergeCell ref="C34:E34"/>
    <mergeCell ref="C74:E74"/>
    <mergeCell ref="J62:K62"/>
    <mergeCell ref="F12:H12"/>
    <mergeCell ref="J64:K64"/>
    <mergeCell ref="F43:H43"/>
    <mergeCell ref="J65:K65"/>
    <mergeCell ref="F67:H67"/>
    <mergeCell ref="C17:E17"/>
    <mergeCell ref="C19:E19"/>
    <mergeCell ref="J32:K32"/>
    <mergeCell ref="J7:K7"/>
    <mergeCell ref="L27:M27"/>
    <mergeCell ref="F36:H36"/>
    <mergeCell ref="F33:H33"/>
    <mergeCell ref="F8:H8"/>
    <mergeCell ref="F27:H27"/>
    <mergeCell ref="C38:E38"/>
    <mergeCell ref="C9:E9"/>
    <mergeCell ref="C13:E13"/>
    <mergeCell ref="F18:H18"/>
    <mergeCell ref="F45:H45"/>
    <mergeCell ref="F17:H17"/>
    <mergeCell ref="J59:K59"/>
    <mergeCell ref="F66:H66"/>
    <mergeCell ref="C21:E21"/>
    <mergeCell ref="F47:H47"/>
    <mergeCell ref="J9:K9"/>
    <mergeCell ref="F22:H22"/>
    <mergeCell ref="C23:E23"/>
    <mergeCell ref="F61:H61"/>
    <mergeCell ref="F49:H49"/>
    <mergeCell ref="C15:E15"/>
    <mergeCell ref="C33:E33"/>
    <mergeCell ref="F13:H13"/>
    <mergeCell ref="C11:E11"/>
    <mergeCell ref="J18:K18"/>
    <mergeCell ref="C10:E10"/>
  </mergeCells>
  <conditionalFormatting sqref="R7:R100">
    <cfRule type="cellIs" dxfId="5" priority="1" operator="equal">
      <formula>"↓"</formula>
    </cfRule>
    <cfRule type="cellIs" dxfId="4" priority="2" operator="equal">
      <formula>"-"</formula>
    </cfRule>
    <cfRule type="cellIs" dxfId="3" priority="3" operator="equal">
      <formula>"↑"</formula>
    </cfRule>
  </conditionalFormatting>
  <dataValidations count="5">
    <dataValidation allowBlank="1" showInputMessage="1" showErrorMessage="1" sqref="A6:A7 A9 C5 F5 I5:J5 K4 L2 L5:L6 N6:P6 Q5 S5:U5 T6:AD6 AE5"/>
    <dataValidation type="list" allowBlank="1" showInputMessage="1" showErrorMessage="1" sqref="I7:I100">
      <formula1>Tipo_comp_tecnicas</formula1>
    </dataValidation>
    <dataValidation type="list" allowBlank="1" showInputMessage="1" showErrorMessage="1" sqref="L7:M100">
      <formula1>NCTF</formula1>
    </dataValidation>
    <dataValidation type="list" allowBlank="1" showInputMessage="1" showErrorMessage="1" sqref="O7:O100">
      <formula1>NCTS</formula1>
    </dataValidation>
    <dataValidation type="list" allowBlank="1" showInputMessage="1" showErrorMessage="1" sqref="F7:H100">
      <formula1>Atividade</formula1>
    </dataValidation>
  </dataValidations>
  <hyperlinks>
    <hyperlink ref="C4" location="'PT'!A1" display="&lt;&lt; VOLTAR"/>
    <hyperlink ref="A6" location="'PT_R'!A1" display="    Resultado "/>
    <hyperlink ref="A7" location="'PT_CT'!A1" display="    Competências Técnicas "/>
    <hyperlink ref="A9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N1" workbookViewId="0">
      <selection activeCell="X7" sqref="X7"/>
    </sheetView>
  </sheetViews>
  <sheetFormatPr defaultColWidth="9.125" defaultRowHeight="18"/>
  <cols>
    <col min="1" max="1" width="26.75" style="552" customWidth="1"/>
    <col min="2" max="2" width="5.75" style="150" customWidth="1"/>
    <col min="3" max="5" width="24.75" style="552" customWidth="1"/>
    <col min="6" max="6" width="37.125" style="552" customWidth="1"/>
    <col min="7" max="14" width="24.75" style="552" customWidth="1"/>
    <col min="15" max="15" width="9.375" style="216" customWidth="1"/>
    <col min="16" max="16" width="46.8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3" hidden="1" customWidth="1"/>
    <col min="29" max="29" width="17.875" style="552" customWidth="1"/>
    <col min="30" max="37" width="9.125" style="552" customWidth="1"/>
    <col min="38" max="16384" width="9.125" style="552"/>
  </cols>
  <sheetData>
    <row r="1" spans="1:28" ht="35.25" customHeight="1">
      <c r="A1" s="559"/>
      <c r="B1" s="153"/>
      <c r="C1" s="176" t="s">
        <v>699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N1" s="89"/>
      <c r="O1" s="214"/>
    </row>
    <row r="2" spans="1:28" ht="35.25" customHeight="1">
      <c r="A2" s="26" t="s">
        <v>0</v>
      </c>
      <c r="B2" s="151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N2" s="88"/>
      <c r="O2" s="215"/>
    </row>
    <row r="3" spans="1:28" ht="35.25" customHeight="1">
      <c r="A3" s="26" t="s">
        <v>1</v>
      </c>
      <c r="B3" s="151"/>
      <c r="N3" s="88"/>
      <c r="O3" s="215"/>
    </row>
    <row r="4" spans="1:28" ht="35.25" customHeight="1">
      <c r="A4" s="7" t="s">
        <v>2</v>
      </c>
      <c r="B4" s="154"/>
      <c r="C4" s="595" t="s">
        <v>605</v>
      </c>
      <c r="D4" s="887" t="s">
        <v>700</v>
      </c>
      <c r="E4" s="606"/>
      <c r="F4" s="152"/>
      <c r="J4" s="883" t="s">
        <v>685</v>
      </c>
      <c r="K4" s="738"/>
      <c r="L4" s="883" t="s">
        <v>701</v>
      </c>
      <c r="M4" s="738"/>
      <c r="P4" s="83"/>
      <c r="Q4" s="83"/>
      <c r="X4" s="104"/>
    </row>
    <row r="5" spans="1:28" ht="35.25" customHeight="1">
      <c r="A5" s="9" t="s">
        <v>3</v>
      </c>
      <c r="B5" s="154"/>
      <c r="C5" s="886" t="s">
        <v>336</v>
      </c>
      <c r="D5" s="740"/>
      <c r="E5" s="888" t="s">
        <v>702</v>
      </c>
      <c r="F5" s="606"/>
      <c r="G5" s="606"/>
      <c r="H5" s="606"/>
      <c r="I5" s="740"/>
      <c r="J5" s="875" t="s">
        <v>703</v>
      </c>
      <c r="K5" s="748"/>
      <c r="L5" s="875" t="s">
        <v>704</v>
      </c>
      <c r="M5" s="748"/>
      <c r="N5" s="875" t="s">
        <v>39</v>
      </c>
      <c r="O5" s="217"/>
      <c r="P5" s="864" t="s">
        <v>705</v>
      </c>
      <c r="Q5" s="864" t="s">
        <v>706</v>
      </c>
      <c r="R5" s="864" t="s">
        <v>703</v>
      </c>
      <c r="S5" s="746"/>
      <c r="T5" s="748"/>
      <c r="U5" s="884" t="s">
        <v>704</v>
      </c>
      <c r="V5" s="746"/>
      <c r="W5" s="746"/>
      <c r="X5" s="85" t="s">
        <v>351</v>
      </c>
      <c r="Y5" s="508" t="s">
        <v>707</v>
      </c>
      <c r="Z5" s="509" t="s">
        <v>352</v>
      </c>
      <c r="AA5" s="594" t="s">
        <v>606</v>
      </c>
    </row>
    <row r="6" spans="1:28" ht="35.25" customHeight="1">
      <c r="A6" s="46" t="s">
        <v>607</v>
      </c>
      <c r="B6" s="154"/>
      <c r="C6" s="750"/>
      <c r="D6" s="741"/>
      <c r="E6" s="758"/>
      <c r="F6" s="606"/>
      <c r="G6" s="606"/>
      <c r="H6" s="606"/>
      <c r="I6" s="740"/>
      <c r="J6" s="881" t="s">
        <v>708</v>
      </c>
      <c r="K6" s="785"/>
      <c r="L6" s="881" t="s">
        <v>709</v>
      </c>
      <c r="M6" s="785"/>
      <c r="N6" s="752"/>
      <c r="O6" s="217"/>
      <c r="P6" s="752"/>
      <c r="Q6" s="752"/>
      <c r="R6" s="102" t="s">
        <v>288</v>
      </c>
      <c r="S6" s="102" t="s">
        <v>710</v>
      </c>
      <c r="T6" s="501" t="s">
        <v>711</v>
      </c>
      <c r="U6" s="501" t="s">
        <v>712</v>
      </c>
      <c r="V6" s="501" t="s">
        <v>713</v>
      </c>
      <c r="W6" s="103" t="s">
        <v>3</v>
      </c>
      <c r="X6" s="119">
        <f ca="1">SUM(W7:W13)</f>
        <v>0</v>
      </c>
      <c r="Y6" s="118">
        <f>COUNTA(C7:D21)</f>
        <v>3</v>
      </c>
      <c r="Z6" s="106">
        <f ca="1">IFERROR(X6/Y6,"")</f>
        <v>0</v>
      </c>
      <c r="AA6" s="105" t="e">
        <f t="array" aca="1" ref="AA6" ca="1">_xlfn.IFS(Z6="","",Z6&lt;1%,0,AND(Z6&gt;=1%,Z6&lt;15%),1,AND(Z6&gt;=15%,Z6&lt;25%),2,AND(Z6&gt;=25%,Z6&lt;35%),3,AND(Z6&gt;=35%,Z6&lt;45%),4,AND(Z6&gt;=45%,Z6&lt;55%),5,AND(Z6&gt;=55%,Z6&lt;65%),6,AND(Z6&gt;=65%,Z6&lt;75%),7,AND(Z6&gt;=75%,Z6&lt;85%),8,AND(Z6&gt;=85%,Z6&lt;95%),9,Z6&gt;=95%,10)</f>
        <v>#NAME?</v>
      </c>
    </row>
    <row r="7" spans="1:28" ht="35.25" customHeight="1">
      <c r="A7" s="46" t="s">
        <v>610</v>
      </c>
      <c r="B7" s="154"/>
      <c r="C7" s="889" t="s">
        <v>714</v>
      </c>
      <c r="D7" s="890"/>
      <c r="E7" s="878" t="str">
        <f t="shared" ref="E7:E21" ca="1" si="0">IF(O7&lt;&gt;"",O7,"")</f>
        <v/>
      </c>
      <c r="F7" s="811"/>
      <c r="G7" s="811"/>
      <c r="H7" s="811"/>
      <c r="I7" s="803"/>
      <c r="J7" s="885" t="s">
        <v>124</v>
      </c>
      <c r="K7" s="874"/>
      <c r="L7" s="873" t="s">
        <v>207</v>
      </c>
      <c r="M7" s="874"/>
      <c r="N7" s="220" t="str">
        <f t="array" aca="1" ref="N7" ca="1">IFERROR(_xlfn.IFS(L7="Nunca",0,L7="Raramente",1,L7="Poucas Vezes",2,L7="Com frequência",3,L7="Muitas Vezes",4,L7="Todas as vezes",5),"")</f>
        <v/>
      </c>
      <c r="O7" s="219" t="str">
        <f t="array" aca="1" ref="O7:O9" ca="1">IFERROR(TRANSPOSE(_xlfn.XLOOKUP(C7,LISTAS!AK1:AK22,LISTAS!AL1:AN22)),"")</f>
        <v/>
      </c>
      <c r="P7" s="86" t="str">
        <f>IF(C7&lt;&gt;"",C7,"")</f>
        <v>1. Articulação - Relacionamento em rede</v>
      </c>
      <c r="Q7" s="87">
        <f>IF(P7&lt;&gt;"",3,"")</f>
        <v>3</v>
      </c>
      <c r="R7" s="547">
        <f>IFERROR(5/Q7,"")</f>
        <v>1.6666666666666667</v>
      </c>
      <c r="S7" s="87">
        <f>IF(Q7&lt;&gt;"",COUNTIFS(J7:K9,"Muito Forte")+COUNTIF(J7:K9,"Forte"),"")</f>
        <v>2</v>
      </c>
      <c r="T7" s="547">
        <f>IFERROR(R7*S7,"")</f>
        <v>3.3333333333333335</v>
      </c>
      <c r="U7" s="86" t="str">
        <f ca="1">IF(N7&lt;&gt;"",SUM(N7:N9),"")</f>
        <v/>
      </c>
      <c r="V7" s="547" t="str">
        <f ca="1">IFERROR(U7/Q7,"")</f>
        <v/>
      </c>
      <c r="W7" s="117" t="str">
        <f ca="1">IFERROR(V7/T7,"")</f>
        <v/>
      </c>
      <c r="X7" s="115" t="b">
        <f>IF(COUNTIF(Q7:Q13,"&lt;2"),TRUE,FALSE)</f>
        <v>0</v>
      </c>
      <c r="Y7" s="107" t="b">
        <f t="shared" ref="Y7:Y13" si="1">IF(Q7&lt;&gt;0,TRUE)</f>
        <v>1</v>
      </c>
      <c r="AB7" s="197" t="b">
        <f t="shared" ref="AB7:AB13" si="2">IF(AND(Q7&lt;&gt;"",Q7&gt;5),TRUE,FALSE)</f>
        <v>0</v>
      </c>
    </row>
    <row r="8" spans="1:28" ht="35.25" customHeight="1">
      <c r="A8" s="52" t="s">
        <v>496</v>
      </c>
      <c r="B8" s="154"/>
      <c r="C8" s="867"/>
      <c r="D8" s="866"/>
      <c r="E8" s="878" t="str">
        <f t="shared" ca="1" si="0"/>
        <v/>
      </c>
      <c r="F8" s="811"/>
      <c r="G8" s="811"/>
      <c r="H8" s="811"/>
      <c r="I8" s="803"/>
      <c r="J8" s="873" t="s">
        <v>128</v>
      </c>
      <c r="K8" s="874"/>
      <c r="L8" s="873" t="s">
        <v>205</v>
      </c>
      <c r="M8" s="874"/>
      <c r="N8" s="220" t="str">
        <f t="array" aca="1" ref="N8" ca="1">IFERROR(_xlfn.IFS(L8="Nunca",0,L8="Raramente",1,L8="Poucas Vezes",2,L8="Com frequência",3,L8="Muitas Vezes",4,L8="Todas as vezes",5),"")</f>
        <v/>
      </c>
      <c r="O8" s="219" t="str">
        <f ca="1"/>
        <v/>
      </c>
      <c r="P8" s="86" t="str">
        <f>IF(C10&lt;&gt;"",C10,"")</f>
        <v>14. Compromisso - Trabalho em equipe</v>
      </c>
      <c r="Q8" s="87">
        <f>IF(P8&lt;&gt;"",3,"")</f>
        <v>3</v>
      </c>
      <c r="R8" s="547">
        <f>IFERROR(5/Q8,"")</f>
        <v>1.6666666666666667</v>
      </c>
      <c r="S8" s="87">
        <f>IF(Q8&lt;&gt;"",COUNTIFS(J10:K12,"Muito Forte")+COUNTIF(J10:K12,"Forte"),"")</f>
        <v>0</v>
      </c>
      <c r="T8" s="547">
        <f>IFERROR(R8*S8,"")</f>
        <v>0</v>
      </c>
      <c r="U8" s="86" t="str">
        <f ca="1">IF(N10&lt;&gt;"",SUM(N8:N10),"")</f>
        <v/>
      </c>
      <c r="V8" s="547" t="str">
        <f ca="1">IFERROR(U8/Q8,"")</f>
        <v/>
      </c>
      <c r="W8" s="117" t="str">
        <f ca="1">IFERROR(V8/T8,"")</f>
        <v/>
      </c>
      <c r="X8" s="99"/>
      <c r="Y8" s="97" t="b">
        <f t="shared" si="1"/>
        <v>1</v>
      </c>
      <c r="Z8" s="100"/>
      <c r="AA8" s="101"/>
      <c r="AB8" s="197" t="b">
        <f t="shared" si="2"/>
        <v>0</v>
      </c>
    </row>
    <row r="9" spans="1:28" ht="35.25" customHeight="1">
      <c r="A9" s="27" t="s">
        <v>417</v>
      </c>
      <c r="B9" s="154"/>
      <c r="C9" s="868"/>
      <c r="D9" s="869"/>
      <c r="E9" s="870" t="str">
        <f t="shared" ca="1" si="0"/>
        <v/>
      </c>
      <c r="F9" s="871"/>
      <c r="G9" s="871"/>
      <c r="H9" s="871"/>
      <c r="I9" s="872"/>
      <c r="J9" s="879" t="s">
        <v>715</v>
      </c>
      <c r="K9" s="880"/>
      <c r="L9" s="879" t="s">
        <v>207</v>
      </c>
      <c r="M9" s="880"/>
      <c r="N9" s="221" t="str">
        <f t="array" aca="1" ref="N9" ca="1">IFERROR(_xlfn.IFS(L9="Nunca",0,L9="Raramente",1,L9="Poucas Vezes",2,L9="Com frequência",3,L9="Muitas Vezes",4,L9="Todas as vezes",5),"")</f>
        <v/>
      </c>
      <c r="O9" s="219" t="str">
        <f ca="1"/>
        <v/>
      </c>
      <c r="P9" s="86" t="str">
        <f>IF(C13&lt;&gt;"",C13,"")</f>
        <v>16. Compromisso - Empreendedorismo no setor público</v>
      </c>
      <c r="Q9" s="87">
        <f>IF(P9&lt;&gt;"",3,"")</f>
        <v>3</v>
      </c>
      <c r="R9" s="547">
        <f>IFERROR(5/Q9,"")</f>
        <v>1.6666666666666667</v>
      </c>
      <c r="S9" s="87">
        <f>IF(Q9&lt;&gt;"",COUNTIFS(J13:K15,"Muito Forte")+COUNTIF(J13:K15,"Forte"),"")</f>
        <v>0</v>
      </c>
      <c r="T9" s="547">
        <f>IFERROR(R9*S9,"")</f>
        <v>0</v>
      </c>
      <c r="U9" s="86" t="str">
        <f ca="1">IF(N13&lt;&gt;"",SUM(N13:N15),"")</f>
        <v/>
      </c>
      <c r="V9" s="547" t="str">
        <f ca="1">IFERROR(U9/Q9,"")</f>
        <v/>
      </c>
      <c r="W9" s="117" t="str">
        <f ca="1">IFERROR(V9/T9,"")</f>
        <v/>
      </c>
      <c r="X9" s="99"/>
      <c r="Y9" s="97" t="b">
        <f t="shared" si="1"/>
        <v>1</v>
      </c>
      <c r="Z9" s="100"/>
      <c r="AA9" s="101"/>
      <c r="AB9" s="197" t="b">
        <f t="shared" si="2"/>
        <v>0</v>
      </c>
    </row>
    <row r="10" spans="1:28" ht="35.25" customHeight="1">
      <c r="A10" s="9" t="s">
        <v>4</v>
      </c>
      <c r="B10" s="154"/>
      <c r="C10" s="865" t="s">
        <v>716</v>
      </c>
      <c r="D10" s="866"/>
      <c r="E10" s="882" t="str">
        <f t="shared" ca="1" si="0"/>
        <v/>
      </c>
      <c r="F10" s="608"/>
      <c r="G10" s="608"/>
      <c r="H10" s="608"/>
      <c r="I10" s="744"/>
      <c r="J10" s="876"/>
      <c r="K10" s="877"/>
      <c r="L10" s="876"/>
      <c r="M10" s="877"/>
      <c r="N10" s="220" t="str">
        <f t="array" aca="1" ref="N10" ca="1">IFERROR(_xlfn.IFS(L10="Nunca",0,L10="Raramente",1,L10="Poucas Vezes",2,L10="Com frequência",3,L10="Muitas Vezes",4,L10="Todas as vezes",5),"")</f>
        <v/>
      </c>
      <c r="O10" s="219" t="str">
        <f t="array" aca="1" ref="O10:O12" ca="1">IFERROR(TRANSPOSE(_xlfn.XLOOKUP(C10,LISTAS!AK1:AK22,LISTAS!AL1:AN22)),"")</f>
        <v/>
      </c>
      <c r="P10" s="86" t="str">
        <f>IF(C16&lt;&gt;"",C16,"")</f>
        <v/>
      </c>
      <c r="Q10" s="87" t="str">
        <f>IF(P10&lt;&gt;"",3,"")</f>
        <v/>
      </c>
      <c r="R10" s="547" t="str">
        <f>IFERROR(5/Q10,"")</f>
        <v/>
      </c>
      <c r="S10" s="87" t="str">
        <f>IF(Q10&lt;&gt;"",COUNTIFS(J16:K18,"Muito Forte")+COUNTIF(J16:K18,"Forte"),"")</f>
        <v/>
      </c>
      <c r="T10" s="547" t="str">
        <f>IFERROR(R10*S10,"")</f>
        <v/>
      </c>
      <c r="U10" s="86" t="str">
        <f ca="1">IF(N16&lt;&gt;"",SUM(N16:N18),"")</f>
        <v/>
      </c>
      <c r="V10" s="547" t="str">
        <f ca="1">IFERROR(U10/Q10,"")</f>
        <v/>
      </c>
      <c r="W10" s="117" t="str">
        <f ca="1">IFERROR(V10/T10,"")</f>
        <v/>
      </c>
      <c r="X10" s="99"/>
      <c r="Y10" s="97" t="b">
        <f t="shared" si="1"/>
        <v>1</v>
      </c>
      <c r="Z10" s="100"/>
      <c r="AA10" s="101"/>
      <c r="AB10" s="197" t="b">
        <f t="shared" si="2"/>
        <v>0</v>
      </c>
    </row>
    <row r="11" spans="1:28" ht="35.25" customHeight="1">
      <c r="A11" s="9" t="s">
        <v>5</v>
      </c>
      <c r="B11" s="154"/>
      <c r="C11" s="867"/>
      <c r="D11" s="866"/>
      <c r="E11" s="878" t="str">
        <f t="shared" ca="1" si="0"/>
        <v/>
      </c>
      <c r="F11" s="811"/>
      <c r="G11" s="811"/>
      <c r="H11" s="811"/>
      <c r="I11" s="803"/>
      <c r="J11" s="873"/>
      <c r="K11" s="874"/>
      <c r="L11" s="873"/>
      <c r="M11" s="874"/>
      <c r="N11" s="220" t="str">
        <f t="array" aca="1" ref="N11" ca="1">IFERROR(_xlfn.IFS(L11="Nunca",0,L11="Raramente",1,L11="Poucas Vezes",2,L11="Com frequência",3,L11="Muitas Vezes",4,L11="Todas as vezes",5),"")</f>
        <v/>
      </c>
      <c r="O11" s="219" t="str">
        <f ca="1"/>
        <v/>
      </c>
      <c r="P11" s="86" t="str">
        <f>IF(C19&lt;&gt;"",C19,"")</f>
        <v/>
      </c>
      <c r="Q11" s="87" t="str">
        <f>IF(P11&lt;&gt;"",3,"")</f>
        <v/>
      </c>
      <c r="R11" s="547" t="str">
        <f>IFERROR(5/Q11,"")</f>
        <v/>
      </c>
      <c r="S11" s="87" t="str">
        <f>IF(Q11&lt;&gt;"",COUNTIFS(J19:K21,"Muito Forte")+COUNTIF(J19:K21,"Forte"),"")</f>
        <v/>
      </c>
      <c r="T11" s="547" t="str">
        <f>IFERROR(R11*S11,"")</f>
        <v/>
      </c>
      <c r="U11" s="86" t="str">
        <f ca="1">IF(N19&lt;&gt;"",SUM(N19:N21),"")</f>
        <v/>
      </c>
      <c r="V11" s="547" t="str">
        <f ca="1">IFERROR(U11/Q11,"")</f>
        <v/>
      </c>
      <c r="W11" s="117" t="str">
        <f ca="1">IFERROR(V11/T11,"")</f>
        <v/>
      </c>
      <c r="X11" s="99"/>
      <c r="Y11" s="97" t="b">
        <f t="shared" si="1"/>
        <v>1</v>
      </c>
      <c r="Z11" s="100"/>
      <c r="AA11" s="101"/>
      <c r="AB11" s="197" t="b">
        <f t="shared" si="2"/>
        <v>0</v>
      </c>
    </row>
    <row r="12" spans="1:28" ht="35.25" customHeight="1">
      <c r="A12" s="8" t="s">
        <v>6</v>
      </c>
      <c r="B12" s="154"/>
      <c r="C12" s="868"/>
      <c r="D12" s="869"/>
      <c r="E12" s="870" t="str">
        <f t="shared" ca="1" si="0"/>
        <v/>
      </c>
      <c r="F12" s="871"/>
      <c r="G12" s="871"/>
      <c r="H12" s="871"/>
      <c r="I12" s="872"/>
      <c r="J12" s="879"/>
      <c r="K12" s="880"/>
      <c r="L12" s="879"/>
      <c r="M12" s="880"/>
      <c r="N12" s="221" t="str">
        <f t="array" aca="1" ref="N12" ca="1">IFERROR(_xlfn.IFS(L12="Nunca",0,L12="Raramente",1,L12="Poucas Vezes",2,L12="Com frequência",3,L12="Muitas Vezes",4,L12="Todas as vezes",5),"")</f>
        <v/>
      </c>
      <c r="O12" s="219" t="str">
        <f ca="1"/>
        <v/>
      </c>
      <c r="P12" s="552"/>
      <c r="Q12" s="552"/>
      <c r="R12" s="552"/>
      <c r="S12" s="552"/>
      <c r="T12" s="552"/>
      <c r="U12" s="552"/>
      <c r="V12" s="552"/>
      <c r="W12" s="552"/>
      <c r="X12" s="99"/>
      <c r="Y12" s="97" t="b">
        <f t="shared" si="1"/>
        <v>0</v>
      </c>
      <c r="Z12" s="100"/>
      <c r="AA12" s="101"/>
      <c r="AB12" s="197" t="b">
        <f t="shared" si="2"/>
        <v>0</v>
      </c>
    </row>
    <row r="13" spans="1:28" ht="35.25" customHeight="1">
      <c r="A13" s="8" t="s">
        <v>7</v>
      </c>
      <c r="B13" s="154"/>
      <c r="C13" s="865" t="s">
        <v>717</v>
      </c>
      <c r="D13" s="866"/>
      <c r="E13" s="882" t="str">
        <f t="shared" ca="1" si="0"/>
        <v/>
      </c>
      <c r="F13" s="608"/>
      <c r="G13" s="608"/>
      <c r="H13" s="608"/>
      <c r="I13" s="744"/>
      <c r="J13" s="876"/>
      <c r="K13" s="877"/>
      <c r="L13" s="876"/>
      <c r="M13" s="877"/>
      <c r="N13" s="220" t="str">
        <f t="array" aca="1" ref="N13" ca="1">IFERROR(_xlfn.IFS(L13="Nunca",0,L13="Raramente",1,L13="Poucas Vezes",2,L13="Com frequência",3,L13="Muitas Vezes",4,L13="Todas as vezes",5),"")</f>
        <v/>
      </c>
      <c r="O13" s="219" t="str">
        <f t="array" aca="1" ref="O13:O15" ca="1">IFERROR(TRANSPOSE(_xlfn.XLOOKUP(C13,LISTAS!AK1:AK22,LISTAS!AL1:AN22)),"")</f>
        <v/>
      </c>
      <c r="P13" s="552"/>
      <c r="Q13" s="552"/>
      <c r="R13" s="552"/>
      <c r="S13" s="552"/>
      <c r="T13" s="552"/>
      <c r="U13" s="552"/>
      <c r="V13" s="552"/>
      <c r="W13" s="552"/>
      <c r="X13" s="116"/>
      <c r="Y13" s="97" t="b">
        <f t="shared" si="1"/>
        <v>0</v>
      </c>
      <c r="Z13" s="100"/>
      <c r="AA13" s="101"/>
      <c r="AB13" s="197" t="b">
        <f t="shared" si="2"/>
        <v>0</v>
      </c>
    </row>
    <row r="14" spans="1:28" ht="35.25" customHeight="1">
      <c r="A14" s="8" t="s">
        <v>8</v>
      </c>
      <c r="C14" s="867"/>
      <c r="D14" s="866"/>
      <c r="E14" s="878" t="str">
        <f t="shared" ca="1" si="0"/>
        <v/>
      </c>
      <c r="F14" s="811"/>
      <c r="G14" s="811"/>
      <c r="H14" s="811"/>
      <c r="I14" s="803"/>
      <c r="J14" s="873"/>
      <c r="K14" s="874"/>
      <c r="L14" s="873"/>
      <c r="M14" s="874"/>
      <c r="N14" s="220" t="str">
        <f t="array" aca="1" ref="N14" ca="1">IFERROR(_xlfn.IFS(L14="Nunca",0,L14="Raramente",1,L14="Poucas Vezes",2,L14="Com frequência",3,L14="Muitas Vezes",4,L14="Todas as vezes",5),"")</f>
        <v/>
      </c>
      <c r="O14" s="219" t="str">
        <f ca="1"/>
        <v/>
      </c>
      <c r="P14" s="84"/>
      <c r="Q14" s="84"/>
      <c r="R14" s="84"/>
      <c r="S14" s="84"/>
      <c r="T14" s="84"/>
      <c r="U14" s="84"/>
      <c r="V14" s="84"/>
      <c r="W14" s="84"/>
    </row>
    <row r="15" spans="1:28" ht="35.25" customHeight="1">
      <c r="A15" s="8" t="s">
        <v>9</v>
      </c>
      <c r="C15" s="868"/>
      <c r="D15" s="869"/>
      <c r="E15" s="870" t="str">
        <f t="shared" ca="1" si="0"/>
        <v/>
      </c>
      <c r="F15" s="871"/>
      <c r="G15" s="871"/>
      <c r="H15" s="871"/>
      <c r="I15" s="872"/>
      <c r="J15" s="879"/>
      <c r="K15" s="880"/>
      <c r="L15" s="879"/>
      <c r="M15" s="880"/>
      <c r="N15" s="221" t="str">
        <f t="array" aca="1" ref="N15" ca="1">IFERROR(_xlfn.IFS(L15="Nunca",0,L15="Raramente",1,L15="Poucas Vezes",2,L15="Com frequência",3,L15="Muitas Vezes",4,L15="Todas as vezes",5),"")</f>
        <v/>
      </c>
      <c r="O15" s="219" t="str">
        <f ca="1"/>
        <v/>
      </c>
    </row>
    <row r="16" spans="1:28" ht="35.25" customHeight="1">
      <c r="A16" s="8" t="s">
        <v>10</v>
      </c>
      <c r="C16" s="865"/>
      <c r="D16" s="866"/>
      <c r="E16" s="882" t="str">
        <f t="shared" ca="1" si="0"/>
        <v/>
      </c>
      <c r="F16" s="608"/>
      <c r="G16" s="608"/>
      <c r="H16" s="608"/>
      <c r="I16" s="744"/>
      <c r="J16" s="876"/>
      <c r="K16" s="877"/>
      <c r="L16" s="876"/>
      <c r="M16" s="877"/>
      <c r="N16" s="220" t="str">
        <f t="array" aca="1" ref="N16" ca="1">IFERROR(_xlfn.IFS(L16="Nunca",0,L16="Raramente",1,L16="Poucas Vezes",2,L16="Com frequência",3,L16="Muitas Vezes",4,L16="Todas as vezes",5),"")</f>
        <v/>
      </c>
      <c r="O16" s="218" t="str">
        <f t="array" aca="1" ref="O16" ca="1">IFERROR(TRANSPOSE(_xlfn.XLOOKUP(C16,LISTAS!AK1:AK22,LISTAS!AL1:AN22)),"")</f>
        <v/>
      </c>
    </row>
    <row r="17" spans="3:15" ht="35.25" customHeight="1">
      <c r="C17" s="867"/>
      <c r="D17" s="866"/>
      <c r="E17" s="878" t="str">
        <f t="shared" si="0"/>
        <v/>
      </c>
      <c r="F17" s="811"/>
      <c r="G17" s="811"/>
      <c r="H17" s="811"/>
      <c r="I17" s="803"/>
      <c r="J17" s="873"/>
      <c r="K17" s="874"/>
      <c r="L17" s="873"/>
      <c r="M17" s="874"/>
      <c r="N17" s="220" t="str">
        <f t="array" aca="1" ref="N17" ca="1">IFERROR(_xlfn.IFS(L17="Nunca",0,L17="Raramente",1,L17="Poucas Vezes",2,L17="Com frequência",3,L17="Muitas Vezes",4,L17="Todas as vezes",5),"")</f>
        <v/>
      </c>
      <c r="O17" s="218"/>
    </row>
    <row r="18" spans="3:15" ht="35.25" customHeight="1">
      <c r="C18" s="868"/>
      <c r="D18" s="869"/>
      <c r="E18" s="870" t="str">
        <f t="shared" si="0"/>
        <v/>
      </c>
      <c r="F18" s="871"/>
      <c r="G18" s="871"/>
      <c r="H18" s="871"/>
      <c r="I18" s="872"/>
      <c r="J18" s="879"/>
      <c r="K18" s="880"/>
      <c r="L18" s="879"/>
      <c r="M18" s="880"/>
      <c r="N18" s="221" t="str">
        <f t="array" aca="1" ref="N18" ca="1">IFERROR(_xlfn.IFS(L18="Nunca",0,L18="Raramente",1,L18="Poucas Vezes",2,L18="Com frequência",3,L18="Muitas Vezes",4,L18="Todas as vezes",5),"")</f>
        <v/>
      </c>
      <c r="O18" s="218"/>
    </row>
    <row r="19" spans="3:15" ht="35.25" customHeight="1">
      <c r="C19" s="865"/>
      <c r="D19" s="866"/>
      <c r="E19" s="882" t="str">
        <f t="shared" ca="1" si="0"/>
        <v/>
      </c>
      <c r="F19" s="608"/>
      <c r="G19" s="608"/>
      <c r="H19" s="608"/>
      <c r="I19" s="744"/>
      <c r="J19" s="876"/>
      <c r="K19" s="877"/>
      <c r="L19" s="876"/>
      <c r="M19" s="877"/>
      <c r="N19" s="220" t="str">
        <f t="array" aca="1" ref="N19" ca="1">IFERROR(_xlfn.IFS(L19="Nunca",0,L19="Raramente",1,L19="Poucas Vezes",2,L19="Com frequência",3,L19="Muitas Vezes",4,L19="Todas as vezes",5),"")</f>
        <v/>
      </c>
      <c r="O19" s="218" t="str">
        <f t="array" aca="1" ref="O19" ca="1">IFERROR(TRANSPOSE(_xlfn.XLOOKUP(C19,LISTAS!AK1:AK22,LISTAS!AL1:AN22)),"")</f>
        <v/>
      </c>
    </row>
    <row r="20" spans="3:15" ht="35.25" customHeight="1">
      <c r="C20" s="867"/>
      <c r="D20" s="866"/>
      <c r="E20" s="878" t="str">
        <f t="shared" si="0"/>
        <v/>
      </c>
      <c r="F20" s="811"/>
      <c r="G20" s="811"/>
      <c r="H20" s="811"/>
      <c r="I20" s="803"/>
      <c r="J20" s="873"/>
      <c r="K20" s="874"/>
      <c r="L20" s="873"/>
      <c r="M20" s="874"/>
      <c r="N20" s="220" t="str">
        <f t="array" aca="1" ref="N20" ca="1">IFERROR(_xlfn.IFS(L20="Nunca",0,L20="Raramente",1,L20="Poucas Vezes",2,L20="Com frequência",3,L20="Muitas Vezes",4,L20="Todas as vezes",5),"")</f>
        <v/>
      </c>
      <c r="O20" s="218"/>
    </row>
    <row r="21" spans="3:15" ht="35.25" customHeight="1">
      <c r="C21" s="868"/>
      <c r="D21" s="869"/>
      <c r="E21" s="870" t="str">
        <f t="shared" si="0"/>
        <v/>
      </c>
      <c r="F21" s="871"/>
      <c r="G21" s="871"/>
      <c r="H21" s="871"/>
      <c r="I21" s="872"/>
      <c r="J21" s="879"/>
      <c r="K21" s="880"/>
      <c r="L21" s="879"/>
      <c r="M21" s="880"/>
      <c r="N21" s="221" t="str">
        <f t="array" aca="1" ref="N21" ca="1">IFERROR(_xlfn.IFS(L21="Nunca",0,L21="Raramente",1,L21="Poucas Vezes",2,L21="Com frequência",3,L21="Muitas Vezes",4,L21="Todas as vezes",5),"")</f>
        <v/>
      </c>
      <c r="O21" s="218"/>
    </row>
  </sheetData>
  <mergeCells count="64">
    <mergeCell ref="J21:K21"/>
    <mergeCell ref="E7:I7"/>
    <mergeCell ref="J12:K12"/>
    <mergeCell ref="L6:M6"/>
    <mergeCell ref="L21:M21"/>
    <mergeCell ref="E16:I16"/>
    <mergeCell ref="J18:K18"/>
    <mergeCell ref="L11:M11"/>
    <mergeCell ref="J8:K8"/>
    <mergeCell ref="J17:K17"/>
    <mergeCell ref="L15:M15"/>
    <mergeCell ref="L14:M14"/>
    <mergeCell ref="J9:K9"/>
    <mergeCell ref="E21:I21"/>
    <mergeCell ref="C5:D6"/>
    <mergeCell ref="E11:I11"/>
    <mergeCell ref="D4:E4"/>
    <mergeCell ref="E5:I6"/>
    <mergeCell ref="E18:I18"/>
    <mergeCell ref="C7:D9"/>
    <mergeCell ref="C10:D12"/>
    <mergeCell ref="E13:I13"/>
    <mergeCell ref="C16:D18"/>
    <mergeCell ref="C13:D15"/>
    <mergeCell ref="E17:I17"/>
    <mergeCell ref="J4:K4"/>
    <mergeCell ref="J20:K20"/>
    <mergeCell ref="E15:I15"/>
    <mergeCell ref="U5:W5"/>
    <mergeCell ref="J11:K11"/>
    <mergeCell ref="L20:M20"/>
    <mergeCell ref="L4:M4"/>
    <mergeCell ref="J16:K16"/>
    <mergeCell ref="R5:T5"/>
    <mergeCell ref="L10:M10"/>
    <mergeCell ref="J7:K7"/>
    <mergeCell ref="L9:M9"/>
    <mergeCell ref="P5:P6"/>
    <mergeCell ref="E10:I10"/>
    <mergeCell ref="J15:K15"/>
    <mergeCell ref="L18:M18"/>
    <mergeCell ref="E20:I20"/>
    <mergeCell ref="J6:K6"/>
    <mergeCell ref="E19:I19"/>
    <mergeCell ref="L5:M5"/>
    <mergeCell ref="L8:M8"/>
    <mergeCell ref="E9:I9"/>
    <mergeCell ref="L17:M17"/>
    <mergeCell ref="Q5:Q6"/>
    <mergeCell ref="C19:D21"/>
    <mergeCell ref="E12:I12"/>
    <mergeCell ref="L7:M7"/>
    <mergeCell ref="J5:K5"/>
    <mergeCell ref="L16:M16"/>
    <mergeCell ref="J14:K14"/>
    <mergeCell ref="J10:K10"/>
    <mergeCell ref="J19:K19"/>
    <mergeCell ref="L19:M19"/>
    <mergeCell ref="J13:K13"/>
    <mergeCell ref="E8:I8"/>
    <mergeCell ref="E14:I14"/>
    <mergeCell ref="L13:M13"/>
    <mergeCell ref="N5:N6"/>
    <mergeCell ref="L12:M12"/>
  </mergeCells>
  <conditionalFormatting sqref="Q7:Q11">
    <cfRule type="expression" dxfId="2" priority="19">
      <formula>AB7</formula>
    </cfRule>
  </conditionalFormatting>
  <conditionalFormatting sqref="P7:P11">
    <cfRule type="expression" dxfId="1" priority="21">
      <formula>$X$7</formula>
    </cfRule>
  </conditionalFormatting>
  <conditionalFormatting sqref="E7:E21">
    <cfRule type="expression" dxfId="0" priority="1">
      <formula>$X$7</formula>
    </cfRule>
  </conditionalFormatting>
  <dataValidations count="4">
    <dataValidation allowBlank="1" showInputMessage="1" showErrorMessage="1" sqref="A6:A7 A8 E5 E7:E21 L2 L4 N7:O21 P5:R5 P7:W11 R6:Y6 U5 X5:AA5 X7 Y7:Y13 Z8:AA13 AA6"/>
    <dataValidation type="list" allowBlank="1" showInputMessage="1" showErrorMessage="1" sqref="C7:D21">
      <formula1>CComportamental</formula1>
    </dataValidation>
    <dataValidation type="list" allowBlank="1" showInputMessage="1" showErrorMessage="1" sqref="J7:K21">
      <formula1>NCCF</formula1>
    </dataValidation>
    <dataValidation type="list" allowBlank="1" showInputMessage="1" showErrorMessage="1" sqref="L7:M21">
      <formula1>NCCS</formula1>
    </dataValidation>
  </dataValidations>
  <hyperlinks>
    <hyperlink ref="C4" location="'PT'!A1" display="&lt;&lt; VOLTAR"/>
    <hyperlink ref="D4" location="'ROL'!A1" display="&lt;&lt; ROL DE COMPETÊNCIAS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selection activeCell="B12" sqref="B12"/>
    </sheetView>
  </sheetViews>
  <sheetFormatPr defaultColWidth="9.125" defaultRowHeight="18"/>
  <cols>
    <col min="1" max="1" width="26.75" style="552" customWidth="1"/>
    <col min="2" max="2" width="5.75" style="552" customWidth="1"/>
    <col min="3" max="13" width="24.75" style="552" customWidth="1"/>
    <col min="14" max="14" width="4" style="3" hidden="1" customWidth="1"/>
    <col min="15" max="15" width="3.25" style="5" customWidth="1"/>
    <col min="16" max="16" width="30.75" style="5" customWidth="1"/>
    <col min="17" max="17" width="24.75" style="5" customWidth="1"/>
    <col min="18" max="22" width="20.75" style="5" customWidth="1"/>
    <col min="23" max="23" width="25.75" style="5" customWidth="1"/>
    <col min="24" max="24" width="24.75" style="95" customWidth="1"/>
    <col min="25" max="25" width="24.375" style="96" customWidth="1"/>
    <col min="26" max="27" width="24.75" style="96" customWidth="1"/>
    <col min="28" max="28" width="24.75" style="552" customWidth="1"/>
    <col min="29" max="36" width="9.125" style="552" customWidth="1"/>
    <col min="37" max="16384" width="9.125" style="552"/>
  </cols>
  <sheetData>
    <row r="1" spans="1:28" ht="35.25" customHeight="1">
      <c r="A1" s="559"/>
      <c r="B1" s="16"/>
      <c r="C1" s="131" t="s">
        <v>718</v>
      </c>
      <c r="D1" s="28"/>
      <c r="E1" s="28"/>
      <c r="F1" s="28"/>
      <c r="G1" s="130" t="str">
        <f>IF(Cadastro!D2=0,"",Cadastro!D2)</f>
        <v>Maria Clara Rodrigues Ribeiro Rocha</v>
      </c>
      <c r="H1" s="28"/>
      <c r="I1" s="28"/>
      <c r="J1" s="21"/>
      <c r="K1" s="133" t="s">
        <v>602</v>
      </c>
      <c r="L1" s="146" t="s">
        <v>603</v>
      </c>
      <c r="M1" s="89"/>
      <c r="N1" s="92"/>
    </row>
    <row r="2" spans="1:28" ht="35.25" customHeight="1">
      <c r="A2" s="26" t="s">
        <v>0</v>
      </c>
      <c r="B2" s="10"/>
      <c r="C2" s="133" t="s">
        <v>19</v>
      </c>
      <c r="D2" s="129">
        <f>IF(Cadastro!F4=0,"",Cadastro!F4)</f>
        <v>598368</v>
      </c>
      <c r="E2" s="588" t="s">
        <v>15</v>
      </c>
      <c r="F2" s="128" t="str">
        <f>IF(Cadastro!H3=0,"",Cadastro!H3)</f>
        <v>Geral</v>
      </c>
      <c r="G2" s="133" t="s">
        <v>604</v>
      </c>
      <c r="H2" s="128" t="str">
        <f>IF(Cadastro!H8=0,"",Cadastro!H8)</f>
        <v>GNCP</v>
      </c>
      <c r="I2" s="133" t="s">
        <v>29</v>
      </c>
      <c r="J2" s="145" t="str">
        <f>IF(Cadastro!H7=0,"",Cadastro!H7)</f>
        <v>SEAD</v>
      </c>
      <c r="K2" s="147" t="s">
        <v>25</v>
      </c>
      <c r="L2" s="146" t="str">
        <f>IF(Cadastro!H6=0,"",Cadastro!H6)</f>
        <v>SEAD</v>
      </c>
      <c r="M2" s="88"/>
      <c r="N2" s="93"/>
    </row>
    <row r="3" spans="1:28" ht="35.25" customHeight="1">
      <c r="A3" s="26" t="s">
        <v>1</v>
      </c>
      <c r="B3" s="10"/>
      <c r="M3" s="88"/>
      <c r="N3" s="93"/>
    </row>
    <row r="4" spans="1:28" ht="35.25" customHeight="1">
      <c r="A4" s="7" t="s">
        <v>2</v>
      </c>
      <c r="B4" s="2"/>
      <c r="C4" s="595" t="s">
        <v>605</v>
      </c>
      <c r="D4" s="894" t="s">
        <v>700</v>
      </c>
      <c r="E4" s="606"/>
      <c r="J4" s="41"/>
      <c r="K4" s="42"/>
      <c r="P4" s="83"/>
      <c r="Q4" s="83"/>
      <c r="X4" s="104"/>
    </row>
    <row r="5" spans="1:28" ht="35.25" customHeight="1">
      <c r="A5" s="9" t="s">
        <v>3</v>
      </c>
      <c r="B5" s="2"/>
      <c r="N5" s="552"/>
      <c r="O5" s="552"/>
      <c r="P5" s="552"/>
      <c r="Q5" s="552"/>
      <c r="R5" s="552"/>
      <c r="S5" s="552"/>
      <c r="T5" s="552"/>
      <c r="U5" s="552"/>
      <c r="V5" s="552"/>
      <c r="W5" s="552"/>
      <c r="X5" s="552"/>
      <c r="Y5" s="552"/>
      <c r="Z5" s="552"/>
      <c r="AA5" s="552"/>
    </row>
    <row r="6" spans="1:28" ht="35.25" customHeight="1">
      <c r="A6" s="46" t="s">
        <v>607</v>
      </c>
      <c r="B6" s="2"/>
      <c r="C6" s="589" t="s">
        <v>15</v>
      </c>
      <c r="D6" s="589" t="s">
        <v>336</v>
      </c>
      <c r="E6" s="836" t="s">
        <v>702</v>
      </c>
      <c r="F6" s="746"/>
      <c r="G6" s="746"/>
      <c r="H6" s="746"/>
      <c r="I6" s="746"/>
      <c r="J6" s="748"/>
      <c r="N6" s="552"/>
      <c r="O6" s="552"/>
      <c r="P6" s="552"/>
      <c r="Q6" s="552"/>
      <c r="R6" s="552"/>
      <c r="S6" s="552"/>
      <c r="T6" s="552"/>
      <c r="U6" s="552"/>
      <c r="V6" s="552"/>
      <c r="W6" s="552"/>
      <c r="X6" s="552"/>
      <c r="Y6" s="552"/>
      <c r="Z6" s="552"/>
      <c r="AA6" s="552"/>
    </row>
    <row r="7" spans="1:28" ht="35.25" customHeight="1">
      <c r="A7" s="46" t="s">
        <v>610</v>
      </c>
      <c r="B7" s="2"/>
      <c r="C7" s="895" t="s">
        <v>285</v>
      </c>
      <c r="D7" s="893" t="s">
        <v>714</v>
      </c>
      <c r="E7" s="891" t="s">
        <v>719</v>
      </c>
      <c r="F7" s="746"/>
      <c r="G7" s="746"/>
      <c r="H7" s="746"/>
      <c r="I7" s="746"/>
      <c r="J7" s="748"/>
      <c r="N7" s="552"/>
      <c r="O7" s="552"/>
      <c r="P7" s="552"/>
      <c r="Q7" s="552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64"/>
    </row>
    <row r="8" spans="1:28" ht="35.25" customHeight="1">
      <c r="A8" s="52" t="s">
        <v>496</v>
      </c>
      <c r="B8" s="2"/>
      <c r="C8" s="736"/>
      <c r="D8" s="736"/>
      <c r="E8" s="892" t="s">
        <v>720</v>
      </c>
      <c r="F8" s="746"/>
      <c r="G8" s="746"/>
      <c r="H8" s="746"/>
      <c r="I8" s="746"/>
      <c r="J8" s="746"/>
      <c r="N8" s="552"/>
      <c r="O8" s="552"/>
      <c r="P8" s="552"/>
      <c r="Q8" s="552"/>
      <c r="R8" s="552"/>
      <c r="S8" s="552"/>
      <c r="T8" s="552"/>
      <c r="U8" s="552"/>
      <c r="V8" s="552"/>
      <c r="W8" s="552"/>
      <c r="X8" s="552"/>
      <c r="Y8" s="552"/>
      <c r="Z8" s="552"/>
      <c r="AA8" s="552"/>
      <c r="AB8" s="91"/>
    </row>
    <row r="9" spans="1:28" ht="35.25" customHeight="1">
      <c r="A9" s="27" t="s">
        <v>417</v>
      </c>
      <c r="B9" s="2"/>
      <c r="C9" s="736"/>
      <c r="D9" s="752"/>
      <c r="E9" s="892" t="s">
        <v>721</v>
      </c>
      <c r="F9" s="746"/>
      <c r="G9" s="746"/>
      <c r="H9" s="746"/>
      <c r="I9" s="746"/>
      <c r="J9" s="746"/>
      <c r="N9" s="552"/>
      <c r="O9" s="552"/>
      <c r="P9" s="552"/>
      <c r="Q9" s="552"/>
      <c r="R9" s="552"/>
      <c r="S9" s="552"/>
      <c r="T9" s="552"/>
      <c r="U9" s="552"/>
      <c r="V9" s="552"/>
      <c r="W9" s="552"/>
      <c r="X9" s="552"/>
      <c r="Y9" s="552"/>
      <c r="Z9" s="552"/>
      <c r="AA9" s="552"/>
      <c r="AB9" s="91"/>
    </row>
    <row r="10" spans="1:28" ht="35.25" customHeight="1">
      <c r="A10" s="9" t="s">
        <v>4</v>
      </c>
      <c r="B10" s="2"/>
      <c r="C10" s="736"/>
      <c r="D10" s="893" t="s">
        <v>722</v>
      </c>
      <c r="E10" s="891" t="s">
        <v>723</v>
      </c>
      <c r="F10" s="746"/>
      <c r="G10" s="746"/>
      <c r="H10" s="746"/>
      <c r="I10" s="746"/>
      <c r="J10" s="748"/>
      <c r="N10" s="552"/>
      <c r="O10" s="552"/>
      <c r="P10" s="552"/>
      <c r="Q10" s="552"/>
      <c r="R10" s="552"/>
      <c r="S10" s="552"/>
      <c r="T10" s="552"/>
      <c r="U10" s="552"/>
      <c r="V10" s="552"/>
      <c r="W10" s="552"/>
      <c r="X10" s="552"/>
      <c r="Y10" s="552"/>
      <c r="Z10" s="552"/>
      <c r="AA10" s="552"/>
      <c r="AB10" s="91"/>
    </row>
    <row r="11" spans="1:28" ht="35.25" customHeight="1">
      <c r="A11" s="9" t="s">
        <v>5</v>
      </c>
      <c r="B11" s="2"/>
      <c r="C11" s="736"/>
      <c r="D11" s="736"/>
      <c r="E11" s="891" t="s">
        <v>724</v>
      </c>
      <c r="F11" s="746"/>
      <c r="G11" s="746"/>
      <c r="H11" s="746"/>
      <c r="I11" s="746"/>
      <c r="J11" s="748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91"/>
    </row>
    <row r="12" spans="1:28" ht="35.25" customHeight="1">
      <c r="A12" s="8" t="s">
        <v>6</v>
      </c>
      <c r="B12" s="2"/>
      <c r="C12" s="736"/>
      <c r="D12" s="752"/>
      <c r="E12" s="891" t="s">
        <v>725</v>
      </c>
      <c r="F12" s="746"/>
      <c r="G12" s="746"/>
      <c r="H12" s="746"/>
      <c r="I12" s="746"/>
      <c r="J12" s="748"/>
      <c r="N12" s="552"/>
      <c r="O12" s="552"/>
      <c r="P12" s="552"/>
      <c r="Q12" s="552"/>
      <c r="R12" s="552"/>
      <c r="S12" s="552"/>
      <c r="T12" s="552"/>
      <c r="U12" s="552"/>
      <c r="V12" s="552"/>
      <c r="W12" s="552"/>
      <c r="X12" s="552"/>
      <c r="Y12" s="552"/>
      <c r="Z12" s="552"/>
      <c r="AA12" s="552"/>
      <c r="AB12" s="91"/>
    </row>
    <row r="13" spans="1:28" ht="35.25" customHeight="1">
      <c r="A13" s="8" t="s">
        <v>7</v>
      </c>
      <c r="B13" s="2"/>
      <c r="C13" s="736"/>
      <c r="D13" s="893" t="s">
        <v>726</v>
      </c>
      <c r="E13" s="891" t="s">
        <v>727</v>
      </c>
      <c r="F13" s="746"/>
      <c r="G13" s="746"/>
      <c r="H13" s="746"/>
      <c r="I13" s="746"/>
      <c r="J13" s="748"/>
      <c r="N13" s="552"/>
      <c r="O13" s="552"/>
      <c r="P13" s="552"/>
      <c r="Q13" s="552"/>
      <c r="R13" s="552"/>
      <c r="S13" s="552"/>
      <c r="T13" s="552"/>
      <c r="U13" s="552"/>
      <c r="V13" s="552"/>
      <c r="W13" s="552"/>
      <c r="X13" s="552"/>
      <c r="Y13" s="552"/>
      <c r="Z13" s="552"/>
      <c r="AA13" s="552"/>
      <c r="AB13" s="91"/>
    </row>
    <row r="14" spans="1:28" ht="35.25" customHeight="1">
      <c r="A14" s="8" t="s">
        <v>8</v>
      </c>
      <c r="C14" s="736"/>
      <c r="D14" s="736"/>
      <c r="E14" s="891" t="s">
        <v>728</v>
      </c>
      <c r="F14" s="746"/>
      <c r="G14" s="746"/>
      <c r="H14" s="746"/>
      <c r="I14" s="746"/>
      <c r="J14" s="748"/>
      <c r="N14" s="552"/>
      <c r="O14" s="552"/>
      <c r="P14" s="552"/>
      <c r="Q14" s="552"/>
      <c r="R14" s="552"/>
      <c r="S14" s="552"/>
      <c r="T14" s="552"/>
      <c r="U14" s="552"/>
      <c r="V14" s="552"/>
      <c r="W14" s="552"/>
      <c r="X14" s="552"/>
      <c r="Y14" s="552"/>
      <c r="Z14" s="552"/>
      <c r="AA14" s="552"/>
    </row>
    <row r="15" spans="1:28" ht="35.25" customHeight="1">
      <c r="A15" s="8" t="s">
        <v>9</v>
      </c>
      <c r="C15" s="736"/>
      <c r="D15" s="752"/>
      <c r="E15" s="891" t="s">
        <v>729</v>
      </c>
      <c r="F15" s="746"/>
      <c r="G15" s="746"/>
      <c r="H15" s="746"/>
      <c r="I15" s="746"/>
      <c r="J15" s="748"/>
      <c r="N15" s="552"/>
      <c r="O15" s="552"/>
      <c r="P15" s="552"/>
      <c r="Q15" s="552"/>
      <c r="R15" s="552"/>
      <c r="S15" s="552"/>
      <c r="T15" s="552"/>
      <c r="U15" s="552"/>
      <c r="V15" s="552"/>
      <c r="W15" s="552"/>
      <c r="X15" s="552"/>
      <c r="Y15" s="552"/>
      <c r="Z15" s="552"/>
      <c r="AA15" s="552"/>
    </row>
    <row r="16" spans="1:28" ht="35.25" customHeight="1">
      <c r="A16" s="8" t="s">
        <v>10</v>
      </c>
      <c r="C16" s="736"/>
      <c r="D16" s="893" t="s">
        <v>730</v>
      </c>
      <c r="E16" s="891" t="s">
        <v>731</v>
      </c>
      <c r="F16" s="746"/>
      <c r="G16" s="746"/>
      <c r="H16" s="746"/>
      <c r="I16" s="746"/>
      <c r="J16" s="748"/>
      <c r="N16" s="552"/>
      <c r="O16" s="552"/>
      <c r="P16" s="552"/>
      <c r="Q16" s="552"/>
      <c r="R16" s="552"/>
      <c r="S16" s="552"/>
      <c r="T16" s="552"/>
      <c r="U16" s="552"/>
      <c r="V16" s="552"/>
      <c r="W16" s="552"/>
      <c r="X16" s="552"/>
      <c r="Y16" s="552"/>
      <c r="Z16" s="552"/>
      <c r="AA16" s="552"/>
    </row>
    <row r="17" spans="3:27" ht="35.25" customHeight="1">
      <c r="C17" s="736"/>
      <c r="D17" s="736"/>
      <c r="E17" s="891" t="s">
        <v>732</v>
      </c>
      <c r="F17" s="746"/>
      <c r="G17" s="746"/>
      <c r="H17" s="746"/>
      <c r="I17" s="746"/>
      <c r="J17" s="748"/>
      <c r="N17" s="552"/>
      <c r="O17" s="552"/>
      <c r="P17" s="552"/>
      <c r="Q17" s="552"/>
      <c r="R17" s="552"/>
      <c r="S17" s="552"/>
      <c r="T17" s="552"/>
      <c r="U17" s="552"/>
      <c r="V17" s="552"/>
      <c r="W17" s="552"/>
      <c r="X17" s="552"/>
      <c r="Y17" s="552"/>
      <c r="Z17" s="552"/>
      <c r="AA17" s="552"/>
    </row>
    <row r="18" spans="3:27" ht="35.25" customHeight="1">
      <c r="C18" s="736"/>
      <c r="D18" s="752"/>
      <c r="E18" s="891" t="s">
        <v>733</v>
      </c>
      <c r="F18" s="746"/>
      <c r="G18" s="746"/>
      <c r="H18" s="746"/>
      <c r="I18" s="746"/>
      <c r="J18" s="748"/>
      <c r="N18" s="552"/>
      <c r="O18" s="552"/>
      <c r="P18" s="552"/>
      <c r="Q18" s="552"/>
      <c r="R18" s="552"/>
      <c r="S18" s="552"/>
      <c r="T18" s="552"/>
      <c r="U18" s="552"/>
      <c r="V18" s="552"/>
      <c r="W18" s="552"/>
      <c r="X18" s="552"/>
      <c r="Y18" s="552"/>
      <c r="Z18" s="552"/>
      <c r="AA18" s="552"/>
    </row>
    <row r="19" spans="3:27" ht="35.25" customHeight="1">
      <c r="C19" s="736"/>
      <c r="D19" s="893" t="s">
        <v>734</v>
      </c>
      <c r="E19" s="891" t="s">
        <v>735</v>
      </c>
      <c r="F19" s="746"/>
      <c r="G19" s="746"/>
      <c r="H19" s="746"/>
      <c r="I19" s="746"/>
      <c r="J19" s="748"/>
      <c r="N19" s="552"/>
      <c r="O19" s="552"/>
      <c r="P19" s="552"/>
      <c r="Q19" s="552"/>
      <c r="R19" s="552"/>
      <c r="S19" s="552"/>
      <c r="T19" s="552"/>
      <c r="U19" s="552"/>
      <c r="V19" s="552"/>
      <c r="W19" s="552"/>
      <c r="X19" s="552"/>
      <c r="Y19" s="552"/>
      <c r="Z19" s="552"/>
      <c r="AA19" s="552"/>
    </row>
    <row r="20" spans="3:27" ht="35.25" customHeight="1">
      <c r="C20" s="736"/>
      <c r="D20" s="736"/>
      <c r="E20" s="891" t="s">
        <v>736</v>
      </c>
      <c r="F20" s="746"/>
      <c r="G20" s="746"/>
      <c r="H20" s="746"/>
      <c r="I20" s="746"/>
      <c r="J20" s="748"/>
      <c r="N20" s="552"/>
      <c r="O20" s="552"/>
      <c r="P20" s="552"/>
      <c r="Q20" s="552"/>
      <c r="R20" s="552"/>
      <c r="S20" s="552"/>
      <c r="T20" s="552"/>
      <c r="U20" s="552"/>
      <c r="V20" s="552"/>
      <c r="W20" s="552"/>
      <c r="X20" s="552"/>
      <c r="Y20" s="552"/>
      <c r="Z20" s="552"/>
      <c r="AA20" s="552"/>
    </row>
    <row r="21" spans="3:27" ht="35.25" customHeight="1">
      <c r="C21" s="736"/>
      <c r="D21" s="752"/>
      <c r="E21" s="891" t="s">
        <v>737</v>
      </c>
      <c r="F21" s="746"/>
      <c r="G21" s="746"/>
      <c r="H21" s="746"/>
      <c r="I21" s="746"/>
      <c r="J21" s="748"/>
      <c r="N21" s="552"/>
      <c r="O21" s="552"/>
      <c r="P21" s="552"/>
      <c r="Q21" s="552"/>
      <c r="R21" s="552"/>
      <c r="S21" s="552"/>
      <c r="T21" s="552"/>
      <c r="U21" s="552"/>
      <c r="V21" s="552"/>
      <c r="W21" s="552"/>
      <c r="X21" s="552"/>
      <c r="Y21" s="552"/>
      <c r="Z21" s="552"/>
      <c r="AA21" s="552"/>
    </row>
    <row r="22" spans="3:27" ht="35.25" customHeight="1">
      <c r="C22" s="736"/>
      <c r="D22" s="893" t="s">
        <v>738</v>
      </c>
      <c r="E22" s="891" t="s">
        <v>739</v>
      </c>
      <c r="F22" s="746"/>
      <c r="G22" s="746"/>
      <c r="H22" s="746"/>
      <c r="I22" s="746"/>
      <c r="J22" s="748"/>
      <c r="N22" s="552"/>
      <c r="O22" s="552"/>
      <c r="P22" s="552"/>
      <c r="Q22" s="552"/>
      <c r="R22" s="552"/>
      <c r="S22" s="552"/>
      <c r="T22" s="552"/>
      <c r="U22" s="552"/>
      <c r="V22" s="552"/>
      <c r="W22" s="552"/>
      <c r="X22" s="552"/>
      <c r="Y22" s="552"/>
      <c r="Z22" s="552"/>
      <c r="AA22" s="552"/>
    </row>
    <row r="23" spans="3:27" ht="35.25" customHeight="1">
      <c r="C23" s="736"/>
      <c r="D23" s="736"/>
      <c r="E23" s="891" t="s">
        <v>740</v>
      </c>
      <c r="F23" s="746"/>
      <c r="G23" s="746"/>
      <c r="H23" s="746"/>
      <c r="I23" s="746"/>
      <c r="J23" s="748"/>
      <c r="N23" s="552"/>
      <c r="O23" s="552"/>
      <c r="P23" s="552"/>
      <c r="Q23" s="552"/>
      <c r="R23" s="552"/>
      <c r="S23" s="552"/>
      <c r="T23" s="552"/>
      <c r="U23" s="552"/>
      <c r="V23" s="552"/>
      <c r="W23" s="552"/>
      <c r="X23" s="552"/>
      <c r="Y23" s="552"/>
      <c r="Z23" s="552"/>
      <c r="AA23" s="552"/>
    </row>
    <row r="24" spans="3:27" ht="35.25" customHeight="1">
      <c r="C24" s="736"/>
      <c r="D24" s="752"/>
      <c r="E24" s="891" t="s">
        <v>741</v>
      </c>
      <c r="F24" s="746"/>
      <c r="G24" s="746"/>
      <c r="H24" s="746"/>
      <c r="I24" s="746"/>
      <c r="J24" s="748"/>
      <c r="N24" s="552"/>
      <c r="O24" s="552"/>
      <c r="P24" s="552"/>
      <c r="Q24" s="552"/>
      <c r="R24" s="552"/>
      <c r="S24" s="552"/>
      <c r="T24" s="552"/>
      <c r="U24" s="552"/>
      <c r="V24" s="552"/>
      <c r="W24" s="552"/>
      <c r="X24" s="552"/>
      <c r="Y24" s="552"/>
      <c r="Z24" s="552"/>
      <c r="AA24" s="552"/>
    </row>
    <row r="25" spans="3:27" ht="35.25" customHeight="1">
      <c r="C25" s="736"/>
      <c r="D25" s="893" t="s">
        <v>742</v>
      </c>
      <c r="E25" s="891" t="s">
        <v>743</v>
      </c>
      <c r="F25" s="746"/>
      <c r="G25" s="746"/>
      <c r="H25" s="746"/>
      <c r="I25" s="746"/>
      <c r="J25" s="748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</row>
    <row r="26" spans="3:27" ht="35.25" customHeight="1">
      <c r="C26" s="736"/>
      <c r="D26" s="736"/>
      <c r="E26" s="891" t="s">
        <v>744</v>
      </c>
      <c r="F26" s="746"/>
      <c r="G26" s="746"/>
      <c r="H26" s="746"/>
      <c r="I26" s="746"/>
      <c r="J26" s="748"/>
      <c r="N26" s="552"/>
      <c r="O26" s="552"/>
      <c r="P26" s="552"/>
      <c r="Q26" s="552"/>
      <c r="R26" s="552"/>
      <c r="S26" s="552"/>
      <c r="T26" s="552"/>
      <c r="U26" s="552"/>
      <c r="V26" s="552"/>
      <c r="W26" s="552"/>
      <c r="X26" s="552"/>
      <c r="Y26" s="552"/>
      <c r="Z26" s="552"/>
      <c r="AA26" s="552"/>
    </row>
    <row r="27" spans="3:27" ht="35.25" customHeight="1">
      <c r="C27" s="736"/>
      <c r="D27" s="752"/>
      <c r="E27" s="891" t="s">
        <v>745</v>
      </c>
      <c r="F27" s="746"/>
      <c r="G27" s="746"/>
      <c r="H27" s="746"/>
      <c r="I27" s="746"/>
      <c r="J27" s="748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</row>
    <row r="28" spans="3:27" ht="35.25" customHeight="1">
      <c r="C28" s="736"/>
      <c r="D28" s="893" t="s">
        <v>746</v>
      </c>
      <c r="E28" s="891" t="s">
        <v>747</v>
      </c>
      <c r="F28" s="746"/>
      <c r="G28" s="746"/>
      <c r="H28" s="746"/>
      <c r="I28" s="746"/>
      <c r="J28" s="748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</row>
    <row r="29" spans="3:27" ht="35.25" customHeight="1">
      <c r="C29" s="736"/>
      <c r="D29" s="736"/>
      <c r="E29" s="891" t="s">
        <v>748</v>
      </c>
      <c r="F29" s="746"/>
      <c r="G29" s="746"/>
      <c r="H29" s="746"/>
      <c r="I29" s="746"/>
      <c r="J29" s="748"/>
    </row>
    <row r="30" spans="3:27" ht="35.25" customHeight="1">
      <c r="C30" s="736"/>
      <c r="D30" s="752"/>
      <c r="E30" s="891" t="s">
        <v>749</v>
      </c>
      <c r="F30" s="746"/>
      <c r="G30" s="746"/>
      <c r="H30" s="746"/>
      <c r="I30" s="746"/>
      <c r="J30" s="748"/>
      <c r="N30" s="552"/>
      <c r="O30" s="552"/>
      <c r="P30" s="552"/>
      <c r="Q30" s="552"/>
      <c r="R30" s="552"/>
      <c r="S30" s="552"/>
      <c r="T30" s="552"/>
      <c r="U30" s="552"/>
      <c r="V30" s="552"/>
      <c r="W30" s="552"/>
      <c r="X30" s="552"/>
      <c r="Y30" s="552"/>
      <c r="Z30" s="552"/>
      <c r="AA30" s="552"/>
    </row>
    <row r="31" spans="3:27" ht="35.25" customHeight="1">
      <c r="C31" s="736"/>
      <c r="D31" s="893" t="s">
        <v>750</v>
      </c>
      <c r="E31" s="891" t="s">
        <v>751</v>
      </c>
      <c r="F31" s="746"/>
      <c r="G31" s="746"/>
      <c r="H31" s="746"/>
      <c r="I31" s="746"/>
      <c r="J31" s="748"/>
    </row>
    <row r="32" spans="3:27" ht="35.25" customHeight="1">
      <c r="C32" s="736"/>
      <c r="D32" s="736"/>
      <c r="E32" s="891" t="s">
        <v>752</v>
      </c>
      <c r="F32" s="746"/>
      <c r="G32" s="746"/>
      <c r="H32" s="746"/>
      <c r="I32" s="746"/>
      <c r="J32" s="748"/>
    </row>
    <row r="33" spans="3:27" ht="35.25" customHeight="1">
      <c r="C33" s="736"/>
      <c r="D33" s="752"/>
      <c r="E33" s="891" t="s">
        <v>753</v>
      </c>
      <c r="F33" s="746"/>
      <c r="G33" s="746"/>
      <c r="H33" s="746"/>
      <c r="I33" s="746"/>
      <c r="J33" s="748"/>
      <c r="N33" s="552"/>
      <c r="O33" s="552"/>
      <c r="P33" s="552"/>
      <c r="Q33" s="552"/>
      <c r="R33" s="552"/>
      <c r="S33" s="552"/>
      <c r="T33" s="552"/>
      <c r="U33" s="552"/>
      <c r="V33" s="552"/>
      <c r="W33" s="552"/>
      <c r="X33" s="552"/>
      <c r="Y33" s="552"/>
      <c r="Z33" s="552"/>
      <c r="AA33" s="552"/>
    </row>
    <row r="34" spans="3:27" ht="35.25" customHeight="1">
      <c r="C34" s="736"/>
      <c r="D34" s="893" t="s">
        <v>754</v>
      </c>
      <c r="E34" s="891" t="s">
        <v>755</v>
      </c>
      <c r="F34" s="746"/>
      <c r="G34" s="746"/>
      <c r="H34" s="746"/>
      <c r="I34" s="746"/>
      <c r="J34" s="748"/>
    </row>
    <row r="35" spans="3:27" ht="35.25" customHeight="1">
      <c r="C35" s="736"/>
      <c r="D35" s="736"/>
      <c r="E35" s="891" t="s">
        <v>756</v>
      </c>
      <c r="F35" s="746"/>
      <c r="G35" s="746"/>
      <c r="H35" s="746"/>
      <c r="I35" s="746"/>
      <c r="J35" s="748"/>
    </row>
    <row r="36" spans="3:27" ht="35.25" customHeight="1">
      <c r="C36" s="752"/>
      <c r="D36" s="752"/>
      <c r="E36" s="891" t="s">
        <v>757</v>
      </c>
      <c r="F36" s="746"/>
      <c r="G36" s="746"/>
      <c r="H36" s="746"/>
      <c r="I36" s="746"/>
      <c r="J36" s="748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</row>
    <row r="37" spans="3:27" ht="35.25" customHeight="1">
      <c r="C37" s="895" t="s">
        <v>284</v>
      </c>
      <c r="D37" s="893" t="s">
        <v>758</v>
      </c>
      <c r="E37" s="891" t="s">
        <v>759</v>
      </c>
      <c r="F37" s="746"/>
      <c r="G37" s="746"/>
      <c r="H37" s="746"/>
      <c r="I37" s="746"/>
      <c r="J37" s="748"/>
    </row>
    <row r="38" spans="3:27" ht="35.25" customHeight="1">
      <c r="C38" s="736"/>
      <c r="D38" s="736"/>
      <c r="E38" s="891" t="s">
        <v>760</v>
      </c>
      <c r="F38" s="746"/>
      <c r="G38" s="746"/>
      <c r="H38" s="746"/>
      <c r="I38" s="746"/>
      <c r="J38" s="748"/>
    </row>
    <row r="39" spans="3:27" ht="35.25" customHeight="1">
      <c r="C39" s="736"/>
      <c r="D39" s="752"/>
      <c r="E39" s="891" t="s">
        <v>761</v>
      </c>
      <c r="F39" s="746"/>
      <c r="G39" s="746"/>
      <c r="H39" s="746"/>
      <c r="I39" s="746"/>
      <c r="J39" s="748"/>
    </row>
    <row r="40" spans="3:27" ht="35.25" customHeight="1">
      <c r="C40" s="736"/>
      <c r="D40" s="893" t="s">
        <v>762</v>
      </c>
      <c r="E40" s="891" t="s">
        <v>763</v>
      </c>
      <c r="F40" s="746"/>
      <c r="G40" s="746"/>
      <c r="H40" s="746"/>
      <c r="I40" s="746"/>
      <c r="J40" s="748"/>
    </row>
    <row r="41" spans="3:27" ht="35.25" customHeight="1">
      <c r="C41" s="736"/>
      <c r="D41" s="736"/>
      <c r="E41" s="891" t="s">
        <v>764</v>
      </c>
      <c r="F41" s="746"/>
      <c r="G41" s="746"/>
      <c r="H41" s="746"/>
      <c r="I41" s="746"/>
      <c r="J41" s="748"/>
    </row>
    <row r="42" spans="3:27" ht="35.25" customHeight="1">
      <c r="C42" s="736"/>
      <c r="D42" s="752"/>
      <c r="E42" s="891" t="s">
        <v>765</v>
      </c>
      <c r="F42" s="746"/>
      <c r="G42" s="746"/>
      <c r="H42" s="746"/>
      <c r="I42" s="746"/>
      <c r="J42" s="748"/>
    </row>
    <row r="43" spans="3:27" ht="35.25" customHeight="1">
      <c r="C43" s="736"/>
      <c r="D43" s="893" t="s">
        <v>766</v>
      </c>
      <c r="E43" s="891" t="s">
        <v>767</v>
      </c>
      <c r="F43" s="746"/>
      <c r="G43" s="746"/>
      <c r="H43" s="746"/>
      <c r="I43" s="746"/>
      <c r="J43" s="748"/>
    </row>
    <row r="44" spans="3:27" ht="35.25" customHeight="1">
      <c r="C44" s="736"/>
      <c r="D44" s="736"/>
      <c r="E44" s="891" t="s">
        <v>768</v>
      </c>
      <c r="F44" s="746"/>
      <c r="G44" s="746"/>
      <c r="H44" s="746"/>
      <c r="I44" s="746"/>
      <c r="J44" s="748"/>
    </row>
    <row r="45" spans="3:27" ht="35.25" customHeight="1">
      <c r="C45" s="736"/>
      <c r="D45" s="752"/>
      <c r="E45" s="891" t="s">
        <v>769</v>
      </c>
      <c r="F45" s="746"/>
      <c r="G45" s="746"/>
      <c r="H45" s="746"/>
      <c r="I45" s="746"/>
      <c r="J45" s="748"/>
    </row>
    <row r="46" spans="3:27" ht="35.25" customHeight="1">
      <c r="C46" s="736"/>
      <c r="D46" s="893" t="s">
        <v>716</v>
      </c>
      <c r="E46" s="891" t="s">
        <v>770</v>
      </c>
      <c r="F46" s="746"/>
      <c r="G46" s="746"/>
      <c r="H46" s="746"/>
      <c r="I46" s="746"/>
      <c r="J46" s="748"/>
    </row>
    <row r="47" spans="3:27" ht="35.25" customHeight="1">
      <c r="C47" s="736"/>
      <c r="D47" s="736"/>
      <c r="E47" s="891" t="s">
        <v>771</v>
      </c>
      <c r="F47" s="746"/>
      <c r="G47" s="746"/>
      <c r="H47" s="746"/>
      <c r="I47" s="746"/>
      <c r="J47" s="748"/>
    </row>
    <row r="48" spans="3:27" ht="35.25" customHeight="1">
      <c r="C48" s="736"/>
      <c r="D48" s="752"/>
      <c r="E48" s="891" t="s">
        <v>772</v>
      </c>
      <c r="F48" s="746"/>
      <c r="G48" s="746"/>
      <c r="H48" s="746"/>
      <c r="I48" s="746"/>
      <c r="J48" s="748"/>
    </row>
    <row r="49" spans="3:10" ht="35.25" customHeight="1">
      <c r="C49" s="736"/>
      <c r="D49" s="893" t="s">
        <v>773</v>
      </c>
      <c r="E49" s="891" t="s">
        <v>774</v>
      </c>
      <c r="F49" s="746"/>
      <c r="G49" s="746"/>
      <c r="H49" s="746"/>
      <c r="I49" s="746"/>
      <c r="J49" s="748"/>
    </row>
    <row r="50" spans="3:10" ht="35.25" customHeight="1">
      <c r="C50" s="736"/>
      <c r="D50" s="736"/>
      <c r="E50" s="891" t="s">
        <v>775</v>
      </c>
      <c r="F50" s="746"/>
      <c r="G50" s="746"/>
      <c r="H50" s="746"/>
      <c r="I50" s="746"/>
      <c r="J50" s="748"/>
    </row>
    <row r="51" spans="3:10" ht="35.25" customHeight="1">
      <c r="C51" s="736"/>
      <c r="D51" s="752"/>
      <c r="E51" s="891" t="s">
        <v>776</v>
      </c>
      <c r="F51" s="746"/>
      <c r="G51" s="746"/>
      <c r="H51" s="746"/>
      <c r="I51" s="746"/>
      <c r="J51" s="748"/>
    </row>
    <row r="52" spans="3:10" ht="35.25" customHeight="1">
      <c r="C52" s="736"/>
      <c r="D52" s="893" t="s">
        <v>717</v>
      </c>
      <c r="E52" s="891" t="s">
        <v>777</v>
      </c>
      <c r="F52" s="746"/>
      <c r="G52" s="746"/>
      <c r="H52" s="746"/>
      <c r="I52" s="746"/>
      <c r="J52" s="748"/>
    </row>
    <row r="53" spans="3:10" ht="35.25" customHeight="1">
      <c r="C53" s="736"/>
      <c r="D53" s="736"/>
      <c r="E53" s="891" t="s">
        <v>778</v>
      </c>
      <c r="F53" s="746"/>
      <c r="G53" s="746"/>
      <c r="H53" s="746"/>
      <c r="I53" s="746"/>
      <c r="J53" s="748"/>
    </row>
    <row r="54" spans="3:10" ht="35.25" customHeight="1">
      <c r="C54" s="736"/>
      <c r="D54" s="752"/>
      <c r="E54" s="891" t="s">
        <v>779</v>
      </c>
      <c r="F54" s="746"/>
      <c r="G54" s="746"/>
      <c r="H54" s="746"/>
      <c r="I54" s="746"/>
      <c r="J54" s="748"/>
    </row>
    <row r="55" spans="3:10" ht="35.25" customHeight="1">
      <c r="C55" s="736"/>
      <c r="D55" s="893" t="s">
        <v>780</v>
      </c>
      <c r="E55" s="891" t="s">
        <v>781</v>
      </c>
      <c r="F55" s="746"/>
      <c r="G55" s="746"/>
      <c r="H55" s="746"/>
      <c r="I55" s="746"/>
      <c r="J55" s="748"/>
    </row>
    <row r="56" spans="3:10" ht="35.25" customHeight="1">
      <c r="C56" s="736"/>
      <c r="D56" s="736"/>
      <c r="E56" s="891" t="s">
        <v>782</v>
      </c>
      <c r="F56" s="746"/>
      <c r="G56" s="746"/>
      <c r="H56" s="746"/>
      <c r="I56" s="746"/>
      <c r="J56" s="748"/>
    </row>
    <row r="57" spans="3:10" ht="35.25" customHeight="1">
      <c r="C57" s="736"/>
      <c r="D57" s="752"/>
      <c r="E57" s="891" t="s">
        <v>783</v>
      </c>
      <c r="F57" s="746"/>
      <c r="G57" s="746"/>
      <c r="H57" s="746"/>
      <c r="I57" s="746"/>
      <c r="J57" s="748"/>
    </row>
    <row r="58" spans="3:10" ht="35.25" customHeight="1">
      <c r="C58" s="736"/>
      <c r="D58" s="893" t="s">
        <v>784</v>
      </c>
      <c r="E58" s="891" t="s">
        <v>785</v>
      </c>
      <c r="F58" s="746"/>
      <c r="G58" s="746"/>
      <c r="H58" s="746"/>
      <c r="I58" s="746"/>
      <c r="J58" s="748"/>
    </row>
    <row r="59" spans="3:10" ht="35.25" customHeight="1">
      <c r="C59" s="736"/>
      <c r="D59" s="736"/>
      <c r="E59" s="891" t="s">
        <v>786</v>
      </c>
      <c r="F59" s="746"/>
      <c r="G59" s="746"/>
      <c r="H59" s="746"/>
      <c r="I59" s="746"/>
      <c r="J59" s="748"/>
    </row>
    <row r="60" spans="3:10" ht="35.25" customHeight="1">
      <c r="C60" s="736"/>
      <c r="D60" s="752"/>
      <c r="E60" s="891" t="s">
        <v>787</v>
      </c>
      <c r="F60" s="746"/>
      <c r="G60" s="746"/>
      <c r="H60" s="746"/>
      <c r="I60" s="746"/>
      <c r="J60" s="748"/>
    </row>
    <row r="61" spans="3:10" ht="35.25" customHeight="1">
      <c r="C61" s="736"/>
      <c r="D61" s="893" t="s">
        <v>788</v>
      </c>
      <c r="E61" s="891" t="s">
        <v>789</v>
      </c>
      <c r="F61" s="746"/>
      <c r="G61" s="746"/>
      <c r="H61" s="746"/>
      <c r="I61" s="746"/>
      <c r="J61" s="748"/>
    </row>
    <row r="62" spans="3:10" ht="35.25" customHeight="1">
      <c r="C62" s="736"/>
      <c r="D62" s="736"/>
      <c r="E62" s="891" t="s">
        <v>790</v>
      </c>
      <c r="F62" s="746"/>
      <c r="G62" s="746"/>
      <c r="H62" s="746"/>
      <c r="I62" s="746"/>
      <c r="J62" s="748"/>
    </row>
    <row r="63" spans="3:10" ht="35.25" customHeight="1">
      <c r="C63" s="736"/>
      <c r="D63" s="752"/>
      <c r="E63" s="891" t="s">
        <v>791</v>
      </c>
      <c r="F63" s="746"/>
      <c r="G63" s="746"/>
      <c r="H63" s="746"/>
      <c r="I63" s="746"/>
      <c r="J63" s="748"/>
    </row>
    <row r="64" spans="3:10" ht="35.25" customHeight="1">
      <c r="C64" s="736"/>
      <c r="D64" s="893" t="s">
        <v>792</v>
      </c>
      <c r="E64" s="891" t="s">
        <v>793</v>
      </c>
      <c r="F64" s="746"/>
      <c r="G64" s="746"/>
      <c r="H64" s="746"/>
      <c r="I64" s="746"/>
      <c r="J64" s="748"/>
    </row>
    <row r="65" spans="3:10" ht="35.25" customHeight="1">
      <c r="C65" s="736"/>
      <c r="D65" s="736"/>
      <c r="E65" s="891" t="s">
        <v>794</v>
      </c>
      <c r="F65" s="746"/>
      <c r="G65" s="746"/>
      <c r="H65" s="746"/>
      <c r="I65" s="746"/>
      <c r="J65" s="748"/>
    </row>
    <row r="66" spans="3:10" ht="35.25" customHeight="1">
      <c r="C66" s="736"/>
      <c r="D66" s="752"/>
      <c r="E66" s="891" t="s">
        <v>795</v>
      </c>
      <c r="F66" s="746"/>
      <c r="G66" s="746"/>
      <c r="H66" s="746"/>
      <c r="I66" s="746"/>
      <c r="J66" s="748"/>
    </row>
    <row r="67" spans="3:10" ht="35.25" customHeight="1">
      <c r="C67" s="736"/>
      <c r="D67" s="893" t="s">
        <v>796</v>
      </c>
      <c r="E67" s="891" t="s">
        <v>797</v>
      </c>
      <c r="F67" s="746"/>
      <c r="G67" s="746"/>
      <c r="H67" s="746"/>
      <c r="I67" s="746"/>
      <c r="J67" s="748"/>
    </row>
    <row r="68" spans="3:10" ht="35.25" customHeight="1">
      <c r="C68" s="736"/>
      <c r="D68" s="736"/>
      <c r="E68" s="891" t="s">
        <v>798</v>
      </c>
      <c r="F68" s="746"/>
      <c r="G68" s="746"/>
      <c r="H68" s="746"/>
      <c r="I68" s="746"/>
      <c r="J68" s="748"/>
    </row>
    <row r="69" spans="3:10" ht="35.25" customHeight="1">
      <c r="C69" s="736"/>
      <c r="D69" s="752"/>
      <c r="E69" s="891" t="s">
        <v>799</v>
      </c>
      <c r="F69" s="746"/>
      <c r="G69" s="746"/>
      <c r="H69" s="746"/>
      <c r="I69" s="746"/>
      <c r="J69" s="748"/>
    </row>
    <row r="70" spans="3:10" ht="35.25" customHeight="1">
      <c r="C70" s="736"/>
      <c r="D70" s="893" t="s">
        <v>800</v>
      </c>
      <c r="E70" s="891" t="s">
        <v>801</v>
      </c>
      <c r="F70" s="746"/>
      <c r="G70" s="746"/>
      <c r="H70" s="746"/>
      <c r="I70" s="746"/>
      <c r="J70" s="748"/>
    </row>
    <row r="71" spans="3:10" ht="35.25" customHeight="1">
      <c r="C71" s="736"/>
      <c r="D71" s="736"/>
      <c r="E71" s="891" t="s">
        <v>802</v>
      </c>
      <c r="F71" s="746"/>
      <c r="G71" s="746"/>
      <c r="H71" s="746"/>
      <c r="I71" s="746"/>
      <c r="J71" s="748"/>
    </row>
    <row r="72" spans="3:10" ht="35.25" customHeight="1">
      <c r="C72" s="752"/>
      <c r="D72" s="752"/>
      <c r="E72" s="891" t="s">
        <v>803</v>
      </c>
      <c r="F72" s="746"/>
      <c r="G72" s="746"/>
      <c r="H72" s="746"/>
      <c r="I72" s="746"/>
      <c r="J72" s="748"/>
    </row>
    <row r="73" spans="3:10" ht="35.25" customHeight="1"/>
    <row r="74" spans="3:10" ht="18.75" customHeight="1"/>
  </sheetData>
  <mergeCells count="92">
    <mergeCell ref="E72:J72"/>
    <mergeCell ref="E41:J41"/>
    <mergeCell ref="D40:D42"/>
    <mergeCell ref="E16:J16"/>
    <mergeCell ref="D49:D51"/>
    <mergeCell ref="E56:J56"/>
    <mergeCell ref="E43:J43"/>
    <mergeCell ref="E58:J58"/>
    <mergeCell ref="E33:J33"/>
    <mergeCell ref="E42:J42"/>
    <mergeCell ref="E17:J17"/>
    <mergeCell ref="E35:J35"/>
    <mergeCell ref="E44:J44"/>
    <mergeCell ref="D64:D66"/>
    <mergeCell ref="D67:D69"/>
    <mergeCell ref="D52:D54"/>
    <mergeCell ref="E6:J6"/>
    <mergeCell ref="E15:J15"/>
    <mergeCell ref="E70:J70"/>
    <mergeCell ref="E26:J26"/>
    <mergeCell ref="E57:J57"/>
    <mergeCell ref="E54:J54"/>
    <mergeCell ref="E7:J7"/>
    <mergeCell ref="E66:J66"/>
    <mergeCell ref="E53:J53"/>
    <mergeCell ref="E50:J50"/>
    <mergeCell ref="E68:J68"/>
    <mergeCell ref="E55:J55"/>
    <mergeCell ref="E52:J52"/>
    <mergeCell ref="E67:J67"/>
    <mergeCell ref="E64:J64"/>
    <mergeCell ref="E59:J59"/>
    <mergeCell ref="C7:C36"/>
    <mergeCell ref="E20:J20"/>
    <mergeCell ref="D28:D30"/>
    <mergeCell ref="E29:J29"/>
    <mergeCell ref="D37:D39"/>
    <mergeCell ref="E13:J13"/>
    <mergeCell ref="E31:J31"/>
    <mergeCell ref="E27:J27"/>
    <mergeCell ref="D10:D12"/>
    <mergeCell ref="E25:J25"/>
    <mergeCell ref="D34:D36"/>
    <mergeCell ref="E18:J18"/>
    <mergeCell ref="D13:D15"/>
    <mergeCell ref="E39:J39"/>
    <mergeCell ref="C37:C72"/>
    <mergeCell ref="D22:D24"/>
    <mergeCell ref="D4:E4"/>
    <mergeCell ref="D70:D72"/>
    <mergeCell ref="E71:J71"/>
    <mergeCell ref="E24:J24"/>
    <mergeCell ref="D7:D9"/>
    <mergeCell ref="E8:J8"/>
    <mergeCell ref="D16:D18"/>
    <mergeCell ref="E51:J51"/>
    <mergeCell ref="E63:J63"/>
    <mergeCell ref="E10:J10"/>
    <mergeCell ref="D43:D45"/>
    <mergeCell ref="E65:J65"/>
    <mergeCell ref="E34:J34"/>
    <mergeCell ref="E49:J49"/>
    <mergeCell ref="E36:J36"/>
    <mergeCell ref="E45:J45"/>
    <mergeCell ref="D31:D33"/>
    <mergeCell ref="E32:J32"/>
    <mergeCell ref="E47:J47"/>
    <mergeCell ref="E22:J22"/>
    <mergeCell ref="D61:D63"/>
    <mergeCell ref="E37:J37"/>
    <mergeCell ref="D46:D48"/>
    <mergeCell ref="E62:J62"/>
    <mergeCell ref="E48:J48"/>
    <mergeCell ref="E23:J23"/>
    <mergeCell ref="E38:J38"/>
    <mergeCell ref="E40:J40"/>
    <mergeCell ref="D58:D60"/>
    <mergeCell ref="D25:D27"/>
    <mergeCell ref="D55:D57"/>
    <mergeCell ref="E30:J30"/>
    <mergeCell ref="D19:D21"/>
    <mergeCell ref="E12:J12"/>
    <mergeCell ref="E21:J21"/>
    <mergeCell ref="E14:J14"/>
    <mergeCell ref="E19:J19"/>
    <mergeCell ref="E60:J60"/>
    <mergeCell ref="E9:J9"/>
    <mergeCell ref="E69:J69"/>
    <mergeCell ref="E61:J61"/>
    <mergeCell ref="E11:J11"/>
    <mergeCell ref="E46:J46"/>
    <mergeCell ref="E28:J28"/>
  </mergeCells>
  <dataValidations count="1">
    <dataValidation allowBlank="1" showInputMessage="1" showErrorMessage="1" sqref="A6:A8 D6:E6 D7 D10:D28 D29:E30 D31:D34 D32:E33 D35:E35 D36:D37 D38:E44 D45:D72 E18 E34 E36 K4 L2 AB8:AB13"/>
  </dataValidations>
  <hyperlinks>
    <hyperlink ref="C4" location="'PT_CC'!A1" display="&lt;&lt; VOLTAR"/>
    <hyperlink ref="D4" location="'TEE'!A1" display="&lt;&lt; VOLTAR"/>
    <hyperlink ref="A6" location="'PT_R'!A1" display="    Resultado "/>
    <hyperlink ref="A7" location="'PT_CT'!A1" display="    Competências Técnicas "/>
    <hyperlink ref="A8" location="'PT_CC'!A1" display="    Resultado "/>
    <hyperlink ref="A13" location="'MP'!A1" display="Meus Pontos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/>
  <sheetData>
    <row r="1" spans="1:1">
      <c r="A1" s="1" t="s">
        <v>804</v>
      </c>
    </row>
    <row r="2" spans="1:1">
      <c r="A2" s="1" t="s">
        <v>805</v>
      </c>
    </row>
    <row r="3" spans="1:1">
      <c r="A3" s="1" t="s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2"/>
  <sheetViews>
    <sheetView topLeftCell="H1" workbookViewId="0">
      <selection activeCell="K4" sqref="K4"/>
    </sheetView>
  </sheetViews>
  <sheetFormatPr defaultColWidth="9.125" defaultRowHeight="15.75"/>
  <cols>
    <col min="1" max="1" width="14.625" style="155" customWidth="1"/>
    <col min="2" max="2" width="16.625" style="155" customWidth="1"/>
    <col min="3" max="3" width="72.375" style="155" customWidth="1"/>
    <col min="4" max="4" width="15.25" style="155" customWidth="1"/>
    <col min="5" max="5" width="60" style="155" customWidth="1"/>
    <col min="6" max="6" width="15.125" style="155" customWidth="1"/>
    <col min="7" max="7" width="46.625" style="155" customWidth="1"/>
    <col min="8" max="8" width="11.375" style="155" customWidth="1"/>
    <col min="9" max="9" width="79.375" style="155" customWidth="1"/>
    <col min="10" max="10" width="18.625" style="155" customWidth="1"/>
    <col min="11" max="11" width="11.875" style="155" bestFit="1" customWidth="1"/>
    <col min="12" max="12" width="9.75" style="155" customWidth="1"/>
    <col min="13" max="13" width="13.75" style="155" customWidth="1"/>
    <col min="14" max="14" width="15" style="155" customWidth="1"/>
    <col min="15" max="15" width="25.625" style="155" customWidth="1"/>
    <col min="16" max="16" width="21.625" style="155" customWidth="1"/>
    <col min="17" max="17" width="12.875" style="155" customWidth="1"/>
    <col min="18" max="18" width="25.625" style="155" customWidth="1"/>
    <col min="19" max="19" width="53.75" style="155" bestFit="1" customWidth="1"/>
    <col min="20" max="20" width="54.75" style="155" bestFit="1" customWidth="1"/>
    <col min="21" max="21" width="13.75" style="155" bestFit="1" customWidth="1"/>
    <col min="22" max="22" width="16.25" style="155" bestFit="1" customWidth="1"/>
    <col min="23" max="23" width="9.125" style="155" customWidth="1"/>
    <col min="24" max="24" width="13.75" style="157" customWidth="1"/>
    <col min="25" max="25" width="16.25" style="155" bestFit="1" customWidth="1"/>
    <col min="26" max="26" width="14.375" style="155" bestFit="1" customWidth="1"/>
    <col min="27" max="27" width="50" style="155" bestFit="1" customWidth="1"/>
    <col min="28" max="28" width="4" style="155" customWidth="1"/>
    <col min="29" max="36" width="9.125" style="155" customWidth="1"/>
    <col min="37" max="37" width="28.25" style="155" customWidth="1"/>
    <col min="38" max="38" width="106.125" style="155" customWidth="1"/>
    <col min="39" max="39" width="105.125" style="155" customWidth="1"/>
    <col min="40" max="40" width="81.875" style="155" customWidth="1"/>
    <col min="41" max="48" width="9.125" style="155" customWidth="1"/>
    <col min="49" max="16384" width="9.125" style="155"/>
  </cols>
  <sheetData>
    <row r="1" spans="1:40" s="158" customFormat="1" ht="44.25" customHeight="1">
      <c r="A1" s="159" t="s">
        <v>510</v>
      </c>
      <c r="B1" s="159" t="s">
        <v>807</v>
      </c>
      <c r="C1" s="159" t="s">
        <v>507</v>
      </c>
      <c r="D1" s="159" t="s">
        <v>808</v>
      </c>
      <c r="E1" s="159" t="s">
        <v>506</v>
      </c>
      <c r="F1" s="159" t="s">
        <v>808</v>
      </c>
      <c r="G1" s="159" t="s">
        <v>809</v>
      </c>
      <c r="H1" s="159" t="s">
        <v>186</v>
      </c>
      <c r="I1" s="159" t="s">
        <v>810</v>
      </c>
      <c r="J1" s="159" t="s">
        <v>811</v>
      </c>
      <c r="K1" s="159" t="s">
        <v>15</v>
      </c>
      <c r="L1" s="159" t="s">
        <v>652</v>
      </c>
      <c r="M1" s="159" t="s">
        <v>653</v>
      </c>
      <c r="N1" s="159" t="s">
        <v>650</v>
      </c>
      <c r="O1" s="159" t="s">
        <v>644</v>
      </c>
      <c r="P1" s="159" t="s">
        <v>645</v>
      </c>
      <c r="Q1" s="159" t="s">
        <v>646</v>
      </c>
      <c r="R1" s="159" t="s">
        <v>306</v>
      </c>
      <c r="S1" s="159" t="s">
        <v>118</v>
      </c>
      <c r="T1" s="159" t="s">
        <v>187</v>
      </c>
      <c r="U1" s="159" t="s">
        <v>711</v>
      </c>
      <c r="V1" s="159" t="s">
        <v>713</v>
      </c>
      <c r="W1" s="159"/>
      <c r="X1" s="159" t="s">
        <v>812</v>
      </c>
      <c r="Y1" s="159" t="s">
        <v>813</v>
      </c>
      <c r="Z1" s="159" t="s">
        <v>814</v>
      </c>
      <c r="AA1" s="159" t="s">
        <v>815</v>
      </c>
      <c r="AB1" s="159"/>
      <c r="AD1" s="159" t="s">
        <v>816</v>
      </c>
      <c r="AF1" s="159" t="s">
        <v>817</v>
      </c>
      <c r="AI1" s="159" t="s">
        <v>818</v>
      </c>
      <c r="AK1" s="213" t="s">
        <v>714</v>
      </c>
      <c r="AL1" s="212" t="s">
        <v>719</v>
      </c>
      <c r="AM1" s="212" t="s">
        <v>819</v>
      </c>
      <c r="AN1" s="212" t="s">
        <v>820</v>
      </c>
    </row>
    <row r="2" spans="1:40" ht="36" customHeight="1">
      <c r="A2" s="160" t="s">
        <v>821</v>
      </c>
      <c r="B2" s="160" t="s">
        <v>822</v>
      </c>
      <c r="C2" s="160" t="s">
        <v>823</v>
      </c>
      <c r="D2" s="548">
        <v>1</v>
      </c>
      <c r="E2" s="160" t="s">
        <v>824</v>
      </c>
      <c r="F2" s="164">
        <v>6</v>
      </c>
      <c r="G2" s="162" t="s">
        <v>825</v>
      </c>
      <c r="H2" s="166">
        <v>2</v>
      </c>
      <c r="I2" s="162" t="s">
        <v>826</v>
      </c>
      <c r="J2" s="168" t="s">
        <v>827</v>
      </c>
      <c r="K2" s="162" t="s">
        <v>482</v>
      </c>
      <c r="L2" s="170" t="s">
        <v>114</v>
      </c>
      <c r="M2" s="170" t="s">
        <v>115</v>
      </c>
      <c r="N2" s="170" t="s">
        <v>153</v>
      </c>
      <c r="O2" s="168" t="s">
        <v>680</v>
      </c>
      <c r="P2" s="168" t="s">
        <v>674</v>
      </c>
      <c r="Q2" s="166">
        <v>1</v>
      </c>
      <c r="R2" s="168" t="s">
        <v>694</v>
      </c>
      <c r="S2" s="168" t="s">
        <v>828</v>
      </c>
      <c r="T2" s="168" t="s">
        <v>829</v>
      </c>
      <c r="U2" s="168" t="s">
        <v>124</v>
      </c>
      <c r="V2" s="162" t="s">
        <v>204</v>
      </c>
      <c r="X2" s="172">
        <v>44927</v>
      </c>
      <c r="Y2" s="173" t="s">
        <v>830</v>
      </c>
      <c r="Z2" s="173" t="s">
        <v>257</v>
      </c>
      <c r="AA2" s="173" t="s">
        <v>831</v>
      </c>
      <c r="AD2" s="155" t="s">
        <v>832</v>
      </c>
      <c r="AF2" s="155" t="e">
        <f t="array" aca="1" ref="AF2" ca="1">_xlfn.SWITCH(#REF!,#REF!,#REF!,#REF!,#REF!,#REF!,#REF!,#REF!,#REF!,#REF!,#REF!,#REF!,#REF!,#REF!,#REF!,#REF!,#REF!,#REF!,#REF!,#REF!,#REF!,#REF!,#REF!,#REF!,#REF!,#REF!,#REF!,#REF!,#REF!)</f>
        <v>#NAME?</v>
      </c>
      <c r="AI2" s="155" t="e">
        <f t="array" aca="1" ref="AI2" ca="1">_xlfn.SWITCH(#REF!,#REF!,#REF!)</f>
        <v>#NAME?</v>
      </c>
      <c r="AK2" s="510" t="s">
        <v>722</v>
      </c>
      <c r="AL2" s="212" t="s">
        <v>833</v>
      </c>
      <c r="AM2" s="212" t="s">
        <v>834</v>
      </c>
      <c r="AN2" s="212" t="s">
        <v>835</v>
      </c>
    </row>
    <row r="3" spans="1:40" ht="36.75" customHeight="1">
      <c r="A3" s="160" t="s">
        <v>836</v>
      </c>
      <c r="B3" s="160" t="s">
        <v>821</v>
      </c>
      <c r="C3" s="160" t="s">
        <v>837</v>
      </c>
      <c r="D3" s="548">
        <v>0.88900000000000001</v>
      </c>
      <c r="E3" s="160" t="s">
        <v>838</v>
      </c>
      <c r="F3" s="164">
        <v>18</v>
      </c>
      <c r="G3" s="162" t="s">
        <v>839</v>
      </c>
      <c r="H3" s="166">
        <v>4</v>
      </c>
      <c r="I3" s="162" t="s">
        <v>840</v>
      </c>
      <c r="J3" s="168" t="s">
        <v>841</v>
      </c>
      <c r="K3" s="162" t="s">
        <v>842</v>
      </c>
      <c r="L3" s="171" t="s">
        <v>122</v>
      </c>
      <c r="M3" s="170" t="s">
        <v>123</v>
      </c>
      <c r="N3" s="170" t="s">
        <v>157</v>
      </c>
      <c r="O3" s="168" t="s">
        <v>673</v>
      </c>
      <c r="P3" s="168" t="s">
        <v>670</v>
      </c>
      <c r="Q3" s="166">
        <v>2</v>
      </c>
      <c r="R3" s="168" t="s">
        <v>696</v>
      </c>
      <c r="S3" s="168" t="s">
        <v>843</v>
      </c>
      <c r="T3" s="168" t="s">
        <v>127</v>
      </c>
      <c r="U3" s="168" t="s">
        <v>128</v>
      </c>
      <c r="V3" s="162" t="s">
        <v>205</v>
      </c>
      <c r="X3" s="172">
        <v>44977</v>
      </c>
      <c r="Y3" s="173" t="s">
        <v>844</v>
      </c>
      <c r="Z3" s="173" t="s">
        <v>255</v>
      </c>
      <c r="AA3" s="173" t="s">
        <v>845</v>
      </c>
      <c r="AD3" s="155" t="s">
        <v>846</v>
      </c>
      <c r="AK3" s="510" t="s">
        <v>726</v>
      </c>
      <c r="AL3" s="212" t="s">
        <v>847</v>
      </c>
      <c r="AM3" s="212" t="s">
        <v>848</v>
      </c>
      <c r="AN3" s="212" t="s">
        <v>849</v>
      </c>
    </row>
    <row r="4" spans="1:40" ht="35.25" customHeight="1">
      <c r="A4" s="160" t="s">
        <v>850</v>
      </c>
      <c r="B4" s="160" t="s">
        <v>836</v>
      </c>
      <c r="C4" s="160" t="s">
        <v>851</v>
      </c>
      <c r="D4" s="548">
        <v>0.8</v>
      </c>
      <c r="E4" s="160" t="s">
        <v>852</v>
      </c>
      <c r="F4" s="164">
        <v>36</v>
      </c>
      <c r="G4" s="162" t="s">
        <v>853</v>
      </c>
      <c r="H4" s="166">
        <v>6</v>
      </c>
      <c r="I4" s="162" t="s">
        <v>854</v>
      </c>
      <c r="J4" s="162" t="s">
        <v>855</v>
      </c>
      <c r="L4" s="170" t="s">
        <v>126</v>
      </c>
      <c r="M4" s="170" t="s">
        <v>132</v>
      </c>
      <c r="N4" s="170" t="s">
        <v>677</v>
      </c>
      <c r="O4" s="162" t="s">
        <v>669</v>
      </c>
      <c r="Q4" s="166">
        <v>3</v>
      </c>
      <c r="R4" s="168" t="s">
        <v>856</v>
      </c>
      <c r="S4" s="168" t="s">
        <v>695</v>
      </c>
      <c r="T4" s="168" t="s">
        <v>130</v>
      </c>
      <c r="U4" s="168" t="s">
        <v>715</v>
      </c>
      <c r="V4" s="162" t="s">
        <v>206</v>
      </c>
      <c r="X4" s="172">
        <v>44978</v>
      </c>
      <c r="Y4" s="173" t="s">
        <v>857</v>
      </c>
      <c r="Z4" s="173" t="s">
        <v>257</v>
      </c>
      <c r="AA4" s="173" t="s">
        <v>858</v>
      </c>
      <c r="AK4" s="510" t="s">
        <v>730</v>
      </c>
      <c r="AL4" s="212" t="s">
        <v>859</v>
      </c>
      <c r="AM4" s="212" t="s">
        <v>860</v>
      </c>
      <c r="AN4" s="212" t="s">
        <v>861</v>
      </c>
    </row>
    <row r="5" spans="1:40" ht="33" customHeight="1">
      <c r="A5" s="160" t="s">
        <v>862</v>
      </c>
      <c r="B5" s="160" t="s">
        <v>850</v>
      </c>
      <c r="C5" s="161" t="s">
        <v>863</v>
      </c>
      <c r="D5" s="548">
        <v>0.66700000000000004</v>
      </c>
      <c r="E5" s="160" t="s">
        <v>864</v>
      </c>
      <c r="F5" s="164">
        <v>48</v>
      </c>
      <c r="G5" s="162" t="s">
        <v>865</v>
      </c>
      <c r="H5" s="166">
        <v>8</v>
      </c>
      <c r="I5" s="162" t="s">
        <v>866</v>
      </c>
      <c r="J5" s="162" t="s">
        <v>867</v>
      </c>
      <c r="L5" s="156"/>
      <c r="M5" s="156"/>
      <c r="N5" s="170" t="s">
        <v>671</v>
      </c>
      <c r="O5" s="162" t="s">
        <v>681</v>
      </c>
      <c r="Q5" s="163">
        <v>4</v>
      </c>
      <c r="S5" s="168" t="s">
        <v>697</v>
      </c>
      <c r="T5" s="168" t="s">
        <v>133</v>
      </c>
      <c r="U5" s="168" t="s">
        <v>868</v>
      </c>
      <c r="V5" s="162" t="s">
        <v>207</v>
      </c>
      <c r="X5" s="172">
        <v>44979</v>
      </c>
      <c r="Y5" s="173" t="s">
        <v>869</v>
      </c>
      <c r="Z5" s="173" t="s">
        <v>255</v>
      </c>
      <c r="AA5" s="173" t="s">
        <v>870</v>
      </c>
      <c r="AK5" s="510" t="s">
        <v>734</v>
      </c>
      <c r="AL5" s="212" t="s">
        <v>871</v>
      </c>
      <c r="AM5" s="212" t="s">
        <v>872</v>
      </c>
      <c r="AN5" s="212" t="s">
        <v>873</v>
      </c>
    </row>
    <row r="6" spans="1:40" ht="34.5" customHeight="1">
      <c r="B6" s="160" t="s">
        <v>862</v>
      </c>
      <c r="C6" s="161" t="s">
        <v>874</v>
      </c>
      <c r="D6" s="549">
        <v>0.5</v>
      </c>
      <c r="G6" s="162" t="s">
        <v>875</v>
      </c>
      <c r="H6" s="166">
        <v>1</v>
      </c>
      <c r="I6" s="162" t="s">
        <v>876</v>
      </c>
      <c r="J6" s="162" t="s">
        <v>877</v>
      </c>
      <c r="L6" s="156"/>
      <c r="M6" s="156"/>
      <c r="N6" s="169" t="s">
        <v>167</v>
      </c>
      <c r="S6" s="168" t="s">
        <v>878</v>
      </c>
      <c r="T6" s="162" t="s">
        <v>134</v>
      </c>
      <c r="V6" s="162" t="s">
        <v>208</v>
      </c>
      <c r="X6" s="172">
        <v>45022</v>
      </c>
      <c r="Y6" s="173" t="s">
        <v>879</v>
      </c>
      <c r="Z6" s="173" t="s">
        <v>255</v>
      </c>
      <c r="AA6" s="173" t="s">
        <v>880</v>
      </c>
      <c r="AK6" s="213" t="s">
        <v>738</v>
      </c>
      <c r="AL6" s="212" t="s">
        <v>881</v>
      </c>
      <c r="AM6" s="212" t="s">
        <v>882</v>
      </c>
      <c r="AN6" s="212" t="s">
        <v>883</v>
      </c>
    </row>
    <row r="7" spans="1:40" ht="42.75" customHeight="1">
      <c r="C7" s="160" t="s">
        <v>884</v>
      </c>
      <c r="D7" s="549">
        <v>0.33300000000000002</v>
      </c>
      <c r="G7" s="162" t="s">
        <v>885</v>
      </c>
      <c r="H7" s="166">
        <v>2</v>
      </c>
      <c r="I7" s="162" t="s">
        <v>886</v>
      </c>
      <c r="J7" s="162" t="s">
        <v>887</v>
      </c>
      <c r="L7" s="156"/>
      <c r="M7" s="156"/>
      <c r="N7" s="169" t="s">
        <v>170</v>
      </c>
      <c r="T7" s="162" t="s">
        <v>698</v>
      </c>
      <c r="V7" s="162" t="s">
        <v>209</v>
      </c>
      <c r="X7" s="172">
        <v>45023</v>
      </c>
      <c r="Y7" s="173" t="s">
        <v>888</v>
      </c>
      <c r="Z7" s="173" t="s">
        <v>257</v>
      </c>
      <c r="AA7" s="173" t="s">
        <v>889</v>
      </c>
      <c r="AK7" s="510" t="s">
        <v>742</v>
      </c>
      <c r="AL7" s="212" t="s">
        <v>890</v>
      </c>
      <c r="AM7" s="212" t="s">
        <v>891</v>
      </c>
      <c r="AN7" s="212" t="s">
        <v>892</v>
      </c>
    </row>
    <row r="8" spans="1:40" ht="50.25" customHeight="1">
      <c r="C8" s="160" t="s">
        <v>893</v>
      </c>
      <c r="D8" s="549">
        <v>0.36399999999999999</v>
      </c>
      <c r="G8" s="165" t="s">
        <v>894</v>
      </c>
      <c r="H8" s="167">
        <v>3</v>
      </c>
      <c r="I8" s="162" t="s">
        <v>895</v>
      </c>
      <c r="J8" s="162" t="s">
        <v>896</v>
      </c>
      <c r="X8" s="172">
        <v>45037</v>
      </c>
      <c r="Y8" s="173" t="s">
        <v>888</v>
      </c>
      <c r="Z8" s="173" t="s">
        <v>257</v>
      </c>
      <c r="AA8" s="173" t="s">
        <v>897</v>
      </c>
      <c r="AK8" s="510" t="s">
        <v>746</v>
      </c>
      <c r="AL8" s="212" t="s">
        <v>898</v>
      </c>
      <c r="AM8" s="212" t="s">
        <v>899</v>
      </c>
      <c r="AN8" s="212" t="s">
        <v>900</v>
      </c>
    </row>
    <row r="9" spans="1:40" ht="51.75" customHeight="1">
      <c r="C9" s="160" t="s">
        <v>901</v>
      </c>
      <c r="D9" s="549">
        <v>0.4</v>
      </c>
      <c r="G9" s="162" t="s">
        <v>902</v>
      </c>
      <c r="H9" s="166">
        <v>4</v>
      </c>
      <c r="I9" s="162" t="s">
        <v>903</v>
      </c>
      <c r="J9" s="162" t="s">
        <v>904</v>
      </c>
      <c r="X9" s="172">
        <v>45047</v>
      </c>
      <c r="Y9" s="173" t="s">
        <v>844</v>
      </c>
      <c r="Z9" s="173" t="s">
        <v>257</v>
      </c>
      <c r="AA9" s="173" t="s">
        <v>905</v>
      </c>
      <c r="AK9" s="510" t="s">
        <v>750</v>
      </c>
      <c r="AL9" s="212" t="s">
        <v>906</v>
      </c>
      <c r="AM9" s="212" t="s">
        <v>907</v>
      </c>
      <c r="AN9" s="212" t="s">
        <v>908</v>
      </c>
    </row>
    <row r="10" spans="1:40" ht="39" customHeight="1">
      <c r="C10" s="160" t="s">
        <v>909</v>
      </c>
      <c r="D10" s="549">
        <v>0.44400000000000001</v>
      </c>
      <c r="I10" s="162" t="s">
        <v>910</v>
      </c>
      <c r="J10" s="162" t="s">
        <v>911</v>
      </c>
      <c r="X10" s="172">
        <v>45070</v>
      </c>
      <c r="Y10" s="173" t="s">
        <v>869</v>
      </c>
      <c r="Z10" s="173" t="s">
        <v>912</v>
      </c>
      <c r="AA10" s="173" t="s">
        <v>913</v>
      </c>
      <c r="AK10" s="510" t="s">
        <v>754</v>
      </c>
      <c r="AL10" s="212" t="s">
        <v>914</v>
      </c>
      <c r="AM10" s="212" t="s">
        <v>915</v>
      </c>
      <c r="AN10" s="212" t="s">
        <v>916</v>
      </c>
    </row>
    <row r="11" spans="1:40" ht="44.25" customHeight="1">
      <c r="C11" s="160" t="s">
        <v>917</v>
      </c>
      <c r="D11" s="549">
        <v>0.5</v>
      </c>
      <c r="I11" s="162" t="s">
        <v>918</v>
      </c>
      <c r="J11" s="162" t="s">
        <v>919</v>
      </c>
      <c r="X11" s="172">
        <v>45085</v>
      </c>
      <c r="Y11" s="173" t="s">
        <v>879</v>
      </c>
      <c r="Z11" s="173" t="s">
        <v>257</v>
      </c>
      <c r="AA11" s="173" t="s">
        <v>920</v>
      </c>
      <c r="AK11" s="510" t="s">
        <v>758</v>
      </c>
      <c r="AL11" s="212" t="s">
        <v>921</v>
      </c>
      <c r="AM11" s="212" t="s">
        <v>922</v>
      </c>
      <c r="AN11" s="212" t="s">
        <v>923</v>
      </c>
    </row>
    <row r="12" spans="1:40" ht="74.25" customHeight="1">
      <c r="C12" s="161" t="s">
        <v>924</v>
      </c>
      <c r="D12" s="549">
        <v>0.33300000000000002</v>
      </c>
      <c r="I12" s="162" t="s">
        <v>925</v>
      </c>
      <c r="J12" s="162" t="s">
        <v>926</v>
      </c>
      <c r="X12" s="172">
        <v>45086</v>
      </c>
      <c r="Y12" s="173" t="s">
        <v>888</v>
      </c>
      <c r="Z12" s="173" t="s">
        <v>255</v>
      </c>
      <c r="AA12" s="173" t="s">
        <v>927</v>
      </c>
      <c r="AK12" s="510" t="s">
        <v>762</v>
      </c>
      <c r="AL12" s="212" t="s">
        <v>928</v>
      </c>
      <c r="AM12" s="212" t="s">
        <v>929</v>
      </c>
      <c r="AN12" s="212" t="s">
        <v>930</v>
      </c>
    </row>
    <row r="13" spans="1:40" ht="60.75" customHeight="1">
      <c r="C13" s="161" t="s">
        <v>931</v>
      </c>
      <c r="D13" s="549">
        <v>0.36399999999999999</v>
      </c>
      <c r="I13" s="162" t="s">
        <v>932</v>
      </c>
      <c r="J13" s="162" t="s">
        <v>933</v>
      </c>
      <c r="X13" s="172">
        <v>45131</v>
      </c>
      <c r="Y13" s="173" t="s">
        <v>844</v>
      </c>
      <c r="Z13" s="173" t="s">
        <v>255</v>
      </c>
      <c r="AA13" s="173" t="s">
        <v>934</v>
      </c>
      <c r="AK13" s="510" t="s">
        <v>766</v>
      </c>
      <c r="AL13" s="212" t="s">
        <v>935</v>
      </c>
      <c r="AM13" s="212" t="s">
        <v>936</v>
      </c>
      <c r="AN13" s="212" t="s">
        <v>937</v>
      </c>
    </row>
    <row r="14" spans="1:40" ht="54" customHeight="1">
      <c r="C14" s="161" t="s">
        <v>938</v>
      </c>
      <c r="D14" s="549">
        <v>0.4</v>
      </c>
      <c r="I14" s="162" t="s">
        <v>939</v>
      </c>
      <c r="J14" s="162" t="s">
        <v>940</v>
      </c>
      <c r="X14" s="172">
        <v>45176</v>
      </c>
      <c r="Y14" s="173" t="s">
        <v>879</v>
      </c>
      <c r="Z14" s="173" t="s">
        <v>257</v>
      </c>
      <c r="AA14" s="173" t="s">
        <v>941</v>
      </c>
      <c r="AK14" s="510" t="s">
        <v>716</v>
      </c>
      <c r="AL14" s="212" t="s">
        <v>942</v>
      </c>
      <c r="AM14" s="212" t="s">
        <v>943</v>
      </c>
      <c r="AN14" s="212" t="s">
        <v>944</v>
      </c>
    </row>
    <row r="15" spans="1:40" ht="46.5" customHeight="1">
      <c r="C15" s="161" t="s">
        <v>945</v>
      </c>
      <c r="D15" s="549">
        <v>0.44400000000000001</v>
      </c>
      <c r="I15" s="162" t="s">
        <v>946</v>
      </c>
      <c r="J15" s="162" t="s">
        <v>947</v>
      </c>
      <c r="X15" s="172">
        <v>45177</v>
      </c>
      <c r="Y15" s="173" t="s">
        <v>888</v>
      </c>
      <c r="Z15" s="173" t="s">
        <v>255</v>
      </c>
      <c r="AA15" s="173" t="s">
        <v>948</v>
      </c>
      <c r="AK15" s="510" t="s">
        <v>773</v>
      </c>
      <c r="AL15" s="212" t="s">
        <v>949</v>
      </c>
      <c r="AM15" s="212" t="s">
        <v>950</v>
      </c>
      <c r="AN15" s="212" t="s">
        <v>951</v>
      </c>
    </row>
    <row r="16" spans="1:40" ht="47.25" customHeight="1">
      <c r="C16" s="161" t="s">
        <v>952</v>
      </c>
      <c r="D16" s="549">
        <v>0.5</v>
      </c>
      <c r="I16" s="162" t="s">
        <v>953</v>
      </c>
      <c r="J16" s="162" t="s">
        <v>954</v>
      </c>
      <c r="X16" s="172">
        <v>45211</v>
      </c>
      <c r="Y16" s="173" t="s">
        <v>879</v>
      </c>
      <c r="Z16" s="173" t="s">
        <v>257</v>
      </c>
      <c r="AA16" s="173" t="s">
        <v>955</v>
      </c>
      <c r="AK16" s="510" t="s">
        <v>717</v>
      </c>
      <c r="AL16" s="212" t="s">
        <v>956</v>
      </c>
      <c r="AM16" s="212" t="s">
        <v>957</v>
      </c>
      <c r="AN16" s="212" t="s">
        <v>958</v>
      </c>
    </row>
    <row r="17" spans="1:40" ht="39" customHeight="1">
      <c r="C17" s="161" t="s">
        <v>959</v>
      </c>
      <c r="D17" s="549">
        <v>0.4</v>
      </c>
      <c r="I17" s="162" t="s">
        <v>960</v>
      </c>
      <c r="J17" s="162" t="s">
        <v>961</v>
      </c>
      <c r="X17" s="172">
        <v>45212</v>
      </c>
      <c r="Y17" s="173" t="s">
        <v>888</v>
      </c>
      <c r="Z17" s="173" t="s">
        <v>255</v>
      </c>
      <c r="AA17" s="173" t="s">
        <v>962</v>
      </c>
      <c r="AK17" s="510" t="s">
        <v>780</v>
      </c>
      <c r="AL17" s="212" t="s">
        <v>963</v>
      </c>
      <c r="AM17" s="212" t="s">
        <v>964</v>
      </c>
      <c r="AN17" s="212" t="s">
        <v>965</v>
      </c>
    </row>
    <row r="18" spans="1:40" ht="54.75" customHeight="1">
      <c r="C18" s="160" t="s">
        <v>966</v>
      </c>
      <c r="D18" s="549">
        <v>0.4</v>
      </c>
      <c r="I18" s="162" t="s">
        <v>26</v>
      </c>
      <c r="J18" s="162" t="s">
        <v>28</v>
      </c>
      <c r="X18" s="172">
        <v>45223</v>
      </c>
      <c r="Y18" s="173" t="s">
        <v>857</v>
      </c>
      <c r="Z18" s="173" t="s">
        <v>912</v>
      </c>
      <c r="AA18" s="173" t="s">
        <v>967</v>
      </c>
      <c r="AK18" s="510" t="s">
        <v>784</v>
      </c>
      <c r="AL18" s="212" t="s">
        <v>968</v>
      </c>
      <c r="AM18" s="212" t="s">
        <v>969</v>
      </c>
      <c r="AN18" s="212" t="s">
        <v>970</v>
      </c>
    </row>
    <row r="19" spans="1:40" ht="62.25" customHeight="1">
      <c r="C19" s="160" t="s">
        <v>971</v>
      </c>
      <c r="D19" s="549">
        <v>0.5</v>
      </c>
      <c r="I19" s="162" t="s">
        <v>972</v>
      </c>
      <c r="J19" s="162" t="s">
        <v>973</v>
      </c>
      <c r="X19" s="172">
        <v>45227</v>
      </c>
      <c r="Y19" s="173" t="s">
        <v>974</v>
      </c>
      <c r="Z19" s="173" t="s">
        <v>257</v>
      </c>
      <c r="AA19" s="173" t="s">
        <v>975</v>
      </c>
      <c r="AK19" s="510" t="s">
        <v>788</v>
      </c>
      <c r="AL19" s="212" t="s">
        <v>976</v>
      </c>
      <c r="AM19" s="212" t="s">
        <v>977</v>
      </c>
      <c r="AN19" s="212" t="s">
        <v>978</v>
      </c>
    </row>
    <row r="20" spans="1:40" ht="51" customHeight="1">
      <c r="C20" s="160" t="s">
        <v>979</v>
      </c>
      <c r="D20" s="549">
        <v>0.4</v>
      </c>
      <c r="I20" s="162" t="s">
        <v>980</v>
      </c>
      <c r="J20" s="162" t="s">
        <v>981</v>
      </c>
      <c r="X20" s="172">
        <v>45232</v>
      </c>
      <c r="Y20" s="173" t="s">
        <v>879</v>
      </c>
      <c r="Z20" s="173" t="s">
        <v>257</v>
      </c>
      <c r="AA20" s="173" t="s">
        <v>982</v>
      </c>
      <c r="AK20" s="510" t="s">
        <v>792</v>
      </c>
      <c r="AL20" s="212" t="s">
        <v>983</v>
      </c>
      <c r="AM20" s="212" t="s">
        <v>984</v>
      </c>
      <c r="AN20" s="212" t="s">
        <v>985</v>
      </c>
    </row>
    <row r="21" spans="1:40" ht="38.25" customHeight="1">
      <c r="I21" s="162" t="s">
        <v>986</v>
      </c>
      <c r="J21" s="162" t="s">
        <v>987</v>
      </c>
      <c r="X21" s="172">
        <v>45233</v>
      </c>
      <c r="Y21" s="173" t="s">
        <v>888</v>
      </c>
      <c r="Z21" s="173" t="s">
        <v>255</v>
      </c>
      <c r="AA21" s="173" t="s">
        <v>988</v>
      </c>
      <c r="AK21" s="510" t="s">
        <v>796</v>
      </c>
      <c r="AL21" s="212" t="s">
        <v>989</v>
      </c>
      <c r="AM21" s="212" t="s">
        <v>990</v>
      </c>
      <c r="AN21" s="212" t="s">
        <v>991</v>
      </c>
    </row>
    <row r="22" spans="1:40" ht="48" customHeight="1">
      <c r="I22" s="162" t="s">
        <v>992</v>
      </c>
      <c r="J22" s="162" t="s">
        <v>993</v>
      </c>
      <c r="X22" s="172">
        <v>45245</v>
      </c>
      <c r="Y22" s="173" t="s">
        <v>869</v>
      </c>
      <c r="Z22" s="173" t="s">
        <v>257</v>
      </c>
      <c r="AA22" s="173" t="s">
        <v>994</v>
      </c>
      <c r="AK22" s="510" t="s">
        <v>995</v>
      </c>
      <c r="AL22" s="212" t="s">
        <v>996</v>
      </c>
      <c r="AM22" s="212" t="s">
        <v>997</v>
      </c>
      <c r="AN22" s="212" t="s">
        <v>998</v>
      </c>
    </row>
    <row r="23" spans="1:40">
      <c r="I23" s="162" t="s">
        <v>999</v>
      </c>
      <c r="J23" s="162" t="s">
        <v>1000</v>
      </c>
      <c r="X23" s="172">
        <v>45285</v>
      </c>
      <c r="Y23" s="173" t="s">
        <v>844</v>
      </c>
      <c r="Z23" s="173" t="s">
        <v>257</v>
      </c>
      <c r="AA23" s="173" t="s">
        <v>1001</v>
      </c>
    </row>
    <row r="24" spans="1:40">
      <c r="I24" s="162" t="s">
        <v>1002</v>
      </c>
      <c r="J24" s="162" t="s">
        <v>1003</v>
      </c>
      <c r="X24" s="172">
        <v>45292</v>
      </c>
      <c r="Y24" s="173" t="s">
        <v>844</v>
      </c>
      <c r="Z24" s="173" t="s">
        <v>257</v>
      </c>
      <c r="AA24" s="173" t="s">
        <v>831</v>
      </c>
    </row>
    <row r="25" spans="1:40">
      <c r="I25" s="162" t="s">
        <v>1004</v>
      </c>
      <c r="J25" s="162" t="s">
        <v>1005</v>
      </c>
      <c r="X25" s="172">
        <v>45334</v>
      </c>
      <c r="Y25" s="173" t="s">
        <v>844</v>
      </c>
      <c r="Z25" s="173" t="s">
        <v>255</v>
      </c>
      <c r="AA25" s="173" t="s">
        <v>845</v>
      </c>
    </row>
    <row r="26" spans="1:40">
      <c r="I26" s="162" t="s">
        <v>1006</v>
      </c>
      <c r="J26" s="162" t="s">
        <v>1007</v>
      </c>
      <c r="X26" s="172">
        <v>45335</v>
      </c>
      <c r="Y26" s="173" t="s">
        <v>857</v>
      </c>
      <c r="Z26" s="173" t="s">
        <v>257</v>
      </c>
      <c r="AA26" s="173" t="s">
        <v>858</v>
      </c>
    </row>
    <row r="27" spans="1:40" ht="15.75" customHeight="1">
      <c r="A27" s="552"/>
      <c r="B27" s="552"/>
      <c r="C27" s="552"/>
      <c r="D27" s="552"/>
      <c r="E27" s="552"/>
      <c r="F27" s="552"/>
      <c r="G27" s="552"/>
      <c r="I27" s="162" t="s">
        <v>1008</v>
      </c>
      <c r="J27" s="162" t="s">
        <v>1009</v>
      </c>
      <c r="X27" s="172">
        <v>45379</v>
      </c>
      <c r="Y27" s="173" t="s">
        <v>879</v>
      </c>
      <c r="Z27" s="173" t="s">
        <v>255</v>
      </c>
      <c r="AA27" s="173" t="s">
        <v>1010</v>
      </c>
    </row>
    <row r="28" spans="1:40" ht="15.75" customHeight="1">
      <c r="A28" s="552"/>
      <c r="B28" s="552"/>
      <c r="C28" s="552"/>
      <c r="D28" s="552"/>
      <c r="E28" s="552"/>
      <c r="F28" s="552"/>
      <c r="G28" s="552"/>
      <c r="I28" s="162" t="s">
        <v>1011</v>
      </c>
      <c r="J28" s="162" t="s">
        <v>1012</v>
      </c>
      <c r="X28" s="172">
        <v>45380</v>
      </c>
      <c r="Y28" s="173" t="s">
        <v>888</v>
      </c>
      <c r="Z28" s="173" t="s">
        <v>257</v>
      </c>
      <c r="AA28" s="173" t="s">
        <v>1013</v>
      </c>
    </row>
    <row r="29" spans="1:40" ht="15.75" customHeight="1">
      <c r="A29" s="552"/>
      <c r="B29" s="552"/>
      <c r="C29" s="552"/>
      <c r="D29" s="552"/>
      <c r="E29" s="552"/>
      <c r="F29" s="552"/>
      <c r="G29" s="552"/>
      <c r="I29" s="162" t="s">
        <v>1014</v>
      </c>
      <c r="J29" s="162" t="s">
        <v>1015</v>
      </c>
      <c r="X29" s="172">
        <v>45403</v>
      </c>
      <c r="Y29" s="173" t="s">
        <v>830</v>
      </c>
      <c r="Z29" s="173" t="s">
        <v>257</v>
      </c>
      <c r="AA29" s="173" t="s">
        <v>897</v>
      </c>
    </row>
    <row r="30" spans="1:40" ht="15.75" customHeight="1">
      <c r="A30" s="552"/>
      <c r="B30" s="552"/>
      <c r="C30" s="552"/>
      <c r="D30" s="552"/>
      <c r="E30" s="552"/>
      <c r="F30" s="552"/>
      <c r="G30" s="552"/>
      <c r="I30" s="162" t="s">
        <v>1016</v>
      </c>
      <c r="J30" s="162" t="s">
        <v>1017</v>
      </c>
      <c r="X30" s="172">
        <v>45413</v>
      </c>
      <c r="Y30" s="173" t="s">
        <v>869</v>
      </c>
      <c r="Z30" s="173" t="s">
        <v>257</v>
      </c>
      <c r="AA30" s="173" t="s">
        <v>905</v>
      </c>
    </row>
    <row r="31" spans="1:40" ht="15.75" customHeight="1">
      <c r="A31" s="552"/>
      <c r="B31" s="552"/>
      <c r="C31" s="552"/>
      <c r="D31" s="552"/>
      <c r="E31" s="552"/>
      <c r="F31" s="552"/>
      <c r="G31" s="552"/>
      <c r="I31" s="162" t="s">
        <v>1018</v>
      </c>
      <c r="J31" s="162" t="s">
        <v>1019</v>
      </c>
      <c r="X31" s="172">
        <v>45436</v>
      </c>
      <c r="Y31" s="173" t="s">
        <v>1020</v>
      </c>
      <c r="Z31" s="173" t="s">
        <v>912</v>
      </c>
      <c r="AA31" s="173" t="s">
        <v>913</v>
      </c>
    </row>
    <row r="32" spans="1:40" ht="15.75" customHeight="1">
      <c r="A32" s="552"/>
      <c r="B32" s="552"/>
      <c r="C32" s="552"/>
      <c r="D32" s="552"/>
      <c r="E32" s="552"/>
      <c r="F32" s="552"/>
      <c r="G32" s="552"/>
      <c r="I32" s="162" t="s">
        <v>1021</v>
      </c>
      <c r="J32" s="162" t="s">
        <v>1022</v>
      </c>
      <c r="X32" s="172">
        <v>45442</v>
      </c>
      <c r="Y32" s="173" t="s">
        <v>879</v>
      </c>
      <c r="Z32" s="173" t="s">
        <v>257</v>
      </c>
      <c r="AA32" s="173" t="s">
        <v>920</v>
      </c>
    </row>
    <row r="33" spans="1:27" ht="15.75" customHeight="1">
      <c r="A33" s="552"/>
      <c r="B33" s="552"/>
      <c r="C33" s="552"/>
      <c r="D33" s="552"/>
      <c r="E33" s="552"/>
      <c r="F33" s="552"/>
      <c r="G33" s="552"/>
      <c r="I33" s="162" t="s">
        <v>1023</v>
      </c>
      <c r="J33" s="162" t="s">
        <v>1024</v>
      </c>
      <c r="X33" s="172">
        <v>45443</v>
      </c>
      <c r="Y33" s="173" t="s">
        <v>888</v>
      </c>
      <c r="Z33" s="173" t="s">
        <v>255</v>
      </c>
      <c r="AA33" s="173" t="s">
        <v>1025</v>
      </c>
    </row>
    <row r="34" spans="1:27" ht="15.75" customHeight="1">
      <c r="A34" s="552"/>
      <c r="B34" s="552"/>
      <c r="C34" s="552"/>
      <c r="D34" s="552"/>
      <c r="E34" s="552"/>
      <c r="F34" s="552"/>
      <c r="G34" s="552"/>
      <c r="I34" s="162" t="s">
        <v>1026</v>
      </c>
      <c r="J34" s="162" t="s">
        <v>1027</v>
      </c>
      <c r="X34" s="172">
        <v>45495</v>
      </c>
      <c r="Y34" s="173" t="s">
        <v>888</v>
      </c>
      <c r="Z34" s="173" t="s">
        <v>255</v>
      </c>
      <c r="AA34" s="173" t="s">
        <v>934</v>
      </c>
    </row>
    <row r="35" spans="1:27" ht="15.75" customHeight="1">
      <c r="A35" s="552"/>
      <c r="B35" s="552"/>
      <c r="C35" s="552"/>
      <c r="D35" s="552"/>
      <c r="E35" s="552"/>
      <c r="F35" s="552"/>
      <c r="G35" s="552"/>
      <c r="I35" s="162" t="s">
        <v>1028</v>
      </c>
      <c r="J35" s="162" t="s">
        <v>1029</v>
      </c>
      <c r="X35" s="172">
        <v>45542</v>
      </c>
      <c r="Y35" s="173" t="s">
        <v>974</v>
      </c>
      <c r="Z35" s="173" t="s">
        <v>257</v>
      </c>
      <c r="AA35" s="173" t="s">
        <v>941</v>
      </c>
    </row>
    <row r="36" spans="1:27" ht="15.75" customHeight="1">
      <c r="A36" s="552"/>
      <c r="B36" s="552"/>
      <c r="C36" s="552"/>
      <c r="D36" s="552"/>
      <c r="E36" s="552"/>
      <c r="F36" s="552"/>
      <c r="G36" s="552"/>
      <c r="I36" s="162" t="s">
        <v>1030</v>
      </c>
      <c r="J36" s="162" t="s">
        <v>1031</v>
      </c>
      <c r="X36" s="172">
        <v>45577</v>
      </c>
      <c r="Y36" s="173" t="s">
        <v>974</v>
      </c>
      <c r="Z36" s="173" t="s">
        <v>257</v>
      </c>
      <c r="AA36" s="173" t="s">
        <v>955</v>
      </c>
    </row>
    <row r="37" spans="1:27" ht="15.75" customHeight="1">
      <c r="A37" s="552"/>
      <c r="B37" s="552"/>
      <c r="C37" s="552"/>
      <c r="D37" s="552"/>
      <c r="E37" s="552"/>
      <c r="F37" s="552"/>
      <c r="G37" s="552"/>
      <c r="I37" s="162" t="s">
        <v>1032</v>
      </c>
      <c r="J37" s="162" t="s">
        <v>1033</v>
      </c>
      <c r="X37" s="172">
        <v>45589</v>
      </c>
      <c r="Y37" s="173" t="s">
        <v>879</v>
      </c>
      <c r="Z37" s="173" t="s">
        <v>912</v>
      </c>
      <c r="AA37" s="173" t="s">
        <v>967</v>
      </c>
    </row>
    <row r="38" spans="1:27" ht="15.75" customHeight="1">
      <c r="A38" s="552"/>
      <c r="B38" s="552"/>
      <c r="C38" s="552"/>
      <c r="D38" s="552"/>
      <c r="E38" s="552"/>
      <c r="F38" s="552"/>
      <c r="G38" s="552"/>
      <c r="I38" s="162" t="s">
        <v>1034</v>
      </c>
      <c r="J38" s="162" t="s">
        <v>1035</v>
      </c>
      <c r="X38" s="172">
        <v>45593</v>
      </c>
      <c r="Y38" s="173" t="s">
        <v>844</v>
      </c>
      <c r="Z38" s="173" t="s">
        <v>257</v>
      </c>
      <c r="AA38" s="173" t="s">
        <v>975</v>
      </c>
    </row>
    <row r="39" spans="1:27" ht="15.75" customHeight="1">
      <c r="A39" s="552"/>
      <c r="B39" s="552"/>
      <c r="C39" s="552"/>
      <c r="D39" s="552"/>
      <c r="E39" s="552"/>
      <c r="F39" s="552"/>
      <c r="G39" s="552"/>
      <c r="I39" s="162" t="s">
        <v>1036</v>
      </c>
      <c r="J39" s="162" t="s">
        <v>1037</v>
      </c>
      <c r="X39" s="172">
        <v>45598</v>
      </c>
      <c r="Y39" s="173" t="s">
        <v>974</v>
      </c>
      <c r="Z39" s="173" t="s">
        <v>257</v>
      </c>
      <c r="AA39" s="173" t="s">
        <v>982</v>
      </c>
    </row>
    <row r="40" spans="1:27" ht="15.75" customHeight="1">
      <c r="A40" s="552"/>
      <c r="B40" s="552"/>
      <c r="C40" s="552"/>
      <c r="D40" s="552"/>
      <c r="E40" s="552"/>
      <c r="F40" s="552"/>
      <c r="G40" s="552"/>
      <c r="X40" s="172">
        <v>45611</v>
      </c>
      <c r="Y40" s="173" t="s">
        <v>888</v>
      </c>
      <c r="Z40" s="173" t="s">
        <v>257</v>
      </c>
      <c r="AA40" s="173" t="s">
        <v>994</v>
      </c>
    </row>
    <row r="41" spans="1:27" ht="15.75" customHeight="1">
      <c r="A41" s="552"/>
      <c r="B41" s="552"/>
      <c r="C41" s="552"/>
      <c r="D41" s="552"/>
      <c r="E41" s="552"/>
      <c r="F41" s="552"/>
      <c r="G41" s="552"/>
      <c r="X41" s="172">
        <v>45616</v>
      </c>
      <c r="Y41" s="173" t="s">
        <v>869</v>
      </c>
      <c r="Z41" s="173" t="s">
        <v>257</v>
      </c>
      <c r="AA41" s="173" t="s">
        <v>1038</v>
      </c>
    </row>
    <row r="42" spans="1:27" ht="15.75" customHeight="1">
      <c r="A42" s="552"/>
      <c r="B42" s="552"/>
      <c r="C42" s="552"/>
      <c r="D42" s="552"/>
      <c r="E42" s="552"/>
      <c r="F42" s="552"/>
      <c r="G42" s="552"/>
      <c r="X42" s="172">
        <v>45651</v>
      </c>
      <c r="Y42" s="173" t="s">
        <v>869</v>
      </c>
      <c r="Z42" s="173" t="s">
        <v>257</v>
      </c>
      <c r="AA42" s="173" t="s">
        <v>1001</v>
      </c>
    </row>
    <row r="43" spans="1:27" ht="15.75" customHeight="1">
      <c r="A43" s="552"/>
      <c r="B43" s="552"/>
      <c r="C43" s="552"/>
      <c r="D43" s="552"/>
      <c r="E43" s="552"/>
      <c r="F43" s="552"/>
      <c r="G43" s="552"/>
      <c r="X43" s="155"/>
    </row>
    <row r="44" spans="1:27" ht="15.75" customHeight="1">
      <c r="A44" s="552"/>
      <c r="B44" s="552"/>
      <c r="C44" s="552"/>
      <c r="D44" s="552"/>
      <c r="E44" s="552"/>
      <c r="F44" s="552"/>
      <c r="G44" s="552"/>
    </row>
    <row r="45" spans="1:27" ht="15.75" customHeight="1">
      <c r="A45" s="552"/>
      <c r="B45" s="552"/>
      <c r="C45" s="552"/>
      <c r="D45" s="552"/>
      <c r="E45" s="552"/>
      <c r="F45" s="552"/>
      <c r="G45" s="552"/>
    </row>
    <row r="46" spans="1:27" ht="15.75" customHeight="1">
      <c r="A46" s="552"/>
      <c r="B46" s="552"/>
      <c r="C46" s="552"/>
      <c r="D46" s="552"/>
      <c r="E46" s="552"/>
      <c r="F46" s="552"/>
      <c r="G46" s="552"/>
    </row>
    <row r="47" spans="1:27" ht="15.75" customHeight="1">
      <c r="A47" s="552"/>
      <c r="B47" s="552"/>
      <c r="C47" s="552"/>
      <c r="D47" s="552"/>
      <c r="E47" s="552"/>
      <c r="F47" s="552"/>
      <c r="G47" s="552"/>
    </row>
    <row r="48" spans="1:27" ht="15.75" customHeight="1">
      <c r="A48" s="552"/>
      <c r="B48" s="552"/>
      <c r="C48" s="552"/>
      <c r="D48" s="552"/>
      <c r="E48" s="552"/>
      <c r="F48" s="552"/>
      <c r="G48" s="552"/>
    </row>
    <row r="49" spans="1:7" ht="15.75" customHeight="1">
      <c r="A49" s="552"/>
      <c r="B49" s="552"/>
      <c r="C49" s="552"/>
      <c r="D49" s="552"/>
      <c r="E49" s="552"/>
      <c r="F49" s="552"/>
      <c r="G49" s="552"/>
    </row>
    <row r="50" spans="1:7" ht="15.75" customHeight="1">
      <c r="A50" s="552"/>
      <c r="B50" s="552"/>
      <c r="C50" s="552"/>
      <c r="D50" s="552"/>
      <c r="E50" s="552"/>
      <c r="F50" s="552"/>
      <c r="G50" s="552"/>
    </row>
    <row r="51" spans="1:7" ht="15.75" customHeight="1">
      <c r="A51" s="552"/>
      <c r="B51" s="552"/>
      <c r="C51" s="552"/>
      <c r="D51" s="552"/>
      <c r="E51" s="552"/>
      <c r="F51" s="552"/>
      <c r="G51" s="552"/>
    </row>
    <row r="52" spans="1:7" ht="15.75" customHeight="1">
      <c r="A52" s="552"/>
      <c r="B52" s="552"/>
      <c r="C52" s="552"/>
      <c r="D52" s="552"/>
      <c r="E52" s="552"/>
      <c r="F52" s="552"/>
      <c r="G52" s="552"/>
    </row>
    <row r="53" spans="1:7" ht="15.75" customHeight="1">
      <c r="A53" s="552"/>
      <c r="B53" s="552"/>
      <c r="C53" s="552"/>
      <c r="D53" s="552"/>
      <c r="E53" s="552"/>
      <c r="F53" s="552"/>
      <c r="G53" s="552"/>
    </row>
    <row r="54" spans="1:7" ht="15.75" customHeight="1">
      <c r="A54" s="552"/>
      <c r="B54" s="552"/>
      <c r="C54" s="552"/>
      <c r="D54" s="552"/>
      <c r="E54" s="552"/>
      <c r="F54" s="552"/>
      <c r="G54" s="552"/>
    </row>
    <row r="55" spans="1:7" ht="15.75" customHeight="1">
      <c r="A55" s="552"/>
      <c r="B55" s="552"/>
      <c r="C55" s="552"/>
      <c r="D55" s="552"/>
      <c r="E55" s="552"/>
      <c r="F55" s="552"/>
      <c r="G55" s="552"/>
    </row>
    <row r="56" spans="1:7" ht="15.75" customHeight="1">
      <c r="A56" s="552"/>
      <c r="B56" s="552"/>
      <c r="C56" s="552"/>
      <c r="D56" s="552"/>
      <c r="E56" s="552"/>
      <c r="F56" s="552"/>
      <c r="G56" s="552"/>
    </row>
    <row r="57" spans="1:7" ht="15.75" customHeight="1">
      <c r="A57" s="552"/>
      <c r="B57" s="552"/>
      <c r="C57" s="552"/>
      <c r="D57" s="552"/>
      <c r="E57" s="552"/>
      <c r="F57" s="552"/>
      <c r="G57" s="552"/>
    </row>
    <row r="58" spans="1:7" ht="15.75" customHeight="1">
      <c r="A58" s="552"/>
      <c r="B58" s="552"/>
      <c r="C58" s="552"/>
      <c r="D58" s="552"/>
      <c r="E58" s="552"/>
      <c r="F58" s="552"/>
      <c r="G58" s="552"/>
    </row>
    <row r="59" spans="1:7" ht="15.75" customHeight="1">
      <c r="A59" s="552"/>
      <c r="B59" s="552"/>
      <c r="C59" s="552"/>
      <c r="D59" s="552"/>
      <c r="E59" s="552"/>
      <c r="F59" s="552"/>
      <c r="G59" s="552"/>
    </row>
    <row r="60" spans="1:7" ht="15.75" customHeight="1">
      <c r="A60" s="552"/>
      <c r="B60" s="552"/>
      <c r="C60" s="552"/>
      <c r="D60" s="552"/>
      <c r="E60" s="552"/>
      <c r="F60" s="552"/>
      <c r="G60" s="552"/>
    </row>
    <row r="61" spans="1:7" ht="15.75" customHeight="1">
      <c r="A61" s="552"/>
      <c r="B61" s="552"/>
      <c r="C61" s="552"/>
      <c r="D61" s="552"/>
      <c r="E61" s="552"/>
      <c r="F61" s="552"/>
      <c r="G61" s="552"/>
    </row>
    <row r="62" spans="1:7" ht="15.75" customHeight="1">
      <c r="A62" s="552"/>
      <c r="B62" s="552"/>
      <c r="C62" s="552"/>
      <c r="D62" s="552"/>
      <c r="E62" s="552"/>
      <c r="F62" s="552"/>
      <c r="G62" s="552"/>
    </row>
    <row r="63" spans="1:7" ht="15.75" customHeight="1">
      <c r="A63" s="552"/>
      <c r="B63" s="552"/>
      <c r="C63" s="552"/>
      <c r="D63" s="552"/>
      <c r="E63" s="552"/>
      <c r="F63" s="552"/>
      <c r="G63" s="552"/>
    </row>
    <row r="64" spans="1:7" ht="15.75" customHeight="1">
      <c r="A64" s="552"/>
      <c r="B64" s="552"/>
      <c r="C64" s="552"/>
      <c r="D64" s="552"/>
      <c r="E64" s="552"/>
      <c r="F64" s="552"/>
      <c r="G64" s="552"/>
    </row>
    <row r="65" spans="1:7" ht="15.75" customHeight="1">
      <c r="A65" s="552"/>
      <c r="B65" s="552"/>
      <c r="C65" s="552"/>
      <c r="D65" s="552"/>
      <c r="E65" s="552"/>
      <c r="F65" s="552"/>
      <c r="G65" s="552"/>
    </row>
    <row r="66" spans="1:7" ht="15.75" customHeight="1">
      <c r="A66" s="552"/>
      <c r="B66" s="552"/>
      <c r="C66" s="552"/>
      <c r="D66" s="552"/>
      <c r="E66" s="552"/>
      <c r="F66" s="552"/>
      <c r="G66" s="552"/>
    </row>
    <row r="67" spans="1:7" ht="15.75" customHeight="1">
      <c r="A67" s="552"/>
      <c r="B67" s="552"/>
      <c r="C67" s="552"/>
      <c r="D67" s="552"/>
      <c r="E67" s="552"/>
      <c r="F67" s="552"/>
      <c r="G67" s="552"/>
    </row>
    <row r="68" spans="1:7" ht="15.75" customHeight="1">
      <c r="A68" s="552"/>
      <c r="B68" s="552"/>
      <c r="C68" s="552"/>
      <c r="D68" s="552"/>
      <c r="E68" s="552"/>
      <c r="F68" s="552"/>
      <c r="G68" s="552"/>
    </row>
    <row r="69" spans="1:7" ht="15.75" customHeight="1">
      <c r="A69" s="552"/>
      <c r="B69" s="552"/>
      <c r="C69" s="552"/>
      <c r="D69" s="552"/>
      <c r="E69" s="552"/>
      <c r="F69" s="552"/>
      <c r="G69" s="552"/>
    </row>
    <row r="70" spans="1:7" ht="15.75" customHeight="1">
      <c r="A70" s="552"/>
      <c r="B70" s="552"/>
      <c r="C70" s="552"/>
      <c r="D70" s="552"/>
      <c r="E70" s="552"/>
      <c r="F70" s="552"/>
      <c r="G70" s="552"/>
    </row>
    <row r="71" spans="1:7" ht="15.75" customHeight="1">
      <c r="A71" s="552"/>
      <c r="B71" s="552"/>
      <c r="C71" s="552"/>
      <c r="D71" s="552"/>
      <c r="E71" s="552"/>
      <c r="F71" s="552"/>
      <c r="G71" s="552"/>
    </row>
    <row r="72" spans="1:7" ht="15.75" customHeight="1">
      <c r="A72" s="552"/>
      <c r="B72" s="552"/>
      <c r="C72" s="552"/>
      <c r="D72" s="552"/>
      <c r="E72" s="552"/>
      <c r="F72" s="552"/>
      <c r="G72" s="552"/>
    </row>
    <row r="73" spans="1:7" ht="15.75" customHeight="1">
      <c r="A73" s="552"/>
      <c r="B73" s="552"/>
      <c r="C73" s="552"/>
      <c r="D73" s="552"/>
      <c r="E73" s="552"/>
      <c r="F73" s="552"/>
      <c r="G73" s="552"/>
    </row>
    <row r="74" spans="1:7" ht="15.75" customHeight="1">
      <c r="A74" s="552"/>
      <c r="B74" s="552"/>
      <c r="C74" s="552"/>
      <c r="D74" s="552"/>
      <c r="E74" s="552"/>
      <c r="F74" s="552"/>
      <c r="G74" s="552"/>
    </row>
    <row r="75" spans="1:7" ht="15.75" customHeight="1">
      <c r="A75" s="552"/>
      <c r="B75" s="552"/>
      <c r="C75" s="552"/>
      <c r="D75" s="552"/>
      <c r="E75" s="552"/>
      <c r="F75" s="552"/>
      <c r="G75" s="552"/>
    </row>
    <row r="76" spans="1:7" ht="15.75" customHeight="1">
      <c r="A76" s="552"/>
      <c r="B76" s="552"/>
      <c r="C76" s="552"/>
      <c r="D76" s="552"/>
      <c r="E76" s="552"/>
      <c r="F76" s="552"/>
      <c r="G76" s="552"/>
    </row>
    <row r="77" spans="1:7" ht="15.75" customHeight="1">
      <c r="A77" s="552"/>
      <c r="B77" s="552"/>
      <c r="C77" s="552"/>
      <c r="D77" s="552"/>
      <c r="E77" s="552"/>
      <c r="F77" s="552"/>
      <c r="G77" s="552"/>
    </row>
    <row r="78" spans="1:7" ht="15.75" customHeight="1">
      <c r="A78" s="552"/>
      <c r="B78" s="552"/>
      <c r="C78" s="552"/>
      <c r="D78" s="552"/>
      <c r="E78" s="552"/>
      <c r="F78" s="552"/>
      <c r="G78" s="552"/>
    </row>
    <row r="79" spans="1:7" ht="15.75" customHeight="1">
      <c r="A79" s="552"/>
      <c r="B79" s="552"/>
      <c r="C79" s="552"/>
      <c r="D79" s="552"/>
      <c r="E79" s="552"/>
      <c r="F79" s="552"/>
      <c r="G79" s="552"/>
    </row>
    <row r="80" spans="1:7" ht="15.75" customHeight="1">
      <c r="A80" s="552"/>
      <c r="B80" s="552"/>
      <c r="C80" s="552"/>
      <c r="D80" s="552"/>
      <c r="E80" s="552"/>
      <c r="F80" s="552"/>
      <c r="G80" s="552"/>
    </row>
    <row r="81" spans="1:7" ht="15.75" customHeight="1">
      <c r="A81" s="552"/>
      <c r="B81" s="552"/>
      <c r="C81" s="552"/>
      <c r="D81" s="552"/>
      <c r="E81" s="552"/>
      <c r="F81" s="552"/>
      <c r="G81" s="552"/>
    </row>
    <row r="82" spans="1:7" ht="15.75" customHeight="1">
      <c r="A82" s="552"/>
      <c r="B82" s="552"/>
      <c r="C82" s="552"/>
      <c r="D82" s="552"/>
      <c r="E82" s="552"/>
      <c r="F82" s="552"/>
      <c r="G82" s="552"/>
    </row>
    <row r="83" spans="1:7" ht="15.75" customHeight="1">
      <c r="A83" s="552"/>
      <c r="B83" s="552"/>
      <c r="C83" s="552"/>
      <c r="D83" s="552"/>
      <c r="E83" s="552"/>
      <c r="F83" s="552"/>
      <c r="G83" s="552"/>
    </row>
    <row r="84" spans="1:7" ht="15.75" customHeight="1">
      <c r="A84" s="552"/>
      <c r="B84" s="552"/>
      <c r="C84" s="552"/>
      <c r="D84" s="552"/>
      <c r="E84" s="552"/>
      <c r="F84" s="552"/>
      <c r="G84" s="552"/>
    </row>
    <row r="85" spans="1:7" ht="15.75" customHeight="1">
      <c r="A85" s="552"/>
      <c r="B85" s="552"/>
      <c r="C85" s="552"/>
      <c r="D85" s="552"/>
      <c r="E85" s="552"/>
      <c r="F85" s="552"/>
      <c r="G85" s="552"/>
    </row>
    <row r="86" spans="1:7" ht="15.75" customHeight="1">
      <c r="A86" s="552"/>
      <c r="B86" s="552"/>
      <c r="C86" s="552"/>
      <c r="D86" s="552"/>
      <c r="E86" s="552"/>
      <c r="F86" s="552"/>
      <c r="G86" s="552"/>
    </row>
    <row r="87" spans="1:7" ht="15.75" customHeight="1">
      <c r="A87" s="552"/>
      <c r="B87" s="552"/>
      <c r="C87" s="552"/>
      <c r="D87" s="552"/>
      <c r="E87" s="552"/>
      <c r="F87" s="552"/>
      <c r="G87" s="552"/>
    </row>
    <row r="88" spans="1:7" ht="15.75" customHeight="1">
      <c r="A88" s="552"/>
      <c r="B88" s="552"/>
      <c r="C88" s="552"/>
      <c r="D88" s="552"/>
      <c r="E88" s="552"/>
      <c r="F88" s="552"/>
      <c r="G88" s="552"/>
    </row>
    <row r="89" spans="1:7" ht="15.75" customHeight="1">
      <c r="A89" s="552"/>
      <c r="B89" s="552"/>
      <c r="C89" s="552"/>
      <c r="D89" s="552"/>
      <c r="E89" s="552"/>
      <c r="F89" s="552"/>
      <c r="G89" s="552"/>
    </row>
    <row r="90" spans="1:7" ht="15.75" customHeight="1">
      <c r="A90" s="552"/>
      <c r="B90" s="552"/>
      <c r="C90" s="552"/>
      <c r="D90" s="552"/>
      <c r="E90" s="552"/>
      <c r="F90" s="552"/>
      <c r="G90" s="552"/>
    </row>
    <row r="91" spans="1:7" ht="15.75" customHeight="1">
      <c r="A91" s="552"/>
      <c r="B91" s="552"/>
      <c r="C91" s="552"/>
      <c r="D91" s="552"/>
      <c r="E91" s="552"/>
      <c r="F91" s="552"/>
      <c r="G91" s="552"/>
    </row>
    <row r="92" spans="1:7" ht="15.75" customHeight="1">
      <c r="A92" s="552"/>
      <c r="B92" s="552"/>
      <c r="C92" s="552"/>
      <c r="D92" s="552"/>
      <c r="E92" s="552"/>
      <c r="F92" s="552"/>
      <c r="G92" s="552"/>
    </row>
  </sheetData>
  <dataValidations count="1">
    <dataValidation allowBlank="1" showInputMessage="1" showErrorMessage="1" sqref="AK1:AK11 AK12:AN12 AK13:AM13 AK14:AK22 AL10:AN10 AM8:AN9 AM11:AN11 AN4"/>
  </dataValidations>
  <hyperlinks>
    <hyperlink ref="I2" r:id="rId1"/>
    <hyperlink ref="I3" r:id="rId2"/>
    <hyperlink ref="I4" r:id="rId3"/>
    <hyperlink ref="I5" r:id="rId4"/>
    <hyperlink ref="I6" r:id="rId5"/>
    <hyperlink ref="I7" r:id="rId6"/>
    <hyperlink ref="I12" r:id="rId7"/>
    <hyperlink ref="I13" r:id="rId8"/>
    <hyperlink ref="I14" r:id="rId9"/>
    <hyperlink ref="I15" r:id="rId10"/>
    <hyperlink ref="I16" r:id="rId11"/>
    <hyperlink ref="I24" r:id="rId12"/>
    <hyperlink ref="I25" r:id="rId13"/>
    <hyperlink ref="I27" r:id="rId14" display=" Secretaria de Estado de Agricultura, Pecuária e Abastecimento – SEAPA"/>
    <hyperlink ref="I28" r:id="rId15"/>
    <hyperlink ref="I29" r:id="rId16"/>
    <hyperlink ref="I30" r:id="rId17"/>
    <hyperlink ref="I31" r:id="rId18"/>
    <hyperlink ref="I32" r:id="rId19"/>
    <hyperlink ref="I35" r:id="rId20"/>
    <hyperlink ref="I36" r:id="rId21"/>
    <hyperlink ref="I38" r:id="rId2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E34" sqref="E34"/>
    </sheetView>
  </sheetViews>
  <sheetFormatPr defaultColWidth="9.125" defaultRowHeight="15" customHeight="1"/>
  <cols>
    <col min="1" max="1" width="26.75" style="552" customWidth="1"/>
    <col min="2" max="2" width="5.75" style="552" customWidth="1"/>
    <col min="3" max="3" width="73.375" style="552" customWidth="1"/>
    <col min="4" max="4" width="78.125" style="552" customWidth="1"/>
    <col min="5" max="5" width="64" style="552" customWidth="1"/>
    <col min="6" max="6" width="110.25" style="552" customWidth="1"/>
    <col min="7" max="7" width="47.375" style="552" customWidth="1"/>
    <col min="8" max="8" width="48.125" style="552" customWidth="1"/>
    <col min="9" max="19" width="26.75" style="552" customWidth="1"/>
    <col min="20" max="28" width="9.125" style="552" customWidth="1"/>
    <col min="29" max="16384" width="9.125" style="552"/>
  </cols>
  <sheetData>
    <row r="1" spans="1:24" ht="35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5.25" customHeight="1">
      <c r="A2" s="144" t="s">
        <v>1039</v>
      </c>
      <c r="B2" s="10"/>
    </row>
    <row r="3" spans="1:24" ht="35.25" customHeight="1">
      <c r="B3" s="10"/>
      <c r="C3" s="192" t="s">
        <v>641</v>
      </c>
      <c r="D3" s="192" t="s">
        <v>642</v>
      </c>
      <c r="E3" s="192" t="s">
        <v>641</v>
      </c>
      <c r="F3" s="192" t="s">
        <v>1040</v>
      </c>
      <c r="G3" s="192" t="s">
        <v>1041</v>
      </c>
      <c r="H3" s="192" t="s">
        <v>306</v>
      </c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</row>
    <row r="4" spans="1:24" ht="70.5" customHeight="1">
      <c r="B4" s="143"/>
      <c r="C4" s="193" t="s">
        <v>1042</v>
      </c>
      <c r="D4" s="193" t="s">
        <v>693</v>
      </c>
      <c r="E4" s="193" t="s">
        <v>1042</v>
      </c>
      <c r="F4" s="195" t="s">
        <v>1043</v>
      </c>
      <c r="G4" s="193" t="s">
        <v>1044</v>
      </c>
      <c r="H4" s="193" t="s">
        <v>1045</v>
      </c>
      <c r="I4" s="573"/>
      <c r="J4" s="573"/>
      <c r="K4" s="573"/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</row>
    <row r="5" spans="1:24" ht="271.5" customHeight="1">
      <c r="B5" s="143"/>
      <c r="C5" s="193" t="s">
        <v>1046</v>
      </c>
      <c r="D5" s="194" t="s">
        <v>676</v>
      </c>
      <c r="E5" s="193" t="s">
        <v>1046</v>
      </c>
      <c r="F5" s="195" t="s">
        <v>1047</v>
      </c>
      <c r="G5" s="193" t="s">
        <v>1048</v>
      </c>
      <c r="H5" s="222"/>
      <c r="I5" s="223"/>
      <c r="J5" s="223"/>
      <c r="K5" s="223"/>
      <c r="L5" s="223"/>
      <c r="M5" s="223"/>
      <c r="N5" s="223"/>
      <c r="O5" s="224"/>
      <c r="P5" s="601"/>
      <c r="Q5" s="602"/>
      <c r="R5" s="602"/>
      <c r="S5" s="603"/>
      <c r="T5" s="601"/>
      <c r="U5" s="602"/>
      <c r="V5" s="602"/>
      <c r="W5" s="603"/>
      <c r="X5" s="599"/>
    </row>
    <row r="6" spans="1:24" ht="129" customHeight="1">
      <c r="B6" s="143"/>
      <c r="C6" s="193" t="s">
        <v>1049</v>
      </c>
      <c r="D6" s="193" t="s">
        <v>678</v>
      </c>
      <c r="E6" s="193" t="s">
        <v>1049</v>
      </c>
      <c r="F6" s="195" t="s">
        <v>1050</v>
      </c>
      <c r="G6" s="193" t="s">
        <v>1048</v>
      </c>
      <c r="H6" s="553"/>
      <c r="I6" s="14"/>
      <c r="J6" s="553"/>
      <c r="K6" s="553"/>
      <c r="L6" s="553"/>
      <c r="M6" s="553"/>
      <c r="N6" s="553"/>
      <c r="O6" s="15"/>
      <c r="P6" s="553"/>
      <c r="Q6" s="553"/>
      <c r="R6" s="13"/>
      <c r="S6" s="15"/>
      <c r="T6" s="553"/>
      <c r="U6" s="13"/>
      <c r="V6" s="13"/>
      <c r="W6" s="15"/>
      <c r="X6" s="600"/>
    </row>
    <row r="7" spans="1:24" ht="98.25" customHeight="1">
      <c r="B7" s="132"/>
      <c r="C7" s="193" t="s">
        <v>1051</v>
      </c>
      <c r="D7" s="193" t="s">
        <v>1052</v>
      </c>
      <c r="E7" s="193" t="s">
        <v>1051</v>
      </c>
      <c r="F7" s="195" t="s">
        <v>1053</v>
      </c>
      <c r="G7" s="193" t="s">
        <v>1054</v>
      </c>
    </row>
    <row r="8" spans="1:24" ht="98.25" customHeight="1">
      <c r="B8" s="132"/>
      <c r="C8" s="193" t="s">
        <v>1055</v>
      </c>
      <c r="D8" s="193" t="s">
        <v>1056</v>
      </c>
      <c r="E8" s="193" t="s">
        <v>1055</v>
      </c>
      <c r="F8" s="195" t="s">
        <v>1057</v>
      </c>
      <c r="G8" s="193" t="s">
        <v>1058</v>
      </c>
    </row>
    <row r="9" spans="1:24" ht="70.5" customHeight="1">
      <c r="B9" s="132"/>
      <c r="C9" s="193" t="s">
        <v>1059</v>
      </c>
      <c r="D9" s="193" t="s">
        <v>675</v>
      </c>
      <c r="E9" s="193" t="s">
        <v>1059</v>
      </c>
      <c r="F9" s="195" t="s">
        <v>1060</v>
      </c>
      <c r="G9" s="193" t="s">
        <v>1061</v>
      </c>
    </row>
    <row r="10" spans="1:24" ht="110.25" customHeight="1">
      <c r="B10" s="132"/>
      <c r="C10" s="193" t="s">
        <v>1062</v>
      </c>
      <c r="D10" s="193" t="s">
        <v>1063</v>
      </c>
      <c r="E10" s="193" t="s">
        <v>1062</v>
      </c>
      <c r="F10" s="195" t="s">
        <v>1064</v>
      </c>
      <c r="G10" s="193" t="s">
        <v>1065</v>
      </c>
    </row>
    <row r="11" spans="1:24" ht="75" customHeight="1">
      <c r="C11" s="193" t="s">
        <v>1066</v>
      </c>
      <c r="D11" s="193" t="s">
        <v>1067</v>
      </c>
      <c r="E11" s="193" t="s">
        <v>1066</v>
      </c>
      <c r="F11" s="195" t="s">
        <v>1068</v>
      </c>
      <c r="G11" s="193" t="s">
        <v>1069</v>
      </c>
    </row>
    <row r="12" spans="1:24" ht="79.5" customHeight="1">
      <c r="C12" s="193" t="s">
        <v>1070</v>
      </c>
      <c r="D12" s="193" t="s">
        <v>1071</v>
      </c>
      <c r="E12" s="193" t="s">
        <v>1070</v>
      </c>
      <c r="F12" s="195" t="s">
        <v>1072</v>
      </c>
      <c r="G12" s="193" t="s">
        <v>1073</v>
      </c>
    </row>
    <row r="13" spans="1:24" ht="76.5" customHeight="1">
      <c r="C13" s="193" t="s">
        <v>1074</v>
      </c>
      <c r="D13" s="193" t="s">
        <v>1075</v>
      </c>
      <c r="E13" s="193" t="s">
        <v>1074</v>
      </c>
      <c r="F13" s="195" t="s">
        <v>1076</v>
      </c>
      <c r="G13" s="193" t="s">
        <v>1077</v>
      </c>
    </row>
    <row r="14" spans="1:24" ht="103.5" customHeight="1">
      <c r="C14" s="193" t="s">
        <v>1078</v>
      </c>
      <c r="D14" s="193" t="s">
        <v>1079</v>
      </c>
      <c r="E14" s="193" t="s">
        <v>1078</v>
      </c>
      <c r="F14" s="195" t="s">
        <v>1080</v>
      </c>
      <c r="G14" s="193" t="s">
        <v>1081</v>
      </c>
    </row>
    <row r="15" spans="1:24" ht="94.5" customHeight="1">
      <c r="C15" s="193" t="s">
        <v>1082</v>
      </c>
      <c r="D15" s="193" t="s">
        <v>1083</v>
      </c>
      <c r="E15" s="193" t="s">
        <v>1082</v>
      </c>
      <c r="F15" s="195" t="s">
        <v>1084</v>
      </c>
      <c r="G15" s="193" t="s">
        <v>1085</v>
      </c>
    </row>
    <row r="16" spans="1:24" ht="75" customHeight="1">
      <c r="C16" s="193" t="s">
        <v>1086</v>
      </c>
      <c r="D16" s="193" t="s">
        <v>1087</v>
      </c>
      <c r="E16" s="193" t="s">
        <v>1086</v>
      </c>
      <c r="F16" s="195" t="s">
        <v>1088</v>
      </c>
      <c r="G16" s="193" t="s">
        <v>1089</v>
      </c>
    </row>
    <row r="17" spans="3:7" ht="72.75" customHeight="1">
      <c r="C17" s="193" t="s">
        <v>1090</v>
      </c>
      <c r="D17" s="193" t="s">
        <v>1091</v>
      </c>
      <c r="E17" s="193" t="s">
        <v>1090</v>
      </c>
      <c r="F17" s="195" t="s">
        <v>1092</v>
      </c>
      <c r="G17" s="193" t="s">
        <v>1093</v>
      </c>
    </row>
    <row r="18" spans="3:7" ht="197.25" customHeight="1">
      <c r="C18" s="193" t="s">
        <v>1094</v>
      </c>
      <c r="D18" s="193" t="s">
        <v>1095</v>
      </c>
      <c r="E18" s="193" t="s">
        <v>1094</v>
      </c>
      <c r="F18" s="195" t="s">
        <v>1096</v>
      </c>
      <c r="G18" s="193" t="s">
        <v>1048</v>
      </c>
    </row>
    <row r="19" spans="3:7" ht="75.75" customHeight="1">
      <c r="C19" s="193" t="s">
        <v>1097</v>
      </c>
      <c r="D19" s="193" t="s">
        <v>1098</v>
      </c>
      <c r="E19" s="193" t="s">
        <v>1097</v>
      </c>
      <c r="F19" s="195" t="s">
        <v>1099</v>
      </c>
      <c r="G19" s="193" t="s">
        <v>1100</v>
      </c>
    </row>
    <row r="20" spans="3:7" ht="81.75" customHeight="1">
      <c r="C20" s="193" t="s">
        <v>1101</v>
      </c>
      <c r="D20" s="193" t="s">
        <v>1102</v>
      </c>
      <c r="E20" s="193" t="s">
        <v>1101</v>
      </c>
      <c r="F20" s="195" t="s">
        <v>1103</v>
      </c>
      <c r="G20" s="193" t="s">
        <v>1104</v>
      </c>
    </row>
    <row r="21" spans="3:7" ht="92.25" customHeight="1">
      <c r="C21" s="193" t="s">
        <v>1105</v>
      </c>
      <c r="D21" s="193" t="s">
        <v>668</v>
      </c>
      <c r="E21" s="193" t="s">
        <v>1105</v>
      </c>
      <c r="F21" s="195" t="s">
        <v>1106</v>
      </c>
      <c r="G21" s="193" t="s">
        <v>1107</v>
      </c>
    </row>
    <row r="22" spans="3:7" ht="103.5" customHeight="1">
      <c r="C22" s="193" t="s">
        <v>1108</v>
      </c>
      <c r="D22" s="193" t="s">
        <v>683</v>
      </c>
      <c r="E22" s="193" t="s">
        <v>1108</v>
      </c>
      <c r="F22" s="195" t="s">
        <v>1109</v>
      </c>
      <c r="G22" s="193" t="s">
        <v>1110</v>
      </c>
    </row>
    <row r="23" spans="3:7" ht="177.75" customHeight="1">
      <c r="C23" s="193" t="s">
        <v>1111</v>
      </c>
      <c r="D23" s="193" t="s">
        <v>679</v>
      </c>
      <c r="E23" s="193" t="s">
        <v>1111</v>
      </c>
      <c r="F23" s="195" t="s">
        <v>1112</v>
      </c>
      <c r="G23" s="193" t="s">
        <v>1113</v>
      </c>
    </row>
    <row r="24" spans="3:7" ht="69" customHeight="1">
      <c r="C24" s="193" t="s">
        <v>1114</v>
      </c>
      <c r="D24" s="193" t="s">
        <v>1115</v>
      </c>
      <c r="E24" s="193" t="s">
        <v>1114</v>
      </c>
      <c r="F24" s="195" t="s">
        <v>1116</v>
      </c>
      <c r="G24" s="193" t="s">
        <v>1117</v>
      </c>
    </row>
    <row r="25" spans="3:7" ht="79.5" customHeight="1">
      <c r="C25" s="193" t="s">
        <v>1118</v>
      </c>
      <c r="D25" s="193" t="s">
        <v>1119</v>
      </c>
      <c r="E25" s="193" t="s">
        <v>1118</v>
      </c>
      <c r="F25" s="195" t="s">
        <v>1120</v>
      </c>
      <c r="G25" s="193" t="s">
        <v>1121</v>
      </c>
    </row>
    <row r="26" spans="3:7" ht="50.25" customHeight="1">
      <c r="C26" s="193" t="s">
        <v>1122</v>
      </c>
      <c r="D26" s="193" t="s">
        <v>1123</v>
      </c>
      <c r="E26" s="193" t="s">
        <v>1122</v>
      </c>
      <c r="F26" s="195" t="s">
        <v>1124</v>
      </c>
      <c r="G26" s="193" t="s">
        <v>1125</v>
      </c>
    </row>
    <row r="27" spans="3:7" ht="47.25" customHeight="1">
      <c r="C27" s="193" t="s">
        <v>1126</v>
      </c>
      <c r="D27" s="193" t="s">
        <v>1127</v>
      </c>
      <c r="E27" s="193" t="s">
        <v>1126</v>
      </c>
      <c r="F27" s="195" t="s">
        <v>1128</v>
      </c>
      <c r="G27" s="193" t="s">
        <v>1129</v>
      </c>
    </row>
    <row r="28" spans="3:7" ht="134.25" customHeight="1">
      <c r="C28" s="193" t="s">
        <v>1130</v>
      </c>
      <c r="D28" s="193" t="s">
        <v>1131</v>
      </c>
      <c r="E28" s="193" t="s">
        <v>1130</v>
      </c>
      <c r="F28" s="195" t="s">
        <v>1132</v>
      </c>
      <c r="G28" s="193" t="s">
        <v>1129</v>
      </c>
    </row>
    <row r="29" spans="3:7" ht="50.25" customHeight="1">
      <c r="C29" s="193" t="s">
        <v>1133</v>
      </c>
      <c r="D29" s="193" t="s">
        <v>1134</v>
      </c>
      <c r="E29" s="193" t="s">
        <v>1133</v>
      </c>
      <c r="F29" s="195" t="s">
        <v>1135</v>
      </c>
      <c r="G29" s="193" t="s">
        <v>1136</v>
      </c>
    </row>
    <row r="30" spans="3:7" ht="56.25" customHeight="1">
      <c r="C30" s="193" t="s">
        <v>1137</v>
      </c>
      <c r="D30" s="193" t="s">
        <v>682</v>
      </c>
      <c r="E30" s="193" t="s">
        <v>1137</v>
      </c>
      <c r="F30" s="195" t="s">
        <v>1138</v>
      </c>
      <c r="G30" s="193" t="s">
        <v>1100</v>
      </c>
    </row>
    <row r="31" spans="3:7" ht="144.75" customHeight="1">
      <c r="C31" s="193" t="s">
        <v>1139</v>
      </c>
      <c r="D31" s="193" t="s">
        <v>1140</v>
      </c>
      <c r="E31" s="193" t="s">
        <v>1139</v>
      </c>
      <c r="F31" s="195" t="s">
        <v>1141</v>
      </c>
      <c r="G31" s="193" t="s">
        <v>1142</v>
      </c>
    </row>
    <row r="32" spans="3:7" ht="78.75" customHeight="1">
      <c r="C32" s="193" t="s">
        <v>1143</v>
      </c>
      <c r="D32" s="193" t="s">
        <v>1144</v>
      </c>
      <c r="E32" s="193" t="s">
        <v>1143</v>
      </c>
      <c r="F32" s="195" t="s">
        <v>1145</v>
      </c>
      <c r="G32" s="193" t="s">
        <v>1048</v>
      </c>
    </row>
    <row r="33" spans="3:7" ht="78" customHeight="1">
      <c r="C33" s="193" t="s">
        <v>1146</v>
      </c>
      <c r="D33" s="193" t="s">
        <v>672</v>
      </c>
      <c r="E33" s="193" t="s">
        <v>1146</v>
      </c>
      <c r="F33" s="195" t="s">
        <v>1147</v>
      </c>
      <c r="G33" s="193" t="s">
        <v>316</v>
      </c>
    </row>
    <row r="34" spans="3:7" ht="27" customHeight="1">
      <c r="C34" s="193" t="s">
        <v>1148</v>
      </c>
      <c r="D34" s="193" t="s">
        <v>1149</v>
      </c>
      <c r="E34" s="193" t="s">
        <v>1148</v>
      </c>
      <c r="F34" s="195" t="s">
        <v>1150</v>
      </c>
      <c r="G34" s="225" t="s">
        <v>1151</v>
      </c>
    </row>
  </sheetData>
  <mergeCells count="3">
    <mergeCell ref="P5:S5"/>
    <mergeCell ref="T5:W5"/>
    <mergeCell ref="X5:X6"/>
  </mergeCells>
  <dataValidations count="1">
    <dataValidation allowBlank="1" showInputMessage="1" showErrorMessage="1" sqref="C3:H3 H5 H6:S6 P5 T5:T6 U6:W6 X5"/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T34" sqref="T34:V34"/>
    </sheetView>
  </sheetViews>
  <sheetFormatPr defaultColWidth="9.125" defaultRowHeight="14.25"/>
  <cols>
    <col min="1" max="1" width="2.375" style="232" customWidth="1"/>
    <col min="2" max="3" width="9.125" style="232" customWidth="1"/>
    <col min="4" max="4" width="12" style="232" customWidth="1"/>
    <col min="5" max="5" width="12.875" style="231" bestFit="1" customWidth="1"/>
    <col min="6" max="6" width="12.875" style="232" customWidth="1"/>
    <col min="7" max="7" width="9.125" style="556" customWidth="1"/>
    <col min="8" max="8" width="18.375" style="244" customWidth="1"/>
    <col min="9" max="9" width="9.375" style="232" customWidth="1"/>
    <col min="10" max="10" width="9.875" style="232" bestFit="1" customWidth="1"/>
    <col min="11" max="22" width="8.75" style="232" customWidth="1"/>
    <col min="23" max="23" width="9.125" style="232" customWidth="1"/>
    <col min="24" max="24" width="7.25" style="232" customWidth="1"/>
    <col min="25" max="25" width="5.625" style="232" customWidth="1"/>
    <col min="26" max="26" width="16.875" style="232" customWidth="1"/>
    <col min="27" max="27" width="9.125" style="232" customWidth="1"/>
    <col min="28" max="28" width="13.625" style="232" customWidth="1"/>
    <col min="29" max="29" width="10.875" style="234" customWidth="1"/>
    <col min="30" max="37" width="9.125" style="232" customWidth="1"/>
    <col min="38" max="16384" width="9.125" style="232"/>
  </cols>
  <sheetData>
    <row r="1" spans="1:29" s="229" customFormat="1" ht="27" customHeight="1">
      <c r="B1" s="918" t="s">
        <v>1152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  <c r="R1" s="618"/>
      <c r="S1" s="618"/>
      <c r="T1" s="618"/>
      <c r="U1" s="618"/>
      <c r="V1" s="618"/>
      <c r="W1" s="618"/>
      <c r="X1" s="618"/>
      <c r="Y1" s="618"/>
      <c r="Z1" s="610"/>
      <c r="AC1" s="230"/>
    </row>
    <row r="2" spans="1:29" s="229" customFormat="1" ht="24.75" customHeight="1">
      <c r="E2" s="231"/>
      <c r="F2" s="232"/>
      <c r="G2" s="562"/>
      <c r="H2" s="233"/>
      <c r="AC2" s="230"/>
    </row>
    <row r="3" spans="1:29" s="234" customFormat="1" ht="24.75" customHeight="1">
      <c r="E3" s="235"/>
      <c r="G3" s="907" t="s">
        <v>652</v>
      </c>
      <c r="H3" s="898"/>
      <c r="I3" s="908"/>
      <c r="J3" s="236"/>
      <c r="K3" s="926" t="s">
        <v>126</v>
      </c>
      <c r="L3" s="908"/>
      <c r="M3" s="237"/>
      <c r="N3" s="907" t="s">
        <v>653</v>
      </c>
      <c r="O3" s="908"/>
      <c r="P3" s="926" t="s">
        <v>132</v>
      </c>
      <c r="Q3" s="908"/>
      <c r="R3" s="237"/>
      <c r="S3" s="924" t="s">
        <v>647</v>
      </c>
      <c r="T3" s="618"/>
      <c r="U3" s="610"/>
      <c r="V3" s="925" t="str">
        <f t="array" aca="1" ref="V3" ca="1">IFERROR(_xlfn.IFS(AND(K3="Baixo",P3="Baixa"),"Muito Baixa",AND(K3="Baixo",P3="Média"),"Baixa",AND(K3="Médio",P3="Baixa"),"Baixa",AND(K3="Baixo",P3="Alta"),"Média",AND(K3="Médio",P3="Média"),"Média",AND(K3="Alto",P3="Baixa"),"Média",AND(K3="Médio",P3="Alta"),"Alta",AND(K3="Alto",P3="Média"),"Alta",AND(K3="Alto",P3="Alta"),"Muito Alta"),"")</f>
        <v/>
      </c>
      <c r="W3" s="610"/>
      <c r="X3" s="919" t="str">
        <f t="array" aca="1" ref="X3" ca="1">IFERROR(_xlfn.IFS(V3="Muito Baixa",0.6,V3="Baixa",0.7,V3="Média",0.8,V3="Alta",0.9,V3="Muito Alta",1),"")</f>
        <v/>
      </c>
      <c r="Y3" s="610"/>
      <c r="Z3" s="238"/>
    </row>
    <row r="4" spans="1:29" s="567" customFormat="1">
      <c r="E4" s="231"/>
      <c r="F4" s="232"/>
      <c r="G4" s="564"/>
      <c r="H4" s="239"/>
      <c r="I4" s="563"/>
      <c r="J4" s="513"/>
      <c r="K4" s="577"/>
      <c r="L4" s="577"/>
      <c r="M4" s="577"/>
      <c r="N4" s="577"/>
      <c r="O4" s="577"/>
      <c r="P4" s="577"/>
      <c r="Q4" s="577"/>
      <c r="R4" s="513"/>
      <c r="S4" s="577"/>
      <c r="T4" s="240"/>
      <c r="U4" s="577"/>
      <c r="W4" s="577"/>
      <c r="X4" s="577"/>
      <c r="Y4" s="577"/>
      <c r="AC4" s="241"/>
    </row>
    <row r="5" spans="1:29" ht="26.25" customHeight="1">
      <c r="H5" s="242"/>
      <c r="I5" s="231"/>
      <c r="J5" s="231"/>
      <c r="K5" s="231"/>
      <c r="L5" s="907" t="s">
        <v>1153</v>
      </c>
      <c r="M5" s="898"/>
      <c r="N5" s="898"/>
      <c r="O5" s="908"/>
      <c r="P5" s="914" t="s">
        <v>170</v>
      </c>
      <c r="Q5" s="898"/>
      <c r="R5" s="898"/>
      <c r="S5" s="908"/>
      <c r="T5" s="900" t="str">
        <f t="array" aca="1" ref="T5" ca="1">IFERROR((_xlfn.IFS(P5="Inaceitável",0,P5="Ruim",4,P5="Regular",6,P5="Bom",8,P5="Precisa",10,P5="Excepcional",12))*X3,"")</f>
        <v/>
      </c>
      <c r="U5" s="610"/>
      <c r="V5" s="557"/>
      <c r="W5" s="929" t="s">
        <v>1154</v>
      </c>
      <c r="X5" s="930"/>
      <c r="Y5" s="243" t="b">
        <v>1</v>
      </c>
    </row>
    <row r="6" spans="1:29">
      <c r="J6" s="577"/>
      <c r="K6" s="577"/>
      <c r="L6" s="577"/>
      <c r="M6" s="577"/>
      <c r="N6" s="577"/>
      <c r="O6" s="577"/>
      <c r="P6" s="577"/>
      <c r="Q6" s="577"/>
      <c r="R6" s="577"/>
      <c r="S6" s="577"/>
      <c r="T6" s="577"/>
      <c r="U6" s="577"/>
      <c r="V6" s="229"/>
      <c r="W6" s="577"/>
      <c r="X6" s="567"/>
      <c r="Y6" s="567"/>
    </row>
    <row r="7" spans="1:29" ht="29.25" customHeight="1">
      <c r="H7" s="242"/>
      <c r="I7" s="231"/>
      <c r="J7" s="915" t="s">
        <v>1155</v>
      </c>
      <c r="K7" s="618"/>
      <c r="L7" s="618"/>
      <c r="M7" s="618"/>
      <c r="N7" s="618"/>
      <c r="O7" s="618"/>
      <c r="P7" s="618"/>
      <c r="Q7" s="618"/>
      <c r="R7" s="618"/>
      <c r="S7" s="618"/>
      <c r="T7" s="618"/>
      <c r="U7" s="618"/>
      <c r="V7" s="245"/>
      <c r="X7" s="556"/>
    </row>
    <row r="8" spans="1:29" ht="29.25" customHeight="1">
      <c r="G8" s="562"/>
      <c r="H8" s="246"/>
      <c r="I8" s="247"/>
      <c r="J8" s="248" t="s">
        <v>1156</v>
      </c>
      <c r="K8" s="248" t="s">
        <v>1157</v>
      </c>
      <c r="L8" s="248" t="s">
        <v>1158</v>
      </c>
      <c r="M8" s="248" t="s">
        <v>1159</v>
      </c>
      <c r="N8" s="248" t="s">
        <v>1160</v>
      </c>
      <c r="O8" s="248" t="s">
        <v>1161</v>
      </c>
      <c r="P8" s="248" t="s">
        <v>1162</v>
      </c>
      <c r="Q8" s="248" t="s">
        <v>1163</v>
      </c>
      <c r="R8" s="248" t="s">
        <v>1164</v>
      </c>
      <c r="S8" s="248" t="s">
        <v>1165</v>
      </c>
      <c r="T8" s="248" t="s">
        <v>1166</v>
      </c>
      <c r="U8" s="248" t="s">
        <v>1167</v>
      </c>
      <c r="W8" s="556"/>
      <c r="X8" s="556"/>
    </row>
    <row r="9" spans="1:29" s="249" customFormat="1" ht="20.25" customHeight="1">
      <c r="E9" s="250"/>
      <c r="G9" s="251"/>
      <c r="H9" s="252"/>
      <c r="I9" s="253"/>
      <c r="J9" s="597">
        <v>0</v>
      </c>
      <c r="K9" s="597">
        <v>2</v>
      </c>
      <c r="L9" s="597">
        <v>3</v>
      </c>
      <c r="M9" s="597">
        <v>4</v>
      </c>
      <c r="N9" s="597">
        <v>5</v>
      </c>
      <c r="O9" s="597">
        <v>6</v>
      </c>
      <c r="P9" s="597">
        <v>7</v>
      </c>
      <c r="Q9" s="597">
        <v>8</v>
      </c>
      <c r="R9" s="597">
        <v>9</v>
      </c>
      <c r="S9" s="597">
        <v>10</v>
      </c>
      <c r="T9" s="597">
        <v>11</v>
      </c>
      <c r="U9" s="597">
        <v>12</v>
      </c>
      <c r="W9" s="254"/>
      <c r="X9" s="254"/>
      <c r="Y9" s="255"/>
      <c r="Z9" s="255"/>
      <c r="AC9" s="256"/>
    </row>
    <row r="10" spans="1:29" ht="24.75" customHeight="1">
      <c r="G10" s="903" t="s">
        <v>1168</v>
      </c>
      <c r="H10" s="257" t="s">
        <v>1169</v>
      </c>
      <c r="I10" s="258">
        <v>0</v>
      </c>
      <c r="J10" s="259">
        <v>0</v>
      </c>
      <c r="K10" s="259">
        <v>0</v>
      </c>
      <c r="L10" s="259">
        <v>0</v>
      </c>
      <c r="M10" s="259">
        <v>0</v>
      </c>
      <c r="N10" s="259">
        <v>0</v>
      </c>
      <c r="O10" s="259">
        <v>0</v>
      </c>
      <c r="P10" s="259">
        <v>0</v>
      </c>
      <c r="Q10" s="259">
        <v>0</v>
      </c>
      <c r="R10" s="259">
        <v>0</v>
      </c>
      <c r="S10" s="259">
        <v>0</v>
      </c>
      <c r="T10" s="259">
        <v>0</v>
      </c>
      <c r="U10" s="259">
        <v>0</v>
      </c>
    </row>
    <row r="11" spans="1:29" ht="24.75" customHeight="1">
      <c r="A11" s="260"/>
      <c r="G11" s="797"/>
      <c r="H11" s="257" t="s">
        <v>1170</v>
      </c>
      <c r="I11" s="258">
        <v>2</v>
      </c>
      <c r="J11" s="259">
        <v>0</v>
      </c>
      <c r="K11" s="259" t="e">
        <f t="array" aca="1" ref="K11" ca="1">_xlfn.IFS($T$5=0,0,$Y$5=FALSE,AVERAGE($I11,K$9,$T$5),$Y$5=TRUE,AVERAGE($I11,K$9,$T$5)*1.2)</f>
        <v>#NAME?</v>
      </c>
      <c r="L11" s="259" t="e">
        <f t="array" aca="1" ref="L11" ca="1">_xlfn.IFS($T$5=0,0,$Y$5=FALSE,AVERAGE($I11,L$9,$T$5),$Y$5=TRUE,AVERAGE($I11,L$9,$T$5)*1.2)</f>
        <v>#NAME?</v>
      </c>
      <c r="M11" s="259" t="e">
        <f t="array" aca="1" ref="M11" ca="1">_xlfn.IFS($T$5=0,0,$Y$5=FALSE,AVERAGE($I11,M$9,$T$5),$Y$5=TRUE,AVERAGE($I11,M$9,$T$5)*1.2)</f>
        <v>#NAME?</v>
      </c>
      <c r="N11" s="259" t="e">
        <f t="array" aca="1" ref="N11" ca="1">_xlfn.IFS($T$5=0,0,$Y$5=FALSE,AVERAGE($I11,N$9,$T$5),$Y$5=TRUE,AVERAGE($I11,N$9,$T$5)*1.2)</f>
        <v>#NAME?</v>
      </c>
      <c r="O11" s="259" t="e">
        <f t="array" aca="1" ref="O11" ca="1">_xlfn.IFS($T$5=0,0,$Y$5=FALSE,AVERAGE($I11,O$9,$T$5),$Y$5=TRUE,AVERAGE($I11,O$9,$T$5)*1.2)</f>
        <v>#NAME?</v>
      </c>
      <c r="P11" s="259" t="e">
        <f t="array" aca="1" ref="P11" ca="1">_xlfn.IFS($T$5=0,0,$Y$5=FALSE,AVERAGE($I11,P$9,$T$5),$Y$5=TRUE,AVERAGE($I11,P$9,$T$5)*1.2)</f>
        <v>#NAME?</v>
      </c>
      <c r="Q11" s="259" t="e">
        <f t="array" aca="1" ref="Q11" ca="1">_xlfn.IFS($T$5=0,0,$Y$5=FALSE,AVERAGE($I11,Q$9,$T$5),$Y$5=TRUE,AVERAGE($I11,Q$9,$T$5)*1.2)</f>
        <v>#NAME?</v>
      </c>
      <c r="R11" s="259" t="e">
        <f t="array" aca="1" ref="R11" ca="1">_xlfn.IFS($T$5=0,0,$Y$5=FALSE,AVERAGE($I11,R$9,$T$5),$Y$5=TRUE,AVERAGE($I11,R$9,$T$5)*1.2)</f>
        <v>#NAME?</v>
      </c>
      <c r="S11" s="259" t="e">
        <f t="array" aca="1" ref="S11" ca="1">_xlfn.IFS($T$5=0,0,$Y$5=FALSE,AVERAGE($I11,S$9,$T$5),$Y$5=TRUE,AVERAGE($I11,S$9,$T$5)*1.2)</f>
        <v>#NAME?</v>
      </c>
      <c r="T11" s="259" t="e">
        <f t="array" aca="1" ref="T11" ca="1">_xlfn.IFS($T$5=0,0,$Y$5=FALSE,AVERAGE($I11,T$9,$T$5),$Y$5=TRUE,AVERAGE($I11,T$9,$T$5)*1.2)</f>
        <v>#NAME?</v>
      </c>
      <c r="U11" s="259" t="e">
        <f t="array" aca="1" ref="U11" ca="1">_xlfn.IFS($T$5=0,0,$Y$5=FALSE,AVERAGE($I11,U$9,$T$5),$Y$5=TRUE,AVERAGE($I11,U$9,$T$5)*1.2)</f>
        <v>#NAME?</v>
      </c>
    </row>
    <row r="12" spans="1:29" ht="24.75" customHeight="1">
      <c r="G12" s="797"/>
      <c r="H12" s="257" t="s">
        <v>1171</v>
      </c>
      <c r="I12" s="258">
        <v>3</v>
      </c>
      <c r="J12" s="259">
        <v>0</v>
      </c>
      <c r="K12" s="259" t="e">
        <f t="array" aca="1" ref="K12" ca="1">_xlfn.IFS($T$5=0,0,$Y$5=FALSE,AVERAGE($I12,K$9,$T$5),$Y$5=TRUE,AVERAGE($I12,K$9,$T$5)*1.2)</f>
        <v>#NAME?</v>
      </c>
      <c r="L12" s="259" t="e">
        <f t="array" aca="1" ref="L12" ca="1">_xlfn.IFS($T$5=0,0,$Y$5=FALSE,AVERAGE($I12,L$9,$T$5),$Y$5=TRUE,AVERAGE($I12,L$9,$T$5)*1.2)</f>
        <v>#NAME?</v>
      </c>
      <c r="M12" s="259" t="e">
        <f t="array" aca="1" ref="M12" ca="1">_xlfn.IFS($T$5=0,0,$Y$5=FALSE,AVERAGE($I12,M$9,$T$5),$Y$5=TRUE,AVERAGE($I12,M$9,$T$5)*1.2)</f>
        <v>#NAME?</v>
      </c>
      <c r="N12" s="259" t="e">
        <f t="array" aca="1" ref="N12" ca="1">_xlfn.IFS($T$5=0,0,$Y$5=FALSE,AVERAGE($I12,N$9,$T$5),$Y$5=TRUE,AVERAGE($I12,N$9,$T$5)*1.2)</f>
        <v>#NAME?</v>
      </c>
      <c r="O12" s="259" t="e">
        <f t="array" aca="1" ref="O12" ca="1">_xlfn.IFS($T$5=0,0,$Y$5=FALSE,AVERAGE($I12,O$9,$T$5),$Y$5=TRUE,AVERAGE($I12,O$9,$T$5)*1.2)</f>
        <v>#NAME?</v>
      </c>
      <c r="P12" s="259" t="e">
        <f t="array" aca="1" ref="P12" ca="1">_xlfn.IFS($T$5=0,0,$Y$5=FALSE,AVERAGE($I12,P$9,$T$5),$Y$5=TRUE,AVERAGE($I12,P$9,$T$5)*1.2)</f>
        <v>#NAME?</v>
      </c>
      <c r="Q12" s="259" t="e">
        <f t="array" aca="1" ref="Q12" ca="1">_xlfn.IFS($T$5=0,0,$Y$5=FALSE,AVERAGE($I12,Q$9,$T$5),$Y$5=TRUE,AVERAGE($I12,Q$9,$T$5)*1.2)</f>
        <v>#NAME?</v>
      </c>
      <c r="R12" s="259" t="e">
        <f t="array" aca="1" ref="R12" ca="1">_xlfn.IFS($T$5=0,0,$Y$5=FALSE,AVERAGE($I12,R$9,$T$5),$Y$5=TRUE,AVERAGE($I12,R$9,$T$5)*1.2)</f>
        <v>#NAME?</v>
      </c>
      <c r="S12" s="259" t="e">
        <f t="array" aca="1" ref="S12" ca="1">_xlfn.IFS($T$5=0,0,$Y$5=FALSE,AVERAGE($I12,S$9,$T$5),$Y$5=TRUE,AVERAGE($I12,S$9,$T$5)*1.2)</f>
        <v>#NAME?</v>
      </c>
      <c r="T12" s="259" t="e">
        <f t="array" aca="1" ref="T12" ca="1">_xlfn.IFS($T$5=0,0,$Y$5=FALSE,AVERAGE($I12,T$9,$T$5),$Y$5=TRUE,AVERAGE($I12,T$9,$T$5)*1.2)</f>
        <v>#NAME?</v>
      </c>
      <c r="U12" s="259" t="e">
        <f t="array" aca="1" ref="U12" ca="1">_xlfn.IFS($T$5=0,0,$Y$5=FALSE,AVERAGE($I12,U$9,$T$5),$Y$5=TRUE,AVERAGE($I12,U$9,$T$5)*1.2)</f>
        <v>#NAME?</v>
      </c>
    </row>
    <row r="13" spans="1:29" ht="24.75" customHeight="1">
      <c r="A13" s="260"/>
      <c r="G13" s="797"/>
      <c r="H13" s="257" t="s">
        <v>1172</v>
      </c>
      <c r="I13" s="258">
        <v>4</v>
      </c>
      <c r="J13" s="259">
        <v>0</v>
      </c>
      <c r="K13" s="259" t="e">
        <f t="array" aca="1" ref="K13" ca="1">_xlfn.IFS($T$5=0,0,$Y$5=FALSE,AVERAGE($I13,K$9,$T$5),$Y$5=TRUE,AVERAGE($I13,K$9,$T$5)*1.2)</f>
        <v>#NAME?</v>
      </c>
      <c r="L13" s="259" t="e">
        <f t="array" aca="1" ref="L13" ca="1">_xlfn.IFS($T$5=0,0,$Y$5=FALSE,AVERAGE($I13,L$9,$T$5),$Y$5=TRUE,AVERAGE($I13,L$9,$T$5)*1.2)</f>
        <v>#NAME?</v>
      </c>
      <c r="M13" s="259" t="e">
        <f t="array" aca="1" ref="M13" ca="1">_xlfn.IFS($T$5=0,0,$Y$5=FALSE,AVERAGE($I13,M$9,$T$5),$Y$5=TRUE,AVERAGE($I13,M$9,$T$5)*1.2)</f>
        <v>#NAME?</v>
      </c>
      <c r="N13" s="259" t="e">
        <f t="array" aca="1" ref="N13" ca="1">_xlfn.IFS($T$5=0,0,$Y$5=FALSE,AVERAGE($I13,N$9,$T$5),$Y$5=TRUE,AVERAGE($I13,N$9,$T$5)*1.2)</f>
        <v>#NAME?</v>
      </c>
      <c r="O13" s="259" t="e">
        <f t="array" aca="1" ref="O13" ca="1">_xlfn.IFS($T$5=0,0,$Y$5=FALSE,AVERAGE($I13,O$9,$T$5),$Y$5=TRUE,AVERAGE($I13,O$9,$T$5)*1.2)</f>
        <v>#NAME?</v>
      </c>
      <c r="P13" s="259" t="e">
        <f t="array" aca="1" ref="P13" ca="1">_xlfn.IFS($T$5=0,0,$Y$5=FALSE,AVERAGE($I13,P$9,$T$5),$Y$5=TRUE,AVERAGE($I13,P$9,$T$5)*1.2)</f>
        <v>#NAME?</v>
      </c>
      <c r="Q13" s="259" t="e">
        <f t="array" aca="1" ref="Q13" ca="1">_xlfn.IFS($T$5=0,0,$Y$5=FALSE,AVERAGE($I13,Q$9,$T$5),$Y$5=TRUE,AVERAGE($I13,Q$9,$T$5)*1.2)</f>
        <v>#NAME?</v>
      </c>
      <c r="R13" s="259" t="e">
        <f t="array" aca="1" ref="R13" ca="1">_xlfn.IFS($T$5=0,0,$Y$5=FALSE,AVERAGE($I13,R$9,$T$5),$Y$5=TRUE,AVERAGE($I13,R$9,$T$5)*1.2)</f>
        <v>#NAME?</v>
      </c>
      <c r="S13" s="259" t="e">
        <f t="array" aca="1" ref="S13" ca="1">_xlfn.IFS($T$5=0,0,$Y$5=FALSE,AVERAGE($I13,S$9,$T$5),$Y$5=TRUE,AVERAGE($I13,S$9,$T$5)*1.2)</f>
        <v>#NAME?</v>
      </c>
      <c r="T13" s="259" t="e">
        <f t="array" aca="1" ref="T13" ca="1">_xlfn.IFS($T$5=0,0,$Y$5=FALSE,AVERAGE($I13,T$9,$T$5),$Y$5=TRUE,AVERAGE($I13,T$9,$T$5)*1.2)</f>
        <v>#NAME?</v>
      </c>
      <c r="U13" s="259" t="e">
        <f t="array" aca="1" ref="U13" ca="1">_xlfn.IFS($T$5=0,0,$Y$5=FALSE,AVERAGE($I13,U$9,$T$5),$Y$5=TRUE,AVERAGE($I13,U$9,$T$5)*1.2)</f>
        <v>#NAME?</v>
      </c>
      <c r="AC13" s="232"/>
    </row>
    <row r="14" spans="1:29" ht="24.75" customHeight="1">
      <c r="G14" s="797"/>
      <c r="H14" s="257" t="s">
        <v>1173</v>
      </c>
      <c r="I14" s="258">
        <v>5</v>
      </c>
      <c r="J14" s="259">
        <v>0</v>
      </c>
      <c r="K14" s="259" t="e">
        <f t="array" aca="1" ref="K14" ca="1">_xlfn.IFS($T$5=0,0,$Y$5=FALSE,AVERAGE($I14,K$9,$T$5),$Y$5=TRUE,AVERAGE($I14,K$9,$T$5)*1.2)</f>
        <v>#NAME?</v>
      </c>
      <c r="L14" s="259" t="e">
        <f t="array" aca="1" ref="L14" ca="1">_xlfn.IFS($T$5=0,0,$Y$5=FALSE,AVERAGE($I14,L$9,$T$5),$Y$5=TRUE,AVERAGE($I14,L$9,$T$5)*1.2)</f>
        <v>#NAME?</v>
      </c>
      <c r="M14" s="259" t="e">
        <f t="array" aca="1" ref="M14" ca="1">_xlfn.IFS($T$5=0,0,$Y$5=FALSE,AVERAGE($I14,M$9,$T$5),$Y$5=TRUE,AVERAGE($I14,M$9,$T$5)*1.2)</f>
        <v>#NAME?</v>
      </c>
      <c r="N14" s="259" t="e">
        <f t="array" aca="1" ref="N14" ca="1">_xlfn.IFS($T$5=0,0,$Y$5=FALSE,AVERAGE($I14,N$9,$T$5),$Y$5=TRUE,AVERAGE($I14,N$9,$T$5)*1.2)</f>
        <v>#NAME?</v>
      </c>
      <c r="O14" s="259" t="e">
        <f t="array" aca="1" ref="O14" ca="1">_xlfn.IFS($T$5=0,0,$Y$5=FALSE,AVERAGE($I14,O$9,$T$5),$Y$5=TRUE,AVERAGE($I14,O$9,$T$5)*1.2)</f>
        <v>#NAME?</v>
      </c>
      <c r="P14" s="259" t="e">
        <f t="array" aca="1" ref="P14" ca="1">_xlfn.IFS($T$5=0,0,$Y$5=FALSE,AVERAGE($I14,P$9,$T$5),$Y$5=TRUE,AVERAGE($I14,P$9,$T$5)*1.2)</f>
        <v>#NAME?</v>
      </c>
      <c r="Q14" s="259" t="e">
        <f t="array" aca="1" ref="Q14" ca="1">_xlfn.IFS($T$5=0,0,$Y$5=FALSE,AVERAGE($I14,Q$9,$T$5),$Y$5=TRUE,AVERAGE($I14,Q$9,$T$5)*1.2)</f>
        <v>#NAME?</v>
      </c>
      <c r="R14" s="259" t="e">
        <f t="array" aca="1" ref="R14" ca="1">_xlfn.IFS($T$5=0,0,$Y$5=FALSE,AVERAGE($I14,R$9,$T$5),$Y$5=TRUE,AVERAGE($I14,R$9,$T$5)*1.2)</f>
        <v>#NAME?</v>
      </c>
      <c r="S14" s="259" t="e">
        <f t="array" aca="1" ref="S14" ca="1">_xlfn.IFS($T$5=0,0,$Y$5=FALSE,AVERAGE($I14,S$9,$T$5),$Y$5=TRUE,AVERAGE($I14,S$9,$T$5)*1.2)</f>
        <v>#NAME?</v>
      </c>
      <c r="T14" s="259" t="e">
        <f t="array" aca="1" ref="T14" ca="1">_xlfn.IFS($T$5=0,0,$Y$5=FALSE,AVERAGE($I14,T$9,$T$5),$Y$5=TRUE,AVERAGE($I14,T$9,$T$5)*1.2)</f>
        <v>#NAME?</v>
      </c>
      <c r="U14" s="259" t="e">
        <f t="array" aca="1" ref="U14" ca="1">_xlfn.IFS($T$5=0,0,$Y$5=FALSE,AVERAGE($I14,U$9,$T$5),$Y$5=TRUE,AVERAGE($I14,U$9,$T$5)*1.2)</f>
        <v>#NAME?</v>
      </c>
      <c r="W14" s="259"/>
      <c r="X14" s="231"/>
      <c r="Y14" s="261"/>
      <c r="Z14" s="261"/>
      <c r="AA14" s="262"/>
    </row>
    <row r="15" spans="1:29" ht="24.75" customHeight="1">
      <c r="G15" s="797"/>
      <c r="H15" s="257" t="s">
        <v>1174</v>
      </c>
      <c r="I15" s="258">
        <v>6</v>
      </c>
      <c r="J15" s="259">
        <v>0</v>
      </c>
      <c r="K15" s="259" t="e">
        <f t="array" aca="1" ref="K15" ca="1">_xlfn.IFS($T$5=0,0,$Y$5=FALSE,AVERAGE($I15,K$9,$T$5),$Y$5=TRUE,AVERAGE($I15,K$9,$T$5)*1.2)</f>
        <v>#NAME?</v>
      </c>
      <c r="L15" s="259" t="e">
        <f t="array" aca="1" ref="L15" ca="1">_xlfn.IFS($T$5=0,0,$Y$5=FALSE,AVERAGE($I15,L$9,$T$5),$Y$5=TRUE,AVERAGE($I15,L$9,$T$5)*1.2)</f>
        <v>#NAME?</v>
      </c>
      <c r="M15" s="259" t="e">
        <f t="array" aca="1" ref="M15" ca="1">_xlfn.IFS($T$5=0,0,$Y$5=FALSE,AVERAGE($I15,M$9,$T$5),$Y$5=TRUE,AVERAGE($I15,M$9,$T$5)*1.2)</f>
        <v>#NAME?</v>
      </c>
      <c r="N15" s="259" t="e">
        <f t="array" aca="1" ref="N15" ca="1">_xlfn.IFS($T$5=0,0,$Y$5=FALSE,AVERAGE($I15,N$9,$T$5),$Y$5=TRUE,AVERAGE($I15,N$9,$T$5)*1.2)</f>
        <v>#NAME?</v>
      </c>
      <c r="O15" s="259" t="e">
        <f t="array" aca="1" ref="O15" ca="1">_xlfn.IFS($T$5=0,0,$Y$5=FALSE,AVERAGE($I15,O$9,$T$5),$Y$5=TRUE,AVERAGE($I15,O$9,$T$5)*1.2)</f>
        <v>#NAME?</v>
      </c>
      <c r="P15" s="259" t="e">
        <f t="array" aca="1" ref="P15" ca="1">_xlfn.IFS($T$5=0,0,$Y$5=FALSE,AVERAGE($I15,P$9,$T$5),$Y$5=TRUE,AVERAGE($I15,P$9,$T$5)*1.2)</f>
        <v>#NAME?</v>
      </c>
      <c r="Q15" s="259" t="e">
        <f t="array" aca="1" ref="Q15" ca="1">_xlfn.IFS($T$5=0,0,$Y$5=FALSE,AVERAGE($I15,Q$9,$T$5),$Y$5=TRUE,AVERAGE($I15,Q$9,$T$5)*1.2)</f>
        <v>#NAME?</v>
      </c>
      <c r="R15" s="259" t="e">
        <f t="array" aca="1" ref="R15" ca="1">_xlfn.IFS($T$5=0,0,$Y$5=FALSE,AVERAGE($I15,R$9,$T$5),$Y$5=TRUE,AVERAGE($I15,R$9,$T$5)*1.2)</f>
        <v>#NAME?</v>
      </c>
      <c r="S15" s="259" t="e">
        <f t="array" aca="1" ref="S15" ca="1">_xlfn.IFS($T$5=0,0,$Y$5=FALSE,AVERAGE($I15,S$9,$T$5),$Y$5=TRUE,AVERAGE($I15,S$9,$T$5)*1.2)</f>
        <v>#NAME?</v>
      </c>
      <c r="T15" s="259" t="e">
        <f t="array" aca="1" ref="T15" ca="1">_xlfn.IFS($T$5=0,0,$Y$5=FALSE,AVERAGE($I15,T$9,$T$5),$Y$5=TRUE,AVERAGE($I15,T$9,$T$5)*1.2)</f>
        <v>#NAME?</v>
      </c>
      <c r="U15" s="259" t="e">
        <f t="array" aca="1" ref="U15" ca="1">_xlfn.IFS($T$5=0,0,$Y$5=FALSE,AVERAGE($I15,U$9,$T$5),$Y$5=TRUE,AVERAGE($I15,U$9,$T$5)*1.2)</f>
        <v>#NAME?</v>
      </c>
      <c r="W15" s="259"/>
      <c r="X15" s="231"/>
      <c r="Y15" s="261"/>
      <c r="Z15" s="261"/>
      <c r="AA15" s="262"/>
      <c r="AC15" s="232"/>
    </row>
    <row r="16" spans="1:29" ht="24.75" customHeight="1">
      <c r="B16" s="263"/>
      <c r="C16" s="263"/>
      <c r="D16" s="264"/>
      <c r="G16" s="797"/>
      <c r="H16" s="257" t="s">
        <v>1175</v>
      </c>
      <c r="I16" s="258">
        <v>7</v>
      </c>
      <c r="J16" s="259">
        <v>0</v>
      </c>
      <c r="K16" s="259" t="e">
        <f t="array" aca="1" ref="K16" ca="1">_xlfn.IFS($T$5=0,0,$Y$5=FALSE,AVERAGE($I16,K$9,$T$5),$Y$5=TRUE,AVERAGE($I16,K$9,$T$5)*1.2)</f>
        <v>#NAME?</v>
      </c>
      <c r="L16" s="259" t="e">
        <f t="array" aca="1" ref="L16" ca="1">_xlfn.IFS($T$5=0,0,$Y$5=FALSE,AVERAGE($I16,L$9,$T$5),$Y$5=TRUE,AVERAGE($I16,L$9,$T$5)*1.2)</f>
        <v>#NAME?</v>
      </c>
      <c r="M16" s="259" t="e">
        <f t="array" aca="1" ref="M16" ca="1">_xlfn.IFS($T$5=0,0,$Y$5=FALSE,AVERAGE($I16,M$9,$T$5),$Y$5=TRUE,AVERAGE($I16,M$9,$T$5)*1.2)</f>
        <v>#NAME?</v>
      </c>
      <c r="N16" s="259" t="e">
        <f t="array" aca="1" ref="N16" ca="1">_xlfn.IFS($T$5=0,0,$Y$5=FALSE,AVERAGE($I16,N$9,$T$5),$Y$5=TRUE,AVERAGE($I16,N$9,$T$5)*1.2)</f>
        <v>#NAME?</v>
      </c>
      <c r="O16" s="259" t="e">
        <f t="array" aca="1" ref="O16" ca="1">_xlfn.IFS($T$5=0,0,$Y$5=FALSE,AVERAGE($I16,O$9,$T$5),$Y$5=TRUE,AVERAGE($I16,O$9,$T$5)*1.2)</f>
        <v>#NAME?</v>
      </c>
      <c r="P16" s="259" t="e">
        <f t="array" aca="1" ref="P16" ca="1">_xlfn.IFS($T$5=0,0,$Y$5=FALSE,AVERAGE($I16,P$9,$T$5),$Y$5=TRUE,AVERAGE($I16,P$9,$T$5)*1.2)</f>
        <v>#NAME?</v>
      </c>
      <c r="Q16" s="259" t="e">
        <f t="array" aca="1" ref="Q16" ca="1">_xlfn.IFS($T$5=0,0,$Y$5=FALSE,AVERAGE($I16,Q$9,$T$5),$Y$5=TRUE,AVERAGE($I16,Q$9,$T$5)*1.2)</f>
        <v>#NAME?</v>
      </c>
      <c r="R16" s="259" t="e">
        <f t="array" aca="1" ref="R16" ca="1">_xlfn.IFS($T$5=0,0,$Y$5=FALSE,AVERAGE($I16,R$9,$T$5),$Y$5=TRUE,AVERAGE($I16,R$9,$T$5)*1.2)</f>
        <v>#NAME?</v>
      </c>
      <c r="S16" s="259" t="e">
        <f t="array" aca="1" ref="S16" ca="1">_xlfn.IFS($T$5=0,0,$Y$5=FALSE,AVERAGE($I16,S$9,$T$5),$Y$5=TRUE,AVERAGE($I16,S$9,$T$5)*1.2)</f>
        <v>#NAME?</v>
      </c>
      <c r="T16" s="259" t="e">
        <f t="array" aca="1" ref="T16" ca="1">_xlfn.IFS($T$5=0,0,$Y$5=FALSE,AVERAGE($I16,T$9,$T$5),$Y$5=TRUE,AVERAGE($I16,T$9,$T$5)*1.2)</f>
        <v>#NAME?</v>
      </c>
      <c r="U16" s="259" t="e">
        <f t="array" aca="1" ref="U16" ca="1">_xlfn.IFS($T$5=0,0,$Y$5=FALSE,AVERAGE($I16,U$9,$T$5),$Y$5=TRUE,AVERAGE($I16,U$9,$T$5)*1.2)</f>
        <v>#NAME?</v>
      </c>
      <c r="W16" s="259"/>
      <c r="X16" s="231"/>
      <c r="Y16" s="261"/>
      <c r="Z16" s="261"/>
      <c r="AA16" s="262"/>
    </row>
    <row r="17" spans="2:29" ht="24.75" customHeight="1">
      <c r="B17" s="263"/>
      <c r="F17" s="550"/>
      <c r="G17" s="797"/>
      <c r="H17" s="257" t="s">
        <v>1176</v>
      </c>
      <c r="I17" s="258">
        <v>8</v>
      </c>
      <c r="J17" s="259">
        <v>0</v>
      </c>
      <c r="K17" s="259" t="e">
        <f t="array" aca="1" ref="K17" ca="1">_xlfn.IFS($T$5=0,0,$Y$5=FALSE,AVERAGE($I17,K$9,$T$5),$Y$5=TRUE,AVERAGE($I17,K$9,$T$5)*1.2)</f>
        <v>#NAME?</v>
      </c>
      <c r="L17" s="259" t="e">
        <f t="array" aca="1" ref="L17" ca="1">_xlfn.IFS($T$5=0,0,$Y$5=FALSE,AVERAGE($I17,L$9,$T$5),$Y$5=TRUE,AVERAGE($I17,L$9,$T$5)*1.2)</f>
        <v>#NAME?</v>
      </c>
      <c r="M17" s="259" t="e">
        <f t="array" aca="1" ref="M17" ca="1">_xlfn.IFS($T$5=0,0,$Y$5=FALSE,AVERAGE($I17,M$9,$T$5),$Y$5=TRUE,AVERAGE($I17,M$9,$T$5)*1.2)</f>
        <v>#NAME?</v>
      </c>
      <c r="N17" s="259" t="e">
        <f t="array" aca="1" ref="N17" ca="1">_xlfn.IFS($T$5=0,0,$Y$5=FALSE,AVERAGE($I17,N$9,$T$5),$Y$5=TRUE,AVERAGE($I17,N$9,$T$5)*1.2)</f>
        <v>#NAME?</v>
      </c>
      <c r="O17" s="259" t="e">
        <f t="array" aca="1" ref="O17" ca="1">_xlfn.IFS($T$5=0,0,$Y$5=FALSE,AVERAGE($I17,O$9,$T$5),$Y$5=TRUE,AVERAGE($I17,O$9,$T$5)*1.2)</f>
        <v>#NAME?</v>
      </c>
      <c r="P17" s="259" t="e">
        <f t="array" aca="1" ref="P17" ca="1">_xlfn.IFS($T$5=0,0,$Y$5=FALSE,AVERAGE($I17,P$9,$T$5),$Y$5=TRUE,AVERAGE($I17,P$9,$T$5)*1.2)</f>
        <v>#NAME?</v>
      </c>
      <c r="Q17" s="259" t="e">
        <f t="array" aca="1" ref="Q17" ca="1">_xlfn.IFS($T$5=0,0,$Y$5=FALSE,AVERAGE($I17,Q$9,$T$5),$Y$5=TRUE,AVERAGE($I17,Q$9,$T$5)*1.2)</f>
        <v>#NAME?</v>
      </c>
      <c r="R17" s="259" t="e">
        <f t="array" aca="1" ref="R17" ca="1">_xlfn.IFS($T$5=0,0,$Y$5=FALSE,AVERAGE($I17,R$9,$T$5),$Y$5=TRUE,AVERAGE($I17,R$9,$T$5)*1.2)</f>
        <v>#NAME?</v>
      </c>
      <c r="S17" s="259" t="e">
        <f t="array" aca="1" ref="S17" ca="1">_xlfn.IFS($T$5=0,0,$Y$5=FALSE,AVERAGE($I17,S$9,$T$5),$Y$5=TRUE,AVERAGE($I17,S$9,$T$5)*1.2)</f>
        <v>#NAME?</v>
      </c>
      <c r="T17" s="259" t="e">
        <f t="array" aca="1" ref="T17" ca="1">_xlfn.IFS($T$5=0,0,$Y$5=FALSE,AVERAGE($I17,T$9,$T$5),$Y$5=TRUE,AVERAGE($I17,T$9,$T$5)*1.2)</f>
        <v>#NAME?</v>
      </c>
      <c r="U17" s="259" t="e">
        <f t="array" aca="1" ref="U17" ca="1">_xlfn.IFS($T$5=0,0,$Y$5=FALSE,AVERAGE($I17,U$9,$T$5),$Y$5=TRUE,AVERAGE($I17,U$9,$T$5)*1.2)</f>
        <v>#NAME?</v>
      </c>
      <c r="W17" s="259"/>
      <c r="X17" s="231"/>
      <c r="Y17" s="261"/>
      <c r="Z17" s="261"/>
      <c r="AA17" s="262"/>
      <c r="AB17" s="265"/>
      <c r="AC17" s="232"/>
    </row>
    <row r="18" spans="2:29" ht="24.75" customHeight="1">
      <c r="B18" s="263"/>
      <c r="C18" s="263"/>
      <c r="E18" s="266"/>
      <c r="F18" s="263"/>
      <c r="G18" s="797"/>
      <c r="H18" s="257" t="s">
        <v>1177</v>
      </c>
      <c r="I18" s="258">
        <v>9</v>
      </c>
      <c r="J18" s="259">
        <v>0</v>
      </c>
      <c r="K18" s="259" t="e">
        <f t="array" aca="1" ref="K18" ca="1">_xlfn.IFS($T$5=0,0,$Y$5=FALSE,AVERAGE($I18,K$9,$T$5),$Y$5=TRUE,AVERAGE($I18,K$9,$T$5)*1.2)</f>
        <v>#NAME?</v>
      </c>
      <c r="L18" s="259" t="e">
        <f t="array" aca="1" ref="L18" ca="1">_xlfn.IFS($T$5=0,0,$Y$5=FALSE,AVERAGE($I18,L$9,$T$5),$Y$5=TRUE,AVERAGE($I18,L$9,$T$5)*1.2)</f>
        <v>#NAME?</v>
      </c>
      <c r="M18" s="259" t="e">
        <f t="array" aca="1" ref="M18" ca="1">_xlfn.IFS($T$5=0,0,$Y$5=FALSE,AVERAGE($I18,M$9,$T$5),$Y$5=TRUE,AVERAGE($I18,M$9,$T$5)*1.2)</f>
        <v>#NAME?</v>
      </c>
      <c r="N18" s="259" t="e">
        <f t="array" aca="1" ref="N18" ca="1">_xlfn.IFS($T$5=0,0,$Y$5=FALSE,AVERAGE($I18,N$9,$T$5),$Y$5=TRUE,AVERAGE($I18,N$9,$T$5)*1.2)</f>
        <v>#NAME?</v>
      </c>
      <c r="O18" s="259" t="e">
        <f t="array" aca="1" ref="O18" ca="1">_xlfn.IFS($T$5=0,0,$Y$5=FALSE,AVERAGE($I18,O$9,$T$5),$Y$5=TRUE,AVERAGE($I18,O$9,$T$5)*1.2)</f>
        <v>#NAME?</v>
      </c>
      <c r="P18" s="259" t="e">
        <f t="array" aca="1" ref="P18" ca="1">_xlfn.IFS($T$5=0,0,$Y$5=FALSE,AVERAGE($I18,P$9,$T$5),$Y$5=TRUE,AVERAGE($I18,P$9,$T$5)*1.2)</f>
        <v>#NAME?</v>
      </c>
      <c r="Q18" s="259" t="e">
        <f t="array" aca="1" ref="Q18" ca="1">_xlfn.IFS($T$5=0,0,$Y$5=FALSE,AVERAGE($I18,Q$9,$T$5),$Y$5=TRUE,AVERAGE($I18,Q$9,$T$5)*1.2)</f>
        <v>#NAME?</v>
      </c>
      <c r="R18" s="259" t="e">
        <f t="array" aca="1" ref="R18" ca="1">_xlfn.IFS($T$5=0,0,$Y$5=FALSE,AVERAGE($I18,R$9,$T$5),$Y$5=TRUE,AVERAGE($I18,R$9,$T$5)*1.2)</f>
        <v>#NAME?</v>
      </c>
      <c r="S18" s="259" t="e">
        <f t="array" aca="1" ref="S18" ca="1">_xlfn.IFS($T$5=0,0,$Y$5=FALSE,AVERAGE($I18,S$9,$T$5),$Y$5=TRUE,AVERAGE($I18,S$9,$T$5)*1.2)</f>
        <v>#NAME?</v>
      </c>
      <c r="T18" s="259" t="e">
        <f t="array" aca="1" ref="T18" ca="1">_xlfn.IFS($T$5=0,0,$Y$5=FALSE,AVERAGE($I18,T$9,$T$5),$Y$5=TRUE,AVERAGE($I18,T$9,$T$5)*1.2)</f>
        <v>#NAME?</v>
      </c>
      <c r="U18" s="259" t="e">
        <f t="array" aca="1" ref="U18" ca="1">_xlfn.IFS($T$5=0,0,$Y$5=FALSE,AVERAGE($I18,U$9,$T$5),$Y$5=TRUE,AVERAGE($I18,U$9,$T$5)*1.2)</f>
        <v>#NAME?</v>
      </c>
      <c r="W18" s="259"/>
      <c r="X18" s="231"/>
      <c r="Y18" s="261"/>
      <c r="Z18" s="261"/>
      <c r="AA18" s="262"/>
    </row>
    <row r="19" spans="2:29" ht="24.75" customHeight="1">
      <c r="G19" s="797"/>
      <c r="H19" s="267" t="s">
        <v>177</v>
      </c>
      <c r="I19" s="258">
        <v>10</v>
      </c>
      <c r="J19" s="259">
        <v>0</v>
      </c>
      <c r="K19" s="259" t="e">
        <f t="array" aca="1" ref="K19" ca="1">_xlfn.IFS($T$5=0,0,$Y$5=FALSE,AVERAGE($I19,K$9,$T$5),$Y$5=TRUE,AVERAGE($I19,K$9,$T$5)*1.2)</f>
        <v>#NAME?</v>
      </c>
      <c r="L19" s="259" t="e">
        <f t="array" aca="1" ref="L19" ca="1">_xlfn.IFS($T$5=0,0,$Y$5=FALSE,AVERAGE($I19,L$9,$T$5),$Y$5=TRUE,AVERAGE($I19,L$9,$T$5)*1.2)</f>
        <v>#NAME?</v>
      </c>
      <c r="M19" s="259" t="e">
        <f t="array" aca="1" ref="M19" ca="1">_xlfn.IFS($T$5=0,0,$Y$5=FALSE,AVERAGE($I19,M$9,$T$5),$Y$5=TRUE,AVERAGE($I19,M$9,$T$5)*1.2)</f>
        <v>#NAME?</v>
      </c>
      <c r="N19" s="259" t="e">
        <f t="array" aca="1" ref="N19" ca="1">_xlfn.IFS($T$5=0,0,$Y$5=FALSE,AVERAGE($I19,N$9,$T$5),$Y$5=TRUE,AVERAGE($I19,N$9,$T$5)*1.2)</f>
        <v>#NAME?</v>
      </c>
      <c r="O19" s="259" t="e">
        <f t="array" aca="1" ref="O19" ca="1">_xlfn.IFS($T$5=0,0,$Y$5=FALSE,AVERAGE($I19,O$9,$T$5),$Y$5=TRUE,AVERAGE($I19,O$9,$T$5)*1.2)</f>
        <v>#NAME?</v>
      </c>
      <c r="P19" s="259" t="e">
        <f t="array" aca="1" ref="P19" ca="1">_xlfn.IFS($T$5=0,0,$Y$5=FALSE,AVERAGE($I19,P$9,$T$5),$Y$5=TRUE,AVERAGE($I19,P$9,$T$5)*1.2)</f>
        <v>#NAME?</v>
      </c>
      <c r="Q19" s="259" t="e">
        <f t="array" aca="1" ref="Q19" ca="1">_xlfn.IFS($T$5=0,0,$Y$5=FALSE,AVERAGE($I19,Q$9,$T$5),$Y$5=TRUE,AVERAGE($I19,Q$9,$T$5)*1.2)</f>
        <v>#NAME?</v>
      </c>
      <c r="R19" s="259" t="e">
        <f t="array" aca="1" ref="R19" ca="1">_xlfn.IFS($T$5=0,0,$Y$5=FALSE,AVERAGE($I19,R$9,$T$5),$Y$5=TRUE,AVERAGE($I19,R$9,$T$5)*1.2)</f>
        <v>#NAME?</v>
      </c>
      <c r="S19" s="259" t="e">
        <f t="array" aca="1" ref="S19" ca="1">_xlfn.IFS($T$5=0,0,$Y$5=FALSE,AVERAGE($I19,S$9,$T$5),$Y$5=TRUE,AVERAGE($I19,S$9,$T$5)*1.2)</f>
        <v>#NAME?</v>
      </c>
      <c r="T19" s="259" t="e">
        <f t="array" aca="1" ref="T19" ca="1">_xlfn.IFS($T$5=0,0,$Y$5=FALSE,AVERAGE($I19,T$9,$T$5),$Y$5=TRUE,AVERAGE($I19,T$9,$T$5)*1.2)</f>
        <v>#NAME?</v>
      </c>
      <c r="U19" s="259" t="e">
        <f t="array" aca="1" ref="U19" ca="1">_xlfn.IFS($T$5=0,0,$Y$5=FALSE,AVERAGE($I19,U$9,$T$5),$Y$5=TRUE,AVERAGE($I19,U$9,$T$5)*1.2)</f>
        <v>#NAME?</v>
      </c>
      <c r="W19" s="259"/>
      <c r="X19" s="231"/>
      <c r="Y19" s="261"/>
      <c r="Z19" s="261"/>
      <c r="AA19" s="262"/>
      <c r="AC19" s="232"/>
    </row>
    <row r="20" spans="2:29" ht="24.75" customHeight="1">
      <c r="G20" s="797"/>
      <c r="H20" s="267" t="s">
        <v>1178</v>
      </c>
      <c r="I20" s="258">
        <v>11</v>
      </c>
      <c r="J20" s="259">
        <v>0</v>
      </c>
      <c r="K20" s="259" t="e">
        <f t="array" aca="1" ref="K20" ca="1">_xlfn.IFS($T$5=0,0,$Y$5=FALSE,AVERAGE($I20,K$9,$T$5),$Y$5=TRUE,AVERAGE($I20,K$9,$T$5)*1.2)</f>
        <v>#NAME?</v>
      </c>
      <c r="L20" s="259" t="e">
        <f t="array" aca="1" ref="L20" ca="1">_xlfn.IFS($T$5=0,0,$Y$5=FALSE,AVERAGE($I20,L$9,$T$5),$Y$5=TRUE,AVERAGE($I20,L$9,$T$5)*1.2)</f>
        <v>#NAME?</v>
      </c>
      <c r="M20" s="259" t="e">
        <f t="array" aca="1" ref="M20" ca="1">_xlfn.IFS($T$5=0,0,$Y$5=FALSE,AVERAGE($I20,M$9,$T$5),$Y$5=TRUE,AVERAGE($I20,M$9,$T$5)*1.2)</f>
        <v>#NAME?</v>
      </c>
      <c r="N20" s="259" t="e">
        <f t="array" aca="1" ref="N20" ca="1">_xlfn.IFS($T$5=0,0,$Y$5=FALSE,AVERAGE($I20,N$9,$T$5),$Y$5=TRUE,AVERAGE($I20,N$9,$T$5)*1.2)</f>
        <v>#NAME?</v>
      </c>
      <c r="O20" s="259" t="e">
        <f t="array" aca="1" ref="O20" ca="1">_xlfn.IFS($T$5=0,0,$Y$5=FALSE,AVERAGE($I20,O$9,$T$5),$Y$5=TRUE,AVERAGE($I20,O$9,$T$5)*1.2)</f>
        <v>#NAME?</v>
      </c>
      <c r="P20" s="259" t="e">
        <f t="array" aca="1" ref="P20" ca="1">_xlfn.IFS($T$5=0,0,$Y$5=FALSE,AVERAGE($I20,P$9,$T$5),$Y$5=TRUE,AVERAGE($I20,P$9,$T$5)*1.2)</f>
        <v>#NAME?</v>
      </c>
      <c r="Q20" s="259" t="e">
        <f t="array" aca="1" ref="Q20" ca="1">_xlfn.IFS($T$5=0,0,$Y$5=FALSE,AVERAGE($I20,Q$9,$T$5),$Y$5=TRUE,AVERAGE($I20,Q$9,$T$5)*1.2)</f>
        <v>#NAME?</v>
      </c>
      <c r="R20" s="259" t="e">
        <f t="array" aca="1" ref="R20" ca="1">_xlfn.IFS($T$5=0,0,$Y$5=FALSE,AVERAGE($I20,R$9,$T$5),$Y$5=TRUE,AVERAGE($I20,R$9,$T$5)*1.2)</f>
        <v>#NAME?</v>
      </c>
      <c r="S20" s="259" t="e">
        <f t="array" aca="1" ref="S20" ca="1">_xlfn.IFS($T$5=0,0,$Y$5=FALSE,AVERAGE($I20,S$9,$T$5),$Y$5=TRUE,AVERAGE($I20,S$9,$T$5)*1.2)</f>
        <v>#NAME?</v>
      </c>
      <c r="T20" s="259" t="e">
        <f t="array" aca="1" ref="T20" ca="1">_xlfn.IFS($T$5=0,0,$Y$5=FALSE,AVERAGE($I20,T$9,$T$5),$Y$5=TRUE,AVERAGE($I20,T$9,$T$5)*1.2)</f>
        <v>#NAME?</v>
      </c>
      <c r="U20" s="259" t="e">
        <f t="array" aca="1" ref="U20" ca="1">_xlfn.IFS($T$5=0,0,$Y$5=FALSE,AVERAGE($I20,U$9,$T$5),$Y$5=TRUE,AVERAGE($I20,U$9,$T$5)*1.2)</f>
        <v>#NAME?</v>
      </c>
      <c r="W20" s="259"/>
    </row>
    <row r="21" spans="2:29" ht="24.75" customHeight="1">
      <c r="B21" s="263"/>
      <c r="C21" s="263"/>
      <c r="D21" s="263"/>
      <c r="E21" s="266"/>
      <c r="F21" s="263"/>
      <c r="G21" s="904"/>
      <c r="H21" s="267" t="s">
        <v>1179</v>
      </c>
      <c r="I21" s="258">
        <v>12</v>
      </c>
      <c r="J21" s="259">
        <v>0</v>
      </c>
      <c r="K21" s="259" t="e">
        <f t="array" aca="1" ref="K21" ca="1">_xlfn.IFS($T$5=0,0,$Y$5=FALSE,AVERAGE($I21,K$9,$T$5),$Y$5=TRUE,AVERAGE($I21,K$9,$T$5)*1.2)</f>
        <v>#NAME?</v>
      </c>
      <c r="L21" s="259" t="e">
        <f t="array" aca="1" ref="L21" ca="1">_xlfn.IFS($T$5=0,0,$Y$5=FALSE,AVERAGE($I21,L$9,$T$5),$Y$5=TRUE,AVERAGE($I21,L$9,$T$5)*1.2)</f>
        <v>#NAME?</v>
      </c>
      <c r="M21" s="259" t="e">
        <f t="array" aca="1" ref="M21" ca="1">_xlfn.IFS($T$5=0,0,$Y$5=FALSE,AVERAGE($I21,M$9,$T$5),$Y$5=TRUE,AVERAGE($I21,M$9,$T$5)*1.2)</f>
        <v>#NAME?</v>
      </c>
      <c r="N21" s="259" t="e">
        <f t="array" aca="1" ref="N21" ca="1">_xlfn.IFS($T$5=0,0,$Y$5=FALSE,AVERAGE($I21,N$9,$T$5),$Y$5=TRUE,AVERAGE($I21,N$9,$T$5)*1.2)</f>
        <v>#NAME?</v>
      </c>
      <c r="O21" s="259" t="e">
        <f t="array" aca="1" ref="O21" ca="1">_xlfn.IFS($T$5=0,0,$Y$5=FALSE,AVERAGE($I21,O$9,$T$5),$Y$5=TRUE,AVERAGE($I21,O$9,$T$5)*1.2)</f>
        <v>#NAME?</v>
      </c>
      <c r="P21" s="259" t="e">
        <f t="array" aca="1" ref="P21" ca="1">_xlfn.IFS($T$5=0,0,$Y$5=FALSE,AVERAGE($I21,P$9,$T$5),$Y$5=TRUE,AVERAGE($I21,P$9,$T$5)*1.2)</f>
        <v>#NAME?</v>
      </c>
      <c r="Q21" s="259" t="e">
        <f t="array" aca="1" ref="Q21" ca="1">_xlfn.IFS($T$5=0,0,$Y$5=FALSE,AVERAGE($I21,Q$9,$T$5),$Y$5=TRUE,AVERAGE($I21,Q$9,$T$5)*1.2)</f>
        <v>#NAME?</v>
      </c>
      <c r="R21" s="259" t="e">
        <f t="array" aca="1" ref="R21" ca="1">_xlfn.IFS($T$5=0,0,$Y$5=FALSE,AVERAGE($I21,R$9,$T$5),$Y$5=TRUE,AVERAGE($I21,R$9,$T$5)*1.2)</f>
        <v>#NAME?</v>
      </c>
      <c r="S21" s="259" t="e">
        <f t="array" aca="1" ref="S21" ca="1">_xlfn.IFS($T$5=0,0,$Y$5=FALSE,AVERAGE($I21,S$9,$T$5),$Y$5=TRUE,AVERAGE($I21,S$9,$T$5)*1.2)</f>
        <v>#NAME?</v>
      </c>
      <c r="T21" s="259" t="e">
        <f t="array" aca="1" ref="T21" ca="1">_xlfn.IFS($T$5=0,0,$Y$5=FALSE,AVERAGE($I21,T$9,$T$5),$Y$5=TRUE,AVERAGE($I21,T$9,$T$5)*1.2)</f>
        <v>#NAME?</v>
      </c>
      <c r="U21" s="259" t="e">
        <f t="array" aca="1" ref="U21" ca="1">_xlfn.IFS($T$5=0,0,$Y$5=FALSE,AVERAGE($I21,U$9,$T$5),$Y$5=TRUE,AVERAGE($I21,U$9,$T$5)*1.2)</f>
        <v>#NAME?</v>
      </c>
      <c r="W21" s="259"/>
    </row>
    <row r="22" spans="2:29" ht="20.25" customHeight="1">
      <c r="B22" s="263"/>
      <c r="C22" s="263"/>
      <c r="D22" s="263"/>
      <c r="E22" s="266"/>
      <c r="F22" s="263"/>
      <c r="H22" s="268"/>
      <c r="J22" s="564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</row>
    <row r="23" spans="2:29" ht="26.25" hidden="1" customHeight="1">
      <c r="G23" s="564"/>
      <c r="H23" s="268"/>
      <c r="I23" s="567"/>
      <c r="J23" s="567"/>
    </row>
    <row r="24" spans="2:29" hidden="1"/>
    <row r="25" spans="2:29" ht="16.5" hidden="1" customHeight="1">
      <c r="G25" s="263"/>
      <c r="H25" s="263"/>
      <c r="I25" s="596" t="s">
        <v>150</v>
      </c>
      <c r="J25" s="511" t="s">
        <v>154</v>
      </c>
      <c r="K25" s="932" t="s">
        <v>1180</v>
      </c>
      <c r="L25" s="610"/>
      <c r="Q25" s="269"/>
      <c r="R25" s="270" t="s">
        <v>664</v>
      </c>
      <c r="S25" s="270"/>
      <c r="T25" s="271">
        <v>100</v>
      </c>
    </row>
    <row r="26" spans="2:29" ht="16.5" hidden="1" customHeight="1">
      <c r="G26" s="905" t="s">
        <v>657</v>
      </c>
      <c r="H26" s="610"/>
      <c r="I26" s="272">
        <v>45292</v>
      </c>
      <c r="J26" s="273">
        <v>45292</v>
      </c>
      <c r="K26" s="913" t="str">
        <f>IF(ISBLANK(I26),"",IF(J26=I26,"1",(J26-I26)+1))</f>
        <v>1</v>
      </c>
      <c r="L26" s="610"/>
      <c r="Q26" s="269"/>
      <c r="R26" s="274" t="s">
        <v>1181</v>
      </c>
      <c r="S26" s="275"/>
      <c r="T26" s="276">
        <v>130</v>
      </c>
    </row>
    <row r="27" spans="2:29" ht="16.5" hidden="1" customHeight="1">
      <c r="G27" s="263"/>
      <c r="H27" s="263"/>
      <c r="I27" s="272"/>
      <c r="J27" s="273"/>
      <c r="K27" s="913"/>
      <c r="L27" s="610"/>
      <c r="Q27" s="259"/>
      <c r="R27" s="277"/>
      <c r="S27" s="261"/>
      <c r="T27" s="278">
        <f>T26/T25</f>
        <v>1.3</v>
      </c>
    </row>
    <row r="28" spans="2:29" ht="16.5" hidden="1" customHeight="1">
      <c r="G28" s="917" t="s">
        <v>1182</v>
      </c>
      <c r="H28" s="911"/>
      <c r="I28" s="279">
        <v>45292</v>
      </c>
      <c r="J28" s="280">
        <v>45293</v>
      </c>
      <c r="K28" s="910">
        <f>IF(ISBLANK(I28),"",IF(J28=I28,"0",(J28-I28)+1))</f>
        <v>2</v>
      </c>
      <c r="L28" s="911"/>
      <c r="Q28" s="259"/>
      <c r="R28" s="263"/>
      <c r="S28" s="264"/>
      <c r="T28" s="551" t="e">
        <f t="array" aca="1" ref="T28" ca="1">_xlfn.IFS(T27*100&lt;15,0,AND(T27*100&gt;=15,T27*100&lt;25),2,AND(T27*100&gt;=25,T27*100&lt;35),3,AND(T27*100&gt;=35,T27*100&lt;45),4,AND(T27*100&gt;=45,T27*100&lt;55),5,AND(T27*100&gt;=55,T27*100&lt;65),6,AND(T27*100&gt;=65,T27*100&lt;75),7,AND(T27*100&gt;=75,T27*100&lt;85),8,AND(T27*100&gt;=85,T27*100&lt;95),9,AND(T27*100&gt;=95,T27*100&lt;105),10,AND(T27*100&gt;=105,T27*100&lt;125),11,(T27*100&gt;=125),12)</f>
        <v>#NAME?</v>
      </c>
    </row>
    <row r="29" spans="2:29" hidden="1">
      <c r="G29" s="264"/>
      <c r="H29" s="264"/>
      <c r="I29" s="912" t="e">
        <f t="array" aca="1" ref="I29" ca="1">IF(ISBLANK(J28),"",IF((J28)=(J26),"DENTRO DO PRAZO",(CONCATENATE(_xlfn.IFS((J28)&gt;(J26),"ATRASADO EM ",(J28)&lt;(J26),"ANTECIPADO EM "),ABS(J28-J26),IF((J28-J26)&lt;&gt;0," DIAS"," DIA"),))))</f>
        <v>#NAME?</v>
      </c>
      <c r="J29" s="631"/>
      <c r="K29" s="631"/>
      <c r="L29" s="632"/>
    </row>
    <row r="30" spans="2:29" hidden="1">
      <c r="G30" s="263"/>
      <c r="H30" s="281"/>
      <c r="I30" s="916">
        <f>(K28-K26)/(K26)</f>
        <v>1</v>
      </c>
      <c r="J30" s="618"/>
      <c r="K30" s="618"/>
      <c r="L30" s="610"/>
    </row>
    <row r="31" spans="2:29" hidden="1"/>
    <row r="32" spans="2:29" ht="25.5" customHeight="1">
      <c r="B32" s="918" t="s">
        <v>1183</v>
      </c>
      <c r="C32" s="618"/>
      <c r="D32" s="618"/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/>
      <c r="R32" s="618"/>
      <c r="S32" s="618"/>
      <c r="T32" s="618"/>
      <c r="U32" s="618"/>
      <c r="V32" s="618"/>
      <c r="W32" s="618"/>
      <c r="X32" s="618"/>
      <c r="Y32" s="618"/>
      <c r="Z32" s="610"/>
    </row>
    <row r="34" spans="6:23" ht="28.5" customHeight="1">
      <c r="T34" s="920" t="s">
        <v>1035</v>
      </c>
      <c r="U34" s="618"/>
      <c r="V34" s="610"/>
    </row>
    <row r="35" spans="6:23">
      <c r="T35" s="229"/>
      <c r="U35" s="229"/>
      <c r="V35" s="229"/>
    </row>
    <row r="36" spans="6:23" ht="30" customHeight="1">
      <c r="G36" s="927" t="s">
        <v>1184</v>
      </c>
      <c r="H36" s="618"/>
      <c r="I36" s="618"/>
      <c r="J36" s="618"/>
      <c r="K36" s="618"/>
      <c r="L36" s="618"/>
      <c r="M36" s="618"/>
      <c r="N36" s="618"/>
      <c r="O36" s="928"/>
      <c r="P36" s="897" t="s">
        <v>16</v>
      </c>
      <c r="Q36" s="898"/>
      <c r="R36" s="899"/>
      <c r="S36" s="231"/>
      <c r="T36" s="921" t="s">
        <v>1185</v>
      </c>
      <c r="U36" s="922"/>
      <c r="V36" s="923"/>
      <c r="W36" s="556"/>
    </row>
    <row r="37" spans="6:23">
      <c r="G37" s="229"/>
      <c r="H37" s="562"/>
      <c r="I37" s="233"/>
      <c r="J37" s="282"/>
      <c r="K37" s="282"/>
      <c r="L37" s="282"/>
      <c r="M37" s="282"/>
      <c r="N37" s="282"/>
      <c r="O37" s="282"/>
      <c r="P37" s="229"/>
      <c r="Q37" s="229"/>
      <c r="R37" s="229"/>
      <c r="T37" s="577"/>
      <c r="U37" s="577"/>
      <c r="V37" s="577"/>
    </row>
    <row r="38" spans="6:23" ht="30" customHeight="1">
      <c r="F38" s="231"/>
      <c r="G38" s="931" t="s">
        <v>1186</v>
      </c>
      <c r="H38" s="618"/>
      <c r="I38" s="618"/>
      <c r="J38" s="618"/>
      <c r="K38" s="618"/>
      <c r="L38" s="618"/>
      <c r="M38" s="618"/>
      <c r="N38" s="618"/>
      <c r="O38" s="618"/>
      <c r="P38" s="906">
        <v>10</v>
      </c>
      <c r="Q38" s="618"/>
      <c r="R38" s="610"/>
      <c r="S38" s="557"/>
      <c r="T38" s="906">
        <f>P38*(1.2)</f>
        <v>12</v>
      </c>
      <c r="U38" s="618"/>
      <c r="V38" s="610"/>
      <c r="W38" s="556"/>
    </row>
    <row r="39" spans="6:23">
      <c r="G39" s="577"/>
      <c r="H39" s="240"/>
      <c r="I39" s="283"/>
      <c r="J39" s="577"/>
      <c r="K39" s="577"/>
      <c r="L39" s="577"/>
      <c r="M39" s="577"/>
      <c r="N39" s="577"/>
      <c r="O39" s="577"/>
      <c r="P39" s="284"/>
      <c r="Q39" s="284"/>
      <c r="R39" s="284"/>
      <c r="T39" s="284"/>
      <c r="U39" s="284"/>
      <c r="V39" s="284"/>
    </row>
    <row r="40" spans="6:23" ht="30" customHeight="1">
      <c r="F40" s="231"/>
      <c r="G40" s="902" t="s">
        <v>1187</v>
      </c>
      <c r="H40" s="618"/>
      <c r="I40" s="618"/>
      <c r="J40" s="618"/>
      <c r="K40" s="618"/>
      <c r="L40" s="618"/>
      <c r="M40" s="618"/>
      <c r="N40" s="618"/>
      <c r="O40" s="610"/>
      <c r="P40" s="901">
        <v>10</v>
      </c>
      <c r="Q40" s="618"/>
      <c r="R40" s="610"/>
      <c r="S40" s="557"/>
      <c r="T40" s="906">
        <f>P40*(1.2)</f>
        <v>12</v>
      </c>
      <c r="U40" s="618"/>
      <c r="V40" s="610"/>
      <c r="W40" s="556"/>
    </row>
    <row r="41" spans="6:23">
      <c r="G41" s="577"/>
      <c r="H41" s="577"/>
      <c r="I41" s="577"/>
      <c r="J41" s="577"/>
      <c r="K41" s="577"/>
      <c r="L41" s="577"/>
      <c r="M41" s="577"/>
      <c r="N41" s="577"/>
      <c r="O41" s="577"/>
      <c r="P41" s="577"/>
      <c r="Q41" s="577"/>
      <c r="R41" s="577"/>
      <c r="T41" s="577"/>
      <c r="U41" s="577"/>
      <c r="V41" s="577"/>
    </row>
    <row r="42" spans="6:23" ht="30" customHeight="1">
      <c r="F42" s="231"/>
      <c r="G42" s="902" t="s">
        <v>1188</v>
      </c>
      <c r="H42" s="618"/>
      <c r="I42" s="618"/>
      <c r="J42" s="618"/>
      <c r="K42" s="618"/>
      <c r="L42" s="618"/>
      <c r="M42" s="618"/>
      <c r="N42" s="618"/>
      <c r="O42" s="610"/>
      <c r="P42" s="901">
        <v>12</v>
      </c>
      <c r="Q42" s="618"/>
      <c r="R42" s="610"/>
      <c r="S42" s="557"/>
      <c r="T42" s="906">
        <f>P42*(1.2)</f>
        <v>14.399999999999999</v>
      </c>
      <c r="U42" s="618"/>
      <c r="V42" s="610"/>
      <c r="W42" s="556"/>
    </row>
    <row r="43" spans="6:23"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T43" s="577"/>
      <c r="U43" s="577"/>
      <c r="V43" s="577"/>
    </row>
    <row r="44" spans="6:23" ht="30" customHeight="1">
      <c r="F44" s="231"/>
      <c r="G44" s="902" t="s">
        <v>1189</v>
      </c>
      <c r="H44" s="618"/>
      <c r="I44" s="618"/>
      <c r="J44" s="618"/>
      <c r="K44" s="618"/>
      <c r="L44" s="618"/>
      <c r="M44" s="618"/>
      <c r="N44" s="618"/>
      <c r="O44" s="610"/>
      <c r="P44" s="909" t="e">
        <f t="array" aca="1" ref="P44" ca="1">_xlfn.IFS(P36="Geral",SUM(0.2*P38,0.1*P40,0.7*P42),P36="Gerencial",SUM(0.1*P38,0.2*P40,0.7*P42))</f>
        <v>#NAME?</v>
      </c>
      <c r="Q44" s="618"/>
      <c r="R44" s="610"/>
      <c r="S44" s="557"/>
      <c r="T44" s="896" t="e">
        <f t="array" aca="1" ref="T44" ca="1">_xlfn.IFS(T36="Geral",SUM(0.2*T38,0.1*T40,0.7*T42),T36="Gerencial",SUM(0.1*T38,0.2*T40,0.7*T42))</f>
        <v>#NAME?</v>
      </c>
      <c r="U44" s="618"/>
      <c r="V44" s="610"/>
      <c r="W44" s="556"/>
    </row>
    <row r="45" spans="6:23">
      <c r="G45" s="564"/>
      <c r="H45" s="268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T45" s="567"/>
      <c r="U45" s="567"/>
      <c r="V45" s="567"/>
    </row>
  </sheetData>
  <mergeCells count="39">
    <mergeCell ref="P40:R40"/>
    <mergeCell ref="S3:U3"/>
    <mergeCell ref="V3:W3"/>
    <mergeCell ref="K3:L3"/>
    <mergeCell ref="P3:Q3"/>
    <mergeCell ref="G36:O36"/>
    <mergeCell ref="W5:X5"/>
    <mergeCell ref="T40:V40"/>
    <mergeCell ref="G40:O40"/>
    <mergeCell ref="G38:O38"/>
    <mergeCell ref="K25:L25"/>
    <mergeCell ref="X3:Y3"/>
    <mergeCell ref="T34:V34"/>
    <mergeCell ref="T36:V36"/>
    <mergeCell ref="K27:L27"/>
    <mergeCell ref="B1:Z1"/>
    <mergeCell ref="G3:I3"/>
    <mergeCell ref="I29:L29"/>
    <mergeCell ref="K26:L26"/>
    <mergeCell ref="P5:S5"/>
    <mergeCell ref="N3:O3"/>
    <mergeCell ref="J7:U7"/>
    <mergeCell ref="G28:H28"/>
    <mergeCell ref="T44:V44"/>
    <mergeCell ref="P36:R36"/>
    <mergeCell ref="T5:U5"/>
    <mergeCell ref="P42:R42"/>
    <mergeCell ref="G44:O44"/>
    <mergeCell ref="G10:G21"/>
    <mergeCell ref="G26:H26"/>
    <mergeCell ref="P38:R38"/>
    <mergeCell ref="L5:O5"/>
    <mergeCell ref="T38:V38"/>
    <mergeCell ref="T42:V42"/>
    <mergeCell ref="P44:R44"/>
    <mergeCell ref="G42:O42"/>
    <mergeCell ref="K28:L28"/>
    <mergeCell ref="I30:L30"/>
    <mergeCell ref="B32:Z32"/>
  </mergeCells>
  <dataValidations count="4">
    <dataValidation type="list" allowBlank="1" showInputMessage="1" showErrorMessage="1" sqref="P3:Q3">
      <formula1>Dificuldade</formula1>
    </dataValidation>
    <dataValidation type="list" allowBlank="1" showInputMessage="1" showErrorMessage="1" sqref="K3:L3">
      <formula1>Impacto</formula1>
    </dataValidation>
    <dataValidation type="list" allowBlank="1" showInputMessage="1" showErrorMessage="1" sqref="P5:S5">
      <formula1>Qualidade</formula1>
    </dataValidation>
    <dataValidation type="list" allowBlank="1" showInputMessage="1" showErrorMessage="1" sqref="P36:R36 T36:V36">
      <formula1>Funcao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19</vt:i4>
      </vt:variant>
    </vt:vector>
  </HeadingPairs>
  <TitlesOfParts>
    <vt:vector size="36" baseType="lpstr">
      <vt:lpstr>Início</vt:lpstr>
      <vt:lpstr>Cadastro</vt:lpstr>
      <vt:lpstr>REQUISITOS</vt:lpstr>
      <vt:lpstr>RESUMO</vt:lpstr>
      <vt:lpstr>Manual</vt:lpstr>
      <vt:lpstr>TEE - descontos</vt:lpstr>
      <vt:lpstr>Desempenho - descontos </vt:lpstr>
      <vt:lpstr>CARREIRA</vt:lpstr>
      <vt:lpstr>Nível</vt:lpstr>
      <vt:lpstr>PT</vt:lpstr>
      <vt:lpstr>PT_R</vt:lpstr>
      <vt:lpstr>PT_CT</vt:lpstr>
      <vt:lpstr>PT_CC</vt:lpstr>
      <vt:lpstr>ROL</vt:lpstr>
      <vt:lpstr>LISTAS</vt:lpstr>
      <vt:lpstr>DFT - GNCP</vt:lpstr>
      <vt:lpstr>ADI</vt:lpstr>
      <vt:lpstr>ARTIGOS</vt:lpstr>
      <vt:lpstr>Atividade</vt:lpstr>
      <vt:lpstr>CComportamental</vt:lpstr>
      <vt:lpstr>Dificuldade</vt:lpstr>
      <vt:lpstr>Funcao</vt:lpstr>
      <vt:lpstr>Impacto</vt:lpstr>
      <vt:lpstr>NCCF</vt:lpstr>
      <vt:lpstr>NCCS</vt:lpstr>
      <vt:lpstr>NCTF</vt:lpstr>
      <vt:lpstr>NCTS</vt:lpstr>
      <vt:lpstr>ORGAOSDELOTACAO</vt:lpstr>
      <vt:lpstr>Prioridade</vt:lpstr>
      <vt:lpstr>Qualidade</vt:lpstr>
      <vt:lpstr>RESPONSABILIDADE</vt:lpstr>
      <vt:lpstr>Tipo_comp_tecnicas</vt:lpstr>
      <vt:lpstr>Tipo_de_atividade</vt:lpstr>
      <vt:lpstr>Tipo_de_entrega</vt:lpstr>
      <vt:lpstr>TITULACAO</vt:lpstr>
      <vt:lpstr>VALIDADO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Mamedes Borges</cp:lastModifiedBy>
  <dcterms:created xsi:type="dcterms:W3CDTF">2024-01-19T10:33:48Z</dcterms:created>
  <dcterms:modified xsi:type="dcterms:W3CDTF">2025-06-05T18:05:02Z</dcterms:modified>
</cp:coreProperties>
</file>