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765\Схемотехника\"/>
    </mc:Choice>
  </mc:AlternateContent>
  <xr:revisionPtr revIDLastSave="0" documentId="13_ncr:1_{41E938A7-BAE2-4B59-8092-B4339DBCFD9C}" xr6:coauthVersionLast="45" xr6:coauthVersionMax="45" xr10:uidLastSave="{00000000-0000-0000-0000-000000000000}"/>
  <bookViews>
    <workbookView xWindow="-120" yWindow="-120" windowWidth="29040" windowHeight="15840" tabRatio="248" activeTab="1" xr2:uid="{AD8C2136-BD3C-4C19-8751-15C462817C39}"/>
  </bookViews>
  <sheets>
    <sheet name="Лист1" sheetId="1" r:id="rId1"/>
    <sheet name="Лист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M3" i="2" l="1"/>
  <c r="M4" i="2"/>
  <c r="J4" i="2"/>
  <c r="J3" i="2"/>
  <c r="H4" i="2"/>
  <c r="H3" i="2"/>
  <c r="R16" i="1"/>
  <c r="R17" i="1"/>
  <c r="R18" i="1"/>
  <c r="R19" i="1"/>
  <c r="N20" i="1"/>
  <c r="N21" i="1"/>
  <c r="N18" i="1"/>
  <c r="O18" i="1"/>
  <c r="N19" i="1"/>
  <c r="O19" i="1"/>
  <c r="L18" i="1"/>
  <c r="L19" i="1"/>
  <c r="K19" i="1"/>
  <c r="K18" i="1"/>
  <c r="O16" i="1"/>
  <c r="O17" i="1"/>
  <c r="N17" i="1"/>
  <c r="N16" i="1"/>
  <c r="L17" i="1"/>
  <c r="L16" i="1"/>
  <c r="G19" i="1"/>
  <c r="G18" i="1"/>
  <c r="G17" i="1"/>
  <c r="G16" i="1"/>
  <c r="B7" i="1"/>
  <c r="J4" i="1"/>
  <c r="E7" i="1"/>
  <c r="D7" i="1"/>
  <c r="G4" i="1" s="1"/>
  <c r="C7" i="1"/>
  <c r="C8" i="1" s="1"/>
  <c r="B8" i="1"/>
  <c r="C11" i="1"/>
  <c r="J2" i="1"/>
  <c r="G2" i="1"/>
  <c r="G3" i="1"/>
  <c r="D8" i="1" l="1"/>
  <c r="G5" i="1" s="1"/>
  <c r="J6" i="1"/>
  <c r="K6" i="1"/>
  <c r="F3" i="1"/>
  <c r="F2" i="1"/>
  <c r="B9" i="1"/>
</calcChain>
</file>

<file path=xl/sharedStrings.xml><?xml version="1.0" encoding="utf-8"?>
<sst xmlns="http://schemas.openxmlformats.org/spreadsheetml/2006/main" count="30" uniqueCount="21">
  <si>
    <t>м</t>
  </si>
  <si>
    <t>tн</t>
  </si>
  <si>
    <t>d</t>
  </si>
  <si>
    <t>t, н</t>
  </si>
  <si>
    <t>t изм н</t>
  </si>
  <si>
    <t>К</t>
  </si>
  <si>
    <t>R1и</t>
  </si>
  <si>
    <t>R2н</t>
  </si>
  <si>
    <t>Fв,М</t>
  </si>
  <si>
    <t>Fн, к</t>
  </si>
  <si>
    <t>uвых</t>
  </si>
  <si>
    <t>uуст, м</t>
  </si>
  <si>
    <t>U м</t>
  </si>
  <si>
    <t>0,9 м</t>
  </si>
  <si>
    <t>мк</t>
  </si>
  <si>
    <t>tн НС</t>
  </si>
  <si>
    <t>d %</t>
  </si>
  <si>
    <t>1мк</t>
  </si>
  <si>
    <t>10мк</t>
  </si>
  <si>
    <t>фн</t>
  </si>
  <si>
    <t>фв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</si>
</sst>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00"/>
  </numFmts>
  <fonts count="2" x14ac:knownFonts="1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64" fontId="0" fillId="0" borderId="0" xfId="0" applyNumberFormat="1"/>
    <xf numFmtId="165" fontId="0" fillId="0" borderId="0" xfId="0" applyNumberFormat="1"/>
    <xf numFmtId="10" fontId="0" fillId="0" borderId="0" xfId="0" applyNumberFormat="1"/>
    <xf numFmtId="0" fontId="0" fillId="3" borderId="0" xfId="0" applyNumberFormat="1" applyFill="1"/>
    <xf numFmtId="11" fontId="1" fillId="2" borderId="0" xfId="0" applyNumberFormat="1" applyFont="1" applyFill="1"/>
    <xf numFmtId="10" fontId="0" fillId="4" borderId="0" xfId="0" applyNumberFormat="1" applyFill="1"/>
    <xf numFmtId="0" fontId="0" fillId="4" borderId="0" xfId="0" applyFill="1"/>
    <xf numFmtId="0" fontId="0" fillId="0" borderId="0" xfId="0" applyNumberFormat="1"/>
    <xf numFmtId="2" fontId="0" fillId="0" borderId="0" xfId="0" applyNumberFormat="1"/>
    <xf numFmtId="0" fontId="0" fillId="5" borderId="0" xfId="0" applyFill="1"/>
    <xf numFmtId="2" fontId="0" fillId="5" borderId="0" xfId="0" applyNumberFormat="1" applyFill="1"/>
    <xf numFmtId="1" fontId="0" fillId="0" borderId="0" xfId="0" applyNumberFormat="1"/>
    <xf numFmtId="0" fontId="0" fillId="6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84163-771B-47B9-BBE8-3ACD5B5FCACC}">
  <dimension ref="A1:R22"/>
  <sheetViews>
    <sheetView zoomScale="130" zoomScaleNormal="130" workbookViewId="0">
      <selection activeCell="J3" sqref="J3"/>
    </sheetView>
  </sheetViews>
  <sheetFormatPr defaultRowHeight="15" x14ac:dyDescent="0.25"/>
  <cols>
    <col min="4" max="4" width="12.42578125" customWidth="1"/>
    <col min="5" max="5" width="5.85546875" customWidth="1"/>
    <col min="18" max="18" width="11" bestFit="1" customWidth="1"/>
  </cols>
  <sheetData>
    <row r="1" spans="1:18" x14ac:dyDescent="0.25">
      <c r="H1" t="s">
        <v>0</v>
      </c>
      <c r="I1" t="s">
        <v>0</v>
      </c>
    </row>
    <row r="2" spans="1:18" x14ac:dyDescent="0.25">
      <c r="E2">
        <v>25</v>
      </c>
      <c r="F2" s="7">
        <f>1/(2*25*10^-6)</f>
        <v>20000</v>
      </c>
      <c r="G2">
        <f>E2*4</f>
        <v>100</v>
      </c>
      <c r="H2">
        <v>12.34</v>
      </c>
      <c r="I2">
        <v>12.06</v>
      </c>
      <c r="J2" s="6">
        <f>(H2-I2)/H2</f>
        <v>2.2690437601296545E-2</v>
      </c>
    </row>
    <row r="3" spans="1:18" x14ac:dyDescent="0.25">
      <c r="E3">
        <v>1.25</v>
      </c>
      <c r="F3">
        <f>1/(2*1.25*10^-3)</f>
        <v>400</v>
      </c>
      <c r="G3">
        <f>E3*4</f>
        <v>5</v>
      </c>
      <c r="H3">
        <v>18.600000000000001</v>
      </c>
      <c r="I3">
        <v>5.3570000000000002</v>
      </c>
      <c r="J3" s="3">
        <f>(H3-I3)/H3</f>
        <v>0.711989247311828</v>
      </c>
    </row>
    <row r="4" spans="1:18" x14ac:dyDescent="0.25">
      <c r="G4">
        <f>D7*4</f>
        <v>5.0000000000000001E-3</v>
      </c>
      <c r="H4">
        <v>-21.13</v>
      </c>
      <c r="I4">
        <v>-6.09</v>
      </c>
      <c r="J4" s="3">
        <f>(H4-I4)/H4</f>
        <v>0.71178419309039276</v>
      </c>
    </row>
    <row r="5" spans="1:18" x14ac:dyDescent="0.25">
      <c r="G5">
        <f>D8*4</f>
        <v>4.9657053035649348</v>
      </c>
      <c r="J5" s="3"/>
    </row>
    <row r="6" spans="1:18" x14ac:dyDescent="0.25">
      <c r="E6" t="s">
        <v>3</v>
      </c>
      <c r="F6" t="s">
        <v>4</v>
      </c>
      <c r="J6">
        <f>12.353</f>
        <v>12.353</v>
      </c>
      <c r="K6" s="2">
        <f>(J6-J7)/J6</f>
        <v>2.3718934671739599E-2</v>
      </c>
    </row>
    <row r="7" spans="1:18" x14ac:dyDescent="0.25">
      <c r="A7" t="s">
        <v>1</v>
      </c>
      <c r="B7" s="5">
        <f>0.35/(1.11*10^6)</f>
        <v>3.1531531531531531E-7</v>
      </c>
      <c r="C7">
        <f>25*10^-6</f>
        <v>2.4999999999999998E-5</v>
      </c>
      <c r="D7" s="1">
        <f>1.25*10^-3</f>
        <v>1.25E-3</v>
      </c>
      <c r="E7" s="8">
        <f>B7*10^9</f>
        <v>315.31531531531533</v>
      </c>
      <c r="F7">
        <v>311.10000000000002</v>
      </c>
      <c r="J7">
        <v>12.06</v>
      </c>
    </row>
    <row r="8" spans="1:18" x14ac:dyDescent="0.25">
      <c r="A8" t="s">
        <v>2</v>
      </c>
      <c r="B8" s="1">
        <f>2*PI()*B7*158.063309</f>
        <v>3.1315258671130218E-4</v>
      </c>
      <c r="C8" s="6">
        <f>2*PI()*C7*158.063309</f>
        <v>2.4828526517824672E-2</v>
      </c>
      <c r="D8" s="3">
        <f>2*PI()*D7*158.063309</f>
        <v>1.2414263258912337</v>
      </c>
    </row>
    <row r="9" spans="1:18" x14ac:dyDescent="0.25">
      <c r="B9" s="4">
        <f>2*PI()*B7*158</f>
        <v>3.1302715989822623E-4</v>
      </c>
      <c r="K9" t="s">
        <v>6</v>
      </c>
      <c r="L9" t="s">
        <v>7</v>
      </c>
      <c r="M9" t="s">
        <v>5</v>
      </c>
      <c r="N9" t="s">
        <v>9</v>
      </c>
      <c r="O9" t="s">
        <v>8</v>
      </c>
      <c r="P9" t="s">
        <v>16</v>
      </c>
      <c r="Q9" t="s">
        <v>15</v>
      </c>
    </row>
    <row r="10" spans="1:18" x14ac:dyDescent="0.25">
      <c r="J10">
        <v>1</v>
      </c>
      <c r="K10">
        <v>1</v>
      </c>
      <c r="L10">
        <v>3.6</v>
      </c>
      <c r="M10">
        <v>1.84</v>
      </c>
      <c r="N10" s="9">
        <v>0.15801000000000001</v>
      </c>
      <c r="O10" s="9">
        <v>1.1100000000000001</v>
      </c>
      <c r="P10" s="3">
        <v>0.711989247311828</v>
      </c>
      <c r="Q10">
        <v>310.00000000000227</v>
      </c>
    </row>
    <row r="11" spans="1:18" x14ac:dyDescent="0.25">
      <c r="B11">
        <v>158</v>
      </c>
      <c r="C11">
        <f>1.1*10^6</f>
        <v>1100000</v>
      </c>
      <c r="J11">
        <v>2</v>
      </c>
      <c r="K11">
        <v>1</v>
      </c>
      <c r="L11">
        <v>10</v>
      </c>
      <c r="M11">
        <v>4.09</v>
      </c>
      <c r="N11" s="9">
        <v>0.15833</v>
      </c>
      <c r="O11" s="9">
        <v>0.85499999999999998</v>
      </c>
      <c r="P11" s="3">
        <v>0.71096345514950166</v>
      </c>
      <c r="Q11">
        <v>401.99999999999392</v>
      </c>
    </row>
    <row r="12" spans="1:18" x14ac:dyDescent="0.25">
      <c r="J12">
        <v>3</v>
      </c>
      <c r="K12">
        <v>0.1</v>
      </c>
      <c r="L12">
        <v>3.6</v>
      </c>
      <c r="M12">
        <v>21.228000000000002</v>
      </c>
      <c r="N12" s="9">
        <v>1.4730000000000001</v>
      </c>
      <c r="O12" s="9">
        <v>1.0649999999999999</v>
      </c>
      <c r="P12" s="3">
        <v>0.99561403508771928</v>
      </c>
      <c r="Q12">
        <v>310.00000000000227</v>
      </c>
    </row>
    <row r="13" spans="1:18" x14ac:dyDescent="0.25">
      <c r="J13">
        <v>4</v>
      </c>
      <c r="K13">
        <v>0.1</v>
      </c>
      <c r="L13">
        <v>10</v>
      </c>
      <c r="M13">
        <v>23.466000000000001</v>
      </c>
      <c r="N13" s="9">
        <v>1.46</v>
      </c>
      <c r="O13" s="9">
        <v>0.83599999999999997</v>
      </c>
      <c r="P13" s="3">
        <v>0.99661016949152537</v>
      </c>
      <c r="Q13">
        <v>390.00000000000057</v>
      </c>
    </row>
    <row r="15" spans="1:18" x14ac:dyDescent="0.25">
      <c r="D15" t="s">
        <v>6</v>
      </c>
      <c r="E15" t="s">
        <v>7</v>
      </c>
      <c r="F15" t="s">
        <v>5</v>
      </c>
      <c r="G15" s="10">
        <v>-3</v>
      </c>
      <c r="H15" t="s">
        <v>9</v>
      </c>
      <c r="I15" t="s">
        <v>8</v>
      </c>
      <c r="J15" s="10" t="s">
        <v>11</v>
      </c>
      <c r="K15" s="10" t="s">
        <v>10</v>
      </c>
      <c r="L15" t="s">
        <v>2</v>
      </c>
      <c r="M15" s="10" t="s">
        <v>12</v>
      </c>
      <c r="N15" s="10">
        <v>0.1</v>
      </c>
      <c r="O15" s="10">
        <v>0.9</v>
      </c>
      <c r="P15" s="10">
        <v>0.1</v>
      </c>
      <c r="Q15" s="10" t="s">
        <v>13</v>
      </c>
      <c r="R15" t="s">
        <v>1</v>
      </c>
    </row>
    <row r="16" spans="1:18" x14ac:dyDescent="0.25">
      <c r="C16">
        <v>1</v>
      </c>
      <c r="D16">
        <v>1</v>
      </c>
      <c r="E16">
        <v>3.6</v>
      </c>
      <c r="F16">
        <v>1.84</v>
      </c>
      <c r="G16" s="11">
        <f>F16+G15</f>
        <v>-1.1599999999999999</v>
      </c>
      <c r="H16" s="9">
        <v>0.15801000000000001</v>
      </c>
      <c r="I16" s="9">
        <v>1.1100000000000001</v>
      </c>
      <c r="J16" s="11">
        <v>18.600000000000001</v>
      </c>
      <c r="K16" s="11">
        <v>5.3570000000000002</v>
      </c>
      <c r="L16" s="3">
        <f>(J16-K16)/J16</f>
        <v>0.711989247311828</v>
      </c>
      <c r="M16" s="10">
        <v>12.35</v>
      </c>
      <c r="N16" s="10">
        <f>$M16*N$15</f>
        <v>1.2350000000000001</v>
      </c>
      <c r="O16" s="10">
        <f>$M16*O$15</f>
        <v>11.115</v>
      </c>
      <c r="P16" s="10">
        <v>50.11</v>
      </c>
      <c r="Q16" s="10">
        <v>50.42</v>
      </c>
      <c r="R16" s="12">
        <f>(Q16-P16)*1000</f>
        <v>310.00000000000227</v>
      </c>
    </row>
    <row r="17" spans="3:18" x14ac:dyDescent="0.25">
      <c r="C17">
        <v>2</v>
      </c>
      <c r="D17">
        <v>1</v>
      </c>
      <c r="E17">
        <v>10</v>
      </c>
      <c r="F17">
        <v>4.09</v>
      </c>
      <c r="G17" s="11">
        <f>F17+G15</f>
        <v>1.0899999999999999</v>
      </c>
      <c r="H17" s="9">
        <v>0.15833</v>
      </c>
      <c r="I17" s="9">
        <v>0.85499999999999998</v>
      </c>
      <c r="J17" s="11">
        <v>24.08</v>
      </c>
      <c r="K17" s="11">
        <v>6.96</v>
      </c>
      <c r="L17" s="3">
        <f>(J17-K17)/J17</f>
        <v>0.71096345514950166</v>
      </c>
      <c r="M17" s="10">
        <v>15.99</v>
      </c>
      <c r="N17" s="10">
        <f>$M17*N$15</f>
        <v>1.5990000000000002</v>
      </c>
      <c r="O17" s="10">
        <f>$M17*O$15</f>
        <v>14.391</v>
      </c>
      <c r="P17" s="10">
        <v>50.148000000000003</v>
      </c>
      <c r="Q17" s="10">
        <v>50.55</v>
      </c>
      <c r="R17">
        <f>(Q17-P17)*1000</f>
        <v>401.99999999999392</v>
      </c>
    </row>
    <row r="18" spans="3:18" x14ac:dyDescent="0.25">
      <c r="C18">
        <v>3</v>
      </c>
      <c r="D18">
        <v>0.1</v>
      </c>
      <c r="E18">
        <v>3.6</v>
      </c>
      <c r="F18">
        <v>21.228000000000002</v>
      </c>
      <c r="G18" s="11">
        <f>F18+$G$15</f>
        <v>18.228000000000002</v>
      </c>
      <c r="H18" s="9">
        <v>1.4730000000000001</v>
      </c>
      <c r="I18" s="9">
        <v>1.0649999999999999</v>
      </c>
      <c r="J18" s="10">
        <v>0.22800000000000001</v>
      </c>
      <c r="K18" s="10">
        <f>10^-3</f>
        <v>1E-3</v>
      </c>
      <c r="L18" s="3">
        <f t="shared" ref="L18:L19" si="0">(J18-K18)/J18</f>
        <v>0.99561403508771928</v>
      </c>
      <c r="M18" s="10">
        <v>0.11899999999999999</v>
      </c>
      <c r="N18" s="10">
        <f t="shared" ref="N18:O19" si="1">$M18*N$15</f>
        <v>1.1900000000000001E-2</v>
      </c>
      <c r="O18" s="10">
        <f t="shared" si="1"/>
        <v>0.1071</v>
      </c>
      <c r="P18" s="10">
        <v>50.11</v>
      </c>
      <c r="Q18" s="10">
        <v>50.42</v>
      </c>
      <c r="R18">
        <f>(Q18-P18)*1000</f>
        <v>310.00000000000227</v>
      </c>
    </row>
    <row r="19" spans="3:18" x14ac:dyDescent="0.25">
      <c r="C19">
        <v>4</v>
      </c>
      <c r="D19">
        <v>0.1</v>
      </c>
      <c r="E19">
        <v>10</v>
      </c>
      <c r="F19">
        <v>23.466000000000001</v>
      </c>
      <c r="G19" s="11">
        <f>F19+$G$15</f>
        <v>20.466000000000001</v>
      </c>
      <c r="H19" s="9">
        <v>1.46</v>
      </c>
      <c r="I19" s="9">
        <v>0.83599999999999997</v>
      </c>
      <c r="J19" s="10">
        <v>0.29499999999999998</v>
      </c>
      <c r="K19" s="10">
        <f>10^-3</f>
        <v>1E-3</v>
      </c>
      <c r="L19" s="3">
        <f t="shared" si="0"/>
        <v>0.99661016949152537</v>
      </c>
      <c r="M19" s="10">
        <v>0.153</v>
      </c>
      <c r="N19" s="10">
        <f t="shared" si="1"/>
        <v>1.5300000000000001E-2</v>
      </c>
      <c r="O19" s="10">
        <f t="shared" si="1"/>
        <v>0.13769999999999999</v>
      </c>
      <c r="P19" s="10">
        <v>50.14</v>
      </c>
      <c r="Q19" s="10">
        <v>50.53</v>
      </c>
      <c r="R19">
        <f>(Q19-P19)*1000</f>
        <v>390.00000000000057</v>
      </c>
    </row>
    <row r="20" spans="3:18" x14ac:dyDescent="0.25">
      <c r="M20" s="10"/>
      <c r="N20" s="10">
        <f>N18*1000</f>
        <v>11.9</v>
      </c>
      <c r="O20" s="10"/>
      <c r="P20" s="10" t="s">
        <v>14</v>
      </c>
      <c r="Q20" s="10" t="s">
        <v>14</v>
      </c>
    </row>
    <row r="21" spans="3:18" x14ac:dyDescent="0.25">
      <c r="M21" s="10"/>
      <c r="N21" s="10">
        <f>N19*1000</f>
        <v>15.3</v>
      </c>
      <c r="O21" s="10"/>
      <c r="P21" s="10"/>
      <c r="Q21" s="10"/>
    </row>
    <row r="22" spans="3:18" x14ac:dyDescent="0.25">
      <c r="M22" s="10"/>
      <c r="N22" s="10"/>
      <c r="O22" s="10"/>
      <c r="P22" s="10"/>
      <c r="Q22" s="10"/>
    </row>
  </sheetData>
  <pageMargins left="0.7" right="0.7" top="0.75" bottom="0.75" header="0.3" footer="0.3"/>
  <pageSetup paperSize="9" orientation="portrait" horizontalDpi="300" verticalDpi="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FE8232-DE4A-4633-87C2-8BA5388A8554}">
  <dimension ref="F2:M4"/>
  <sheetViews>
    <sheetView tabSelected="1" topLeftCell="C1" zoomScale="175" zoomScaleNormal="175" workbookViewId="0">
      <selection activeCell="G2" sqref="G2"/>
    </sheetView>
  </sheetViews>
  <sheetFormatPr defaultRowHeight="15" x14ac:dyDescent="0.25"/>
  <cols>
    <col min="8" max="8" width="9.140625" style="13"/>
    <col min="10" max="10" width="12" bestFit="1" customWidth="1"/>
    <col min="11" max="12" width="9.140625" style="13"/>
  </cols>
  <sheetData>
    <row r="2" spans="6:13" x14ac:dyDescent="0.25">
      <c r="I2" t="s">
        <v>19</v>
      </c>
      <c r="J2" t="s">
        <v>20</v>
      </c>
    </row>
    <row r="3" spans="6:13" x14ac:dyDescent="0.25">
      <c r="F3" t="s">
        <v>17</v>
      </c>
      <c r="G3">
        <v>1.841</v>
      </c>
      <c r="H3" s="13">
        <f>G3-3</f>
        <v>-1.159</v>
      </c>
      <c r="I3">
        <v>158</v>
      </c>
      <c r="J3">
        <f>1.109*10^6</f>
        <v>1109000</v>
      </c>
      <c r="K3" s="13">
        <v>18.600000000000001</v>
      </c>
      <c r="L3" s="13">
        <v>5.3570000000000002</v>
      </c>
      <c r="M3" s="3">
        <f>(K3-L3)/K3</f>
        <v>0.711989247311828</v>
      </c>
    </row>
    <row r="4" spans="6:13" x14ac:dyDescent="0.25">
      <c r="F4" t="s">
        <v>18</v>
      </c>
      <c r="G4">
        <v>1.841</v>
      </c>
      <c r="H4" s="13">
        <f>G4-3</f>
        <v>-1.159</v>
      </c>
      <c r="I4">
        <v>15.8</v>
      </c>
      <c r="J4">
        <f>1.109*10^6</f>
        <v>1109000</v>
      </c>
      <c r="K4" s="13">
        <v>12.53</v>
      </c>
      <c r="L4" s="13">
        <v>11.02</v>
      </c>
      <c r="M4" s="3">
        <f>(K4-L4)/K4</f>
        <v>0.12051077414205905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Shepard</dc:creator>
  <cp:lastModifiedBy>Shepard</cp:lastModifiedBy>
  <dcterms:created xsi:type="dcterms:W3CDTF">2020-11-17T12:24:44Z</dcterms:created>
  <dcterms:modified xsi:type="dcterms:W3CDTF">2020-11-17T18:16:56Z</dcterms:modified>
</cp:coreProperties>
</file>