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er\Desktop\ХАКАТОН\xakaton_elkinkod\Расчёты\"/>
    </mc:Choice>
  </mc:AlternateContent>
  <xr:revisionPtr revIDLastSave="0" documentId="13_ncr:1_{B943071C-1724-4F1E-93D1-A5FA0BCE350F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УЧЕТ ДОХОДОВ И РАСХОДОВ" sheetId="1" r:id="rId1"/>
    <sheet name="РАСЧЕТ ЦЕН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F20" i="2" s="1"/>
  <c r="F21" i="2" l="1"/>
  <c r="F22" i="2" s="1"/>
  <c r="F31" i="2"/>
  <c r="F29" i="2"/>
  <c r="F33" i="2" l="1"/>
  <c r="E33" i="2" s="1"/>
  <c r="F25" i="2"/>
  <c r="E25" i="2"/>
  <c r="E4" i="1"/>
  <c r="E3" i="1"/>
  <c r="E22" i="1"/>
  <c r="D22" i="1"/>
  <c r="C22" i="1"/>
  <c r="H23" i="1"/>
  <c r="I23" i="1"/>
  <c r="J23" i="1"/>
  <c r="K23" i="1"/>
  <c r="L23" i="1"/>
  <c r="M23" i="1"/>
  <c r="N23" i="1"/>
  <c r="O23" i="1"/>
  <c r="P23" i="1"/>
  <c r="Q23" i="1"/>
  <c r="G23" i="1"/>
  <c r="F23" i="1"/>
  <c r="D11" i="1"/>
  <c r="C11" i="1"/>
  <c r="O12" i="1"/>
  <c r="N12" i="1"/>
  <c r="M12" i="1"/>
  <c r="L12" i="1"/>
  <c r="K12" i="1"/>
  <c r="J12" i="1"/>
  <c r="I12" i="1"/>
  <c r="H12" i="1"/>
  <c r="G12" i="1"/>
  <c r="F12" i="1"/>
  <c r="E10" i="1"/>
  <c r="E9" i="1"/>
  <c r="E11" i="1" s="1"/>
  <c r="F26" i="2" l="1"/>
  <c r="E26" i="2" s="1"/>
  <c r="F13" i="1"/>
  <c r="K13" i="1"/>
  <c r="L24" i="1"/>
  <c r="F24" i="1"/>
  <c r="F27" i="2" l="1"/>
  <c r="E27" i="2" l="1"/>
  <c r="F34" i="2"/>
  <c r="E34" i="2" s="1"/>
  <c r="F36" i="2"/>
  <c r="E36" i="2" l="1"/>
  <c r="F38" i="2"/>
  <c r="F37" i="2" s="1"/>
  <c r="E37" i="2" s="1"/>
  <c r="F39" i="2"/>
</calcChain>
</file>

<file path=xl/sharedStrings.xml><?xml version="1.0" encoding="utf-8"?>
<sst xmlns="http://schemas.openxmlformats.org/spreadsheetml/2006/main" count="132" uniqueCount="91">
  <si>
    <t>Доход</t>
  </si>
  <si>
    <t>Расход</t>
  </si>
  <si>
    <t>Разница</t>
  </si>
  <si>
    <t>СРАВНЕНИЕ ДОХОДОВ</t>
  </si>
  <si>
    <t>ПЕРЕЧЕНЬ ДОХОДОВ</t>
  </si>
  <si>
    <t>№</t>
  </si>
  <si>
    <t>Категории доходов</t>
  </si>
  <si>
    <t>Итого</t>
  </si>
  <si>
    <t>Итого день</t>
  </si>
  <si>
    <t>Итого неделя</t>
  </si>
  <si>
    <t>ПЕРЕЧЕНЬ РАСХОДОВ</t>
  </si>
  <si>
    <t>Категории расходов</t>
  </si>
  <si>
    <t>Итого месяц</t>
  </si>
  <si>
    <t>Единица стоимости</t>
  </si>
  <si>
    <t>руб.</t>
  </si>
  <si>
    <t>Сумма</t>
  </si>
  <si>
    <t>Цена</t>
  </si>
  <si>
    <t>Наименование</t>
  </si>
  <si>
    <t>№ п/п</t>
  </si>
  <si>
    <t>Расходные материалы</t>
  </si>
  <si>
    <t>Готовые комплектующие</t>
  </si>
  <si>
    <t>Трудовые затраты</t>
  </si>
  <si>
    <t>Отчисления прочие</t>
  </si>
  <si>
    <t>Кол-во</t>
  </si>
  <si>
    <t>План</t>
  </si>
  <si>
    <t>Факт</t>
  </si>
  <si>
    <t>Интернет продажи</t>
  </si>
  <si>
    <t>Франко-завод</t>
  </si>
  <si>
    <t>Пн</t>
  </si>
  <si>
    <t>Вт</t>
  </si>
  <si>
    <t>Ср</t>
  </si>
  <si>
    <t>Чт</t>
  </si>
  <si>
    <t>Пт</t>
  </si>
  <si>
    <t>Сб</t>
  </si>
  <si>
    <t>Вс</t>
  </si>
  <si>
    <t>Аренда произвводственной площади</t>
  </si>
  <si>
    <t>Электроэнергия</t>
  </si>
  <si>
    <t>Оплата ЖКХ</t>
  </si>
  <si>
    <t>Интернет</t>
  </si>
  <si>
    <t>Плановая сумма,
тыс.руб</t>
  </si>
  <si>
    <t>Фактическая сумма,
тыс, руб</t>
  </si>
  <si>
    <t>Заработная плата, средняя</t>
  </si>
  <si>
    <t>Март</t>
  </si>
  <si>
    <t>Февраль</t>
  </si>
  <si>
    <t>Январь</t>
  </si>
  <si>
    <t>Апрель</t>
  </si>
  <si>
    <t>Мая</t>
  </si>
  <si>
    <t>Июнь</t>
  </si>
  <si>
    <t>Июль</t>
  </si>
  <si>
    <t>Август</t>
  </si>
  <si>
    <t>Сентябрь</t>
  </si>
  <si>
    <t>Октябрь</t>
  </si>
  <si>
    <t xml:space="preserve">Ноябрь </t>
  </si>
  <si>
    <t>Декабрь</t>
  </si>
  <si>
    <t xml:space="preserve">Итого месяц </t>
  </si>
  <si>
    <t>Итого полугодие</t>
  </si>
  <si>
    <t>Материалы</t>
  </si>
  <si>
    <t>Пластик листовой</t>
  </si>
  <si>
    <t>Стальной лист</t>
  </si>
  <si>
    <t>шт./упак.</t>
  </si>
  <si>
    <t>Норма расхода
на издение</t>
  </si>
  <si>
    <t>Средняя заработная плата</t>
  </si>
  <si>
    <t>Прочие затраты</t>
  </si>
  <si>
    <t>НДС 20%</t>
  </si>
  <si>
    <t>-</t>
  </si>
  <si>
    <t>Электроэнергия (руб/кВтч)</t>
  </si>
  <si>
    <t>Интернет (руб/мес)</t>
  </si>
  <si>
    <t>Колесная Платформа BotAnnic</t>
  </si>
  <si>
    <t>Инфракрасный датчик обнаружения препятствий</t>
  </si>
  <si>
    <t>компактная веб-камера</t>
  </si>
  <si>
    <t>Датчик ультразвуковой Akusense MC18-90I</t>
  </si>
  <si>
    <t>Контроллер Arduino Mega r3 на ATmega2560 + ATmega16u2</t>
  </si>
  <si>
    <t>Электродвигатель BLT-500</t>
  </si>
  <si>
    <t>23 000</t>
  </si>
  <si>
    <t>Универсальный робототехнический контроллер LAVR</t>
  </si>
  <si>
    <t>КОМБИНИРОВАННАЯ ЩЕТКА ДЛЯ ICLEBO O5 И OMEGA</t>
  </si>
  <si>
    <t>Вакуумный насос Value V-i2120</t>
  </si>
  <si>
    <t>АКБ VISMAR ST 6СТ-190b N R-4 1300A</t>
  </si>
  <si>
    <t>5 390</t>
  </si>
  <si>
    <t>Зарядное устройство Вымпел Вымпел-57 автомат</t>
  </si>
  <si>
    <t>Фара рабочего света точечная 12 led 36w</t>
  </si>
  <si>
    <t>Роторная боковая щётка</t>
  </si>
  <si>
    <t>Всего</t>
  </si>
  <si>
    <t>Налоги на заработную плату</t>
  </si>
  <si>
    <t>Аренда цеха</t>
  </si>
  <si>
    <t>Накладные расходы 20%</t>
  </si>
  <si>
    <t>Итого себестоимость изделия</t>
  </si>
  <si>
    <t>Стоимость изделия</t>
  </si>
  <si>
    <t>Прибыль предприятия</t>
  </si>
  <si>
    <t xml:space="preserve">НДС 20% </t>
  </si>
  <si>
    <t>Оптовая цена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</si>
</sst>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40C28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2" borderId="5" xfId="0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64" fontId="3" fillId="4" borderId="4" xfId="0" applyNumberFormat="1" applyFont="1" applyFill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zoomScale="115" zoomScaleNormal="115" workbookViewId="0">
      <selection activeCell="S27" sqref="S27"/>
    </sheetView>
  </sheetViews>
  <sheetFormatPr defaultRowHeight="15" x14ac:dyDescent="0.25"/>
  <cols>
    <col min="1" max="1" width="3.140625" bestFit="1" customWidth="1"/>
    <col min="2" max="2" width="34.42578125" bestFit="1" customWidth="1"/>
    <col min="3" max="3" width="21.140625" bestFit="1" customWidth="1"/>
    <col min="4" max="4" width="12.7109375" bestFit="1" customWidth="1"/>
    <col min="5" max="5" width="10.5703125" customWidth="1"/>
    <col min="6" max="6" width="10.7109375" customWidth="1"/>
    <col min="7" max="7" width="11.28515625" customWidth="1"/>
    <col min="8" max="8" width="10.85546875" customWidth="1"/>
    <col min="9" max="9" width="12" customWidth="1"/>
    <col min="10" max="10" width="11.140625" customWidth="1"/>
    <col min="11" max="11" width="11" customWidth="1"/>
    <col min="12" max="12" width="10.42578125" customWidth="1"/>
    <col min="13" max="15" width="10.42578125" bestFit="1" customWidth="1"/>
    <col min="16" max="17" width="9.7109375" bestFit="1" customWidth="1"/>
  </cols>
  <sheetData>
    <row r="1" spans="1:17" x14ac:dyDescent="0.25">
      <c r="B1" s="34" t="s">
        <v>3</v>
      </c>
      <c r="C1" s="34"/>
      <c r="D1" s="34"/>
      <c r="E1" s="34"/>
    </row>
    <row r="2" spans="1:17" x14ac:dyDescent="0.25">
      <c r="B2" s="6"/>
      <c r="C2" s="6" t="s">
        <v>0</v>
      </c>
      <c r="D2" s="6" t="s">
        <v>1</v>
      </c>
      <c r="E2" s="6" t="s">
        <v>2</v>
      </c>
    </row>
    <row r="3" spans="1:17" x14ac:dyDescent="0.25">
      <c r="B3" s="8" t="s">
        <v>24</v>
      </c>
      <c r="C3" s="20">
        <v>964.87599999999998</v>
      </c>
      <c r="D3" s="20">
        <v>1125</v>
      </c>
      <c r="E3" s="20">
        <f>C3-G4</f>
        <v>964.87599999999998</v>
      </c>
    </row>
    <row r="4" spans="1:17" x14ac:dyDescent="0.25">
      <c r="B4" s="8" t="s">
        <v>25</v>
      </c>
      <c r="C4" s="20">
        <v>2130.8000000000002</v>
      </c>
      <c r="D4" s="20">
        <v>1125</v>
      </c>
      <c r="E4" s="20">
        <f>C4-G5</f>
        <v>2130.8000000000002</v>
      </c>
    </row>
    <row r="5" spans="1:17" x14ac:dyDescent="0.25">
      <c r="B5" s="13"/>
      <c r="C5" s="14"/>
      <c r="D5" s="14"/>
      <c r="E5" s="14"/>
    </row>
    <row r="7" spans="1:17" x14ac:dyDescent="0.25">
      <c r="A7" s="37" t="s">
        <v>4</v>
      </c>
      <c r="B7" s="38"/>
      <c r="C7" s="38"/>
      <c r="D7" s="38"/>
      <c r="E7" s="39"/>
      <c r="F7" s="9" t="s">
        <v>28</v>
      </c>
      <c r="G7" s="9" t="s">
        <v>29</v>
      </c>
      <c r="H7" s="9" t="s">
        <v>30</v>
      </c>
      <c r="I7" s="9" t="s">
        <v>31</v>
      </c>
      <c r="J7" s="9" t="s">
        <v>32</v>
      </c>
      <c r="K7" s="9" t="s">
        <v>33</v>
      </c>
      <c r="L7" s="9" t="s">
        <v>34</v>
      </c>
      <c r="M7" s="7" t="s">
        <v>28</v>
      </c>
      <c r="N7" s="7" t="s">
        <v>29</v>
      </c>
      <c r="O7" s="7" t="s">
        <v>30</v>
      </c>
    </row>
    <row r="8" spans="1:17" ht="45" x14ac:dyDescent="0.25">
      <c r="A8" s="3" t="s">
        <v>5</v>
      </c>
      <c r="B8" s="3" t="s">
        <v>6</v>
      </c>
      <c r="C8" s="12" t="s">
        <v>39</v>
      </c>
      <c r="D8" s="12" t="s">
        <v>40</v>
      </c>
      <c r="E8" s="3" t="s">
        <v>2</v>
      </c>
      <c r="F8" s="4">
        <v>1</v>
      </c>
      <c r="G8" s="4">
        <v>2</v>
      </c>
      <c r="H8" s="10">
        <v>3</v>
      </c>
      <c r="I8" s="4">
        <v>4</v>
      </c>
      <c r="J8" s="4">
        <v>5</v>
      </c>
      <c r="K8" s="4">
        <v>6</v>
      </c>
      <c r="L8" s="4">
        <v>7</v>
      </c>
      <c r="M8" s="4">
        <v>8</v>
      </c>
      <c r="N8" s="4">
        <v>9</v>
      </c>
      <c r="O8" s="4">
        <v>10</v>
      </c>
    </row>
    <row r="9" spans="1:17" x14ac:dyDescent="0.25">
      <c r="A9" s="4">
        <v>1</v>
      </c>
      <c r="B9" s="8" t="s">
        <v>27</v>
      </c>
      <c r="C9" s="18">
        <v>482.43799999999999</v>
      </c>
      <c r="D9" s="18">
        <v>1065.4000000000001</v>
      </c>
      <c r="E9" s="18">
        <f>D9-C9</f>
        <v>582.9620000000001</v>
      </c>
      <c r="F9" s="19">
        <v>1065.4000000000001</v>
      </c>
      <c r="G9" s="19">
        <v>1065.4000000000001</v>
      </c>
      <c r="H9" s="19"/>
      <c r="I9" s="19">
        <v>1065.4000000000001</v>
      </c>
      <c r="J9" s="19">
        <v>1065.4000000000001</v>
      </c>
      <c r="K9" s="19"/>
      <c r="L9" s="19">
        <v>1065.4000000000001</v>
      </c>
      <c r="M9" s="19">
        <v>1065.4000000000001</v>
      </c>
      <c r="N9" s="19"/>
      <c r="O9" s="19">
        <v>1065.4000000000001</v>
      </c>
    </row>
    <row r="10" spans="1:17" x14ac:dyDescent="0.25">
      <c r="A10" s="4">
        <v>2</v>
      </c>
      <c r="B10" s="8" t="s">
        <v>26</v>
      </c>
      <c r="C10" s="18">
        <v>482.43799999999999</v>
      </c>
      <c r="D10" s="18">
        <v>1065.4000000000001</v>
      </c>
      <c r="E10" s="18">
        <f>D10-C10</f>
        <v>582.9620000000001</v>
      </c>
      <c r="F10" s="19">
        <v>1065.4000000000001</v>
      </c>
      <c r="G10" s="19"/>
      <c r="H10" s="19">
        <v>1065.4000000000001</v>
      </c>
      <c r="I10" s="19"/>
      <c r="J10" s="19">
        <v>1065.4000000000001</v>
      </c>
      <c r="K10" s="19">
        <v>1065.4000000000001</v>
      </c>
      <c r="L10" s="19">
        <v>1065.4000000000001</v>
      </c>
      <c r="M10" s="19"/>
      <c r="N10" s="19">
        <v>1065.4000000000001</v>
      </c>
      <c r="O10" s="19">
        <v>1065.4000000000001</v>
      </c>
    </row>
    <row r="11" spans="1:17" x14ac:dyDescent="0.25">
      <c r="A11" s="36" t="s">
        <v>7</v>
      </c>
      <c r="B11" s="36"/>
      <c r="C11" s="5">
        <f>C10+C9</f>
        <v>964.87599999999998</v>
      </c>
      <c r="D11" s="5">
        <f>D10+D9</f>
        <v>2130.8000000000002</v>
      </c>
      <c r="E11" s="5">
        <f>E10+E9</f>
        <v>1165.9240000000002</v>
      </c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7" x14ac:dyDescent="0.25">
      <c r="A12" s="35" t="s">
        <v>8</v>
      </c>
      <c r="B12" s="35"/>
      <c r="C12" s="35"/>
      <c r="D12" s="35"/>
      <c r="E12" s="35"/>
      <c r="F12" s="19">
        <f>F10+F9</f>
        <v>2130.8000000000002</v>
      </c>
      <c r="G12" s="19">
        <f>G9</f>
        <v>1065.4000000000001</v>
      </c>
      <c r="H12" s="19">
        <f>H10</f>
        <v>1065.4000000000001</v>
      </c>
      <c r="I12" s="19">
        <f>I9</f>
        <v>1065.4000000000001</v>
      </c>
      <c r="J12" s="19">
        <f>J10+J9</f>
        <v>2130.8000000000002</v>
      </c>
      <c r="K12" s="19">
        <f>K10</f>
        <v>1065.4000000000001</v>
      </c>
      <c r="L12" s="19">
        <f>L10+L9</f>
        <v>2130.8000000000002</v>
      </c>
      <c r="M12" s="19">
        <f>M9</f>
        <v>1065.4000000000001</v>
      </c>
      <c r="N12" s="19">
        <f>N10</f>
        <v>1065.4000000000001</v>
      </c>
      <c r="O12" s="19">
        <f>O10+O9</f>
        <v>2130.8000000000002</v>
      </c>
    </row>
    <row r="13" spans="1:17" x14ac:dyDescent="0.25">
      <c r="A13" s="35" t="s">
        <v>9</v>
      </c>
      <c r="B13" s="35"/>
      <c r="C13" s="35"/>
      <c r="D13" s="35"/>
      <c r="E13" s="35"/>
      <c r="F13" s="31">
        <f>F12+G12+H12+I12+J12</f>
        <v>7457.8</v>
      </c>
      <c r="G13" s="32"/>
      <c r="H13" s="32"/>
      <c r="I13" s="32"/>
      <c r="J13" s="33"/>
      <c r="K13" s="31">
        <f>K12+L12+M12+N12+O12</f>
        <v>7457.8</v>
      </c>
      <c r="L13" s="32"/>
      <c r="M13" s="32"/>
      <c r="N13" s="32"/>
      <c r="O13" s="33"/>
    </row>
    <row r="14" spans="1:17" x14ac:dyDescent="0.25">
      <c r="A14" s="2"/>
      <c r="B14" s="2"/>
      <c r="C14" s="2"/>
      <c r="D14" s="2"/>
      <c r="E14" s="2"/>
    </row>
    <row r="15" spans="1:17" x14ac:dyDescent="0.25">
      <c r="A15" s="34" t="s">
        <v>10</v>
      </c>
      <c r="B15" s="34"/>
      <c r="C15" s="34"/>
      <c r="D15" s="34"/>
      <c r="E15" s="34"/>
      <c r="F15" s="9" t="s">
        <v>44</v>
      </c>
      <c r="G15" s="9" t="s">
        <v>43</v>
      </c>
      <c r="H15" s="9" t="s">
        <v>42</v>
      </c>
      <c r="I15" s="9" t="s">
        <v>45</v>
      </c>
      <c r="J15" s="9" t="s">
        <v>46</v>
      </c>
      <c r="K15" s="9" t="s">
        <v>47</v>
      </c>
      <c r="L15" s="9" t="s">
        <v>48</v>
      </c>
      <c r="M15" s="9" t="s">
        <v>49</v>
      </c>
      <c r="N15" s="9" t="s">
        <v>50</v>
      </c>
      <c r="O15" s="9" t="s">
        <v>51</v>
      </c>
      <c r="P15" s="7" t="s">
        <v>52</v>
      </c>
      <c r="Q15" s="7" t="s">
        <v>53</v>
      </c>
    </row>
    <row r="16" spans="1:17" ht="45" x14ac:dyDescent="0.25">
      <c r="A16" s="3" t="s">
        <v>5</v>
      </c>
      <c r="B16" s="3" t="s">
        <v>11</v>
      </c>
      <c r="C16" s="12" t="s">
        <v>39</v>
      </c>
      <c r="D16" s="12" t="s">
        <v>40</v>
      </c>
      <c r="E16" s="3" t="s">
        <v>2</v>
      </c>
      <c r="F16" s="11">
        <v>1</v>
      </c>
      <c r="G16" s="11">
        <v>2</v>
      </c>
      <c r="H16" s="11">
        <v>3</v>
      </c>
      <c r="I16" s="11">
        <v>4</v>
      </c>
      <c r="J16" s="11">
        <v>5</v>
      </c>
      <c r="K16" s="11">
        <v>6</v>
      </c>
      <c r="L16" s="11">
        <v>7</v>
      </c>
      <c r="M16" s="11">
        <v>8</v>
      </c>
      <c r="N16" s="11">
        <v>9</v>
      </c>
      <c r="O16" s="11">
        <v>10</v>
      </c>
      <c r="P16" s="11">
        <v>11</v>
      </c>
      <c r="Q16" s="11">
        <v>12</v>
      </c>
    </row>
    <row r="17" spans="1:17" x14ac:dyDescent="0.25">
      <c r="A17" s="4">
        <v>1</v>
      </c>
      <c r="B17" s="8" t="s">
        <v>35</v>
      </c>
      <c r="C17" s="21">
        <v>160</v>
      </c>
      <c r="D17" s="21">
        <v>160</v>
      </c>
      <c r="E17" s="21">
        <v>0</v>
      </c>
      <c r="F17" s="19">
        <v>160</v>
      </c>
      <c r="G17" s="19">
        <v>160</v>
      </c>
      <c r="H17" s="19">
        <v>160</v>
      </c>
      <c r="I17" s="19">
        <v>160</v>
      </c>
      <c r="J17" s="19">
        <v>160</v>
      </c>
      <c r="K17" s="19">
        <v>160</v>
      </c>
      <c r="L17" s="19">
        <v>160</v>
      </c>
      <c r="M17" s="19">
        <v>160</v>
      </c>
      <c r="N17" s="19">
        <v>160</v>
      </c>
      <c r="O17" s="19">
        <v>160</v>
      </c>
      <c r="P17" s="19">
        <v>160</v>
      </c>
      <c r="Q17" s="19">
        <v>160</v>
      </c>
    </row>
    <row r="18" spans="1:17" x14ac:dyDescent="0.25">
      <c r="A18" s="4">
        <v>2</v>
      </c>
      <c r="B18" s="8" t="s">
        <v>41</v>
      </c>
      <c r="C18" s="21">
        <v>50</v>
      </c>
      <c r="D18" s="21">
        <v>50</v>
      </c>
      <c r="E18" s="21">
        <v>0</v>
      </c>
      <c r="F18" s="19">
        <v>50</v>
      </c>
      <c r="G18" s="19">
        <v>50</v>
      </c>
      <c r="H18" s="19">
        <v>50</v>
      </c>
      <c r="I18" s="19">
        <v>50</v>
      </c>
      <c r="J18" s="19">
        <v>50</v>
      </c>
      <c r="K18" s="19">
        <v>50</v>
      </c>
      <c r="L18" s="19">
        <v>50</v>
      </c>
      <c r="M18" s="19">
        <v>50</v>
      </c>
      <c r="N18" s="19">
        <v>50</v>
      </c>
      <c r="O18" s="19">
        <v>50</v>
      </c>
      <c r="P18" s="19">
        <v>50</v>
      </c>
      <c r="Q18" s="19">
        <v>50</v>
      </c>
    </row>
    <row r="19" spans="1:17" x14ac:dyDescent="0.25">
      <c r="A19" s="4">
        <v>3</v>
      </c>
      <c r="B19" s="8" t="s">
        <v>38</v>
      </c>
      <c r="C19" s="21">
        <v>0.5</v>
      </c>
      <c r="D19" s="21">
        <v>0.5</v>
      </c>
      <c r="E19" s="21">
        <v>0</v>
      </c>
      <c r="F19" s="19">
        <v>0.5</v>
      </c>
      <c r="G19" s="19">
        <v>0.5</v>
      </c>
      <c r="H19" s="19">
        <v>0.5</v>
      </c>
      <c r="I19" s="19">
        <v>0.5</v>
      </c>
      <c r="J19" s="19">
        <v>0.5</v>
      </c>
      <c r="K19" s="19">
        <v>0.5</v>
      </c>
      <c r="L19" s="19">
        <v>0.5</v>
      </c>
      <c r="M19" s="19">
        <v>0.5</v>
      </c>
      <c r="N19" s="19">
        <v>0.5</v>
      </c>
      <c r="O19" s="19">
        <v>0.5</v>
      </c>
      <c r="P19" s="19">
        <v>0.5</v>
      </c>
      <c r="Q19" s="19">
        <v>0.5</v>
      </c>
    </row>
    <row r="20" spans="1:17" x14ac:dyDescent="0.25">
      <c r="A20" s="4">
        <v>4</v>
      </c>
      <c r="B20" s="8" t="s">
        <v>37</v>
      </c>
      <c r="C20" s="21">
        <v>20</v>
      </c>
      <c r="D20" s="21">
        <v>20</v>
      </c>
      <c r="E20" s="21">
        <v>0</v>
      </c>
      <c r="F20" s="19">
        <v>20</v>
      </c>
      <c r="G20" s="19">
        <v>20</v>
      </c>
      <c r="H20" s="19">
        <v>20</v>
      </c>
      <c r="I20" s="19">
        <v>20</v>
      </c>
      <c r="J20" s="19">
        <v>20</v>
      </c>
      <c r="K20" s="19">
        <v>20</v>
      </c>
      <c r="L20" s="19">
        <v>20</v>
      </c>
      <c r="M20" s="19">
        <v>20</v>
      </c>
      <c r="N20" s="19">
        <v>20</v>
      </c>
      <c r="O20" s="19">
        <v>20</v>
      </c>
      <c r="P20" s="19">
        <v>20</v>
      </c>
      <c r="Q20" s="19">
        <v>20</v>
      </c>
    </row>
    <row r="21" spans="1:17" x14ac:dyDescent="0.25">
      <c r="A21" s="4">
        <v>5</v>
      </c>
      <c r="B21" s="8" t="s">
        <v>36</v>
      </c>
      <c r="C21" s="21">
        <v>20</v>
      </c>
      <c r="D21" s="21">
        <v>20</v>
      </c>
      <c r="E21" s="21">
        <v>0</v>
      </c>
      <c r="F21" s="19">
        <v>20</v>
      </c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19">
        <v>20</v>
      </c>
      <c r="P21" s="19">
        <v>20</v>
      </c>
      <c r="Q21" s="19">
        <v>20</v>
      </c>
    </row>
    <row r="22" spans="1:17" x14ac:dyDescent="0.25">
      <c r="A22" s="36" t="s">
        <v>12</v>
      </c>
      <c r="B22" s="36"/>
      <c r="C22" s="7">
        <f>C17+C18+C19+C20+C21</f>
        <v>250.5</v>
      </c>
      <c r="D22" s="7">
        <f>D17+D18+D19+D20+D21</f>
        <v>250.5</v>
      </c>
      <c r="E22" s="7">
        <f>E17+E18+E19+E20+E21</f>
        <v>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35" t="s">
        <v>54</v>
      </c>
      <c r="B23" s="35"/>
      <c r="C23" s="35"/>
      <c r="D23" s="35"/>
      <c r="E23" s="35"/>
      <c r="F23" s="19">
        <f>F21+F20+F19+F18+F17</f>
        <v>250.5</v>
      </c>
      <c r="G23" s="19">
        <f>G21+G20+G19+G18+G17</f>
        <v>250.5</v>
      </c>
      <c r="H23" s="19">
        <f t="shared" ref="H23:Q23" si="0">H21+H20+H19+H18+H17</f>
        <v>250.5</v>
      </c>
      <c r="I23" s="19">
        <f t="shared" si="0"/>
        <v>250.5</v>
      </c>
      <c r="J23" s="19">
        <f t="shared" si="0"/>
        <v>250.5</v>
      </c>
      <c r="K23" s="19">
        <f t="shared" si="0"/>
        <v>250.5</v>
      </c>
      <c r="L23" s="19">
        <f t="shared" si="0"/>
        <v>250.5</v>
      </c>
      <c r="M23" s="19">
        <f t="shared" si="0"/>
        <v>250.5</v>
      </c>
      <c r="N23" s="19">
        <f t="shared" si="0"/>
        <v>250.5</v>
      </c>
      <c r="O23" s="19">
        <f t="shared" si="0"/>
        <v>250.5</v>
      </c>
      <c r="P23" s="19">
        <f t="shared" si="0"/>
        <v>250.5</v>
      </c>
      <c r="Q23" s="19">
        <f t="shared" si="0"/>
        <v>250.5</v>
      </c>
    </row>
    <row r="24" spans="1:17" x14ac:dyDescent="0.25">
      <c r="A24" s="35" t="s">
        <v>55</v>
      </c>
      <c r="B24" s="35"/>
      <c r="C24" s="35"/>
      <c r="D24" s="35"/>
      <c r="E24" s="35"/>
      <c r="F24" s="31">
        <f>F23+G23+H23+I23+J23+K23</f>
        <v>1503</v>
      </c>
      <c r="G24" s="32"/>
      <c r="H24" s="32"/>
      <c r="I24" s="32"/>
      <c r="J24" s="32"/>
      <c r="K24" s="33"/>
      <c r="L24" s="31">
        <f>L23+M23+N23+O23+P23+Q23</f>
        <v>1503</v>
      </c>
      <c r="M24" s="32"/>
      <c r="N24" s="32"/>
      <c r="O24" s="32"/>
      <c r="P24" s="32"/>
      <c r="Q24" s="33"/>
    </row>
  </sheetData>
  <mergeCells count="13">
    <mergeCell ref="B1:E1"/>
    <mergeCell ref="A7:E7"/>
    <mergeCell ref="A11:B11"/>
    <mergeCell ref="A12:E12"/>
    <mergeCell ref="A13:E13"/>
    <mergeCell ref="F13:J13"/>
    <mergeCell ref="K13:O13"/>
    <mergeCell ref="A15:E15"/>
    <mergeCell ref="A23:E23"/>
    <mergeCell ref="A24:E24"/>
    <mergeCell ref="A22:B22"/>
    <mergeCell ref="L24:Q24"/>
    <mergeCell ref="F24:K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tabSelected="1" zoomScale="85" zoomScaleNormal="85" workbookViewId="0">
      <selection activeCell="F52" sqref="F52"/>
    </sheetView>
  </sheetViews>
  <sheetFormatPr defaultRowHeight="15" x14ac:dyDescent="0.25"/>
  <cols>
    <col min="1" max="1" width="7.7109375" bestFit="1" customWidth="1"/>
    <col min="2" max="2" width="56.85546875" customWidth="1"/>
    <col min="3" max="3" width="10.42578125" customWidth="1"/>
    <col min="4" max="4" width="24.5703125" bestFit="1" customWidth="1"/>
    <col min="5" max="5" width="23.140625" customWidth="1"/>
    <col min="6" max="6" width="19.28515625" customWidth="1"/>
    <col min="7" max="7" width="44.42578125" bestFit="1" customWidth="1"/>
    <col min="9" max="9" width="16.140625" bestFit="1" customWidth="1"/>
    <col min="10" max="10" width="13.42578125" bestFit="1" customWidth="1"/>
  </cols>
  <sheetData>
    <row r="1" spans="1:6" x14ac:dyDescent="0.25">
      <c r="A1" s="3"/>
      <c r="B1" s="3" t="s">
        <v>56</v>
      </c>
      <c r="C1" s="15" t="s">
        <v>23</v>
      </c>
      <c r="D1" s="34" t="s">
        <v>13</v>
      </c>
      <c r="E1" s="34"/>
      <c r="F1" s="3" t="s">
        <v>14</v>
      </c>
    </row>
    <row r="2" spans="1:6" x14ac:dyDescent="0.25">
      <c r="A2" s="3" t="s">
        <v>18</v>
      </c>
      <c r="B2" s="3" t="s">
        <v>17</v>
      </c>
      <c r="C2" s="15" t="s">
        <v>59</v>
      </c>
      <c r="D2" s="26" t="s">
        <v>60</v>
      </c>
      <c r="E2" s="3" t="s">
        <v>16</v>
      </c>
      <c r="F2" s="3" t="s">
        <v>15</v>
      </c>
    </row>
    <row r="3" spans="1:6" x14ac:dyDescent="0.25">
      <c r="A3" s="43" t="s">
        <v>19</v>
      </c>
      <c r="B3" s="44"/>
      <c r="C3" s="44"/>
      <c r="D3" s="44"/>
      <c r="E3" s="44"/>
      <c r="F3" s="42"/>
    </row>
    <row r="4" spans="1:6" x14ac:dyDescent="0.25">
      <c r="A4" s="1">
        <v>1</v>
      </c>
      <c r="B4" s="8" t="s">
        <v>57</v>
      </c>
      <c r="C4" s="4">
        <v>1</v>
      </c>
      <c r="D4" s="4">
        <v>4</v>
      </c>
      <c r="E4" s="18">
        <v>445</v>
      </c>
      <c r="F4" s="18">
        <v>1780</v>
      </c>
    </row>
    <row r="5" spans="1:6" x14ac:dyDescent="0.25">
      <c r="A5" s="1">
        <v>2</v>
      </c>
      <c r="B5" s="8" t="s">
        <v>58</v>
      </c>
      <c r="C5" s="4">
        <v>1</v>
      </c>
      <c r="D5" s="4">
        <v>2</v>
      </c>
      <c r="E5" s="18">
        <v>1634</v>
      </c>
      <c r="F5" s="18">
        <v>3268</v>
      </c>
    </row>
    <row r="6" spans="1:6" x14ac:dyDescent="0.25">
      <c r="A6" s="43" t="s">
        <v>20</v>
      </c>
      <c r="B6" s="44"/>
      <c r="C6" s="44"/>
      <c r="D6" s="44"/>
      <c r="E6" s="44"/>
      <c r="F6" s="42"/>
    </row>
    <row r="7" spans="1:6" x14ac:dyDescent="0.25">
      <c r="A7" s="4">
        <v>1</v>
      </c>
      <c r="B7" s="8" t="s">
        <v>67</v>
      </c>
      <c r="C7" s="4">
        <v>1</v>
      </c>
      <c r="D7" s="4">
        <v>1</v>
      </c>
      <c r="E7" s="18">
        <v>300000</v>
      </c>
      <c r="F7" s="18">
        <v>300000</v>
      </c>
    </row>
    <row r="8" spans="1:6" x14ac:dyDescent="0.25">
      <c r="A8" s="4">
        <v>2</v>
      </c>
      <c r="B8" s="8" t="s">
        <v>68</v>
      </c>
      <c r="C8" s="4">
        <v>1</v>
      </c>
      <c r="D8" s="4">
        <v>1</v>
      </c>
      <c r="E8" s="18">
        <v>153</v>
      </c>
      <c r="F8" s="18">
        <v>153</v>
      </c>
    </row>
    <row r="9" spans="1:6" x14ac:dyDescent="0.25">
      <c r="A9" s="4">
        <v>3</v>
      </c>
      <c r="B9" s="8" t="s">
        <v>69</v>
      </c>
      <c r="C9" s="4">
        <v>1</v>
      </c>
      <c r="D9" s="4">
        <v>1</v>
      </c>
      <c r="E9" s="18">
        <v>5081</v>
      </c>
      <c r="F9" s="18">
        <v>5081</v>
      </c>
    </row>
    <row r="10" spans="1:6" x14ac:dyDescent="0.25">
      <c r="A10" s="4">
        <v>4</v>
      </c>
      <c r="B10" s="8" t="s">
        <v>70</v>
      </c>
      <c r="C10" s="4">
        <v>1</v>
      </c>
      <c r="D10" s="4">
        <v>1</v>
      </c>
      <c r="E10" s="18">
        <v>27340</v>
      </c>
      <c r="F10" s="18">
        <v>27340</v>
      </c>
    </row>
    <row r="11" spans="1:6" x14ac:dyDescent="0.25">
      <c r="A11" s="4">
        <v>5</v>
      </c>
      <c r="B11" s="8" t="s">
        <v>71</v>
      </c>
      <c r="C11" s="4">
        <v>1</v>
      </c>
      <c r="D11" s="4">
        <v>1</v>
      </c>
      <c r="E11" s="18">
        <v>1505</v>
      </c>
      <c r="F11" s="18">
        <v>1505</v>
      </c>
    </row>
    <row r="12" spans="1:6" x14ac:dyDescent="0.25">
      <c r="A12" s="4">
        <v>6</v>
      </c>
      <c r="B12" s="8" t="s">
        <v>72</v>
      </c>
      <c r="C12" s="4">
        <v>1</v>
      </c>
      <c r="D12" s="4">
        <v>1</v>
      </c>
      <c r="E12" s="18" t="s">
        <v>73</v>
      </c>
      <c r="F12" s="18" t="s">
        <v>73</v>
      </c>
    </row>
    <row r="13" spans="1:6" x14ac:dyDescent="0.25">
      <c r="A13" s="4">
        <v>7</v>
      </c>
      <c r="B13" s="8" t="s">
        <v>74</v>
      </c>
      <c r="C13" s="4">
        <v>1</v>
      </c>
      <c r="D13" s="4">
        <v>1</v>
      </c>
      <c r="E13" s="18">
        <v>48000</v>
      </c>
      <c r="F13" s="18">
        <v>48000</v>
      </c>
    </row>
    <row r="14" spans="1:6" x14ac:dyDescent="0.25">
      <c r="A14" s="4">
        <v>8</v>
      </c>
      <c r="B14" s="8" t="s">
        <v>75</v>
      </c>
      <c r="C14" s="4">
        <v>1</v>
      </c>
      <c r="D14" s="4">
        <v>1</v>
      </c>
      <c r="E14" s="18">
        <v>3890</v>
      </c>
      <c r="F14" s="18">
        <v>3890</v>
      </c>
    </row>
    <row r="15" spans="1:6" x14ac:dyDescent="0.25">
      <c r="A15" s="4">
        <v>9</v>
      </c>
      <c r="B15" s="8" t="s">
        <v>76</v>
      </c>
      <c r="C15" s="4">
        <v>1</v>
      </c>
      <c r="D15" s="4">
        <v>1</v>
      </c>
      <c r="E15" s="18">
        <v>40349</v>
      </c>
      <c r="F15" s="18">
        <v>40349</v>
      </c>
    </row>
    <row r="16" spans="1:6" x14ac:dyDescent="0.25">
      <c r="A16" s="4">
        <v>10</v>
      </c>
      <c r="B16" s="8" t="s">
        <v>77</v>
      </c>
      <c r="C16" s="17">
        <v>2</v>
      </c>
      <c r="D16" s="4">
        <v>2</v>
      </c>
      <c r="E16" s="18">
        <v>19867</v>
      </c>
      <c r="F16" s="18">
        <f>E16*2</f>
        <v>39734</v>
      </c>
    </row>
    <row r="17" spans="1:6" ht="15" customHeight="1" x14ac:dyDescent="0.25">
      <c r="A17" s="4">
        <v>11</v>
      </c>
      <c r="B17" s="8" t="s">
        <v>79</v>
      </c>
      <c r="C17" s="17">
        <v>1</v>
      </c>
      <c r="D17" s="4">
        <v>1</v>
      </c>
      <c r="E17" s="18" t="s">
        <v>78</v>
      </c>
      <c r="F17" s="18" t="s">
        <v>78</v>
      </c>
    </row>
    <row r="18" spans="1:6" x14ac:dyDescent="0.25">
      <c r="A18" s="16">
        <v>12</v>
      </c>
      <c r="B18" s="8" t="s">
        <v>80</v>
      </c>
      <c r="C18" s="17">
        <v>1</v>
      </c>
      <c r="D18" s="4">
        <v>1</v>
      </c>
      <c r="E18" s="18">
        <v>6400</v>
      </c>
      <c r="F18" s="18">
        <v>6400</v>
      </c>
    </row>
    <row r="19" spans="1:6" x14ac:dyDescent="0.25">
      <c r="A19" s="4">
        <v>13</v>
      </c>
      <c r="B19" s="8" t="s">
        <v>81</v>
      </c>
      <c r="C19" s="23">
        <v>1</v>
      </c>
      <c r="D19" s="24">
        <v>1</v>
      </c>
      <c r="E19" s="25">
        <v>1384</v>
      </c>
      <c r="F19" s="25">
        <v>1384</v>
      </c>
    </row>
    <row r="20" spans="1:6" x14ac:dyDescent="0.25">
      <c r="A20" s="46" t="s">
        <v>7</v>
      </c>
      <c r="B20" s="46"/>
      <c r="C20" s="46"/>
      <c r="D20" s="46"/>
      <c r="E20" s="46"/>
      <c r="F20" s="22">
        <f>SUM(F4:F5)+SUM(F7:F19)</f>
        <v>478884</v>
      </c>
    </row>
    <row r="21" spans="1:6" x14ac:dyDescent="0.25">
      <c r="A21" s="47" t="s">
        <v>63</v>
      </c>
      <c r="B21" s="48"/>
      <c r="C21" s="48"/>
      <c r="D21" s="48"/>
      <c r="E21" s="49"/>
      <c r="F21" s="22">
        <f>F20*20%</f>
        <v>95776.8</v>
      </c>
    </row>
    <row r="22" spans="1:6" x14ac:dyDescent="0.25">
      <c r="A22" s="47" t="s">
        <v>82</v>
      </c>
      <c r="B22" s="48"/>
      <c r="C22" s="48"/>
      <c r="D22" s="48"/>
      <c r="E22" s="49"/>
      <c r="F22" s="29">
        <f>F20+F21</f>
        <v>574660.80000000005</v>
      </c>
    </row>
    <row r="23" spans="1:6" x14ac:dyDescent="0.25">
      <c r="A23" s="40" t="s">
        <v>21</v>
      </c>
      <c r="B23" s="41"/>
      <c r="C23" s="41"/>
      <c r="D23" s="41"/>
      <c r="E23" s="41"/>
      <c r="F23" s="42"/>
    </row>
    <row r="24" spans="1:6" x14ac:dyDescent="0.25">
      <c r="A24" s="4">
        <v>1</v>
      </c>
      <c r="B24" s="8" t="s">
        <v>61</v>
      </c>
      <c r="C24" s="4" t="s">
        <v>64</v>
      </c>
      <c r="D24" s="4" t="s">
        <v>64</v>
      </c>
      <c r="E24" s="18">
        <v>50000</v>
      </c>
      <c r="F24" s="18">
        <v>50000</v>
      </c>
    </row>
    <row r="25" spans="1:6" x14ac:dyDescent="0.25">
      <c r="A25" s="4">
        <v>2</v>
      </c>
      <c r="B25" s="8" t="s">
        <v>62</v>
      </c>
      <c r="C25" s="4" t="s">
        <v>64</v>
      </c>
      <c r="D25" s="4" t="s">
        <v>64</v>
      </c>
      <c r="E25" s="18">
        <f>F28+F29+F30</f>
        <v>20498.240000000002</v>
      </c>
      <c r="F25" s="18">
        <f>F28+F29+F30</f>
        <v>20498.240000000002</v>
      </c>
    </row>
    <row r="26" spans="1:6" x14ac:dyDescent="0.25">
      <c r="A26" s="4">
        <v>3</v>
      </c>
      <c r="B26" s="8" t="s">
        <v>83</v>
      </c>
      <c r="C26" s="4" t="s">
        <v>64</v>
      </c>
      <c r="D26" s="4" t="s">
        <v>64</v>
      </c>
      <c r="E26" s="18">
        <f>F26</f>
        <v>21149.472000000002</v>
      </c>
      <c r="F26" s="18">
        <f>(F24+F25)*30%</f>
        <v>21149.472000000002</v>
      </c>
    </row>
    <row r="27" spans="1:6" x14ac:dyDescent="0.25">
      <c r="A27" s="4">
        <v>4</v>
      </c>
      <c r="B27" s="8" t="s">
        <v>7</v>
      </c>
      <c r="C27" s="4" t="s">
        <v>64</v>
      </c>
      <c r="D27" s="4" t="s">
        <v>64</v>
      </c>
      <c r="E27" s="18">
        <f>F27</f>
        <v>91647.712</v>
      </c>
      <c r="F27" s="30">
        <f>F24+F25+F26</f>
        <v>91647.712</v>
      </c>
    </row>
    <row r="28" spans="1:6" x14ac:dyDescent="0.25">
      <c r="A28" s="45" t="s">
        <v>22</v>
      </c>
      <c r="B28" s="45"/>
      <c r="C28" s="45"/>
      <c r="D28" s="45"/>
      <c r="E28" s="45"/>
      <c r="F28" s="45"/>
    </row>
    <row r="29" spans="1:6" x14ac:dyDescent="0.25">
      <c r="A29" s="4">
        <v>1</v>
      </c>
      <c r="B29" s="8" t="s">
        <v>65</v>
      </c>
      <c r="C29" s="4" t="s">
        <v>64</v>
      </c>
      <c r="D29" s="4" t="s">
        <v>64</v>
      </c>
      <c r="E29" s="18">
        <v>7.32</v>
      </c>
      <c r="F29" s="18">
        <f>E29*(57372/21)</f>
        <v>19998.240000000002</v>
      </c>
    </row>
    <row r="30" spans="1:6" x14ac:dyDescent="0.25">
      <c r="A30" s="4">
        <v>2</v>
      </c>
      <c r="B30" s="8" t="s">
        <v>66</v>
      </c>
      <c r="C30" s="4" t="s">
        <v>64</v>
      </c>
      <c r="D30" s="4" t="s">
        <v>64</v>
      </c>
      <c r="E30" s="18">
        <v>500</v>
      </c>
      <c r="F30" s="18">
        <v>500</v>
      </c>
    </row>
    <row r="31" spans="1:6" x14ac:dyDescent="0.25">
      <c r="A31" s="4">
        <v>3</v>
      </c>
      <c r="B31" s="8" t="s">
        <v>37</v>
      </c>
      <c r="C31" s="4" t="s">
        <v>64</v>
      </c>
      <c r="D31" s="4" t="s">
        <v>64</v>
      </c>
      <c r="E31" s="18">
        <v>39.72</v>
      </c>
      <c r="F31" s="18">
        <f>E31*650</f>
        <v>25818</v>
      </c>
    </row>
    <row r="32" spans="1:6" x14ac:dyDescent="0.25">
      <c r="A32" s="4">
        <v>4</v>
      </c>
      <c r="B32" s="8" t="s">
        <v>84</v>
      </c>
      <c r="C32" s="4" t="s">
        <v>64</v>
      </c>
      <c r="D32" s="4" t="s">
        <v>64</v>
      </c>
      <c r="E32" s="18">
        <v>160000</v>
      </c>
      <c r="F32" s="18">
        <v>160000</v>
      </c>
    </row>
    <row r="33" spans="1:6" x14ac:dyDescent="0.25">
      <c r="A33" s="4">
        <v>5</v>
      </c>
      <c r="B33" s="8" t="s">
        <v>7</v>
      </c>
      <c r="C33" s="4" t="s">
        <v>64</v>
      </c>
      <c r="D33" s="4" t="s">
        <v>64</v>
      </c>
      <c r="E33" s="18">
        <f>F33</f>
        <v>206316.24</v>
      </c>
      <c r="F33" s="18">
        <f>F29+F30+F31+F32</f>
        <v>206316.24</v>
      </c>
    </row>
    <row r="34" spans="1:6" x14ac:dyDescent="0.25">
      <c r="A34" s="16">
        <v>6</v>
      </c>
      <c r="B34" s="8" t="s">
        <v>85</v>
      </c>
      <c r="C34" s="28" t="s">
        <v>64</v>
      </c>
      <c r="D34" s="4" t="s">
        <v>64</v>
      </c>
      <c r="E34" s="18">
        <f>F34</f>
        <v>59592.790399999998</v>
      </c>
      <c r="F34" s="18">
        <f>(F27+F33)*20%</f>
        <v>59592.790399999998</v>
      </c>
    </row>
    <row r="35" spans="1:6" x14ac:dyDescent="0.25">
      <c r="A35" s="40" t="s">
        <v>87</v>
      </c>
      <c r="B35" s="41"/>
      <c r="C35" s="41"/>
      <c r="D35" s="41"/>
      <c r="E35" s="41"/>
      <c r="F35" s="42"/>
    </row>
    <row r="36" spans="1:6" x14ac:dyDescent="0.25">
      <c r="A36" s="4">
        <v>1</v>
      </c>
      <c r="B36" s="27" t="s">
        <v>86</v>
      </c>
      <c r="C36" s="4" t="s">
        <v>64</v>
      </c>
      <c r="D36" s="4" t="s">
        <v>64</v>
      </c>
      <c r="E36" s="18">
        <f>F36</f>
        <v>725901.30240000016</v>
      </c>
      <c r="F36" s="30">
        <f>F22+F27+F34</f>
        <v>725901.30240000016</v>
      </c>
    </row>
    <row r="37" spans="1:6" x14ac:dyDescent="0.25">
      <c r="A37" s="16">
        <v>2</v>
      </c>
      <c r="B37" s="27" t="s">
        <v>89</v>
      </c>
      <c r="C37" s="4" t="s">
        <v>64</v>
      </c>
      <c r="D37" s="4" t="s">
        <v>64</v>
      </c>
      <c r="E37" s="18">
        <f>F37</f>
        <v>152812.29434880003</v>
      </c>
      <c r="F37" s="30">
        <f>(F27+F34+F33+F38)*20%</f>
        <v>152812.29434880003</v>
      </c>
    </row>
    <row r="38" spans="1:6" x14ac:dyDescent="0.25">
      <c r="A38" s="16">
        <v>3</v>
      </c>
      <c r="B38" s="27" t="s">
        <v>88</v>
      </c>
      <c r="C38" s="28" t="s">
        <v>64</v>
      </c>
      <c r="D38" s="4" t="s">
        <v>64</v>
      </c>
      <c r="E38" s="18"/>
      <c r="F38" s="30">
        <f>F36*56%</f>
        <v>406504.72934400011</v>
      </c>
    </row>
    <row r="39" spans="1:6" x14ac:dyDescent="0.25">
      <c r="A39" s="16">
        <v>4</v>
      </c>
      <c r="B39" s="27" t="s">
        <v>90</v>
      </c>
      <c r="C39" s="28" t="s">
        <v>64</v>
      </c>
      <c r="D39" s="4" t="s">
        <v>64</v>
      </c>
      <c r="E39" s="18"/>
      <c r="F39" s="30">
        <f>F36+F37+F38</f>
        <v>1285218.3260928004</v>
      </c>
    </row>
  </sheetData>
  <mergeCells count="9">
    <mergeCell ref="A35:F35"/>
    <mergeCell ref="D1:E1"/>
    <mergeCell ref="A3:F3"/>
    <mergeCell ref="A6:F6"/>
    <mergeCell ref="A23:F23"/>
    <mergeCell ref="A28:F28"/>
    <mergeCell ref="A20:E20"/>
    <mergeCell ref="A21:E21"/>
    <mergeCell ref="A22:E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УЧЕТ ДОХОДОВ И РАСХОДОВ</vt:lpstr>
      <vt:lpstr>РАСЧЕТ ЦЕНЫ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УЖЦ</dc:creator>
  <cp:lastModifiedBy>Lamer</cp:lastModifiedBy>
  <dcterms:created xsi:type="dcterms:W3CDTF">2024-03-02T03:37:18Z</dcterms:created>
  <dcterms:modified xsi:type="dcterms:W3CDTF">2024-04-28T02:51:16Z</dcterms:modified>
</cp:coreProperties>
</file>