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3.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4.xml" ContentType="application/vnd.openxmlformats-officedocument.drawing+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203"/>
  <workbookPr autoCompressPictures="0"/>
  <bookViews>
    <workbookView xWindow="1100" yWindow="0" windowWidth="25600" windowHeight="16400" tabRatio="500"/>
  </bookViews>
  <sheets>
    <sheet name="Data" sheetId="1" r:id="rId1"/>
    <sheet name="Basic statistics" sheetId="7" r:id="rId2"/>
    <sheet name="Cumulative distributions" sheetId="5" r:id="rId3"/>
    <sheet name="Time to prediction" sheetId="8" r:id="rId4"/>
    <sheet name="Time to prediction (2)" sheetId="9" r:id="rId5"/>
    <sheet name="Early and late predictions" sheetId="4" r:id="rId6"/>
    <sheet name="Deleted entries" sheetId="2" r:id="rId7"/>
    <sheet name="Data copy no dependents" sheetId="11" r:id="rId8"/>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K67" i="11" l="1"/>
  <c r="P66" i="11"/>
  <c r="P65" i="11"/>
  <c r="P64" i="11"/>
  <c r="P63" i="11"/>
  <c r="P62" i="11"/>
  <c r="P61" i="11"/>
  <c r="P60" i="11"/>
  <c r="P59" i="11"/>
  <c r="P58" i="11"/>
  <c r="P57" i="11"/>
  <c r="P56" i="11"/>
  <c r="P55" i="11"/>
  <c r="P54" i="11"/>
  <c r="P53" i="11"/>
  <c r="P52" i="11"/>
  <c r="P51" i="11"/>
  <c r="P50" i="11"/>
  <c r="P49" i="11"/>
  <c r="P48" i="11"/>
  <c r="P47" i="11"/>
  <c r="P46" i="11"/>
  <c r="P45" i="11"/>
  <c r="P44" i="11"/>
  <c r="P43" i="11"/>
  <c r="P42" i="11"/>
  <c r="P41" i="11"/>
  <c r="P40" i="11"/>
  <c r="P39" i="11"/>
  <c r="P38" i="11"/>
  <c r="P37" i="11"/>
  <c r="P36" i="11"/>
  <c r="P35" i="11"/>
  <c r="P34" i="11"/>
  <c r="P33" i="11"/>
  <c r="P32" i="11"/>
  <c r="P31" i="11"/>
  <c r="P30" i="11"/>
  <c r="P29" i="11"/>
  <c r="P28" i="11"/>
  <c r="P27" i="11"/>
  <c r="P26" i="11"/>
  <c r="P25" i="11"/>
  <c r="P24" i="11"/>
  <c r="P23" i="11"/>
  <c r="P22" i="11"/>
  <c r="P21" i="11"/>
  <c r="P20" i="11"/>
  <c r="P19" i="11"/>
  <c r="P18" i="11"/>
  <c r="P17" i="11"/>
  <c r="P16" i="11"/>
  <c r="P15" i="11"/>
  <c r="P14" i="11"/>
  <c r="P13" i="11"/>
  <c r="P12" i="11"/>
  <c r="P11" i="11"/>
  <c r="P10" i="11"/>
  <c r="P9" i="11"/>
  <c r="P8" i="11"/>
  <c r="P7" i="11"/>
  <c r="P6" i="11"/>
  <c r="P5" i="11"/>
  <c r="P4" i="11"/>
  <c r="P3" i="11"/>
  <c r="P2" i="11"/>
  <c r="V4" i="5"/>
  <c r="V3" i="5"/>
  <c r="V2" i="5"/>
  <c r="AH2" i="5"/>
  <c r="AH3" i="5"/>
  <c r="AH4" i="5"/>
  <c r="V5" i="5"/>
  <c r="AH5" i="5"/>
  <c r="V6" i="5"/>
  <c r="AH6" i="5"/>
  <c r="V7" i="5"/>
  <c r="AH7" i="5"/>
  <c r="V8" i="5"/>
  <c r="AH8" i="5"/>
  <c r="V9" i="5"/>
  <c r="AH9" i="5"/>
  <c r="V10" i="5"/>
  <c r="AH10" i="5"/>
  <c r="V11" i="5"/>
  <c r="AH11" i="5"/>
  <c r="V12" i="5"/>
  <c r="AH12" i="5"/>
  <c r="V13" i="5"/>
  <c r="AH13" i="5"/>
  <c r="V14" i="5"/>
  <c r="AH14" i="5"/>
  <c r="V15" i="5"/>
  <c r="AH15" i="5"/>
  <c r="V16" i="5"/>
  <c r="AH16" i="5"/>
  <c r="V17" i="5"/>
  <c r="AH17" i="5"/>
  <c r="V18" i="5"/>
  <c r="AH18" i="5"/>
  <c r="V19" i="5"/>
  <c r="AH19" i="5"/>
  <c r="V20" i="5"/>
  <c r="AH20" i="5"/>
  <c r="V21" i="5"/>
  <c r="AH21" i="5"/>
  <c r="V22" i="5"/>
  <c r="AH22" i="5"/>
  <c r="V23" i="5"/>
  <c r="AH23" i="5"/>
  <c r="V24" i="5"/>
  <c r="AH24" i="5"/>
  <c r="V25" i="5"/>
  <c r="AH25" i="5"/>
  <c r="V26" i="5"/>
  <c r="AH26" i="5"/>
  <c r="V27" i="5"/>
  <c r="AH27" i="5"/>
  <c r="V28" i="5"/>
  <c r="AH28" i="5"/>
  <c r="V29" i="5"/>
  <c r="AH29" i="5"/>
  <c r="V30" i="5"/>
  <c r="AH30" i="5"/>
  <c r="V31" i="5"/>
  <c r="AH31" i="5"/>
  <c r="V32" i="5"/>
  <c r="AH32" i="5"/>
  <c r="V33" i="5"/>
  <c r="AH33" i="5"/>
  <c r="V34" i="5"/>
  <c r="AH34" i="5"/>
  <c r="V35" i="5"/>
  <c r="AH35" i="5"/>
  <c r="V36" i="5"/>
  <c r="AH36" i="5"/>
  <c r="V37" i="5"/>
  <c r="AH37" i="5"/>
  <c r="V38" i="5"/>
  <c r="AH38" i="5"/>
  <c r="V39" i="5"/>
  <c r="AH39" i="5"/>
  <c r="V40" i="5"/>
  <c r="AH40" i="5"/>
  <c r="V41" i="5"/>
  <c r="AH41" i="5"/>
  <c r="V42" i="5"/>
  <c r="AH42" i="5"/>
  <c r="V43" i="5"/>
  <c r="AH43" i="5"/>
  <c r="V44" i="5"/>
  <c r="AH44" i="5"/>
  <c r="V45" i="5"/>
  <c r="AH45" i="5"/>
  <c r="V46" i="5"/>
  <c r="AH46" i="5"/>
  <c r="V47" i="5"/>
  <c r="AH47" i="5"/>
  <c r="V48" i="5"/>
  <c r="AH48" i="5"/>
  <c r="V49" i="5"/>
  <c r="AH49" i="5"/>
  <c r="V50" i="5"/>
  <c r="AH50" i="5"/>
  <c r="V51" i="5"/>
  <c r="AH51" i="5"/>
  <c r="V52" i="5"/>
  <c r="AH52" i="5"/>
  <c r="V53" i="5"/>
  <c r="AH53" i="5"/>
  <c r="V54" i="5"/>
  <c r="AH54" i="5"/>
  <c r="V55" i="5"/>
  <c r="AH55" i="5"/>
  <c r="V56" i="5"/>
  <c r="AH56" i="5"/>
  <c r="V57" i="5"/>
  <c r="AH57" i="5"/>
  <c r="V58" i="5"/>
  <c r="AH58" i="5"/>
  <c r="V59" i="5"/>
  <c r="AH59" i="5"/>
  <c r="V60" i="5"/>
  <c r="AH60" i="5"/>
  <c r="V61" i="5"/>
  <c r="AH61" i="5"/>
  <c r="V62" i="5"/>
  <c r="AH62" i="5"/>
  <c r="V63" i="5"/>
  <c r="AH63" i="5"/>
  <c r="V64" i="5"/>
  <c r="AH64" i="5"/>
  <c r="V65" i="5"/>
  <c r="AH65" i="5"/>
  <c r="V66" i="5"/>
  <c r="AH66" i="5"/>
  <c r="V67" i="5"/>
  <c r="AH67" i="5"/>
  <c r="V68" i="5"/>
  <c r="AH68" i="5"/>
  <c r="V69" i="5"/>
  <c r="AH69" i="5"/>
  <c r="V70" i="5"/>
  <c r="AH70" i="5"/>
  <c r="V71" i="5"/>
  <c r="AH71" i="5"/>
  <c r="V72" i="5"/>
  <c r="AH72" i="5"/>
  <c r="V73" i="5"/>
  <c r="AH73" i="5"/>
  <c r="V74" i="5"/>
  <c r="AH74" i="5"/>
  <c r="V75" i="5"/>
  <c r="AH75" i="5"/>
  <c r="V76" i="5"/>
  <c r="AH76" i="5"/>
  <c r="V77" i="5"/>
  <c r="AH77" i="5"/>
  <c r="V78" i="5"/>
  <c r="AH78" i="5"/>
  <c r="V79" i="5"/>
  <c r="AH79" i="5"/>
  <c r="V80" i="5"/>
  <c r="AH80" i="5"/>
  <c r="V81" i="5"/>
  <c r="AH81" i="5"/>
  <c r="V82" i="5"/>
  <c r="AH82" i="5"/>
  <c r="V83" i="5"/>
  <c r="AH83" i="5"/>
  <c r="V84" i="5"/>
  <c r="AH84" i="5"/>
  <c r="V85" i="5"/>
  <c r="AH85" i="5"/>
  <c r="V86" i="5"/>
  <c r="AH86" i="5"/>
  <c r="V87" i="5"/>
  <c r="AH87" i="5"/>
  <c r="V88" i="5"/>
  <c r="AH88" i="5"/>
  <c r="V89" i="5"/>
  <c r="AH89" i="5"/>
  <c r="V90" i="5"/>
  <c r="AH90" i="5"/>
  <c r="V91" i="5"/>
  <c r="AH91" i="5"/>
  <c r="V92" i="5"/>
  <c r="AH92" i="5"/>
  <c r="V93" i="5"/>
  <c r="AH93" i="5"/>
  <c r="V94" i="5"/>
  <c r="AH94" i="5"/>
  <c r="V95" i="5"/>
  <c r="AH95" i="5"/>
  <c r="V96" i="5"/>
  <c r="AH96" i="5"/>
  <c r="V97" i="5"/>
  <c r="AH97" i="5"/>
  <c r="V98" i="5"/>
  <c r="AH98" i="5"/>
  <c r="V99" i="5"/>
  <c r="AH99" i="5"/>
  <c r="V100" i="5"/>
  <c r="AH100" i="5"/>
  <c r="V101" i="5"/>
  <c r="AH101" i="5"/>
  <c r="V102" i="5"/>
  <c r="AH102" i="5"/>
  <c r="V103" i="5"/>
  <c r="AH103" i="5"/>
  <c r="V104" i="5"/>
  <c r="AH104" i="5"/>
  <c r="V105" i="5"/>
  <c r="AH105" i="5"/>
  <c r="V106" i="5"/>
  <c r="AH106" i="5"/>
  <c r="V107" i="5"/>
  <c r="AH107" i="5"/>
  <c r="V108" i="5"/>
  <c r="AH108" i="5"/>
  <c r="V109" i="5"/>
  <c r="AH109" i="5"/>
  <c r="V110" i="5"/>
  <c r="AH110" i="5"/>
  <c r="V111" i="5"/>
  <c r="AH111" i="5"/>
  <c r="V112" i="5"/>
  <c r="AH112" i="5"/>
  <c r="V113" i="5"/>
  <c r="AH113" i="5"/>
  <c r="V114" i="5"/>
  <c r="AH114" i="5"/>
  <c r="V115" i="5"/>
  <c r="AH115" i="5"/>
  <c r="V116" i="5"/>
  <c r="AH116" i="5"/>
  <c r="V117" i="5"/>
  <c r="AH117" i="5"/>
  <c r="V118" i="5"/>
  <c r="AH118" i="5"/>
  <c r="V119" i="5"/>
  <c r="AH119" i="5"/>
  <c r="V120" i="5"/>
  <c r="AH120" i="5"/>
  <c r="V121" i="5"/>
  <c r="AH121" i="5"/>
  <c r="V122" i="5"/>
  <c r="AH122" i="5"/>
  <c r="V123" i="5"/>
  <c r="AH123" i="5"/>
  <c r="V124" i="5"/>
  <c r="AH124" i="5"/>
  <c r="V125" i="5"/>
  <c r="AH125" i="5"/>
  <c r="V126" i="5"/>
  <c r="AH126" i="5"/>
  <c r="V127" i="5"/>
  <c r="AH127" i="5"/>
  <c r="V128" i="5"/>
  <c r="AH128" i="5"/>
  <c r="V129" i="5"/>
  <c r="AH129" i="5"/>
  <c r="V130" i="5"/>
  <c r="AH130" i="5"/>
  <c r="V131" i="5"/>
  <c r="AH131" i="5"/>
  <c r="V132" i="5"/>
  <c r="AH132" i="5"/>
  <c r="V133" i="5"/>
  <c r="AH133" i="5"/>
  <c r="V134" i="5"/>
  <c r="AH134" i="5"/>
  <c r="V135" i="5"/>
  <c r="AH135" i="5"/>
  <c r="V136" i="5"/>
  <c r="AH136" i="5"/>
  <c r="V137" i="5"/>
  <c r="AH137" i="5"/>
  <c r="V138" i="5"/>
  <c r="AH138" i="5"/>
  <c r="V139" i="5"/>
  <c r="AH139" i="5"/>
  <c r="V140" i="5"/>
  <c r="AH140" i="5"/>
  <c r="V141" i="5"/>
  <c r="AH141" i="5"/>
  <c r="V142" i="5"/>
  <c r="AH142" i="5"/>
  <c r="V143" i="5"/>
  <c r="AH143" i="5"/>
  <c r="V144" i="5"/>
  <c r="AH144" i="5"/>
  <c r="V145" i="5"/>
  <c r="AH145" i="5"/>
  <c r="V146" i="5"/>
  <c r="AH146" i="5"/>
  <c r="V147" i="5"/>
  <c r="AH147" i="5"/>
  <c r="V148" i="5"/>
  <c r="AH148" i="5"/>
  <c r="V149" i="5"/>
  <c r="AH149" i="5"/>
  <c r="V150" i="5"/>
  <c r="AH150" i="5"/>
  <c r="V151" i="5"/>
  <c r="AH151" i="5"/>
  <c r="V152" i="5"/>
  <c r="AH152" i="5"/>
  <c r="V153" i="5"/>
  <c r="AH153" i="5"/>
  <c r="V154" i="5"/>
  <c r="AH154" i="5"/>
  <c r="V155" i="5"/>
  <c r="AH155" i="5"/>
  <c r="V156" i="5"/>
  <c r="AH156" i="5"/>
  <c r="V157" i="5"/>
  <c r="AH157" i="5"/>
  <c r="V158" i="5"/>
  <c r="AH158" i="5"/>
  <c r="V159" i="5"/>
  <c r="AH159" i="5"/>
  <c r="V160" i="5"/>
  <c r="AH160" i="5"/>
  <c r="V161" i="5"/>
  <c r="AH161" i="5"/>
  <c r="V162" i="5"/>
  <c r="AH162" i="5"/>
  <c r="V163" i="5"/>
  <c r="AH163" i="5"/>
  <c r="V164" i="5"/>
  <c r="AH164" i="5"/>
  <c r="V165" i="5"/>
  <c r="AH165" i="5"/>
  <c r="V166" i="5"/>
  <c r="AH166" i="5"/>
  <c r="V167" i="5"/>
  <c r="AH167" i="5"/>
  <c r="V168" i="5"/>
  <c r="AH168" i="5"/>
  <c r="V169" i="5"/>
  <c r="AH169" i="5"/>
  <c r="V170" i="5"/>
  <c r="AH170" i="5"/>
  <c r="V171" i="5"/>
  <c r="AH171" i="5"/>
  <c r="V172" i="5"/>
  <c r="AH172" i="5"/>
  <c r="V173" i="5"/>
  <c r="AH173" i="5"/>
  <c r="V174" i="5"/>
  <c r="AH174" i="5"/>
  <c r="V175" i="5"/>
  <c r="AH175" i="5"/>
  <c r="V176" i="5"/>
  <c r="AH176" i="5"/>
  <c r="V177" i="5"/>
  <c r="AH177" i="5"/>
  <c r="V178" i="5"/>
  <c r="AH178" i="5"/>
  <c r="V179" i="5"/>
  <c r="AH179" i="5"/>
  <c r="V180" i="5"/>
  <c r="AH180" i="5"/>
  <c r="V181" i="5"/>
  <c r="AH181" i="5"/>
  <c r="V182" i="5"/>
  <c r="AH182" i="5"/>
  <c r="V183" i="5"/>
  <c r="AH183" i="5"/>
  <c r="V184" i="5"/>
  <c r="AH184" i="5"/>
  <c r="V185" i="5"/>
  <c r="AH185" i="5"/>
  <c r="V186" i="5"/>
  <c r="AH186" i="5"/>
  <c r="V187" i="5"/>
  <c r="AH187" i="5"/>
  <c r="V188" i="5"/>
  <c r="AH188" i="5"/>
  <c r="V189" i="5"/>
  <c r="AH189" i="5"/>
  <c r="V190" i="5"/>
  <c r="AH190" i="5"/>
  <c r="V191" i="5"/>
  <c r="AH191" i="5"/>
  <c r="V192" i="5"/>
  <c r="AH192" i="5"/>
  <c r="V193" i="5"/>
  <c r="AH193" i="5"/>
  <c r="V194" i="5"/>
  <c r="AH194" i="5"/>
  <c r="V195" i="5"/>
  <c r="AH195" i="5"/>
  <c r="V196" i="5"/>
  <c r="AH196" i="5"/>
  <c r="V197" i="5"/>
  <c r="AH197" i="5"/>
  <c r="V198" i="5"/>
  <c r="AH198" i="5"/>
  <c r="V199" i="5"/>
  <c r="AH199" i="5"/>
  <c r="V200" i="5"/>
  <c r="AH200" i="5"/>
  <c r="V201" i="5"/>
  <c r="AH201" i="5"/>
  <c r="V202" i="5"/>
  <c r="AH202" i="5"/>
  <c r="W205" i="5"/>
  <c r="V205" i="5"/>
  <c r="I205" i="5"/>
  <c r="P205" i="5"/>
  <c r="T205" i="5"/>
  <c r="W203" i="5"/>
  <c r="W3" i="5"/>
  <c r="W4" i="5"/>
  <c r="W5" i="5"/>
  <c r="W6" i="5"/>
  <c r="W7"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W41" i="5"/>
  <c r="W42" i="5"/>
  <c r="W43" i="5"/>
  <c r="W44" i="5"/>
  <c r="W45" i="5"/>
  <c r="W46" i="5"/>
  <c r="W47" i="5"/>
  <c r="W48" i="5"/>
  <c r="W49" i="5"/>
  <c r="W50" i="5"/>
  <c r="W51" i="5"/>
  <c r="W52" i="5"/>
  <c r="W53" i="5"/>
  <c r="W54" i="5"/>
  <c r="W55" i="5"/>
  <c r="W56" i="5"/>
  <c r="W57" i="5"/>
  <c r="W58" i="5"/>
  <c r="W59" i="5"/>
  <c r="W60" i="5"/>
  <c r="W61" i="5"/>
  <c r="W62" i="5"/>
  <c r="W63" i="5"/>
  <c r="W64" i="5"/>
  <c r="W65" i="5"/>
  <c r="W66" i="5"/>
  <c r="W67" i="5"/>
  <c r="W68" i="5"/>
  <c r="W69" i="5"/>
  <c r="W70" i="5"/>
  <c r="W71" i="5"/>
  <c r="W72" i="5"/>
  <c r="W73" i="5"/>
  <c r="W74" i="5"/>
  <c r="W75" i="5"/>
  <c r="W76" i="5"/>
  <c r="W77" i="5"/>
  <c r="W78" i="5"/>
  <c r="W79" i="5"/>
  <c r="W80" i="5"/>
  <c r="W81" i="5"/>
  <c r="W82" i="5"/>
  <c r="W83" i="5"/>
  <c r="W84" i="5"/>
  <c r="W85" i="5"/>
  <c r="W86" i="5"/>
  <c r="W87" i="5"/>
  <c r="W88" i="5"/>
  <c r="W89" i="5"/>
  <c r="W90" i="5"/>
  <c r="W91" i="5"/>
  <c r="W92" i="5"/>
  <c r="W93" i="5"/>
  <c r="W94" i="5"/>
  <c r="W95" i="5"/>
  <c r="W96" i="5"/>
  <c r="W97" i="5"/>
  <c r="W98" i="5"/>
  <c r="W99" i="5"/>
  <c r="W100" i="5"/>
  <c r="W101" i="5"/>
  <c r="W102" i="5"/>
  <c r="W103" i="5"/>
  <c r="W104" i="5"/>
  <c r="W105" i="5"/>
  <c r="W106" i="5"/>
  <c r="W107" i="5"/>
  <c r="W108" i="5"/>
  <c r="W109" i="5"/>
  <c r="W110" i="5"/>
  <c r="W111" i="5"/>
  <c r="W112" i="5"/>
  <c r="W113" i="5"/>
  <c r="W114" i="5"/>
  <c r="W115" i="5"/>
  <c r="W116" i="5"/>
  <c r="W117" i="5"/>
  <c r="W118" i="5"/>
  <c r="W119" i="5"/>
  <c r="W120" i="5"/>
  <c r="W121" i="5"/>
  <c r="W122" i="5"/>
  <c r="W123" i="5"/>
  <c r="W124" i="5"/>
  <c r="W125" i="5"/>
  <c r="W126" i="5"/>
  <c r="W127" i="5"/>
  <c r="W128" i="5"/>
  <c r="W129" i="5"/>
  <c r="W130" i="5"/>
  <c r="W131" i="5"/>
  <c r="W132" i="5"/>
  <c r="W133" i="5"/>
  <c r="W134" i="5"/>
  <c r="W135" i="5"/>
  <c r="W136" i="5"/>
  <c r="W137" i="5"/>
  <c r="W138" i="5"/>
  <c r="W139" i="5"/>
  <c r="W140" i="5"/>
  <c r="W141" i="5"/>
  <c r="W142" i="5"/>
  <c r="W143" i="5"/>
  <c r="W144" i="5"/>
  <c r="W145" i="5"/>
  <c r="W146" i="5"/>
  <c r="W147" i="5"/>
  <c r="W148" i="5"/>
  <c r="W149" i="5"/>
  <c r="W150" i="5"/>
  <c r="W151" i="5"/>
  <c r="W152" i="5"/>
  <c r="W153" i="5"/>
  <c r="W154" i="5"/>
  <c r="W155" i="5"/>
  <c r="W156" i="5"/>
  <c r="W157" i="5"/>
  <c r="W158" i="5"/>
  <c r="W159" i="5"/>
  <c r="W160" i="5"/>
  <c r="W161" i="5"/>
  <c r="W162" i="5"/>
  <c r="W163" i="5"/>
  <c r="W164" i="5"/>
  <c r="W165" i="5"/>
  <c r="W166" i="5"/>
  <c r="W167" i="5"/>
  <c r="W168" i="5"/>
  <c r="W169" i="5"/>
  <c r="W170" i="5"/>
  <c r="W171" i="5"/>
  <c r="W172" i="5"/>
  <c r="W173" i="5"/>
  <c r="W174" i="5"/>
  <c r="W175" i="5"/>
  <c r="W176" i="5"/>
  <c r="W177" i="5"/>
  <c r="W178" i="5"/>
  <c r="W179" i="5"/>
  <c r="W180" i="5"/>
  <c r="W181" i="5"/>
  <c r="W182" i="5"/>
  <c r="W183" i="5"/>
  <c r="W184" i="5"/>
  <c r="W185" i="5"/>
  <c r="W186" i="5"/>
  <c r="W187" i="5"/>
  <c r="W188" i="5"/>
  <c r="W189" i="5"/>
  <c r="W190" i="5"/>
  <c r="W191" i="5"/>
  <c r="W192" i="5"/>
  <c r="W193" i="5"/>
  <c r="W194" i="5"/>
  <c r="W195" i="5"/>
  <c r="W196" i="5"/>
  <c r="W197" i="5"/>
  <c r="W198" i="5"/>
  <c r="W199" i="5"/>
  <c r="W200" i="5"/>
  <c r="W201" i="5"/>
  <c r="W202" i="5"/>
  <c r="W2" i="5"/>
  <c r="V203" i="5"/>
  <c r="K2" i="5"/>
  <c r="E6" i="7"/>
  <c r="H6" i="7"/>
  <c r="G6" i="7"/>
  <c r="F6" i="7"/>
  <c r="D6" i="7"/>
  <c r="C6" i="7"/>
  <c r="B6" i="7"/>
  <c r="B5" i="7"/>
  <c r="E8" i="7"/>
  <c r="F8" i="7"/>
  <c r="P15" i="7"/>
  <c r="P14" i="7"/>
  <c r="H252" i="9"/>
  <c r="H251" i="9"/>
  <c r="K252" i="9"/>
  <c r="H250" i="9"/>
  <c r="K251" i="9"/>
  <c r="H249" i="9"/>
  <c r="K250" i="9"/>
  <c r="H248" i="9"/>
  <c r="K249" i="9"/>
  <c r="H247" i="9"/>
  <c r="K248" i="9"/>
  <c r="H246" i="9"/>
  <c r="K247" i="9"/>
  <c r="H245" i="9"/>
  <c r="K246" i="9"/>
  <c r="H244" i="9"/>
  <c r="K245" i="9"/>
  <c r="H243" i="9"/>
  <c r="K244" i="9"/>
  <c r="H242" i="9"/>
  <c r="K243" i="9"/>
  <c r="H241" i="9"/>
  <c r="K242" i="9"/>
  <c r="H240" i="9"/>
  <c r="K241" i="9"/>
  <c r="H239" i="9"/>
  <c r="K240" i="9"/>
  <c r="H238" i="9"/>
  <c r="K239" i="9"/>
  <c r="H237" i="9"/>
  <c r="K238" i="9"/>
  <c r="H236" i="9"/>
  <c r="K237" i="9"/>
  <c r="H235" i="9"/>
  <c r="K236" i="9"/>
  <c r="H234" i="9"/>
  <c r="K235" i="9"/>
  <c r="H233" i="9"/>
  <c r="K234" i="9"/>
  <c r="H232" i="9"/>
  <c r="K233" i="9"/>
  <c r="H231" i="9"/>
  <c r="K232" i="9"/>
  <c r="H230" i="9"/>
  <c r="K231" i="9"/>
  <c r="H229" i="9"/>
  <c r="K230" i="9"/>
  <c r="H228" i="9"/>
  <c r="K229" i="9"/>
  <c r="H227" i="9"/>
  <c r="K228" i="9"/>
  <c r="H226" i="9"/>
  <c r="K227" i="9"/>
  <c r="H225" i="9"/>
  <c r="K226" i="9"/>
  <c r="H224" i="9"/>
  <c r="K225" i="9"/>
  <c r="H223" i="9"/>
  <c r="K224" i="9"/>
  <c r="H222" i="9"/>
  <c r="K223" i="9"/>
  <c r="H221" i="9"/>
  <c r="K222" i="9"/>
  <c r="H220" i="9"/>
  <c r="K221" i="9"/>
  <c r="H219" i="9"/>
  <c r="K220" i="9"/>
  <c r="H218" i="9"/>
  <c r="K219" i="9"/>
  <c r="H217" i="9"/>
  <c r="K218" i="9"/>
  <c r="H216" i="9"/>
  <c r="K217" i="9"/>
  <c r="H215" i="9"/>
  <c r="K216" i="9"/>
  <c r="H214" i="9"/>
  <c r="K215" i="9"/>
  <c r="H213" i="9"/>
  <c r="K214" i="9"/>
  <c r="H212" i="9"/>
  <c r="K213" i="9"/>
  <c r="H211" i="9"/>
  <c r="K212" i="9"/>
  <c r="H210" i="9"/>
  <c r="K211" i="9"/>
  <c r="H209" i="9"/>
  <c r="K210" i="9"/>
  <c r="H208" i="9"/>
  <c r="K209" i="9"/>
  <c r="H207" i="9"/>
  <c r="K208" i="9"/>
  <c r="H206" i="9"/>
  <c r="K207" i="9"/>
  <c r="H205" i="9"/>
  <c r="K206" i="9"/>
  <c r="H204" i="9"/>
  <c r="K205" i="9"/>
  <c r="H203" i="9"/>
  <c r="K204" i="9"/>
  <c r="H202" i="9"/>
  <c r="K203" i="9"/>
  <c r="H201" i="9"/>
  <c r="K202" i="9"/>
  <c r="H200" i="9"/>
  <c r="K201" i="9"/>
  <c r="H199" i="9"/>
  <c r="K200" i="9"/>
  <c r="H198" i="9"/>
  <c r="K199" i="9"/>
  <c r="H197" i="9"/>
  <c r="K198" i="9"/>
  <c r="H196" i="9"/>
  <c r="K197" i="9"/>
  <c r="H195" i="9"/>
  <c r="K196" i="9"/>
  <c r="H194" i="9"/>
  <c r="K195" i="9"/>
  <c r="H193" i="9"/>
  <c r="K194" i="9"/>
  <c r="H192" i="9"/>
  <c r="K193" i="9"/>
  <c r="H191" i="9"/>
  <c r="K192" i="9"/>
  <c r="H190" i="9"/>
  <c r="K191" i="9"/>
  <c r="H189" i="9"/>
  <c r="K190" i="9"/>
  <c r="H188" i="9"/>
  <c r="K189" i="9"/>
  <c r="H187" i="9"/>
  <c r="K188" i="9"/>
  <c r="H186" i="9"/>
  <c r="K187" i="9"/>
  <c r="H185" i="9"/>
  <c r="K186" i="9"/>
  <c r="H184" i="9"/>
  <c r="K185" i="9"/>
  <c r="H183" i="9"/>
  <c r="K184" i="9"/>
  <c r="H182" i="9"/>
  <c r="K183" i="9"/>
  <c r="H181" i="9"/>
  <c r="K182" i="9"/>
  <c r="H180" i="9"/>
  <c r="K181" i="9"/>
  <c r="H179" i="9"/>
  <c r="K180" i="9"/>
  <c r="H178" i="9"/>
  <c r="K179" i="9"/>
  <c r="H177" i="9"/>
  <c r="K178" i="9"/>
  <c r="H176" i="9"/>
  <c r="K177" i="9"/>
  <c r="H175" i="9"/>
  <c r="K176" i="9"/>
  <c r="G252" i="9"/>
  <c r="G251" i="9"/>
  <c r="J252" i="9"/>
  <c r="G250" i="9"/>
  <c r="J251" i="9"/>
  <c r="G249" i="9"/>
  <c r="J250" i="9"/>
  <c r="G248" i="9"/>
  <c r="J249" i="9"/>
  <c r="G247" i="9"/>
  <c r="J248" i="9"/>
  <c r="G246" i="9"/>
  <c r="J247" i="9"/>
  <c r="G245" i="9"/>
  <c r="J246" i="9"/>
  <c r="G244" i="9"/>
  <c r="J245" i="9"/>
  <c r="G243" i="9"/>
  <c r="J244" i="9"/>
  <c r="G242" i="9"/>
  <c r="J243" i="9"/>
  <c r="G241" i="9"/>
  <c r="J242" i="9"/>
  <c r="G240" i="9"/>
  <c r="J241" i="9"/>
  <c r="G239" i="9"/>
  <c r="J240" i="9"/>
  <c r="G238" i="9"/>
  <c r="J239" i="9"/>
  <c r="G237" i="9"/>
  <c r="J238" i="9"/>
  <c r="G236" i="9"/>
  <c r="J237" i="9"/>
  <c r="G235" i="9"/>
  <c r="J236" i="9"/>
  <c r="G234" i="9"/>
  <c r="J235" i="9"/>
  <c r="G233" i="9"/>
  <c r="J234" i="9"/>
  <c r="G232" i="9"/>
  <c r="J233" i="9"/>
  <c r="G231" i="9"/>
  <c r="J232" i="9"/>
  <c r="G230" i="9"/>
  <c r="J231" i="9"/>
  <c r="G229" i="9"/>
  <c r="J230" i="9"/>
  <c r="G228" i="9"/>
  <c r="J229" i="9"/>
  <c r="G227" i="9"/>
  <c r="J228" i="9"/>
  <c r="G226" i="9"/>
  <c r="J227" i="9"/>
  <c r="G225" i="9"/>
  <c r="J226" i="9"/>
  <c r="G224" i="9"/>
  <c r="J225" i="9"/>
  <c r="G223" i="9"/>
  <c r="J224" i="9"/>
  <c r="G222" i="9"/>
  <c r="J223" i="9"/>
  <c r="G221" i="9"/>
  <c r="J222" i="9"/>
  <c r="G220" i="9"/>
  <c r="J221" i="9"/>
  <c r="G219" i="9"/>
  <c r="J220" i="9"/>
  <c r="G218" i="9"/>
  <c r="J219" i="9"/>
  <c r="G217" i="9"/>
  <c r="J218" i="9"/>
  <c r="G216" i="9"/>
  <c r="J217" i="9"/>
  <c r="G215" i="9"/>
  <c r="J216" i="9"/>
  <c r="G214" i="9"/>
  <c r="J215" i="9"/>
  <c r="G213" i="9"/>
  <c r="J214" i="9"/>
  <c r="G212" i="9"/>
  <c r="J213" i="9"/>
  <c r="G211" i="9"/>
  <c r="J212" i="9"/>
  <c r="G210" i="9"/>
  <c r="J211" i="9"/>
  <c r="G209" i="9"/>
  <c r="J210" i="9"/>
  <c r="G208" i="9"/>
  <c r="J209" i="9"/>
  <c r="G207" i="9"/>
  <c r="J208" i="9"/>
  <c r="G206" i="9"/>
  <c r="J207" i="9"/>
  <c r="G205" i="9"/>
  <c r="J206" i="9"/>
  <c r="G204" i="9"/>
  <c r="J205" i="9"/>
  <c r="G203" i="9"/>
  <c r="J204" i="9"/>
  <c r="G202" i="9"/>
  <c r="J203" i="9"/>
  <c r="G201" i="9"/>
  <c r="J202" i="9"/>
  <c r="G200" i="9"/>
  <c r="J201" i="9"/>
  <c r="G199" i="9"/>
  <c r="J200" i="9"/>
  <c r="G198" i="9"/>
  <c r="J199" i="9"/>
  <c r="G197" i="9"/>
  <c r="J198" i="9"/>
  <c r="G196" i="9"/>
  <c r="J197" i="9"/>
  <c r="G195" i="9"/>
  <c r="J196" i="9"/>
  <c r="G194" i="9"/>
  <c r="J195" i="9"/>
  <c r="G193" i="9"/>
  <c r="J194" i="9"/>
  <c r="G192" i="9"/>
  <c r="J193" i="9"/>
  <c r="G191" i="9"/>
  <c r="J192" i="9"/>
  <c r="G190" i="9"/>
  <c r="J191" i="9"/>
  <c r="G189" i="9"/>
  <c r="J190" i="9"/>
  <c r="G188" i="9"/>
  <c r="J189" i="9"/>
  <c r="G187" i="9"/>
  <c r="J188" i="9"/>
  <c r="G186" i="9"/>
  <c r="J187" i="9"/>
  <c r="G185" i="9"/>
  <c r="J186" i="9"/>
  <c r="G184" i="9"/>
  <c r="J185" i="9"/>
  <c r="G183" i="9"/>
  <c r="J184" i="9"/>
  <c r="G182" i="9"/>
  <c r="J183" i="9"/>
  <c r="G181" i="9"/>
  <c r="J182" i="9"/>
  <c r="G180" i="9"/>
  <c r="J181" i="9"/>
  <c r="G179" i="9"/>
  <c r="J180" i="9"/>
  <c r="G178" i="9"/>
  <c r="J179" i="9"/>
  <c r="G177" i="9"/>
  <c r="J178" i="9"/>
  <c r="G176" i="9"/>
  <c r="J177" i="9"/>
  <c r="G175" i="9"/>
  <c r="J176" i="9"/>
  <c r="G174" i="9"/>
  <c r="J175" i="9"/>
  <c r="E252" i="9"/>
  <c r="E251" i="9"/>
  <c r="E250" i="9"/>
  <c r="E249" i="9"/>
  <c r="E248" i="9"/>
  <c r="E247" i="9"/>
  <c r="E246" i="9"/>
  <c r="E245" i="9"/>
  <c r="E244" i="9"/>
  <c r="E243" i="9"/>
  <c r="E242" i="9"/>
  <c r="E241" i="9"/>
  <c r="E240" i="9"/>
  <c r="E239" i="9"/>
  <c r="E238" i="9"/>
  <c r="E237" i="9"/>
  <c r="E236" i="9"/>
  <c r="E235" i="9"/>
  <c r="E234" i="9"/>
  <c r="E233" i="9"/>
  <c r="E232" i="9"/>
  <c r="E231" i="9"/>
  <c r="E230" i="9"/>
  <c r="E229" i="9"/>
  <c r="E228" i="9"/>
  <c r="E227" i="9"/>
  <c r="E226" i="9"/>
  <c r="E225" i="9"/>
  <c r="E224" i="9"/>
  <c r="E223" i="9"/>
  <c r="E222" i="9"/>
  <c r="E221" i="9"/>
  <c r="E220" i="9"/>
  <c r="E219" i="9"/>
  <c r="E218" i="9"/>
  <c r="E217" i="9"/>
  <c r="E216" i="9"/>
  <c r="E215" i="9"/>
  <c r="E214" i="9"/>
  <c r="E213" i="9"/>
  <c r="E212" i="9"/>
  <c r="E211" i="9"/>
  <c r="E210" i="9"/>
  <c r="E209" i="9"/>
  <c r="E208" i="9"/>
  <c r="E207" i="9"/>
  <c r="E206" i="9"/>
  <c r="E205" i="9"/>
  <c r="E204" i="9"/>
  <c r="E203" i="9"/>
  <c r="E202" i="9"/>
  <c r="E201" i="9"/>
  <c r="E200" i="9"/>
  <c r="E199" i="9"/>
  <c r="E198" i="9"/>
  <c r="E197" i="9"/>
  <c r="E196" i="9"/>
  <c r="E195" i="9"/>
  <c r="E194" i="9"/>
  <c r="E193" i="9"/>
  <c r="E192" i="9"/>
  <c r="E191" i="9"/>
  <c r="E190" i="9"/>
  <c r="E189" i="9"/>
  <c r="E188" i="9"/>
  <c r="E187" i="9"/>
  <c r="E186" i="9"/>
  <c r="E185" i="9"/>
  <c r="E184" i="9"/>
  <c r="E183" i="9"/>
  <c r="E182" i="9"/>
  <c r="E181" i="9"/>
  <c r="E180" i="9"/>
  <c r="E179" i="9"/>
  <c r="E178" i="9"/>
  <c r="E177" i="9"/>
  <c r="E176" i="9"/>
  <c r="E175" i="9"/>
  <c r="E174" i="9"/>
  <c r="E173" i="9"/>
  <c r="E172" i="9"/>
  <c r="E171" i="9"/>
  <c r="E170" i="9"/>
  <c r="E169" i="9"/>
  <c r="E168" i="9"/>
  <c r="E167" i="9"/>
  <c r="E166" i="9"/>
  <c r="E165" i="9"/>
  <c r="E164" i="9"/>
  <c r="E163" i="9"/>
  <c r="E162" i="9"/>
  <c r="E161" i="9"/>
  <c r="E160" i="9"/>
  <c r="E159" i="9"/>
  <c r="E158" i="9"/>
  <c r="E157" i="9"/>
  <c r="E156" i="9"/>
  <c r="E155" i="9"/>
  <c r="E154" i="9"/>
  <c r="E153" i="9"/>
  <c r="E152" i="9"/>
  <c r="E151" i="9"/>
  <c r="E150" i="9"/>
  <c r="E149" i="9"/>
  <c r="E148" i="9"/>
  <c r="E147" i="9"/>
  <c r="E146" i="9"/>
  <c r="E145" i="9"/>
  <c r="E144" i="9"/>
  <c r="E143" i="9"/>
  <c r="E142" i="9"/>
  <c r="E141" i="9"/>
  <c r="E140" i="9"/>
  <c r="E139" i="9"/>
  <c r="E138" i="9"/>
  <c r="E137" i="9"/>
  <c r="E136" i="9"/>
  <c r="E135" i="9"/>
  <c r="E134" i="9"/>
  <c r="E133" i="9"/>
  <c r="E132" i="9"/>
  <c r="E131" i="9"/>
  <c r="E130" i="9"/>
  <c r="E129" i="9"/>
  <c r="E128" i="9"/>
  <c r="E127" i="9"/>
  <c r="E126" i="9"/>
  <c r="E125" i="9"/>
  <c r="E124" i="9"/>
  <c r="E123" i="9"/>
  <c r="E122" i="9"/>
  <c r="E121" i="9"/>
  <c r="E120" i="9"/>
  <c r="E119" i="9"/>
  <c r="E118" i="9"/>
  <c r="E117" i="9"/>
  <c r="E116" i="9"/>
  <c r="E115" i="9"/>
  <c r="E114" i="9"/>
  <c r="E113" i="9"/>
  <c r="E112" i="9"/>
  <c r="E111" i="9"/>
  <c r="E110" i="9"/>
  <c r="E109" i="9"/>
  <c r="E108" i="9"/>
  <c r="E107" i="9"/>
  <c r="E106" i="9"/>
  <c r="E105" i="9"/>
  <c r="E104" i="9"/>
  <c r="E103" i="9"/>
  <c r="E102" i="9"/>
  <c r="E101" i="9"/>
  <c r="E100" i="9"/>
  <c r="E99" i="9"/>
  <c r="E98" i="9"/>
  <c r="E97" i="9"/>
  <c r="E96" i="9"/>
  <c r="E95" i="9"/>
  <c r="E94" i="9"/>
  <c r="E93" i="9"/>
  <c r="E92" i="9"/>
  <c r="E91" i="9"/>
  <c r="E90" i="9"/>
  <c r="E89" i="9"/>
  <c r="E88" i="9"/>
  <c r="E87" i="9"/>
  <c r="E86" i="9"/>
  <c r="E85" i="9"/>
  <c r="E84" i="9"/>
  <c r="E83" i="9"/>
  <c r="E82" i="9"/>
  <c r="E81" i="9"/>
  <c r="E80" i="9"/>
  <c r="E79" i="9"/>
  <c r="E78" i="9"/>
  <c r="E77" i="9"/>
  <c r="E76" i="9"/>
  <c r="E75" i="9"/>
  <c r="E74" i="9"/>
  <c r="E73" i="9"/>
  <c r="E72" i="9"/>
  <c r="E71" i="9"/>
  <c r="E70" i="9"/>
  <c r="E69" i="9"/>
  <c r="E68" i="9"/>
  <c r="E67" i="9"/>
  <c r="E66" i="9"/>
  <c r="E65" i="9"/>
  <c r="E64" i="9"/>
  <c r="E63" i="9"/>
  <c r="E62" i="9"/>
  <c r="E61" i="9"/>
  <c r="E60" i="9"/>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B24" i="9"/>
  <c r="B23" i="9"/>
  <c r="C24" i="9"/>
  <c r="B25" i="9"/>
  <c r="C25" i="9"/>
  <c r="B26" i="9"/>
  <c r="C26" i="9"/>
  <c r="B27" i="9"/>
  <c r="C27" i="9"/>
  <c r="B28" i="9"/>
  <c r="C28" i="9"/>
  <c r="B29" i="9"/>
  <c r="C29" i="9"/>
  <c r="B30" i="9"/>
  <c r="C30" i="9"/>
  <c r="B31" i="9"/>
  <c r="C31" i="9"/>
  <c r="B32" i="9"/>
  <c r="C32" i="9"/>
  <c r="B33" i="9"/>
  <c r="C33" i="9"/>
  <c r="B34" i="9"/>
  <c r="C34" i="9"/>
  <c r="B35" i="9"/>
  <c r="C35" i="9"/>
  <c r="B36" i="9"/>
  <c r="C36" i="9"/>
  <c r="B37" i="9"/>
  <c r="C37" i="9"/>
  <c r="B38" i="9"/>
  <c r="C38" i="9"/>
  <c r="B39" i="9"/>
  <c r="C39" i="9"/>
  <c r="B40" i="9"/>
  <c r="C40" i="9"/>
  <c r="B41" i="9"/>
  <c r="C41" i="9"/>
  <c r="B42" i="9"/>
  <c r="C42" i="9"/>
  <c r="B43" i="9"/>
  <c r="C43" i="9"/>
  <c r="B44" i="9"/>
  <c r="C44" i="9"/>
  <c r="B45" i="9"/>
  <c r="C45" i="9"/>
  <c r="B46" i="9"/>
  <c r="C46" i="9"/>
  <c r="B47" i="9"/>
  <c r="C47" i="9"/>
  <c r="B48" i="9"/>
  <c r="C48" i="9"/>
  <c r="B49" i="9"/>
  <c r="C49" i="9"/>
  <c r="B50" i="9"/>
  <c r="C50" i="9"/>
  <c r="B51" i="9"/>
  <c r="C51" i="9"/>
  <c r="B52" i="9"/>
  <c r="C52" i="9"/>
  <c r="B53" i="9"/>
  <c r="C53" i="9"/>
  <c r="B54" i="9"/>
  <c r="C54" i="9"/>
  <c r="B55" i="9"/>
  <c r="C55" i="9"/>
  <c r="B56" i="9"/>
  <c r="C56" i="9"/>
  <c r="B57" i="9"/>
  <c r="C57" i="9"/>
  <c r="B58" i="9"/>
  <c r="C58" i="9"/>
  <c r="B59" i="9"/>
  <c r="C59" i="9"/>
  <c r="B60" i="9"/>
  <c r="C60" i="9"/>
  <c r="B61" i="9"/>
  <c r="C61" i="9"/>
  <c r="B62" i="9"/>
  <c r="C62" i="9"/>
  <c r="B63" i="9"/>
  <c r="C63" i="9"/>
  <c r="B64" i="9"/>
  <c r="C64" i="9"/>
  <c r="B65" i="9"/>
  <c r="C65" i="9"/>
  <c r="B66" i="9"/>
  <c r="C66" i="9"/>
  <c r="B67" i="9"/>
  <c r="C67" i="9"/>
  <c r="B68" i="9"/>
  <c r="C68" i="9"/>
  <c r="B69" i="9"/>
  <c r="C69" i="9"/>
  <c r="B70" i="9"/>
  <c r="C70" i="9"/>
  <c r="B71" i="9"/>
  <c r="C71" i="9"/>
  <c r="B72" i="9"/>
  <c r="C72" i="9"/>
  <c r="B73" i="9"/>
  <c r="C73" i="9"/>
  <c r="B74" i="9"/>
  <c r="C74" i="9"/>
  <c r="B75" i="9"/>
  <c r="C75" i="9"/>
  <c r="B76" i="9"/>
  <c r="C76" i="9"/>
  <c r="B77" i="9"/>
  <c r="C77" i="9"/>
  <c r="B78" i="9"/>
  <c r="C78" i="9"/>
  <c r="B79" i="9"/>
  <c r="C79" i="9"/>
  <c r="B80" i="9"/>
  <c r="C80" i="9"/>
  <c r="B81" i="9"/>
  <c r="C81" i="9"/>
  <c r="B82" i="9"/>
  <c r="C82" i="9"/>
  <c r="B83" i="9"/>
  <c r="C83" i="9"/>
  <c r="B84" i="9"/>
  <c r="C84" i="9"/>
  <c r="B85" i="9"/>
  <c r="C85" i="9"/>
  <c r="B86" i="9"/>
  <c r="C86" i="9"/>
  <c r="B87" i="9"/>
  <c r="C87" i="9"/>
  <c r="B88" i="9"/>
  <c r="C88" i="9"/>
  <c r="B89" i="9"/>
  <c r="C89" i="9"/>
  <c r="B90" i="9"/>
  <c r="C90" i="9"/>
  <c r="B91" i="9"/>
  <c r="C91" i="9"/>
  <c r="B92" i="9"/>
  <c r="C92" i="9"/>
  <c r="B93" i="9"/>
  <c r="C93" i="9"/>
  <c r="B94" i="9"/>
  <c r="C94" i="9"/>
  <c r="B95" i="9"/>
  <c r="C95" i="9"/>
  <c r="B96" i="9"/>
  <c r="C96" i="9"/>
  <c r="B97" i="9"/>
  <c r="C97" i="9"/>
  <c r="B98" i="9"/>
  <c r="C98" i="9"/>
  <c r="B99" i="9"/>
  <c r="C99" i="9"/>
  <c r="B100" i="9"/>
  <c r="C100" i="9"/>
  <c r="B101" i="9"/>
  <c r="C101" i="9"/>
  <c r="B102" i="9"/>
  <c r="C102" i="9"/>
  <c r="B103" i="9"/>
  <c r="C103" i="9"/>
  <c r="B104" i="9"/>
  <c r="C104" i="9"/>
  <c r="B105" i="9"/>
  <c r="C105" i="9"/>
  <c r="B106" i="9"/>
  <c r="C106" i="9"/>
  <c r="B107" i="9"/>
  <c r="C107" i="9"/>
  <c r="B108" i="9"/>
  <c r="C108" i="9"/>
  <c r="B109" i="9"/>
  <c r="C109" i="9"/>
  <c r="B110" i="9"/>
  <c r="C110" i="9"/>
  <c r="B111" i="9"/>
  <c r="C111" i="9"/>
  <c r="B112" i="9"/>
  <c r="C112" i="9"/>
  <c r="B113" i="9"/>
  <c r="C113" i="9"/>
  <c r="B114" i="9"/>
  <c r="C114" i="9"/>
  <c r="B115" i="9"/>
  <c r="C115" i="9"/>
  <c r="B116" i="9"/>
  <c r="C116" i="9"/>
  <c r="B117" i="9"/>
  <c r="C117" i="9"/>
  <c r="B118" i="9"/>
  <c r="C118" i="9"/>
  <c r="B119" i="9"/>
  <c r="C119" i="9"/>
  <c r="B120" i="9"/>
  <c r="C120" i="9"/>
  <c r="B121" i="9"/>
  <c r="C121" i="9"/>
  <c r="B122" i="9"/>
  <c r="C122" i="9"/>
  <c r="B123" i="9"/>
  <c r="C123" i="9"/>
  <c r="B124" i="9"/>
  <c r="C124" i="9"/>
  <c r="B125" i="9"/>
  <c r="C125" i="9"/>
  <c r="B126" i="9"/>
  <c r="C126" i="9"/>
  <c r="B127" i="9"/>
  <c r="C127" i="9"/>
  <c r="B128" i="9"/>
  <c r="C128" i="9"/>
  <c r="B129" i="9"/>
  <c r="C129" i="9"/>
  <c r="B130" i="9"/>
  <c r="C130" i="9"/>
  <c r="B131" i="9"/>
  <c r="C131" i="9"/>
  <c r="B132" i="9"/>
  <c r="C132" i="9"/>
  <c r="B133" i="9"/>
  <c r="C133" i="9"/>
  <c r="B134" i="9"/>
  <c r="C134" i="9"/>
  <c r="B135" i="9"/>
  <c r="C135" i="9"/>
  <c r="B136" i="9"/>
  <c r="C136" i="9"/>
  <c r="B137" i="9"/>
  <c r="C137" i="9"/>
  <c r="B138" i="9"/>
  <c r="C138" i="9"/>
  <c r="B139" i="9"/>
  <c r="C139" i="9"/>
  <c r="B140" i="9"/>
  <c r="C140" i="9"/>
  <c r="B141" i="9"/>
  <c r="C141" i="9"/>
  <c r="B142" i="9"/>
  <c r="C142" i="9"/>
  <c r="B143" i="9"/>
  <c r="C143" i="9"/>
  <c r="B144" i="9"/>
  <c r="C144" i="9"/>
  <c r="B145" i="9"/>
  <c r="C145" i="9"/>
  <c r="B146" i="9"/>
  <c r="C146" i="9"/>
  <c r="B147" i="9"/>
  <c r="C147" i="9"/>
  <c r="B148" i="9"/>
  <c r="C148" i="9"/>
  <c r="B149" i="9"/>
  <c r="C149" i="9"/>
  <c r="B150" i="9"/>
  <c r="C150" i="9"/>
  <c r="B151" i="9"/>
  <c r="C151" i="9"/>
  <c r="B152" i="9"/>
  <c r="C152" i="9"/>
  <c r="B153" i="9"/>
  <c r="C153" i="9"/>
  <c r="B154" i="9"/>
  <c r="C154" i="9"/>
  <c r="B155" i="9"/>
  <c r="C155" i="9"/>
  <c r="B156" i="9"/>
  <c r="C156" i="9"/>
  <c r="B157" i="9"/>
  <c r="C157" i="9"/>
  <c r="B158" i="9"/>
  <c r="C158" i="9"/>
  <c r="B159" i="9"/>
  <c r="C159" i="9"/>
  <c r="B160" i="9"/>
  <c r="C160" i="9"/>
  <c r="B161" i="9"/>
  <c r="C161" i="9"/>
  <c r="B162" i="9"/>
  <c r="C162" i="9"/>
  <c r="B163" i="9"/>
  <c r="C163" i="9"/>
  <c r="B164" i="9"/>
  <c r="C164" i="9"/>
  <c r="B165" i="9"/>
  <c r="C165" i="9"/>
  <c r="B166" i="9"/>
  <c r="C166" i="9"/>
  <c r="B167" i="9"/>
  <c r="C167" i="9"/>
  <c r="B168" i="9"/>
  <c r="C168" i="9"/>
  <c r="B169" i="9"/>
  <c r="C169" i="9"/>
  <c r="B170" i="9"/>
  <c r="C170" i="9"/>
  <c r="B171" i="9"/>
  <c r="C171" i="9"/>
  <c r="B172" i="9"/>
  <c r="C172" i="9"/>
  <c r="B173" i="9"/>
  <c r="C173" i="9"/>
  <c r="B174" i="9"/>
  <c r="C174" i="9"/>
  <c r="B175" i="9"/>
  <c r="C175" i="9"/>
  <c r="B176" i="9"/>
  <c r="C176" i="9"/>
  <c r="B177" i="9"/>
  <c r="C177" i="9"/>
  <c r="B178" i="9"/>
  <c r="C178" i="9"/>
  <c r="B179" i="9"/>
  <c r="C179" i="9"/>
  <c r="B180" i="9"/>
  <c r="C180" i="9"/>
  <c r="B181" i="9"/>
  <c r="C181" i="9"/>
  <c r="B182" i="9"/>
  <c r="C182" i="9"/>
  <c r="B183" i="9"/>
  <c r="C183" i="9"/>
  <c r="B184" i="9"/>
  <c r="C184" i="9"/>
  <c r="B185" i="9"/>
  <c r="C185" i="9"/>
  <c r="B186" i="9"/>
  <c r="C186" i="9"/>
  <c r="B187" i="9"/>
  <c r="C187" i="9"/>
  <c r="B188" i="9"/>
  <c r="C188" i="9"/>
  <c r="B189" i="9"/>
  <c r="C189" i="9"/>
  <c r="B190" i="9"/>
  <c r="C190" i="9"/>
  <c r="B191" i="9"/>
  <c r="C191" i="9"/>
  <c r="B192" i="9"/>
  <c r="C192" i="9"/>
  <c r="B193" i="9"/>
  <c r="C193" i="9"/>
  <c r="B194" i="9"/>
  <c r="C194" i="9"/>
  <c r="B195" i="9"/>
  <c r="C195" i="9"/>
  <c r="B196" i="9"/>
  <c r="C196" i="9"/>
  <c r="B197" i="9"/>
  <c r="C197" i="9"/>
  <c r="B198" i="9"/>
  <c r="C198" i="9"/>
  <c r="B199" i="9"/>
  <c r="C199" i="9"/>
  <c r="B200" i="9"/>
  <c r="C200" i="9"/>
  <c r="B201" i="9"/>
  <c r="C201" i="9"/>
  <c r="B202" i="9"/>
  <c r="C202" i="9"/>
  <c r="B203" i="9"/>
  <c r="C203" i="9"/>
  <c r="B204" i="9"/>
  <c r="C204" i="9"/>
  <c r="B205" i="9"/>
  <c r="C205" i="9"/>
  <c r="B206" i="9"/>
  <c r="C206" i="9"/>
  <c r="B207" i="9"/>
  <c r="C207" i="9"/>
  <c r="B208" i="9"/>
  <c r="C208" i="9"/>
  <c r="B209" i="9"/>
  <c r="C209" i="9"/>
  <c r="B210" i="9"/>
  <c r="C210" i="9"/>
  <c r="B211" i="9"/>
  <c r="C211" i="9"/>
  <c r="B212" i="9"/>
  <c r="C212" i="9"/>
  <c r="B213" i="9"/>
  <c r="C213" i="9"/>
  <c r="B214" i="9"/>
  <c r="C214" i="9"/>
  <c r="B215" i="9"/>
  <c r="C215" i="9"/>
  <c r="B216" i="9"/>
  <c r="C216" i="9"/>
  <c r="B217" i="9"/>
  <c r="C217" i="9"/>
  <c r="B218" i="9"/>
  <c r="C218" i="9"/>
  <c r="B219" i="9"/>
  <c r="C219" i="9"/>
  <c r="B220" i="9"/>
  <c r="C220" i="9"/>
  <c r="B221" i="9"/>
  <c r="C221" i="9"/>
  <c r="B222" i="9"/>
  <c r="C222" i="9"/>
  <c r="B223" i="9"/>
  <c r="C223" i="9"/>
  <c r="B224" i="9"/>
  <c r="C224" i="9"/>
  <c r="B225" i="9"/>
  <c r="C225" i="9"/>
  <c r="B226" i="9"/>
  <c r="C226" i="9"/>
  <c r="B227" i="9"/>
  <c r="C227" i="9"/>
  <c r="B228" i="9"/>
  <c r="C228" i="9"/>
  <c r="B229" i="9"/>
  <c r="C229" i="9"/>
  <c r="B230" i="9"/>
  <c r="C230" i="9"/>
  <c r="B231" i="9"/>
  <c r="C231" i="9"/>
  <c r="B232" i="9"/>
  <c r="C232" i="9"/>
  <c r="B233" i="9"/>
  <c r="C233" i="9"/>
  <c r="B234" i="9"/>
  <c r="C234" i="9"/>
  <c r="B235" i="9"/>
  <c r="C235" i="9"/>
  <c r="B236" i="9"/>
  <c r="C236" i="9"/>
  <c r="B237" i="9"/>
  <c r="C237" i="9"/>
  <c r="B238" i="9"/>
  <c r="C238" i="9"/>
  <c r="B239" i="9"/>
  <c r="C239" i="9"/>
  <c r="B240" i="9"/>
  <c r="C240" i="9"/>
  <c r="B241" i="9"/>
  <c r="C241" i="9"/>
  <c r="B242" i="9"/>
  <c r="C242" i="9"/>
  <c r="B243" i="9"/>
  <c r="C243" i="9"/>
  <c r="B244" i="9"/>
  <c r="C244" i="9"/>
  <c r="B245" i="9"/>
  <c r="C245" i="9"/>
  <c r="B246" i="9"/>
  <c r="C246" i="9"/>
  <c r="B247" i="9"/>
  <c r="C247" i="9"/>
  <c r="B248" i="9"/>
  <c r="C248" i="9"/>
  <c r="B249" i="9"/>
  <c r="C249" i="9"/>
  <c r="B250" i="9"/>
  <c r="C250" i="9"/>
  <c r="B251" i="9"/>
  <c r="C251" i="9"/>
  <c r="B252" i="9"/>
  <c r="C252" i="9"/>
  <c r="T178" i="5"/>
  <c r="B16" i="7"/>
  <c r="C22" i="7"/>
  <c r="B22" i="7"/>
  <c r="C21" i="7"/>
  <c r="B21" i="7"/>
  <c r="C20" i="7"/>
  <c r="B20" i="7"/>
  <c r="B19" i="7"/>
  <c r="C19" i="7"/>
  <c r="C18" i="7"/>
  <c r="C16" i="7"/>
  <c r="C17" i="7"/>
  <c r="O3" i="7"/>
  <c r="P6" i="7"/>
  <c r="P5" i="7"/>
  <c r="P3" i="7"/>
  <c r="P4" i="7"/>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75" i="4"/>
  <c r="L2" i="4"/>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75" i="4"/>
  <c r="M74" i="4"/>
  <c r="L74" i="4"/>
  <c r="B9" i="7"/>
  <c r="B8" i="7"/>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3" i="1"/>
  <c r="P4" i="1"/>
  <c r="P5" i="1"/>
  <c r="P6" i="1"/>
  <c r="P7" i="1"/>
  <c r="P8" i="1"/>
  <c r="P9" i="1"/>
  <c r="P10" i="1"/>
  <c r="P11" i="1"/>
  <c r="P12" i="1"/>
  <c r="P13" i="1"/>
  <c r="P14" i="1"/>
  <c r="P15" i="1"/>
  <c r="P16" i="1"/>
  <c r="P17" i="1"/>
  <c r="P18" i="1"/>
  <c r="P19" i="1"/>
  <c r="P20" i="1"/>
  <c r="P21" i="1"/>
  <c r="P22" i="1"/>
  <c r="P23" i="1"/>
  <c r="P24" i="1"/>
  <c r="P25" i="1"/>
  <c r="P26" i="1"/>
  <c r="P27" i="1"/>
  <c r="P28" i="1"/>
  <c r="P29" i="1"/>
  <c r="P2" i="1"/>
  <c r="AK67" i="1"/>
  <c r="O6" i="7"/>
  <c r="O5" i="7"/>
  <c r="O4" i="7"/>
  <c r="H16" i="7"/>
  <c r="G16" i="7"/>
  <c r="H15" i="7"/>
  <c r="G15" i="7"/>
  <c r="B19" i="5"/>
  <c r="C19" i="5"/>
  <c r="E19" i="5"/>
  <c r="F19" i="5"/>
  <c r="G19" i="5"/>
  <c r="H19" i="5"/>
  <c r="I19" i="5"/>
  <c r="J19" i="5"/>
  <c r="K19" i="5"/>
  <c r="L19" i="5"/>
  <c r="N19" i="5"/>
  <c r="O19" i="5"/>
  <c r="P19" i="5"/>
  <c r="Q19" i="5"/>
  <c r="S19" i="5"/>
  <c r="T19" i="5"/>
  <c r="B20" i="5"/>
  <c r="C20" i="5"/>
  <c r="E20" i="5"/>
  <c r="F20" i="5"/>
  <c r="G20" i="5"/>
  <c r="H20" i="5"/>
  <c r="I20" i="5"/>
  <c r="J20" i="5"/>
  <c r="K20" i="5"/>
  <c r="L20" i="5"/>
  <c r="N20" i="5"/>
  <c r="O20" i="5"/>
  <c r="P20" i="5"/>
  <c r="Q20" i="5"/>
  <c r="S20" i="5"/>
  <c r="T20" i="5"/>
  <c r="B21" i="5"/>
  <c r="C21" i="5"/>
  <c r="E21" i="5"/>
  <c r="F21" i="5"/>
  <c r="G21" i="5"/>
  <c r="H21" i="5"/>
  <c r="I21" i="5"/>
  <c r="J21" i="5"/>
  <c r="K21" i="5"/>
  <c r="L21" i="5"/>
  <c r="N21" i="5"/>
  <c r="O21" i="5"/>
  <c r="P21" i="5"/>
  <c r="Q21" i="5"/>
  <c r="S21" i="5"/>
  <c r="T21" i="5"/>
  <c r="B22" i="5"/>
  <c r="C22" i="5"/>
  <c r="E22" i="5"/>
  <c r="F22" i="5"/>
  <c r="G22" i="5"/>
  <c r="H22" i="5"/>
  <c r="I22" i="5"/>
  <c r="J22" i="5"/>
  <c r="K22" i="5"/>
  <c r="L22" i="5"/>
  <c r="N22" i="5"/>
  <c r="O22" i="5"/>
  <c r="P22" i="5"/>
  <c r="Q22" i="5"/>
  <c r="S22" i="5"/>
  <c r="T22" i="5"/>
  <c r="B23" i="5"/>
  <c r="C23" i="5"/>
  <c r="E23" i="5"/>
  <c r="F23" i="5"/>
  <c r="G23" i="5"/>
  <c r="H23" i="5"/>
  <c r="I23" i="5"/>
  <c r="J23" i="5"/>
  <c r="K23" i="5"/>
  <c r="L23" i="5"/>
  <c r="N23" i="5"/>
  <c r="O23" i="5"/>
  <c r="P23" i="5"/>
  <c r="Q23" i="5"/>
  <c r="S23" i="5"/>
  <c r="T23" i="5"/>
  <c r="B24" i="5"/>
  <c r="C24" i="5"/>
  <c r="E24" i="5"/>
  <c r="F24" i="5"/>
  <c r="G24" i="5"/>
  <c r="H24" i="5"/>
  <c r="I24" i="5"/>
  <c r="J24" i="5"/>
  <c r="K24" i="5"/>
  <c r="L24" i="5"/>
  <c r="N24" i="5"/>
  <c r="O24" i="5"/>
  <c r="P24" i="5"/>
  <c r="Q24" i="5"/>
  <c r="S24" i="5"/>
  <c r="T24" i="5"/>
  <c r="B25" i="5"/>
  <c r="C25" i="5"/>
  <c r="E25" i="5"/>
  <c r="F25" i="5"/>
  <c r="G25" i="5"/>
  <c r="H25" i="5"/>
  <c r="I25" i="5"/>
  <c r="J25" i="5"/>
  <c r="K25" i="5"/>
  <c r="L25" i="5"/>
  <c r="N25" i="5"/>
  <c r="O25" i="5"/>
  <c r="P25" i="5"/>
  <c r="Q25" i="5"/>
  <c r="S25" i="5"/>
  <c r="T25" i="5"/>
  <c r="B26" i="5"/>
  <c r="C26" i="5"/>
  <c r="E26" i="5"/>
  <c r="F26" i="5"/>
  <c r="G26" i="5"/>
  <c r="H26" i="5"/>
  <c r="I26" i="5"/>
  <c r="J26" i="5"/>
  <c r="K26" i="5"/>
  <c r="L26" i="5"/>
  <c r="N26" i="5"/>
  <c r="O26" i="5"/>
  <c r="P26" i="5"/>
  <c r="Q26" i="5"/>
  <c r="S26" i="5"/>
  <c r="T26" i="5"/>
  <c r="B27" i="5"/>
  <c r="C27" i="5"/>
  <c r="E27" i="5"/>
  <c r="F27" i="5"/>
  <c r="G27" i="5"/>
  <c r="H27" i="5"/>
  <c r="I27" i="5"/>
  <c r="J27" i="5"/>
  <c r="K27" i="5"/>
  <c r="L27" i="5"/>
  <c r="N27" i="5"/>
  <c r="O27" i="5"/>
  <c r="P27" i="5"/>
  <c r="Q27" i="5"/>
  <c r="S27" i="5"/>
  <c r="T27" i="5"/>
  <c r="B28" i="5"/>
  <c r="C28" i="5"/>
  <c r="E28" i="5"/>
  <c r="F28" i="5"/>
  <c r="G28" i="5"/>
  <c r="H28" i="5"/>
  <c r="I28" i="5"/>
  <c r="J28" i="5"/>
  <c r="K28" i="5"/>
  <c r="L28" i="5"/>
  <c r="N28" i="5"/>
  <c r="O28" i="5"/>
  <c r="P28" i="5"/>
  <c r="Q28" i="5"/>
  <c r="S28" i="5"/>
  <c r="T28" i="5"/>
  <c r="B29" i="5"/>
  <c r="C29" i="5"/>
  <c r="E29" i="5"/>
  <c r="F29" i="5"/>
  <c r="G29" i="5"/>
  <c r="H29" i="5"/>
  <c r="I29" i="5"/>
  <c r="J29" i="5"/>
  <c r="K29" i="5"/>
  <c r="L29" i="5"/>
  <c r="N29" i="5"/>
  <c r="O29" i="5"/>
  <c r="P29" i="5"/>
  <c r="Q29" i="5"/>
  <c r="S29" i="5"/>
  <c r="T29" i="5"/>
  <c r="B30" i="5"/>
  <c r="C30" i="5"/>
  <c r="E30" i="5"/>
  <c r="F30" i="5"/>
  <c r="G30" i="5"/>
  <c r="H30" i="5"/>
  <c r="I30" i="5"/>
  <c r="J30" i="5"/>
  <c r="K30" i="5"/>
  <c r="L30" i="5"/>
  <c r="N30" i="5"/>
  <c r="O30" i="5"/>
  <c r="P30" i="5"/>
  <c r="Q30" i="5"/>
  <c r="S30" i="5"/>
  <c r="T30" i="5"/>
  <c r="B31" i="5"/>
  <c r="C31" i="5"/>
  <c r="E31" i="5"/>
  <c r="F31" i="5"/>
  <c r="G31" i="5"/>
  <c r="H31" i="5"/>
  <c r="I31" i="5"/>
  <c r="J31" i="5"/>
  <c r="K31" i="5"/>
  <c r="L31" i="5"/>
  <c r="N31" i="5"/>
  <c r="O31" i="5"/>
  <c r="P31" i="5"/>
  <c r="Q31" i="5"/>
  <c r="S31" i="5"/>
  <c r="T31" i="5"/>
  <c r="B32" i="5"/>
  <c r="C32" i="5"/>
  <c r="E32" i="5"/>
  <c r="F32" i="5"/>
  <c r="G32" i="5"/>
  <c r="H32" i="5"/>
  <c r="I32" i="5"/>
  <c r="J32" i="5"/>
  <c r="K32" i="5"/>
  <c r="L32" i="5"/>
  <c r="N32" i="5"/>
  <c r="O32" i="5"/>
  <c r="P32" i="5"/>
  <c r="Q32" i="5"/>
  <c r="S32" i="5"/>
  <c r="T32" i="5"/>
  <c r="B33" i="5"/>
  <c r="C33" i="5"/>
  <c r="E33" i="5"/>
  <c r="F33" i="5"/>
  <c r="G33" i="5"/>
  <c r="H33" i="5"/>
  <c r="I33" i="5"/>
  <c r="J33" i="5"/>
  <c r="K33" i="5"/>
  <c r="L33" i="5"/>
  <c r="N33" i="5"/>
  <c r="O33" i="5"/>
  <c r="P33" i="5"/>
  <c r="Q33" i="5"/>
  <c r="S33" i="5"/>
  <c r="T33" i="5"/>
  <c r="B34" i="5"/>
  <c r="C34" i="5"/>
  <c r="E34" i="5"/>
  <c r="F34" i="5"/>
  <c r="G34" i="5"/>
  <c r="H34" i="5"/>
  <c r="I34" i="5"/>
  <c r="J34" i="5"/>
  <c r="K34" i="5"/>
  <c r="L34" i="5"/>
  <c r="N34" i="5"/>
  <c r="O34" i="5"/>
  <c r="P34" i="5"/>
  <c r="Q34" i="5"/>
  <c r="S34" i="5"/>
  <c r="T34" i="5"/>
  <c r="B35" i="5"/>
  <c r="C35" i="5"/>
  <c r="E35" i="5"/>
  <c r="F35" i="5"/>
  <c r="G35" i="5"/>
  <c r="H35" i="5"/>
  <c r="I35" i="5"/>
  <c r="J35" i="5"/>
  <c r="K35" i="5"/>
  <c r="L35" i="5"/>
  <c r="N35" i="5"/>
  <c r="O35" i="5"/>
  <c r="P35" i="5"/>
  <c r="Q35" i="5"/>
  <c r="S35" i="5"/>
  <c r="T35" i="5"/>
  <c r="B36" i="5"/>
  <c r="C36" i="5"/>
  <c r="E36" i="5"/>
  <c r="F36" i="5"/>
  <c r="G36" i="5"/>
  <c r="H36" i="5"/>
  <c r="I36" i="5"/>
  <c r="J36" i="5"/>
  <c r="K36" i="5"/>
  <c r="L36" i="5"/>
  <c r="N36" i="5"/>
  <c r="O36" i="5"/>
  <c r="P36" i="5"/>
  <c r="Q36" i="5"/>
  <c r="S36" i="5"/>
  <c r="T36" i="5"/>
  <c r="B37" i="5"/>
  <c r="C37" i="5"/>
  <c r="E37" i="5"/>
  <c r="F37" i="5"/>
  <c r="G37" i="5"/>
  <c r="H37" i="5"/>
  <c r="I37" i="5"/>
  <c r="J37" i="5"/>
  <c r="K37" i="5"/>
  <c r="L37" i="5"/>
  <c r="N37" i="5"/>
  <c r="O37" i="5"/>
  <c r="P37" i="5"/>
  <c r="Q37" i="5"/>
  <c r="S37" i="5"/>
  <c r="T37" i="5"/>
  <c r="B38" i="5"/>
  <c r="C38" i="5"/>
  <c r="E38" i="5"/>
  <c r="F38" i="5"/>
  <c r="G38" i="5"/>
  <c r="H38" i="5"/>
  <c r="I38" i="5"/>
  <c r="J38" i="5"/>
  <c r="K38" i="5"/>
  <c r="L38" i="5"/>
  <c r="N38" i="5"/>
  <c r="O38" i="5"/>
  <c r="P38" i="5"/>
  <c r="Q38" i="5"/>
  <c r="S38" i="5"/>
  <c r="T38" i="5"/>
  <c r="B39" i="5"/>
  <c r="C39" i="5"/>
  <c r="E39" i="5"/>
  <c r="F39" i="5"/>
  <c r="G39" i="5"/>
  <c r="H39" i="5"/>
  <c r="I39" i="5"/>
  <c r="J39" i="5"/>
  <c r="K39" i="5"/>
  <c r="L39" i="5"/>
  <c r="N39" i="5"/>
  <c r="O39" i="5"/>
  <c r="P39" i="5"/>
  <c r="Q39" i="5"/>
  <c r="S39" i="5"/>
  <c r="T39" i="5"/>
  <c r="B40" i="5"/>
  <c r="C40" i="5"/>
  <c r="E40" i="5"/>
  <c r="F40" i="5"/>
  <c r="G40" i="5"/>
  <c r="H40" i="5"/>
  <c r="I40" i="5"/>
  <c r="J40" i="5"/>
  <c r="K40" i="5"/>
  <c r="L40" i="5"/>
  <c r="N40" i="5"/>
  <c r="O40" i="5"/>
  <c r="P40" i="5"/>
  <c r="Q40" i="5"/>
  <c r="S40" i="5"/>
  <c r="T40" i="5"/>
  <c r="B41" i="5"/>
  <c r="C41" i="5"/>
  <c r="E41" i="5"/>
  <c r="F41" i="5"/>
  <c r="G41" i="5"/>
  <c r="H41" i="5"/>
  <c r="I41" i="5"/>
  <c r="J41" i="5"/>
  <c r="K41" i="5"/>
  <c r="L41" i="5"/>
  <c r="N41" i="5"/>
  <c r="O41" i="5"/>
  <c r="P41" i="5"/>
  <c r="Q41" i="5"/>
  <c r="S41" i="5"/>
  <c r="T41" i="5"/>
  <c r="B42" i="5"/>
  <c r="C42" i="5"/>
  <c r="E42" i="5"/>
  <c r="F42" i="5"/>
  <c r="G42" i="5"/>
  <c r="H42" i="5"/>
  <c r="I42" i="5"/>
  <c r="J42" i="5"/>
  <c r="K42" i="5"/>
  <c r="L42" i="5"/>
  <c r="N42" i="5"/>
  <c r="O42" i="5"/>
  <c r="P42" i="5"/>
  <c r="Q42" i="5"/>
  <c r="S42" i="5"/>
  <c r="T42" i="5"/>
  <c r="B43" i="5"/>
  <c r="C43" i="5"/>
  <c r="E43" i="5"/>
  <c r="F43" i="5"/>
  <c r="G43" i="5"/>
  <c r="H43" i="5"/>
  <c r="I43" i="5"/>
  <c r="J43" i="5"/>
  <c r="K43" i="5"/>
  <c r="L43" i="5"/>
  <c r="N43" i="5"/>
  <c r="O43" i="5"/>
  <c r="P43" i="5"/>
  <c r="Q43" i="5"/>
  <c r="S43" i="5"/>
  <c r="T43" i="5"/>
  <c r="B44" i="5"/>
  <c r="C44" i="5"/>
  <c r="E44" i="5"/>
  <c r="F44" i="5"/>
  <c r="G44" i="5"/>
  <c r="H44" i="5"/>
  <c r="I44" i="5"/>
  <c r="J44" i="5"/>
  <c r="K44" i="5"/>
  <c r="L44" i="5"/>
  <c r="N44" i="5"/>
  <c r="O44" i="5"/>
  <c r="P44" i="5"/>
  <c r="Q44" i="5"/>
  <c r="S44" i="5"/>
  <c r="T44" i="5"/>
  <c r="B45" i="5"/>
  <c r="C45" i="5"/>
  <c r="E45" i="5"/>
  <c r="F45" i="5"/>
  <c r="G45" i="5"/>
  <c r="H45" i="5"/>
  <c r="I45" i="5"/>
  <c r="J45" i="5"/>
  <c r="K45" i="5"/>
  <c r="L45" i="5"/>
  <c r="N45" i="5"/>
  <c r="O45" i="5"/>
  <c r="P45" i="5"/>
  <c r="Q45" i="5"/>
  <c r="S45" i="5"/>
  <c r="T45" i="5"/>
  <c r="B46" i="5"/>
  <c r="C46" i="5"/>
  <c r="E46" i="5"/>
  <c r="F46" i="5"/>
  <c r="G46" i="5"/>
  <c r="H46" i="5"/>
  <c r="I46" i="5"/>
  <c r="J46" i="5"/>
  <c r="K46" i="5"/>
  <c r="L46" i="5"/>
  <c r="N46" i="5"/>
  <c r="O46" i="5"/>
  <c r="P46" i="5"/>
  <c r="Q46" i="5"/>
  <c r="S46" i="5"/>
  <c r="T46" i="5"/>
  <c r="B47" i="5"/>
  <c r="C47" i="5"/>
  <c r="E47" i="5"/>
  <c r="F47" i="5"/>
  <c r="G47" i="5"/>
  <c r="H47" i="5"/>
  <c r="I47" i="5"/>
  <c r="J47" i="5"/>
  <c r="K47" i="5"/>
  <c r="L47" i="5"/>
  <c r="N47" i="5"/>
  <c r="O47" i="5"/>
  <c r="P47" i="5"/>
  <c r="Q47" i="5"/>
  <c r="S47" i="5"/>
  <c r="T47" i="5"/>
  <c r="B48" i="5"/>
  <c r="C48" i="5"/>
  <c r="E48" i="5"/>
  <c r="F48" i="5"/>
  <c r="G48" i="5"/>
  <c r="H48" i="5"/>
  <c r="I48" i="5"/>
  <c r="J48" i="5"/>
  <c r="K48" i="5"/>
  <c r="L48" i="5"/>
  <c r="N48" i="5"/>
  <c r="O48" i="5"/>
  <c r="P48" i="5"/>
  <c r="Q48" i="5"/>
  <c r="S48" i="5"/>
  <c r="T48" i="5"/>
  <c r="B49" i="5"/>
  <c r="C49" i="5"/>
  <c r="E49" i="5"/>
  <c r="F49" i="5"/>
  <c r="G49" i="5"/>
  <c r="H49" i="5"/>
  <c r="I49" i="5"/>
  <c r="J49" i="5"/>
  <c r="K49" i="5"/>
  <c r="L49" i="5"/>
  <c r="N49" i="5"/>
  <c r="O49" i="5"/>
  <c r="P49" i="5"/>
  <c r="Q49" i="5"/>
  <c r="S49" i="5"/>
  <c r="T49" i="5"/>
  <c r="B50" i="5"/>
  <c r="C50" i="5"/>
  <c r="E50" i="5"/>
  <c r="F50" i="5"/>
  <c r="G50" i="5"/>
  <c r="H50" i="5"/>
  <c r="I50" i="5"/>
  <c r="J50" i="5"/>
  <c r="K50" i="5"/>
  <c r="L50" i="5"/>
  <c r="N50" i="5"/>
  <c r="O50" i="5"/>
  <c r="P50" i="5"/>
  <c r="Q50" i="5"/>
  <c r="S50" i="5"/>
  <c r="T50" i="5"/>
  <c r="B51" i="5"/>
  <c r="C51" i="5"/>
  <c r="E51" i="5"/>
  <c r="F51" i="5"/>
  <c r="G51" i="5"/>
  <c r="H51" i="5"/>
  <c r="I51" i="5"/>
  <c r="J51" i="5"/>
  <c r="K51" i="5"/>
  <c r="L51" i="5"/>
  <c r="N51" i="5"/>
  <c r="O51" i="5"/>
  <c r="P51" i="5"/>
  <c r="Q51" i="5"/>
  <c r="S51" i="5"/>
  <c r="T51" i="5"/>
  <c r="B52" i="5"/>
  <c r="C52" i="5"/>
  <c r="E52" i="5"/>
  <c r="F52" i="5"/>
  <c r="G52" i="5"/>
  <c r="H52" i="5"/>
  <c r="I52" i="5"/>
  <c r="J52" i="5"/>
  <c r="K52" i="5"/>
  <c r="L52" i="5"/>
  <c r="N52" i="5"/>
  <c r="O52" i="5"/>
  <c r="P52" i="5"/>
  <c r="Q52" i="5"/>
  <c r="S52" i="5"/>
  <c r="T52" i="5"/>
  <c r="B53" i="5"/>
  <c r="C53" i="5"/>
  <c r="E53" i="5"/>
  <c r="F53" i="5"/>
  <c r="G53" i="5"/>
  <c r="H53" i="5"/>
  <c r="I53" i="5"/>
  <c r="J53" i="5"/>
  <c r="K53" i="5"/>
  <c r="L53" i="5"/>
  <c r="N53" i="5"/>
  <c r="O53" i="5"/>
  <c r="P53" i="5"/>
  <c r="Q53" i="5"/>
  <c r="S53" i="5"/>
  <c r="T53" i="5"/>
  <c r="B54" i="5"/>
  <c r="C54" i="5"/>
  <c r="E54" i="5"/>
  <c r="F54" i="5"/>
  <c r="G54" i="5"/>
  <c r="H54" i="5"/>
  <c r="I54" i="5"/>
  <c r="J54" i="5"/>
  <c r="K54" i="5"/>
  <c r="L54" i="5"/>
  <c r="N54" i="5"/>
  <c r="O54" i="5"/>
  <c r="P54" i="5"/>
  <c r="Q54" i="5"/>
  <c r="S54" i="5"/>
  <c r="T54" i="5"/>
  <c r="B55" i="5"/>
  <c r="C55" i="5"/>
  <c r="E55" i="5"/>
  <c r="F55" i="5"/>
  <c r="G55" i="5"/>
  <c r="H55" i="5"/>
  <c r="I55" i="5"/>
  <c r="J55" i="5"/>
  <c r="K55" i="5"/>
  <c r="L55" i="5"/>
  <c r="N55" i="5"/>
  <c r="O55" i="5"/>
  <c r="P55" i="5"/>
  <c r="Q55" i="5"/>
  <c r="S55" i="5"/>
  <c r="T55" i="5"/>
  <c r="B56" i="5"/>
  <c r="C56" i="5"/>
  <c r="E56" i="5"/>
  <c r="F56" i="5"/>
  <c r="G56" i="5"/>
  <c r="H56" i="5"/>
  <c r="I56" i="5"/>
  <c r="J56" i="5"/>
  <c r="K56" i="5"/>
  <c r="L56" i="5"/>
  <c r="N56" i="5"/>
  <c r="O56" i="5"/>
  <c r="P56" i="5"/>
  <c r="Q56" i="5"/>
  <c r="S56" i="5"/>
  <c r="T56" i="5"/>
  <c r="B57" i="5"/>
  <c r="C57" i="5"/>
  <c r="E57" i="5"/>
  <c r="F57" i="5"/>
  <c r="G57" i="5"/>
  <c r="H57" i="5"/>
  <c r="I57" i="5"/>
  <c r="J57" i="5"/>
  <c r="K57" i="5"/>
  <c r="L57" i="5"/>
  <c r="N57" i="5"/>
  <c r="O57" i="5"/>
  <c r="P57" i="5"/>
  <c r="Q57" i="5"/>
  <c r="S57" i="5"/>
  <c r="T57" i="5"/>
  <c r="B58" i="5"/>
  <c r="C58" i="5"/>
  <c r="E58" i="5"/>
  <c r="F58" i="5"/>
  <c r="G58" i="5"/>
  <c r="H58" i="5"/>
  <c r="I58" i="5"/>
  <c r="J58" i="5"/>
  <c r="K58" i="5"/>
  <c r="L58" i="5"/>
  <c r="N58" i="5"/>
  <c r="O58" i="5"/>
  <c r="P58" i="5"/>
  <c r="Q58" i="5"/>
  <c r="S58" i="5"/>
  <c r="T58" i="5"/>
  <c r="B59" i="5"/>
  <c r="C59" i="5"/>
  <c r="E59" i="5"/>
  <c r="F59" i="5"/>
  <c r="G59" i="5"/>
  <c r="H59" i="5"/>
  <c r="I59" i="5"/>
  <c r="J59" i="5"/>
  <c r="K59" i="5"/>
  <c r="L59" i="5"/>
  <c r="N59" i="5"/>
  <c r="O59" i="5"/>
  <c r="P59" i="5"/>
  <c r="Q59" i="5"/>
  <c r="S59" i="5"/>
  <c r="T59" i="5"/>
  <c r="B60" i="5"/>
  <c r="C60" i="5"/>
  <c r="E60" i="5"/>
  <c r="F60" i="5"/>
  <c r="G60" i="5"/>
  <c r="H60" i="5"/>
  <c r="I60" i="5"/>
  <c r="J60" i="5"/>
  <c r="K60" i="5"/>
  <c r="L60" i="5"/>
  <c r="N60" i="5"/>
  <c r="O60" i="5"/>
  <c r="P60" i="5"/>
  <c r="Q60" i="5"/>
  <c r="S60" i="5"/>
  <c r="T60" i="5"/>
  <c r="B61" i="5"/>
  <c r="C61" i="5"/>
  <c r="E61" i="5"/>
  <c r="F61" i="5"/>
  <c r="G61" i="5"/>
  <c r="H61" i="5"/>
  <c r="I61" i="5"/>
  <c r="J61" i="5"/>
  <c r="K61" i="5"/>
  <c r="L61" i="5"/>
  <c r="N61" i="5"/>
  <c r="O61" i="5"/>
  <c r="P61" i="5"/>
  <c r="Q61" i="5"/>
  <c r="S61" i="5"/>
  <c r="T61" i="5"/>
  <c r="B62" i="5"/>
  <c r="C62" i="5"/>
  <c r="E62" i="5"/>
  <c r="F62" i="5"/>
  <c r="G62" i="5"/>
  <c r="H62" i="5"/>
  <c r="I62" i="5"/>
  <c r="J62" i="5"/>
  <c r="K62" i="5"/>
  <c r="L62" i="5"/>
  <c r="N62" i="5"/>
  <c r="O62" i="5"/>
  <c r="P62" i="5"/>
  <c r="Q62" i="5"/>
  <c r="S62" i="5"/>
  <c r="T62" i="5"/>
  <c r="B63" i="5"/>
  <c r="C63" i="5"/>
  <c r="E63" i="5"/>
  <c r="F63" i="5"/>
  <c r="G63" i="5"/>
  <c r="H63" i="5"/>
  <c r="I63" i="5"/>
  <c r="J63" i="5"/>
  <c r="K63" i="5"/>
  <c r="L63" i="5"/>
  <c r="N63" i="5"/>
  <c r="O63" i="5"/>
  <c r="P63" i="5"/>
  <c r="Q63" i="5"/>
  <c r="S63" i="5"/>
  <c r="T63" i="5"/>
  <c r="B64" i="5"/>
  <c r="C64" i="5"/>
  <c r="E64" i="5"/>
  <c r="F64" i="5"/>
  <c r="G64" i="5"/>
  <c r="H64" i="5"/>
  <c r="I64" i="5"/>
  <c r="J64" i="5"/>
  <c r="K64" i="5"/>
  <c r="L64" i="5"/>
  <c r="N64" i="5"/>
  <c r="O64" i="5"/>
  <c r="P64" i="5"/>
  <c r="Q64" i="5"/>
  <c r="S64" i="5"/>
  <c r="T64" i="5"/>
  <c r="B65" i="5"/>
  <c r="C65" i="5"/>
  <c r="E65" i="5"/>
  <c r="F65" i="5"/>
  <c r="G65" i="5"/>
  <c r="H65" i="5"/>
  <c r="I65" i="5"/>
  <c r="J65" i="5"/>
  <c r="K65" i="5"/>
  <c r="L65" i="5"/>
  <c r="N65" i="5"/>
  <c r="O65" i="5"/>
  <c r="P65" i="5"/>
  <c r="Q65" i="5"/>
  <c r="S65" i="5"/>
  <c r="T65" i="5"/>
  <c r="B66" i="5"/>
  <c r="C66" i="5"/>
  <c r="E66" i="5"/>
  <c r="F66" i="5"/>
  <c r="G66" i="5"/>
  <c r="H66" i="5"/>
  <c r="I66" i="5"/>
  <c r="J66" i="5"/>
  <c r="K66" i="5"/>
  <c r="L66" i="5"/>
  <c r="N66" i="5"/>
  <c r="O66" i="5"/>
  <c r="P66" i="5"/>
  <c r="Q66" i="5"/>
  <c r="S66" i="5"/>
  <c r="T66" i="5"/>
  <c r="B67" i="5"/>
  <c r="C67" i="5"/>
  <c r="E67" i="5"/>
  <c r="F67" i="5"/>
  <c r="G67" i="5"/>
  <c r="H67" i="5"/>
  <c r="I67" i="5"/>
  <c r="J67" i="5"/>
  <c r="K67" i="5"/>
  <c r="L67" i="5"/>
  <c r="N67" i="5"/>
  <c r="O67" i="5"/>
  <c r="P67" i="5"/>
  <c r="Q67" i="5"/>
  <c r="S67" i="5"/>
  <c r="T67" i="5"/>
  <c r="B68" i="5"/>
  <c r="C68" i="5"/>
  <c r="E68" i="5"/>
  <c r="F68" i="5"/>
  <c r="G68" i="5"/>
  <c r="H68" i="5"/>
  <c r="I68" i="5"/>
  <c r="J68" i="5"/>
  <c r="K68" i="5"/>
  <c r="L68" i="5"/>
  <c r="N68" i="5"/>
  <c r="O68" i="5"/>
  <c r="P68" i="5"/>
  <c r="Q68" i="5"/>
  <c r="S68" i="5"/>
  <c r="T68" i="5"/>
  <c r="B69" i="5"/>
  <c r="C69" i="5"/>
  <c r="E69" i="5"/>
  <c r="F69" i="5"/>
  <c r="G69" i="5"/>
  <c r="H69" i="5"/>
  <c r="I69" i="5"/>
  <c r="J69" i="5"/>
  <c r="K69" i="5"/>
  <c r="L69" i="5"/>
  <c r="N69" i="5"/>
  <c r="O69" i="5"/>
  <c r="P69" i="5"/>
  <c r="Q69" i="5"/>
  <c r="S69" i="5"/>
  <c r="T69" i="5"/>
  <c r="B70" i="5"/>
  <c r="C70" i="5"/>
  <c r="E70" i="5"/>
  <c r="F70" i="5"/>
  <c r="G70" i="5"/>
  <c r="H70" i="5"/>
  <c r="I70" i="5"/>
  <c r="J70" i="5"/>
  <c r="K70" i="5"/>
  <c r="L70" i="5"/>
  <c r="N70" i="5"/>
  <c r="O70" i="5"/>
  <c r="P70" i="5"/>
  <c r="Q70" i="5"/>
  <c r="S70" i="5"/>
  <c r="T70" i="5"/>
  <c r="B71" i="5"/>
  <c r="C71" i="5"/>
  <c r="E71" i="5"/>
  <c r="F71" i="5"/>
  <c r="G71" i="5"/>
  <c r="H71" i="5"/>
  <c r="I71" i="5"/>
  <c r="J71" i="5"/>
  <c r="K71" i="5"/>
  <c r="L71" i="5"/>
  <c r="N71" i="5"/>
  <c r="O71" i="5"/>
  <c r="P71" i="5"/>
  <c r="Q71" i="5"/>
  <c r="S71" i="5"/>
  <c r="T71" i="5"/>
  <c r="B72" i="5"/>
  <c r="C72" i="5"/>
  <c r="E72" i="5"/>
  <c r="F72" i="5"/>
  <c r="G72" i="5"/>
  <c r="H72" i="5"/>
  <c r="I72" i="5"/>
  <c r="J72" i="5"/>
  <c r="K72" i="5"/>
  <c r="L72" i="5"/>
  <c r="N72" i="5"/>
  <c r="O72" i="5"/>
  <c r="P72" i="5"/>
  <c r="Q72" i="5"/>
  <c r="S72" i="5"/>
  <c r="T72" i="5"/>
  <c r="B73" i="5"/>
  <c r="C73" i="5"/>
  <c r="E73" i="5"/>
  <c r="F73" i="5"/>
  <c r="G73" i="5"/>
  <c r="H73" i="5"/>
  <c r="I73" i="5"/>
  <c r="J73" i="5"/>
  <c r="K73" i="5"/>
  <c r="L73" i="5"/>
  <c r="N73" i="5"/>
  <c r="O73" i="5"/>
  <c r="P73" i="5"/>
  <c r="Q73" i="5"/>
  <c r="S73" i="5"/>
  <c r="T73" i="5"/>
  <c r="B74" i="5"/>
  <c r="C74" i="5"/>
  <c r="E74" i="5"/>
  <c r="F74" i="5"/>
  <c r="G74" i="5"/>
  <c r="H74" i="5"/>
  <c r="I74" i="5"/>
  <c r="J74" i="5"/>
  <c r="K74" i="5"/>
  <c r="L74" i="5"/>
  <c r="N74" i="5"/>
  <c r="O74" i="5"/>
  <c r="P74" i="5"/>
  <c r="Q74" i="5"/>
  <c r="S74" i="5"/>
  <c r="T74" i="5"/>
  <c r="B75" i="5"/>
  <c r="C75" i="5"/>
  <c r="E75" i="5"/>
  <c r="F75" i="5"/>
  <c r="G75" i="5"/>
  <c r="H75" i="5"/>
  <c r="I75" i="5"/>
  <c r="J75" i="5"/>
  <c r="K75" i="5"/>
  <c r="L75" i="5"/>
  <c r="N75" i="5"/>
  <c r="O75" i="5"/>
  <c r="P75" i="5"/>
  <c r="Q75" i="5"/>
  <c r="S75" i="5"/>
  <c r="T75" i="5"/>
  <c r="B76" i="5"/>
  <c r="C76" i="5"/>
  <c r="E76" i="5"/>
  <c r="F76" i="5"/>
  <c r="G76" i="5"/>
  <c r="H76" i="5"/>
  <c r="I76" i="5"/>
  <c r="J76" i="5"/>
  <c r="K76" i="5"/>
  <c r="L76" i="5"/>
  <c r="N76" i="5"/>
  <c r="O76" i="5"/>
  <c r="P76" i="5"/>
  <c r="Q76" i="5"/>
  <c r="S76" i="5"/>
  <c r="T76" i="5"/>
  <c r="B77" i="5"/>
  <c r="C77" i="5"/>
  <c r="E77" i="5"/>
  <c r="F77" i="5"/>
  <c r="G77" i="5"/>
  <c r="H77" i="5"/>
  <c r="I77" i="5"/>
  <c r="J77" i="5"/>
  <c r="K77" i="5"/>
  <c r="L77" i="5"/>
  <c r="N77" i="5"/>
  <c r="O77" i="5"/>
  <c r="P77" i="5"/>
  <c r="Q77" i="5"/>
  <c r="S77" i="5"/>
  <c r="T77" i="5"/>
  <c r="B78" i="5"/>
  <c r="C78" i="5"/>
  <c r="E78" i="5"/>
  <c r="F78" i="5"/>
  <c r="G78" i="5"/>
  <c r="H78" i="5"/>
  <c r="I78" i="5"/>
  <c r="J78" i="5"/>
  <c r="K78" i="5"/>
  <c r="L78" i="5"/>
  <c r="N78" i="5"/>
  <c r="O78" i="5"/>
  <c r="P78" i="5"/>
  <c r="Q78" i="5"/>
  <c r="S78" i="5"/>
  <c r="T78" i="5"/>
  <c r="B79" i="5"/>
  <c r="C79" i="5"/>
  <c r="E79" i="5"/>
  <c r="F79" i="5"/>
  <c r="G79" i="5"/>
  <c r="H79" i="5"/>
  <c r="I79" i="5"/>
  <c r="J79" i="5"/>
  <c r="K79" i="5"/>
  <c r="L79" i="5"/>
  <c r="N79" i="5"/>
  <c r="O79" i="5"/>
  <c r="P79" i="5"/>
  <c r="Q79" i="5"/>
  <c r="S79" i="5"/>
  <c r="T79" i="5"/>
  <c r="B80" i="5"/>
  <c r="C80" i="5"/>
  <c r="E80" i="5"/>
  <c r="F80" i="5"/>
  <c r="G80" i="5"/>
  <c r="H80" i="5"/>
  <c r="I80" i="5"/>
  <c r="J80" i="5"/>
  <c r="K80" i="5"/>
  <c r="L80" i="5"/>
  <c r="N80" i="5"/>
  <c r="O80" i="5"/>
  <c r="P80" i="5"/>
  <c r="Q80" i="5"/>
  <c r="S80" i="5"/>
  <c r="T80" i="5"/>
  <c r="B81" i="5"/>
  <c r="C81" i="5"/>
  <c r="E81" i="5"/>
  <c r="F81" i="5"/>
  <c r="G81" i="5"/>
  <c r="H81" i="5"/>
  <c r="I81" i="5"/>
  <c r="J81" i="5"/>
  <c r="K81" i="5"/>
  <c r="L81" i="5"/>
  <c r="N81" i="5"/>
  <c r="O81" i="5"/>
  <c r="P81" i="5"/>
  <c r="Q81" i="5"/>
  <c r="S81" i="5"/>
  <c r="T81" i="5"/>
  <c r="B82" i="5"/>
  <c r="C82" i="5"/>
  <c r="E82" i="5"/>
  <c r="F82" i="5"/>
  <c r="G82" i="5"/>
  <c r="H82" i="5"/>
  <c r="I82" i="5"/>
  <c r="J82" i="5"/>
  <c r="K82" i="5"/>
  <c r="L82" i="5"/>
  <c r="N82" i="5"/>
  <c r="O82" i="5"/>
  <c r="P82" i="5"/>
  <c r="Q82" i="5"/>
  <c r="S82" i="5"/>
  <c r="T82" i="5"/>
  <c r="B83" i="5"/>
  <c r="C83" i="5"/>
  <c r="E83" i="5"/>
  <c r="F83" i="5"/>
  <c r="G83" i="5"/>
  <c r="H83" i="5"/>
  <c r="I83" i="5"/>
  <c r="J83" i="5"/>
  <c r="K83" i="5"/>
  <c r="L83" i="5"/>
  <c r="N83" i="5"/>
  <c r="O83" i="5"/>
  <c r="P83" i="5"/>
  <c r="Q83" i="5"/>
  <c r="S83" i="5"/>
  <c r="T83" i="5"/>
  <c r="B84" i="5"/>
  <c r="C84" i="5"/>
  <c r="E84" i="5"/>
  <c r="F84" i="5"/>
  <c r="G84" i="5"/>
  <c r="H84" i="5"/>
  <c r="I84" i="5"/>
  <c r="J84" i="5"/>
  <c r="K84" i="5"/>
  <c r="L84" i="5"/>
  <c r="N84" i="5"/>
  <c r="O84" i="5"/>
  <c r="P84" i="5"/>
  <c r="Q84" i="5"/>
  <c r="S84" i="5"/>
  <c r="T84" i="5"/>
  <c r="B85" i="5"/>
  <c r="C85" i="5"/>
  <c r="E85" i="5"/>
  <c r="F85" i="5"/>
  <c r="G85" i="5"/>
  <c r="H85" i="5"/>
  <c r="I85" i="5"/>
  <c r="J85" i="5"/>
  <c r="K85" i="5"/>
  <c r="L85" i="5"/>
  <c r="N85" i="5"/>
  <c r="O85" i="5"/>
  <c r="P85" i="5"/>
  <c r="Q85" i="5"/>
  <c r="S85" i="5"/>
  <c r="T85" i="5"/>
  <c r="B86" i="5"/>
  <c r="C86" i="5"/>
  <c r="E86" i="5"/>
  <c r="F86" i="5"/>
  <c r="G86" i="5"/>
  <c r="H86" i="5"/>
  <c r="I86" i="5"/>
  <c r="J86" i="5"/>
  <c r="K86" i="5"/>
  <c r="L86" i="5"/>
  <c r="N86" i="5"/>
  <c r="O86" i="5"/>
  <c r="P86" i="5"/>
  <c r="Q86" i="5"/>
  <c r="S86" i="5"/>
  <c r="T86" i="5"/>
  <c r="B87" i="5"/>
  <c r="C87" i="5"/>
  <c r="E87" i="5"/>
  <c r="F87" i="5"/>
  <c r="G87" i="5"/>
  <c r="H87" i="5"/>
  <c r="I87" i="5"/>
  <c r="J87" i="5"/>
  <c r="K87" i="5"/>
  <c r="L87" i="5"/>
  <c r="N87" i="5"/>
  <c r="O87" i="5"/>
  <c r="P87" i="5"/>
  <c r="Q87" i="5"/>
  <c r="S87" i="5"/>
  <c r="T87" i="5"/>
  <c r="B88" i="5"/>
  <c r="C88" i="5"/>
  <c r="E88" i="5"/>
  <c r="F88" i="5"/>
  <c r="G88" i="5"/>
  <c r="H88" i="5"/>
  <c r="I88" i="5"/>
  <c r="J88" i="5"/>
  <c r="K88" i="5"/>
  <c r="L88" i="5"/>
  <c r="N88" i="5"/>
  <c r="O88" i="5"/>
  <c r="P88" i="5"/>
  <c r="Q88" i="5"/>
  <c r="S88" i="5"/>
  <c r="T88" i="5"/>
  <c r="B89" i="5"/>
  <c r="C89" i="5"/>
  <c r="E89" i="5"/>
  <c r="F89" i="5"/>
  <c r="G89" i="5"/>
  <c r="H89" i="5"/>
  <c r="I89" i="5"/>
  <c r="J89" i="5"/>
  <c r="K89" i="5"/>
  <c r="L89" i="5"/>
  <c r="N89" i="5"/>
  <c r="O89" i="5"/>
  <c r="P89" i="5"/>
  <c r="Q89" i="5"/>
  <c r="S89" i="5"/>
  <c r="T89" i="5"/>
  <c r="B90" i="5"/>
  <c r="C90" i="5"/>
  <c r="E90" i="5"/>
  <c r="F90" i="5"/>
  <c r="G90" i="5"/>
  <c r="H90" i="5"/>
  <c r="I90" i="5"/>
  <c r="J90" i="5"/>
  <c r="K90" i="5"/>
  <c r="L90" i="5"/>
  <c r="N90" i="5"/>
  <c r="O90" i="5"/>
  <c r="P90" i="5"/>
  <c r="Q90" i="5"/>
  <c r="S90" i="5"/>
  <c r="T90" i="5"/>
  <c r="B91" i="5"/>
  <c r="C91" i="5"/>
  <c r="E91" i="5"/>
  <c r="F91" i="5"/>
  <c r="G91" i="5"/>
  <c r="H91" i="5"/>
  <c r="I91" i="5"/>
  <c r="J91" i="5"/>
  <c r="K91" i="5"/>
  <c r="L91" i="5"/>
  <c r="N91" i="5"/>
  <c r="O91" i="5"/>
  <c r="P91" i="5"/>
  <c r="Q91" i="5"/>
  <c r="S91" i="5"/>
  <c r="T91" i="5"/>
  <c r="B92" i="5"/>
  <c r="C92" i="5"/>
  <c r="E92" i="5"/>
  <c r="F92" i="5"/>
  <c r="G92" i="5"/>
  <c r="H92" i="5"/>
  <c r="I92" i="5"/>
  <c r="J92" i="5"/>
  <c r="K92" i="5"/>
  <c r="L92" i="5"/>
  <c r="N92" i="5"/>
  <c r="O92" i="5"/>
  <c r="P92" i="5"/>
  <c r="Q92" i="5"/>
  <c r="S92" i="5"/>
  <c r="T92" i="5"/>
  <c r="B93" i="5"/>
  <c r="C93" i="5"/>
  <c r="E93" i="5"/>
  <c r="F93" i="5"/>
  <c r="G93" i="5"/>
  <c r="H93" i="5"/>
  <c r="I93" i="5"/>
  <c r="J93" i="5"/>
  <c r="K93" i="5"/>
  <c r="L93" i="5"/>
  <c r="N93" i="5"/>
  <c r="O93" i="5"/>
  <c r="P93" i="5"/>
  <c r="Q93" i="5"/>
  <c r="S93" i="5"/>
  <c r="T93" i="5"/>
  <c r="B94" i="5"/>
  <c r="C94" i="5"/>
  <c r="E94" i="5"/>
  <c r="F94" i="5"/>
  <c r="G94" i="5"/>
  <c r="H94" i="5"/>
  <c r="I94" i="5"/>
  <c r="J94" i="5"/>
  <c r="K94" i="5"/>
  <c r="L94" i="5"/>
  <c r="N94" i="5"/>
  <c r="O94" i="5"/>
  <c r="P94" i="5"/>
  <c r="Q94" i="5"/>
  <c r="S94" i="5"/>
  <c r="T94" i="5"/>
  <c r="B95" i="5"/>
  <c r="C95" i="5"/>
  <c r="E95" i="5"/>
  <c r="F95" i="5"/>
  <c r="G95" i="5"/>
  <c r="H95" i="5"/>
  <c r="I95" i="5"/>
  <c r="J95" i="5"/>
  <c r="K95" i="5"/>
  <c r="L95" i="5"/>
  <c r="N95" i="5"/>
  <c r="O95" i="5"/>
  <c r="P95" i="5"/>
  <c r="Q95" i="5"/>
  <c r="S95" i="5"/>
  <c r="T95" i="5"/>
  <c r="B96" i="5"/>
  <c r="C96" i="5"/>
  <c r="E96" i="5"/>
  <c r="F96" i="5"/>
  <c r="G96" i="5"/>
  <c r="H96" i="5"/>
  <c r="I96" i="5"/>
  <c r="J96" i="5"/>
  <c r="K96" i="5"/>
  <c r="L96" i="5"/>
  <c r="N96" i="5"/>
  <c r="O96" i="5"/>
  <c r="P96" i="5"/>
  <c r="Q96" i="5"/>
  <c r="S96" i="5"/>
  <c r="T96" i="5"/>
  <c r="B97" i="5"/>
  <c r="C97" i="5"/>
  <c r="E97" i="5"/>
  <c r="F97" i="5"/>
  <c r="G97" i="5"/>
  <c r="H97" i="5"/>
  <c r="I97" i="5"/>
  <c r="J97" i="5"/>
  <c r="K97" i="5"/>
  <c r="L97" i="5"/>
  <c r="N97" i="5"/>
  <c r="O97" i="5"/>
  <c r="P97" i="5"/>
  <c r="Q97" i="5"/>
  <c r="S97" i="5"/>
  <c r="T97" i="5"/>
  <c r="B98" i="5"/>
  <c r="C98" i="5"/>
  <c r="E98" i="5"/>
  <c r="F98" i="5"/>
  <c r="G98" i="5"/>
  <c r="H98" i="5"/>
  <c r="I98" i="5"/>
  <c r="J98" i="5"/>
  <c r="K98" i="5"/>
  <c r="L98" i="5"/>
  <c r="N98" i="5"/>
  <c r="O98" i="5"/>
  <c r="P98" i="5"/>
  <c r="Q98" i="5"/>
  <c r="S98" i="5"/>
  <c r="T98" i="5"/>
  <c r="B99" i="5"/>
  <c r="C99" i="5"/>
  <c r="E99" i="5"/>
  <c r="F99" i="5"/>
  <c r="G99" i="5"/>
  <c r="H99" i="5"/>
  <c r="I99" i="5"/>
  <c r="J99" i="5"/>
  <c r="K99" i="5"/>
  <c r="L99" i="5"/>
  <c r="N99" i="5"/>
  <c r="O99" i="5"/>
  <c r="P99" i="5"/>
  <c r="Q99" i="5"/>
  <c r="S99" i="5"/>
  <c r="T99" i="5"/>
  <c r="B100" i="5"/>
  <c r="C100" i="5"/>
  <c r="E100" i="5"/>
  <c r="F100" i="5"/>
  <c r="G100" i="5"/>
  <c r="H100" i="5"/>
  <c r="I100" i="5"/>
  <c r="J100" i="5"/>
  <c r="K100" i="5"/>
  <c r="L100" i="5"/>
  <c r="N100" i="5"/>
  <c r="O100" i="5"/>
  <c r="P100" i="5"/>
  <c r="Q100" i="5"/>
  <c r="S100" i="5"/>
  <c r="T100" i="5"/>
  <c r="B101" i="5"/>
  <c r="C101" i="5"/>
  <c r="E101" i="5"/>
  <c r="F101" i="5"/>
  <c r="G101" i="5"/>
  <c r="H101" i="5"/>
  <c r="I101" i="5"/>
  <c r="J101" i="5"/>
  <c r="K101" i="5"/>
  <c r="L101" i="5"/>
  <c r="N101" i="5"/>
  <c r="O101" i="5"/>
  <c r="P101" i="5"/>
  <c r="Q101" i="5"/>
  <c r="S101" i="5"/>
  <c r="T101" i="5"/>
  <c r="B102" i="5"/>
  <c r="C102" i="5"/>
  <c r="E102" i="5"/>
  <c r="F102" i="5"/>
  <c r="G102" i="5"/>
  <c r="H102" i="5"/>
  <c r="I102" i="5"/>
  <c r="J102" i="5"/>
  <c r="K102" i="5"/>
  <c r="L102" i="5"/>
  <c r="N102" i="5"/>
  <c r="O102" i="5"/>
  <c r="P102" i="5"/>
  <c r="Q102" i="5"/>
  <c r="S102" i="5"/>
  <c r="T102" i="5"/>
  <c r="B103" i="5"/>
  <c r="C103" i="5"/>
  <c r="E103" i="5"/>
  <c r="F103" i="5"/>
  <c r="G103" i="5"/>
  <c r="H103" i="5"/>
  <c r="I103" i="5"/>
  <c r="J103" i="5"/>
  <c r="K103" i="5"/>
  <c r="L103" i="5"/>
  <c r="N103" i="5"/>
  <c r="O103" i="5"/>
  <c r="P103" i="5"/>
  <c r="Q103" i="5"/>
  <c r="S103" i="5"/>
  <c r="T103" i="5"/>
  <c r="B104" i="5"/>
  <c r="C104" i="5"/>
  <c r="E104" i="5"/>
  <c r="F104" i="5"/>
  <c r="G104" i="5"/>
  <c r="H104" i="5"/>
  <c r="I104" i="5"/>
  <c r="J104" i="5"/>
  <c r="K104" i="5"/>
  <c r="L104" i="5"/>
  <c r="N104" i="5"/>
  <c r="O104" i="5"/>
  <c r="P104" i="5"/>
  <c r="Q104" i="5"/>
  <c r="S104" i="5"/>
  <c r="T104" i="5"/>
  <c r="B105" i="5"/>
  <c r="C105" i="5"/>
  <c r="E105" i="5"/>
  <c r="F105" i="5"/>
  <c r="G105" i="5"/>
  <c r="H105" i="5"/>
  <c r="I105" i="5"/>
  <c r="J105" i="5"/>
  <c r="K105" i="5"/>
  <c r="L105" i="5"/>
  <c r="N105" i="5"/>
  <c r="O105" i="5"/>
  <c r="P105" i="5"/>
  <c r="Q105" i="5"/>
  <c r="S105" i="5"/>
  <c r="T105" i="5"/>
  <c r="B106" i="5"/>
  <c r="C106" i="5"/>
  <c r="E106" i="5"/>
  <c r="F106" i="5"/>
  <c r="G106" i="5"/>
  <c r="H106" i="5"/>
  <c r="I106" i="5"/>
  <c r="J106" i="5"/>
  <c r="K106" i="5"/>
  <c r="L106" i="5"/>
  <c r="N106" i="5"/>
  <c r="O106" i="5"/>
  <c r="P106" i="5"/>
  <c r="Q106" i="5"/>
  <c r="S106" i="5"/>
  <c r="T106" i="5"/>
  <c r="B107" i="5"/>
  <c r="C107" i="5"/>
  <c r="E107" i="5"/>
  <c r="F107" i="5"/>
  <c r="G107" i="5"/>
  <c r="H107" i="5"/>
  <c r="I107" i="5"/>
  <c r="J107" i="5"/>
  <c r="K107" i="5"/>
  <c r="L107" i="5"/>
  <c r="N107" i="5"/>
  <c r="O107" i="5"/>
  <c r="P107" i="5"/>
  <c r="Q107" i="5"/>
  <c r="S107" i="5"/>
  <c r="T107" i="5"/>
  <c r="B108" i="5"/>
  <c r="C108" i="5"/>
  <c r="E108" i="5"/>
  <c r="F108" i="5"/>
  <c r="G108" i="5"/>
  <c r="H108" i="5"/>
  <c r="I108" i="5"/>
  <c r="J108" i="5"/>
  <c r="K108" i="5"/>
  <c r="L108" i="5"/>
  <c r="N108" i="5"/>
  <c r="O108" i="5"/>
  <c r="P108" i="5"/>
  <c r="Q108" i="5"/>
  <c r="S108" i="5"/>
  <c r="T108" i="5"/>
  <c r="B109" i="5"/>
  <c r="C109" i="5"/>
  <c r="E109" i="5"/>
  <c r="F109" i="5"/>
  <c r="G109" i="5"/>
  <c r="H109" i="5"/>
  <c r="I109" i="5"/>
  <c r="J109" i="5"/>
  <c r="K109" i="5"/>
  <c r="L109" i="5"/>
  <c r="N109" i="5"/>
  <c r="O109" i="5"/>
  <c r="P109" i="5"/>
  <c r="Q109" i="5"/>
  <c r="S109" i="5"/>
  <c r="T109" i="5"/>
  <c r="B110" i="5"/>
  <c r="C110" i="5"/>
  <c r="E110" i="5"/>
  <c r="F110" i="5"/>
  <c r="G110" i="5"/>
  <c r="H110" i="5"/>
  <c r="I110" i="5"/>
  <c r="J110" i="5"/>
  <c r="K110" i="5"/>
  <c r="L110" i="5"/>
  <c r="N110" i="5"/>
  <c r="O110" i="5"/>
  <c r="P110" i="5"/>
  <c r="Q110" i="5"/>
  <c r="S110" i="5"/>
  <c r="T110" i="5"/>
  <c r="B111" i="5"/>
  <c r="C111" i="5"/>
  <c r="E111" i="5"/>
  <c r="F111" i="5"/>
  <c r="G111" i="5"/>
  <c r="H111" i="5"/>
  <c r="I111" i="5"/>
  <c r="J111" i="5"/>
  <c r="K111" i="5"/>
  <c r="L111" i="5"/>
  <c r="N111" i="5"/>
  <c r="O111" i="5"/>
  <c r="P111" i="5"/>
  <c r="Q111" i="5"/>
  <c r="S111" i="5"/>
  <c r="T111" i="5"/>
  <c r="B112" i="5"/>
  <c r="C112" i="5"/>
  <c r="E112" i="5"/>
  <c r="F112" i="5"/>
  <c r="G112" i="5"/>
  <c r="H112" i="5"/>
  <c r="I112" i="5"/>
  <c r="J112" i="5"/>
  <c r="K112" i="5"/>
  <c r="L112" i="5"/>
  <c r="N112" i="5"/>
  <c r="O112" i="5"/>
  <c r="P112" i="5"/>
  <c r="Q112" i="5"/>
  <c r="S112" i="5"/>
  <c r="T112" i="5"/>
  <c r="B113" i="5"/>
  <c r="C113" i="5"/>
  <c r="E113" i="5"/>
  <c r="F113" i="5"/>
  <c r="G113" i="5"/>
  <c r="H113" i="5"/>
  <c r="I113" i="5"/>
  <c r="J113" i="5"/>
  <c r="K113" i="5"/>
  <c r="L113" i="5"/>
  <c r="N113" i="5"/>
  <c r="O113" i="5"/>
  <c r="P113" i="5"/>
  <c r="Q113" i="5"/>
  <c r="S113" i="5"/>
  <c r="T113" i="5"/>
  <c r="B114" i="5"/>
  <c r="C114" i="5"/>
  <c r="E114" i="5"/>
  <c r="F114" i="5"/>
  <c r="G114" i="5"/>
  <c r="H114" i="5"/>
  <c r="I114" i="5"/>
  <c r="J114" i="5"/>
  <c r="K114" i="5"/>
  <c r="L114" i="5"/>
  <c r="N114" i="5"/>
  <c r="O114" i="5"/>
  <c r="P114" i="5"/>
  <c r="Q114" i="5"/>
  <c r="S114" i="5"/>
  <c r="T114" i="5"/>
  <c r="B115" i="5"/>
  <c r="C115" i="5"/>
  <c r="E115" i="5"/>
  <c r="F115" i="5"/>
  <c r="G115" i="5"/>
  <c r="H115" i="5"/>
  <c r="I115" i="5"/>
  <c r="J115" i="5"/>
  <c r="K115" i="5"/>
  <c r="L115" i="5"/>
  <c r="N115" i="5"/>
  <c r="O115" i="5"/>
  <c r="P115" i="5"/>
  <c r="Q115" i="5"/>
  <c r="S115" i="5"/>
  <c r="T115" i="5"/>
  <c r="B116" i="5"/>
  <c r="C116" i="5"/>
  <c r="E116" i="5"/>
  <c r="F116" i="5"/>
  <c r="G116" i="5"/>
  <c r="H116" i="5"/>
  <c r="I116" i="5"/>
  <c r="J116" i="5"/>
  <c r="K116" i="5"/>
  <c r="L116" i="5"/>
  <c r="N116" i="5"/>
  <c r="O116" i="5"/>
  <c r="P116" i="5"/>
  <c r="Q116" i="5"/>
  <c r="S116" i="5"/>
  <c r="T116" i="5"/>
  <c r="B117" i="5"/>
  <c r="C117" i="5"/>
  <c r="E117" i="5"/>
  <c r="F117" i="5"/>
  <c r="G117" i="5"/>
  <c r="H117" i="5"/>
  <c r="I117" i="5"/>
  <c r="J117" i="5"/>
  <c r="K117" i="5"/>
  <c r="L117" i="5"/>
  <c r="N117" i="5"/>
  <c r="O117" i="5"/>
  <c r="P117" i="5"/>
  <c r="Q117" i="5"/>
  <c r="S117" i="5"/>
  <c r="T117" i="5"/>
  <c r="B118" i="5"/>
  <c r="C118" i="5"/>
  <c r="E118" i="5"/>
  <c r="F118" i="5"/>
  <c r="G118" i="5"/>
  <c r="H118" i="5"/>
  <c r="I118" i="5"/>
  <c r="J118" i="5"/>
  <c r="K118" i="5"/>
  <c r="L118" i="5"/>
  <c r="N118" i="5"/>
  <c r="O118" i="5"/>
  <c r="P118" i="5"/>
  <c r="Q118" i="5"/>
  <c r="S118" i="5"/>
  <c r="T118" i="5"/>
  <c r="B119" i="5"/>
  <c r="C119" i="5"/>
  <c r="E119" i="5"/>
  <c r="F119" i="5"/>
  <c r="G119" i="5"/>
  <c r="H119" i="5"/>
  <c r="I119" i="5"/>
  <c r="J119" i="5"/>
  <c r="K119" i="5"/>
  <c r="L119" i="5"/>
  <c r="N119" i="5"/>
  <c r="O119" i="5"/>
  <c r="P119" i="5"/>
  <c r="Q119" i="5"/>
  <c r="S119" i="5"/>
  <c r="T119" i="5"/>
  <c r="B120" i="5"/>
  <c r="C120" i="5"/>
  <c r="E120" i="5"/>
  <c r="F120" i="5"/>
  <c r="G120" i="5"/>
  <c r="H120" i="5"/>
  <c r="I120" i="5"/>
  <c r="J120" i="5"/>
  <c r="K120" i="5"/>
  <c r="L120" i="5"/>
  <c r="N120" i="5"/>
  <c r="O120" i="5"/>
  <c r="P120" i="5"/>
  <c r="Q120" i="5"/>
  <c r="S120" i="5"/>
  <c r="T120" i="5"/>
  <c r="B121" i="5"/>
  <c r="C121" i="5"/>
  <c r="E121" i="5"/>
  <c r="F121" i="5"/>
  <c r="G121" i="5"/>
  <c r="H121" i="5"/>
  <c r="I121" i="5"/>
  <c r="J121" i="5"/>
  <c r="K121" i="5"/>
  <c r="L121" i="5"/>
  <c r="N121" i="5"/>
  <c r="O121" i="5"/>
  <c r="P121" i="5"/>
  <c r="Q121" i="5"/>
  <c r="S121" i="5"/>
  <c r="T121" i="5"/>
  <c r="B122" i="5"/>
  <c r="C122" i="5"/>
  <c r="E122" i="5"/>
  <c r="F122" i="5"/>
  <c r="G122" i="5"/>
  <c r="H122" i="5"/>
  <c r="I122" i="5"/>
  <c r="J122" i="5"/>
  <c r="K122" i="5"/>
  <c r="L122" i="5"/>
  <c r="N122" i="5"/>
  <c r="O122" i="5"/>
  <c r="P122" i="5"/>
  <c r="Q122" i="5"/>
  <c r="S122" i="5"/>
  <c r="T122" i="5"/>
  <c r="B123" i="5"/>
  <c r="C123" i="5"/>
  <c r="E123" i="5"/>
  <c r="F123" i="5"/>
  <c r="G123" i="5"/>
  <c r="H123" i="5"/>
  <c r="I123" i="5"/>
  <c r="J123" i="5"/>
  <c r="K123" i="5"/>
  <c r="L123" i="5"/>
  <c r="N123" i="5"/>
  <c r="O123" i="5"/>
  <c r="P123" i="5"/>
  <c r="Q123" i="5"/>
  <c r="S123" i="5"/>
  <c r="T123" i="5"/>
  <c r="B124" i="5"/>
  <c r="C124" i="5"/>
  <c r="E124" i="5"/>
  <c r="F124" i="5"/>
  <c r="G124" i="5"/>
  <c r="H124" i="5"/>
  <c r="I124" i="5"/>
  <c r="J124" i="5"/>
  <c r="K124" i="5"/>
  <c r="L124" i="5"/>
  <c r="N124" i="5"/>
  <c r="O124" i="5"/>
  <c r="P124" i="5"/>
  <c r="Q124" i="5"/>
  <c r="S124" i="5"/>
  <c r="T124" i="5"/>
  <c r="B125" i="5"/>
  <c r="C125" i="5"/>
  <c r="E125" i="5"/>
  <c r="F125" i="5"/>
  <c r="G125" i="5"/>
  <c r="H125" i="5"/>
  <c r="I125" i="5"/>
  <c r="J125" i="5"/>
  <c r="K125" i="5"/>
  <c r="L125" i="5"/>
  <c r="N125" i="5"/>
  <c r="O125" i="5"/>
  <c r="P125" i="5"/>
  <c r="Q125" i="5"/>
  <c r="S125" i="5"/>
  <c r="T125" i="5"/>
  <c r="B126" i="5"/>
  <c r="C126" i="5"/>
  <c r="E126" i="5"/>
  <c r="F126" i="5"/>
  <c r="G126" i="5"/>
  <c r="H126" i="5"/>
  <c r="I126" i="5"/>
  <c r="J126" i="5"/>
  <c r="K126" i="5"/>
  <c r="L126" i="5"/>
  <c r="N126" i="5"/>
  <c r="O126" i="5"/>
  <c r="P126" i="5"/>
  <c r="Q126" i="5"/>
  <c r="S126" i="5"/>
  <c r="T126" i="5"/>
  <c r="B127" i="5"/>
  <c r="C127" i="5"/>
  <c r="E127" i="5"/>
  <c r="F127" i="5"/>
  <c r="G127" i="5"/>
  <c r="H127" i="5"/>
  <c r="I127" i="5"/>
  <c r="J127" i="5"/>
  <c r="K127" i="5"/>
  <c r="L127" i="5"/>
  <c r="N127" i="5"/>
  <c r="O127" i="5"/>
  <c r="P127" i="5"/>
  <c r="Q127" i="5"/>
  <c r="S127" i="5"/>
  <c r="T127" i="5"/>
  <c r="B128" i="5"/>
  <c r="C128" i="5"/>
  <c r="E128" i="5"/>
  <c r="F128" i="5"/>
  <c r="G128" i="5"/>
  <c r="H128" i="5"/>
  <c r="I128" i="5"/>
  <c r="J128" i="5"/>
  <c r="K128" i="5"/>
  <c r="L128" i="5"/>
  <c r="N128" i="5"/>
  <c r="O128" i="5"/>
  <c r="P128" i="5"/>
  <c r="Q128" i="5"/>
  <c r="S128" i="5"/>
  <c r="T128" i="5"/>
  <c r="B129" i="5"/>
  <c r="C129" i="5"/>
  <c r="E129" i="5"/>
  <c r="F129" i="5"/>
  <c r="G129" i="5"/>
  <c r="H129" i="5"/>
  <c r="I129" i="5"/>
  <c r="J129" i="5"/>
  <c r="K129" i="5"/>
  <c r="L129" i="5"/>
  <c r="N129" i="5"/>
  <c r="O129" i="5"/>
  <c r="P129" i="5"/>
  <c r="Q129" i="5"/>
  <c r="S129" i="5"/>
  <c r="T129" i="5"/>
  <c r="B130" i="5"/>
  <c r="C130" i="5"/>
  <c r="E130" i="5"/>
  <c r="F130" i="5"/>
  <c r="G130" i="5"/>
  <c r="H130" i="5"/>
  <c r="I130" i="5"/>
  <c r="J130" i="5"/>
  <c r="K130" i="5"/>
  <c r="L130" i="5"/>
  <c r="N130" i="5"/>
  <c r="O130" i="5"/>
  <c r="P130" i="5"/>
  <c r="Q130" i="5"/>
  <c r="S130" i="5"/>
  <c r="T130" i="5"/>
  <c r="B131" i="5"/>
  <c r="C131" i="5"/>
  <c r="E131" i="5"/>
  <c r="F131" i="5"/>
  <c r="G131" i="5"/>
  <c r="H131" i="5"/>
  <c r="I131" i="5"/>
  <c r="J131" i="5"/>
  <c r="K131" i="5"/>
  <c r="L131" i="5"/>
  <c r="N131" i="5"/>
  <c r="O131" i="5"/>
  <c r="P131" i="5"/>
  <c r="Q131" i="5"/>
  <c r="S131" i="5"/>
  <c r="T131" i="5"/>
  <c r="B132" i="5"/>
  <c r="C132" i="5"/>
  <c r="E132" i="5"/>
  <c r="F132" i="5"/>
  <c r="G132" i="5"/>
  <c r="H132" i="5"/>
  <c r="I132" i="5"/>
  <c r="J132" i="5"/>
  <c r="K132" i="5"/>
  <c r="L132" i="5"/>
  <c r="N132" i="5"/>
  <c r="O132" i="5"/>
  <c r="P132" i="5"/>
  <c r="Q132" i="5"/>
  <c r="S132" i="5"/>
  <c r="T132" i="5"/>
  <c r="B133" i="5"/>
  <c r="C133" i="5"/>
  <c r="E133" i="5"/>
  <c r="F133" i="5"/>
  <c r="G133" i="5"/>
  <c r="H133" i="5"/>
  <c r="I133" i="5"/>
  <c r="J133" i="5"/>
  <c r="K133" i="5"/>
  <c r="L133" i="5"/>
  <c r="N133" i="5"/>
  <c r="O133" i="5"/>
  <c r="P133" i="5"/>
  <c r="Q133" i="5"/>
  <c r="S133" i="5"/>
  <c r="T133" i="5"/>
  <c r="B134" i="5"/>
  <c r="C134" i="5"/>
  <c r="E134" i="5"/>
  <c r="F134" i="5"/>
  <c r="G134" i="5"/>
  <c r="H134" i="5"/>
  <c r="I134" i="5"/>
  <c r="J134" i="5"/>
  <c r="K134" i="5"/>
  <c r="L134" i="5"/>
  <c r="N134" i="5"/>
  <c r="O134" i="5"/>
  <c r="P134" i="5"/>
  <c r="Q134" i="5"/>
  <c r="S134" i="5"/>
  <c r="T134" i="5"/>
  <c r="B135" i="5"/>
  <c r="C135" i="5"/>
  <c r="E135" i="5"/>
  <c r="F135" i="5"/>
  <c r="G135" i="5"/>
  <c r="H135" i="5"/>
  <c r="I135" i="5"/>
  <c r="J135" i="5"/>
  <c r="K135" i="5"/>
  <c r="L135" i="5"/>
  <c r="N135" i="5"/>
  <c r="O135" i="5"/>
  <c r="P135" i="5"/>
  <c r="Q135" i="5"/>
  <c r="S135" i="5"/>
  <c r="T135" i="5"/>
  <c r="B136" i="5"/>
  <c r="C136" i="5"/>
  <c r="E136" i="5"/>
  <c r="F136" i="5"/>
  <c r="G136" i="5"/>
  <c r="H136" i="5"/>
  <c r="I136" i="5"/>
  <c r="J136" i="5"/>
  <c r="K136" i="5"/>
  <c r="L136" i="5"/>
  <c r="N136" i="5"/>
  <c r="O136" i="5"/>
  <c r="P136" i="5"/>
  <c r="Q136" i="5"/>
  <c r="S136" i="5"/>
  <c r="T136" i="5"/>
  <c r="B137" i="5"/>
  <c r="C137" i="5"/>
  <c r="E137" i="5"/>
  <c r="F137" i="5"/>
  <c r="G137" i="5"/>
  <c r="H137" i="5"/>
  <c r="I137" i="5"/>
  <c r="J137" i="5"/>
  <c r="K137" i="5"/>
  <c r="L137" i="5"/>
  <c r="N137" i="5"/>
  <c r="O137" i="5"/>
  <c r="P137" i="5"/>
  <c r="Q137" i="5"/>
  <c r="S137" i="5"/>
  <c r="T137" i="5"/>
  <c r="B138" i="5"/>
  <c r="C138" i="5"/>
  <c r="E138" i="5"/>
  <c r="F138" i="5"/>
  <c r="G138" i="5"/>
  <c r="H138" i="5"/>
  <c r="I138" i="5"/>
  <c r="J138" i="5"/>
  <c r="K138" i="5"/>
  <c r="L138" i="5"/>
  <c r="N138" i="5"/>
  <c r="O138" i="5"/>
  <c r="P138" i="5"/>
  <c r="Q138" i="5"/>
  <c r="S138" i="5"/>
  <c r="T138" i="5"/>
  <c r="B139" i="5"/>
  <c r="C139" i="5"/>
  <c r="E139" i="5"/>
  <c r="F139" i="5"/>
  <c r="G139" i="5"/>
  <c r="H139" i="5"/>
  <c r="I139" i="5"/>
  <c r="J139" i="5"/>
  <c r="K139" i="5"/>
  <c r="L139" i="5"/>
  <c r="N139" i="5"/>
  <c r="O139" i="5"/>
  <c r="P139" i="5"/>
  <c r="Q139" i="5"/>
  <c r="S139" i="5"/>
  <c r="T139" i="5"/>
  <c r="B140" i="5"/>
  <c r="C140" i="5"/>
  <c r="E140" i="5"/>
  <c r="F140" i="5"/>
  <c r="G140" i="5"/>
  <c r="H140" i="5"/>
  <c r="I140" i="5"/>
  <c r="J140" i="5"/>
  <c r="K140" i="5"/>
  <c r="L140" i="5"/>
  <c r="N140" i="5"/>
  <c r="O140" i="5"/>
  <c r="P140" i="5"/>
  <c r="Q140" i="5"/>
  <c r="S140" i="5"/>
  <c r="T140" i="5"/>
  <c r="B141" i="5"/>
  <c r="C141" i="5"/>
  <c r="E141" i="5"/>
  <c r="F141" i="5"/>
  <c r="G141" i="5"/>
  <c r="H141" i="5"/>
  <c r="I141" i="5"/>
  <c r="J141" i="5"/>
  <c r="K141" i="5"/>
  <c r="L141" i="5"/>
  <c r="N141" i="5"/>
  <c r="O141" i="5"/>
  <c r="P141" i="5"/>
  <c r="Q141" i="5"/>
  <c r="S141" i="5"/>
  <c r="T141" i="5"/>
  <c r="B142" i="5"/>
  <c r="C142" i="5"/>
  <c r="E142" i="5"/>
  <c r="F142" i="5"/>
  <c r="G142" i="5"/>
  <c r="H142" i="5"/>
  <c r="I142" i="5"/>
  <c r="J142" i="5"/>
  <c r="K142" i="5"/>
  <c r="L142" i="5"/>
  <c r="N142" i="5"/>
  <c r="O142" i="5"/>
  <c r="P142" i="5"/>
  <c r="Q142" i="5"/>
  <c r="S142" i="5"/>
  <c r="T142" i="5"/>
  <c r="B143" i="5"/>
  <c r="C143" i="5"/>
  <c r="E143" i="5"/>
  <c r="F143" i="5"/>
  <c r="G143" i="5"/>
  <c r="H143" i="5"/>
  <c r="I143" i="5"/>
  <c r="J143" i="5"/>
  <c r="K143" i="5"/>
  <c r="L143" i="5"/>
  <c r="N143" i="5"/>
  <c r="O143" i="5"/>
  <c r="P143" i="5"/>
  <c r="Q143" i="5"/>
  <c r="S143" i="5"/>
  <c r="T143" i="5"/>
  <c r="B144" i="5"/>
  <c r="C144" i="5"/>
  <c r="E144" i="5"/>
  <c r="F144" i="5"/>
  <c r="G144" i="5"/>
  <c r="H144" i="5"/>
  <c r="I144" i="5"/>
  <c r="J144" i="5"/>
  <c r="K144" i="5"/>
  <c r="L144" i="5"/>
  <c r="N144" i="5"/>
  <c r="O144" i="5"/>
  <c r="P144" i="5"/>
  <c r="Q144" i="5"/>
  <c r="S144" i="5"/>
  <c r="T144" i="5"/>
  <c r="B145" i="5"/>
  <c r="C145" i="5"/>
  <c r="E145" i="5"/>
  <c r="F145" i="5"/>
  <c r="G145" i="5"/>
  <c r="H145" i="5"/>
  <c r="I145" i="5"/>
  <c r="J145" i="5"/>
  <c r="K145" i="5"/>
  <c r="L145" i="5"/>
  <c r="N145" i="5"/>
  <c r="O145" i="5"/>
  <c r="P145" i="5"/>
  <c r="Q145" i="5"/>
  <c r="S145" i="5"/>
  <c r="T145" i="5"/>
  <c r="B146" i="5"/>
  <c r="C146" i="5"/>
  <c r="E146" i="5"/>
  <c r="F146" i="5"/>
  <c r="G146" i="5"/>
  <c r="H146" i="5"/>
  <c r="I146" i="5"/>
  <c r="J146" i="5"/>
  <c r="K146" i="5"/>
  <c r="L146" i="5"/>
  <c r="N146" i="5"/>
  <c r="O146" i="5"/>
  <c r="P146" i="5"/>
  <c r="Q146" i="5"/>
  <c r="S146" i="5"/>
  <c r="T146" i="5"/>
  <c r="B147" i="5"/>
  <c r="C147" i="5"/>
  <c r="E147" i="5"/>
  <c r="F147" i="5"/>
  <c r="G147" i="5"/>
  <c r="H147" i="5"/>
  <c r="I147" i="5"/>
  <c r="J147" i="5"/>
  <c r="K147" i="5"/>
  <c r="L147" i="5"/>
  <c r="N147" i="5"/>
  <c r="O147" i="5"/>
  <c r="P147" i="5"/>
  <c r="Q147" i="5"/>
  <c r="S147" i="5"/>
  <c r="T147" i="5"/>
  <c r="B148" i="5"/>
  <c r="C148" i="5"/>
  <c r="E148" i="5"/>
  <c r="F148" i="5"/>
  <c r="G148" i="5"/>
  <c r="H148" i="5"/>
  <c r="I148" i="5"/>
  <c r="J148" i="5"/>
  <c r="K148" i="5"/>
  <c r="L148" i="5"/>
  <c r="N148" i="5"/>
  <c r="O148" i="5"/>
  <c r="P148" i="5"/>
  <c r="Q148" i="5"/>
  <c r="S148" i="5"/>
  <c r="T148" i="5"/>
  <c r="B149" i="5"/>
  <c r="C149" i="5"/>
  <c r="E149" i="5"/>
  <c r="F149" i="5"/>
  <c r="G149" i="5"/>
  <c r="H149" i="5"/>
  <c r="I149" i="5"/>
  <c r="J149" i="5"/>
  <c r="K149" i="5"/>
  <c r="L149" i="5"/>
  <c r="N149" i="5"/>
  <c r="O149" i="5"/>
  <c r="P149" i="5"/>
  <c r="Q149" i="5"/>
  <c r="S149" i="5"/>
  <c r="T149" i="5"/>
  <c r="B150" i="5"/>
  <c r="C150" i="5"/>
  <c r="E150" i="5"/>
  <c r="F150" i="5"/>
  <c r="G150" i="5"/>
  <c r="H150" i="5"/>
  <c r="I150" i="5"/>
  <c r="J150" i="5"/>
  <c r="K150" i="5"/>
  <c r="L150" i="5"/>
  <c r="N150" i="5"/>
  <c r="O150" i="5"/>
  <c r="P150" i="5"/>
  <c r="Q150" i="5"/>
  <c r="S150" i="5"/>
  <c r="T150" i="5"/>
  <c r="B151" i="5"/>
  <c r="C151" i="5"/>
  <c r="E151" i="5"/>
  <c r="F151" i="5"/>
  <c r="G151" i="5"/>
  <c r="H151" i="5"/>
  <c r="I151" i="5"/>
  <c r="J151" i="5"/>
  <c r="K151" i="5"/>
  <c r="L151" i="5"/>
  <c r="N151" i="5"/>
  <c r="O151" i="5"/>
  <c r="P151" i="5"/>
  <c r="Q151" i="5"/>
  <c r="S151" i="5"/>
  <c r="T151" i="5"/>
  <c r="B152" i="5"/>
  <c r="C152" i="5"/>
  <c r="E152" i="5"/>
  <c r="F152" i="5"/>
  <c r="G152" i="5"/>
  <c r="H152" i="5"/>
  <c r="I152" i="5"/>
  <c r="J152" i="5"/>
  <c r="K152" i="5"/>
  <c r="L152" i="5"/>
  <c r="N152" i="5"/>
  <c r="O152" i="5"/>
  <c r="P152" i="5"/>
  <c r="Q152" i="5"/>
  <c r="S152" i="5"/>
  <c r="T152" i="5"/>
  <c r="B153" i="5"/>
  <c r="C153" i="5"/>
  <c r="E153" i="5"/>
  <c r="F153" i="5"/>
  <c r="G153" i="5"/>
  <c r="H153" i="5"/>
  <c r="I153" i="5"/>
  <c r="J153" i="5"/>
  <c r="K153" i="5"/>
  <c r="L153" i="5"/>
  <c r="N153" i="5"/>
  <c r="O153" i="5"/>
  <c r="P153" i="5"/>
  <c r="Q153" i="5"/>
  <c r="S153" i="5"/>
  <c r="T153" i="5"/>
  <c r="B154" i="5"/>
  <c r="C154" i="5"/>
  <c r="E154" i="5"/>
  <c r="F154" i="5"/>
  <c r="G154" i="5"/>
  <c r="H154" i="5"/>
  <c r="I154" i="5"/>
  <c r="J154" i="5"/>
  <c r="K154" i="5"/>
  <c r="L154" i="5"/>
  <c r="N154" i="5"/>
  <c r="O154" i="5"/>
  <c r="P154" i="5"/>
  <c r="Q154" i="5"/>
  <c r="S154" i="5"/>
  <c r="T154" i="5"/>
  <c r="B155" i="5"/>
  <c r="C155" i="5"/>
  <c r="E155" i="5"/>
  <c r="F155" i="5"/>
  <c r="G155" i="5"/>
  <c r="H155" i="5"/>
  <c r="I155" i="5"/>
  <c r="J155" i="5"/>
  <c r="K155" i="5"/>
  <c r="L155" i="5"/>
  <c r="N155" i="5"/>
  <c r="O155" i="5"/>
  <c r="P155" i="5"/>
  <c r="Q155" i="5"/>
  <c r="S155" i="5"/>
  <c r="T155" i="5"/>
  <c r="B156" i="5"/>
  <c r="C156" i="5"/>
  <c r="E156" i="5"/>
  <c r="F156" i="5"/>
  <c r="G156" i="5"/>
  <c r="H156" i="5"/>
  <c r="I156" i="5"/>
  <c r="J156" i="5"/>
  <c r="K156" i="5"/>
  <c r="L156" i="5"/>
  <c r="N156" i="5"/>
  <c r="O156" i="5"/>
  <c r="P156" i="5"/>
  <c r="Q156" i="5"/>
  <c r="S156" i="5"/>
  <c r="T156" i="5"/>
  <c r="B157" i="5"/>
  <c r="C157" i="5"/>
  <c r="E157" i="5"/>
  <c r="F157" i="5"/>
  <c r="G157" i="5"/>
  <c r="H157" i="5"/>
  <c r="I157" i="5"/>
  <c r="J157" i="5"/>
  <c r="K157" i="5"/>
  <c r="L157" i="5"/>
  <c r="N157" i="5"/>
  <c r="O157" i="5"/>
  <c r="P157" i="5"/>
  <c r="Q157" i="5"/>
  <c r="S157" i="5"/>
  <c r="T157" i="5"/>
  <c r="B158" i="5"/>
  <c r="C158" i="5"/>
  <c r="E158" i="5"/>
  <c r="F158" i="5"/>
  <c r="G158" i="5"/>
  <c r="H158" i="5"/>
  <c r="I158" i="5"/>
  <c r="J158" i="5"/>
  <c r="K158" i="5"/>
  <c r="L158" i="5"/>
  <c r="N158" i="5"/>
  <c r="O158" i="5"/>
  <c r="P158" i="5"/>
  <c r="Q158" i="5"/>
  <c r="S158" i="5"/>
  <c r="T158" i="5"/>
  <c r="B159" i="5"/>
  <c r="C159" i="5"/>
  <c r="E159" i="5"/>
  <c r="F159" i="5"/>
  <c r="G159" i="5"/>
  <c r="H159" i="5"/>
  <c r="I159" i="5"/>
  <c r="J159" i="5"/>
  <c r="K159" i="5"/>
  <c r="L159" i="5"/>
  <c r="N159" i="5"/>
  <c r="O159" i="5"/>
  <c r="P159" i="5"/>
  <c r="Q159" i="5"/>
  <c r="S159" i="5"/>
  <c r="T159" i="5"/>
  <c r="B160" i="5"/>
  <c r="C160" i="5"/>
  <c r="E160" i="5"/>
  <c r="F160" i="5"/>
  <c r="G160" i="5"/>
  <c r="H160" i="5"/>
  <c r="I160" i="5"/>
  <c r="J160" i="5"/>
  <c r="K160" i="5"/>
  <c r="L160" i="5"/>
  <c r="N160" i="5"/>
  <c r="O160" i="5"/>
  <c r="P160" i="5"/>
  <c r="Q160" i="5"/>
  <c r="S160" i="5"/>
  <c r="T160" i="5"/>
  <c r="B161" i="5"/>
  <c r="C161" i="5"/>
  <c r="E161" i="5"/>
  <c r="F161" i="5"/>
  <c r="G161" i="5"/>
  <c r="H161" i="5"/>
  <c r="I161" i="5"/>
  <c r="J161" i="5"/>
  <c r="K161" i="5"/>
  <c r="L161" i="5"/>
  <c r="N161" i="5"/>
  <c r="O161" i="5"/>
  <c r="P161" i="5"/>
  <c r="Q161" i="5"/>
  <c r="S161" i="5"/>
  <c r="T161" i="5"/>
  <c r="B162" i="5"/>
  <c r="C162" i="5"/>
  <c r="E162" i="5"/>
  <c r="F162" i="5"/>
  <c r="G162" i="5"/>
  <c r="H162" i="5"/>
  <c r="I162" i="5"/>
  <c r="J162" i="5"/>
  <c r="K162" i="5"/>
  <c r="L162" i="5"/>
  <c r="N162" i="5"/>
  <c r="O162" i="5"/>
  <c r="P162" i="5"/>
  <c r="Q162" i="5"/>
  <c r="S162" i="5"/>
  <c r="T162" i="5"/>
  <c r="B163" i="5"/>
  <c r="C163" i="5"/>
  <c r="E163" i="5"/>
  <c r="F163" i="5"/>
  <c r="G163" i="5"/>
  <c r="H163" i="5"/>
  <c r="I163" i="5"/>
  <c r="J163" i="5"/>
  <c r="K163" i="5"/>
  <c r="L163" i="5"/>
  <c r="N163" i="5"/>
  <c r="O163" i="5"/>
  <c r="P163" i="5"/>
  <c r="Q163" i="5"/>
  <c r="S163" i="5"/>
  <c r="T163" i="5"/>
  <c r="B164" i="5"/>
  <c r="C164" i="5"/>
  <c r="E164" i="5"/>
  <c r="F164" i="5"/>
  <c r="G164" i="5"/>
  <c r="H164" i="5"/>
  <c r="I164" i="5"/>
  <c r="J164" i="5"/>
  <c r="K164" i="5"/>
  <c r="L164" i="5"/>
  <c r="N164" i="5"/>
  <c r="O164" i="5"/>
  <c r="P164" i="5"/>
  <c r="Q164" i="5"/>
  <c r="S164" i="5"/>
  <c r="T164" i="5"/>
  <c r="B165" i="5"/>
  <c r="C165" i="5"/>
  <c r="E165" i="5"/>
  <c r="F165" i="5"/>
  <c r="G165" i="5"/>
  <c r="H165" i="5"/>
  <c r="I165" i="5"/>
  <c r="J165" i="5"/>
  <c r="K165" i="5"/>
  <c r="L165" i="5"/>
  <c r="N165" i="5"/>
  <c r="O165" i="5"/>
  <c r="P165" i="5"/>
  <c r="Q165" i="5"/>
  <c r="S165" i="5"/>
  <c r="T165" i="5"/>
  <c r="B166" i="5"/>
  <c r="C166" i="5"/>
  <c r="E166" i="5"/>
  <c r="F166" i="5"/>
  <c r="G166" i="5"/>
  <c r="H166" i="5"/>
  <c r="I166" i="5"/>
  <c r="J166" i="5"/>
  <c r="K166" i="5"/>
  <c r="L166" i="5"/>
  <c r="N166" i="5"/>
  <c r="O166" i="5"/>
  <c r="P166" i="5"/>
  <c r="Q166" i="5"/>
  <c r="S166" i="5"/>
  <c r="T166" i="5"/>
  <c r="B167" i="5"/>
  <c r="C167" i="5"/>
  <c r="E167" i="5"/>
  <c r="F167" i="5"/>
  <c r="G167" i="5"/>
  <c r="H167" i="5"/>
  <c r="I167" i="5"/>
  <c r="J167" i="5"/>
  <c r="K167" i="5"/>
  <c r="L167" i="5"/>
  <c r="N167" i="5"/>
  <c r="O167" i="5"/>
  <c r="P167" i="5"/>
  <c r="Q167" i="5"/>
  <c r="S167" i="5"/>
  <c r="T167" i="5"/>
  <c r="B168" i="5"/>
  <c r="C168" i="5"/>
  <c r="E168" i="5"/>
  <c r="F168" i="5"/>
  <c r="G168" i="5"/>
  <c r="H168" i="5"/>
  <c r="I168" i="5"/>
  <c r="J168" i="5"/>
  <c r="K168" i="5"/>
  <c r="L168" i="5"/>
  <c r="N168" i="5"/>
  <c r="O168" i="5"/>
  <c r="P168" i="5"/>
  <c r="Q168" i="5"/>
  <c r="S168" i="5"/>
  <c r="T168" i="5"/>
  <c r="B169" i="5"/>
  <c r="C169" i="5"/>
  <c r="E169" i="5"/>
  <c r="F169" i="5"/>
  <c r="G169" i="5"/>
  <c r="H169" i="5"/>
  <c r="I169" i="5"/>
  <c r="J169" i="5"/>
  <c r="K169" i="5"/>
  <c r="L169" i="5"/>
  <c r="N169" i="5"/>
  <c r="O169" i="5"/>
  <c r="P169" i="5"/>
  <c r="Q169" i="5"/>
  <c r="S169" i="5"/>
  <c r="T169" i="5"/>
  <c r="B170" i="5"/>
  <c r="C170" i="5"/>
  <c r="E170" i="5"/>
  <c r="F170" i="5"/>
  <c r="G170" i="5"/>
  <c r="H170" i="5"/>
  <c r="I170" i="5"/>
  <c r="J170" i="5"/>
  <c r="K170" i="5"/>
  <c r="L170" i="5"/>
  <c r="N170" i="5"/>
  <c r="O170" i="5"/>
  <c r="P170" i="5"/>
  <c r="Q170" i="5"/>
  <c r="S170" i="5"/>
  <c r="T170" i="5"/>
  <c r="B171" i="5"/>
  <c r="C171" i="5"/>
  <c r="E171" i="5"/>
  <c r="F171" i="5"/>
  <c r="G171" i="5"/>
  <c r="H171" i="5"/>
  <c r="I171" i="5"/>
  <c r="J171" i="5"/>
  <c r="K171" i="5"/>
  <c r="L171" i="5"/>
  <c r="N171" i="5"/>
  <c r="O171" i="5"/>
  <c r="P171" i="5"/>
  <c r="Q171" i="5"/>
  <c r="S171" i="5"/>
  <c r="T171" i="5"/>
  <c r="B172" i="5"/>
  <c r="C172" i="5"/>
  <c r="E172" i="5"/>
  <c r="F172" i="5"/>
  <c r="G172" i="5"/>
  <c r="H172" i="5"/>
  <c r="I172" i="5"/>
  <c r="J172" i="5"/>
  <c r="K172" i="5"/>
  <c r="L172" i="5"/>
  <c r="N172" i="5"/>
  <c r="O172" i="5"/>
  <c r="P172" i="5"/>
  <c r="Q172" i="5"/>
  <c r="S172" i="5"/>
  <c r="T172" i="5"/>
  <c r="B173" i="5"/>
  <c r="C173" i="5"/>
  <c r="E173" i="5"/>
  <c r="F173" i="5"/>
  <c r="G173" i="5"/>
  <c r="H173" i="5"/>
  <c r="I173" i="5"/>
  <c r="J173" i="5"/>
  <c r="K173" i="5"/>
  <c r="L173" i="5"/>
  <c r="N173" i="5"/>
  <c r="O173" i="5"/>
  <c r="P173" i="5"/>
  <c r="Q173" i="5"/>
  <c r="S173" i="5"/>
  <c r="T173" i="5"/>
  <c r="B174" i="5"/>
  <c r="C174" i="5"/>
  <c r="E174" i="5"/>
  <c r="F174" i="5"/>
  <c r="G174" i="5"/>
  <c r="H174" i="5"/>
  <c r="I174" i="5"/>
  <c r="J174" i="5"/>
  <c r="K174" i="5"/>
  <c r="L174" i="5"/>
  <c r="N174" i="5"/>
  <c r="O174" i="5"/>
  <c r="P174" i="5"/>
  <c r="Q174" i="5"/>
  <c r="S174" i="5"/>
  <c r="T174" i="5"/>
  <c r="B175" i="5"/>
  <c r="C175" i="5"/>
  <c r="E175" i="5"/>
  <c r="F175" i="5"/>
  <c r="G175" i="5"/>
  <c r="H175" i="5"/>
  <c r="I175" i="5"/>
  <c r="J175" i="5"/>
  <c r="K175" i="5"/>
  <c r="L175" i="5"/>
  <c r="N175" i="5"/>
  <c r="O175" i="5"/>
  <c r="P175" i="5"/>
  <c r="Q175" i="5"/>
  <c r="S175" i="5"/>
  <c r="T175" i="5"/>
  <c r="B176" i="5"/>
  <c r="C176" i="5"/>
  <c r="E176" i="5"/>
  <c r="F176" i="5"/>
  <c r="G176" i="5"/>
  <c r="H176" i="5"/>
  <c r="I176" i="5"/>
  <c r="J176" i="5"/>
  <c r="K176" i="5"/>
  <c r="L176" i="5"/>
  <c r="N176" i="5"/>
  <c r="O176" i="5"/>
  <c r="P176" i="5"/>
  <c r="Q176" i="5"/>
  <c r="S176" i="5"/>
  <c r="T176" i="5"/>
  <c r="B177" i="5"/>
  <c r="C177" i="5"/>
  <c r="E177" i="5"/>
  <c r="F177" i="5"/>
  <c r="G177" i="5"/>
  <c r="H177" i="5"/>
  <c r="I177" i="5"/>
  <c r="J177" i="5"/>
  <c r="K177" i="5"/>
  <c r="L177" i="5"/>
  <c r="N177" i="5"/>
  <c r="O177" i="5"/>
  <c r="P177" i="5"/>
  <c r="Q177" i="5"/>
  <c r="S177" i="5"/>
  <c r="T177" i="5"/>
  <c r="B178" i="5"/>
  <c r="C178" i="5"/>
  <c r="E178" i="5"/>
  <c r="F178" i="5"/>
  <c r="G178" i="5"/>
  <c r="H178" i="5"/>
  <c r="I178" i="5"/>
  <c r="J178" i="5"/>
  <c r="K178" i="5"/>
  <c r="L178" i="5"/>
  <c r="N178" i="5"/>
  <c r="O178" i="5"/>
  <c r="P178" i="5"/>
  <c r="Q178" i="5"/>
  <c r="S178" i="5"/>
  <c r="B179" i="5"/>
  <c r="C179" i="5"/>
  <c r="E179" i="5"/>
  <c r="F179" i="5"/>
  <c r="G179" i="5"/>
  <c r="H179" i="5"/>
  <c r="I179" i="5"/>
  <c r="J179" i="5"/>
  <c r="K179" i="5"/>
  <c r="L179" i="5"/>
  <c r="N179" i="5"/>
  <c r="O179" i="5"/>
  <c r="P179" i="5"/>
  <c r="Q179" i="5"/>
  <c r="S179" i="5"/>
  <c r="T179" i="5"/>
  <c r="B180" i="5"/>
  <c r="C180" i="5"/>
  <c r="E180" i="5"/>
  <c r="F180" i="5"/>
  <c r="G180" i="5"/>
  <c r="H180" i="5"/>
  <c r="I180" i="5"/>
  <c r="J180" i="5"/>
  <c r="K180" i="5"/>
  <c r="L180" i="5"/>
  <c r="N180" i="5"/>
  <c r="O180" i="5"/>
  <c r="P180" i="5"/>
  <c r="Q180" i="5"/>
  <c r="S180" i="5"/>
  <c r="T180" i="5"/>
  <c r="B181" i="5"/>
  <c r="C181" i="5"/>
  <c r="E181" i="5"/>
  <c r="F181" i="5"/>
  <c r="G181" i="5"/>
  <c r="H181" i="5"/>
  <c r="I181" i="5"/>
  <c r="J181" i="5"/>
  <c r="K181" i="5"/>
  <c r="L181" i="5"/>
  <c r="N181" i="5"/>
  <c r="O181" i="5"/>
  <c r="P181" i="5"/>
  <c r="Q181" i="5"/>
  <c r="S181" i="5"/>
  <c r="T181" i="5"/>
  <c r="B182" i="5"/>
  <c r="C182" i="5"/>
  <c r="E182" i="5"/>
  <c r="F182" i="5"/>
  <c r="G182" i="5"/>
  <c r="H182" i="5"/>
  <c r="I182" i="5"/>
  <c r="J182" i="5"/>
  <c r="K182" i="5"/>
  <c r="L182" i="5"/>
  <c r="N182" i="5"/>
  <c r="O182" i="5"/>
  <c r="P182" i="5"/>
  <c r="Q182" i="5"/>
  <c r="S182" i="5"/>
  <c r="T182" i="5"/>
  <c r="B183" i="5"/>
  <c r="C183" i="5"/>
  <c r="E183" i="5"/>
  <c r="F183" i="5"/>
  <c r="G183" i="5"/>
  <c r="H183" i="5"/>
  <c r="I183" i="5"/>
  <c r="J183" i="5"/>
  <c r="K183" i="5"/>
  <c r="L183" i="5"/>
  <c r="N183" i="5"/>
  <c r="O183" i="5"/>
  <c r="P183" i="5"/>
  <c r="Q183" i="5"/>
  <c r="S183" i="5"/>
  <c r="T183" i="5"/>
  <c r="B184" i="5"/>
  <c r="C184" i="5"/>
  <c r="E184" i="5"/>
  <c r="F184" i="5"/>
  <c r="G184" i="5"/>
  <c r="H184" i="5"/>
  <c r="I184" i="5"/>
  <c r="J184" i="5"/>
  <c r="K184" i="5"/>
  <c r="L184" i="5"/>
  <c r="N184" i="5"/>
  <c r="O184" i="5"/>
  <c r="P184" i="5"/>
  <c r="Q184" i="5"/>
  <c r="S184" i="5"/>
  <c r="T184" i="5"/>
  <c r="B185" i="5"/>
  <c r="C185" i="5"/>
  <c r="E185" i="5"/>
  <c r="F185" i="5"/>
  <c r="G185" i="5"/>
  <c r="H185" i="5"/>
  <c r="I185" i="5"/>
  <c r="J185" i="5"/>
  <c r="K185" i="5"/>
  <c r="L185" i="5"/>
  <c r="N185" i="5"/>
  <c r="O185" i="5"/>
  <c r="P185" i="5"/>
  <c r="Q185" i="5"/>
  <c r="S185" i="5"/>
  <c r="T185" i="5"/>
  <c r="B186" i="5"/>
  <c r="C186" i="5"/>
  <c r="E186" i="5"/>
  <c r="F186" i="5"/>
  <c r="G186" i="5"/>
  <c r="H186" i="5"/>
  <c r="I186" i="5"/>
  <c r="J186" i="5"/>
  <c r="K186" i="5"/>
  <c r="L186" i="5"/>
  <c r="N186" i="5"/>
  <c r="O186" i="5"/>
  <c r="P186" i="5"/>
  <c r="Q186" i="5"/>
  <c r="S186" i="5"/>
  <c r="T186" i="5"/>
  <c r="B187" i="5"/>
  <c r="C187" i="5"/>
  <c r="E187" i="5"/>
  <c r="F187" i="5"/>
  <c r="G187" i="5"/>
  <c r="H187" i="5"/>
  <c r="I187" i="5"/>
  <c r="J187" i="5"/>
  <c r="K187" i="5"/>
  <c r="L187" i="5"/>
  <c r="N187" i="5"/>
  <c r="O187" i="5"/>
  <c r="P187" i="5"/>
  <c r="Q187" i="5"/>
  <c r="S187" i="5"/>
  <c r="T187" i="5"/>
  <c r="B188" i="5"/>
  <c r="C188" i="5"/>
  <c r="E188" i="5"/>
  <c r="F188" i="5"/>
  <c r="G188" i="5"/>
  <c r="H188" i="5"/>
  <c r="I188" i="5"/>
  <c r="J188" i="5"/>
  <c r="K188" i="5"/>
  <c r="L188" i="5"/>
  <c r="N188" i="5"/>
  <c r="O188" i="5"/>
  <c r="P188" i="5"/>
  <c r="Q188" i="5"/>
  <c r="S188" i="5"/>
  <c r="T188" i="5"/>
  <c r="B189" i="5"/>
  <c r="C189" i="5"/>
  <c r="E189" i="5"/>
  <c r="F189" i="5"/>
  <c r="G189" i="5"/>
  <c r="H189" i="5"/>
  <c r="I189" i="5"/>
  <c r="J189" i="5"/>
  <c r="K189" i="5"/>
  <c r="L189" i="5"/>
  <c r="N189" i="5"/>
  <c r="O189" i="5"/>
  <c r="P189" i="5"/>
  <c r="Q189" i="5"/>
  <c r="S189" i="5"/>
  <c r="T189" i="5"/>
  <c r="B190" i="5"/>
  <c r="C190" i="5"/>
  <c r="E190" i="5"/>
  <c r="F190" i="5"/>
  <c r="G190" i="5"/>
  <c r="H190" i="5"/>
  <c r="I190" i="5"/>
  <c r="J190" i="5"/>
  <c r="K190" i="5"/>
  <c r="L190" i="5"/>
  <c r="N190" i="5"/>
  <c r="O190" i="5"/>
  <c r="P190" i="5"/>
  <c r="Q190" i="5"/>
  <c r="S190" i="5"/>
  <c r="T190" i="5"/>
  <c r="B191" i="5"/>
  <c r="C191" i="5"/>
  <c r="E191" i="5"/>
  <c r="F191" i="5"/>
  <c r="G191" i="5"/>
  <c r="H191" i="5"/>
  <c r="I191" i="5"/>
  <c r="J191" i="5"/>
  <c r="K191" i="5"/>
  <c r="L191" i="5"/>
  <c r="N191" i="5"/>
  <c r="O191" i="5"/>
  <c r="P191" i="5"/>
  <c r="Q191" i="5"/>
  <c r="S191" i="5"/>
  <c r="T191" i="5"/>
  <c r="B192" i="5"/>
  <c r="C192" i="5"/>
  <c r="E192" i="5"/>
  <c r="F192" i="5"/>
  <c r="G192" i="5"/>
  <c r="H192" i="5"/>
  <c r="I192" i="5"/>
  <c r="J192" i="5"/>
  <c r="K192" i="5"/>
  <c r="L192" i="5"/>
  <c r="N192" i="5"/>
  <c r="O192" i="5"/>
  <c r="P192" i="5"/>
  <c r="Q192" i="5"/>
  <c r="S192" i="5"/>
  <c r="T192" i="5"/>
  <c r="B193" i="5"/>
  <c r="C193" i="5"/>
  <c r="E193" i="5"/>
  <c r="F193" i="5"/>
  <c r="G193" i="5"/>
  <c r="H193" i="5"/>
  <c r="I193" i="5"/>
  <c r="J193" i="5"/>
  <c r="K193" i="5"/>
  <c r="L193" i="5"/>
  <c r="N193" i="5"/>
  <c r="O193" i="5"/>
  <c r="P193" i="5"/>
  <c r="Q193" i="5"/>
  <c r="S193" i="5"/>
  <c r="T193" i="5"/>
  <c r="B194" i="5"/>
  <c r="C194" i="5"/>
  <c r="E194" i="5"/>
  <c r="F194" i="5"/>
  <c r="G194" i="5"/>
  <c r="H194" i="5"/>
  <c r="I194" i="5"/>
  <c r="J194" i="5"/>
  <c r="K194" i="5"/>
  <c r="L194" i="5"/>
  <c r="N194" i="5"/>
  <c r="O194" i="5"/>
  <c r="P194" i="5"/>
  <c r="Q194" i="5"/>
  <c r="S194" i="5"/>
  <c r="T194" i="5"/>
  <c r="B195" i="5"/>
  <c r="C195" i="5"/>
  <c r="E195" i="5"/>
  <c r="F195" i="5"/>
  <c r="G195" i="5"/>
  <c r="H195" i="5"/>
  <c r="I195" i="5"/>
  <c r="J195" i="5"/>
  <c r="K195" i="5"/>
  <c r="L195" i="5"/>
  <c r="N195" i="5"/>
  <c r="O195" i="5"/>
  <c r="P195" i="5"/>
  <c r="Q195" i="5"/>
  <c r="S195" i="5"/>
  <c r="T195" i="5"/>
  <c r="B196" i="5"/>
  <c r="C196" i="5"/>
  <c r="E196" i="5"/>
  <c r="F196" i="5"/>
  <c r="G196" i="5"/>
  <c r="H196" i="5"/>
  <c r="I196" i="5"/>
  <c r="J196" i="5"/>
  <c r="K196" i="5"/>
  <c r="L196" i="5"/>
  <c r="N196" i="5"/>
  <c r="O196" i="5"/>
  <c r="P196" i="5"/>
  <c r="Q196" i="5"/>
  <c r="S196" i="5"/>
  <c r="T196" i="5"/>
  <c r="B197" i="5"/>
  <c r="C197" i="5"/>
  <c r="E197" i="5"/>
  <c r="F197" i="5"/>
  <c r="G197" i="5"/>
  <c r="H197" i="5"/>
  <c r="I197" i="5"/>
  <c r="J197" i="5"/>
  <c r="K197" i="5"/>
  <c r="L197" i="5"/>
  <c r="N197" i="5"/>
  <c r="O197" i="5"/>
  <c r="P197" i="5"/>
  <c r="Q197" i="5"/>
  <c r="S197" i="5"/>
  <c r="T197" i="5"/>
  <c r="B198" i="5"/>
  <c r="C198" i="5"/>
  <c r="E198" i="5"/>
  <c r="F198" i="5"/>
  <c r="G198" i="5"/>
  <c r="H198" i="5"/>
  <c r="I198" i="5"/>
  <c r="J198" i="5"/>
  <c r="K198" i="5"/>
  <c r="L198" i="5"/>
  <c r="N198" i="5"/>
  <c r="O198" i="5"/>
  <c r="P198" i="5"/>
  <c r="Q198" i="5"/>
  <c r="S198" i="5"/>
  <c r="T198" i="5"/>
  <c r="B199" i="5"/>
  <c r="C199" i="5"/>
  <c r="E199" i="5"/>
  <c r="F199" i="5"/>
  <c r="G199" i="5"/>
  <c r="H199" i="5"/>
  <c r="I199" i="5"/>
  <c r="J199" i="5"/>
  <c r="K199" i="5"/>
  <c r="L199" i="5"/>
  <c r="N199" i="5"/>
  <c r="O199" i="5"/>
  <c r="P199" i="5"/>
  <c r="Q199" i="5"/>
  <c r="S199" i="5"/>
  <c r="T199" i="5"/>
  <c r="B200" i="5"/>
  <c r="C200" i="5"/>
  <c r="E200" i="5"/>
  <c r="F200" i="5"/>
  <c r="G200" i="5"/>
  <c r="H200" i="5"/>
  <c r="I200" i="5"/>
  <c r="J200" i="5"/>
  <c r="K200" i="5"/>
  <c r="L200" i="5"/>
  <c r="N200" i="5"/>
  <c r="O200" i="5"/>
  <c r="P200" i="5"/>
  <c r="Q200" i="5"/>
  <c r="S200" i="5"/>
  <c r="T200" i="5"/>
  <c r="B201" i="5"/>
  <c r="C201" i="5"/>
  <c r="E201" i="5"/>
  <c r="F201" i="5"/>
  <c r="G201" i="5"/>
  <c r="H201" i="5"/>
  <c r="I201" i="5"/>
  <c r="J201" i="5"/>
  <c r="K201" i="5"/>
  <c r="L201" i="5"/>
  <c r="N201" i="5"/>
  <c r="O201" i="5"/>
  <c r="P201" i="5"/>
  <c r="Q201" i="5"/>
  <c r="S201" i="5"/>
  <c r="T201" i="5"/>
  <c r="B202" i="5"/>
  <c r="C202" i="5"/>
  <c r="E202" i="5"/>
  <c r="F202" i="5"/>
  <c r="G202" i="5"/>
  <c r="H202" i="5"/>
  <c r="I202" i="5"/>
  <c r="J202" i="5"/>
  <c r="K202" i="5"/>
  <c r="L202" i="5"/>
  <c r="N202" i="5"/>
  <c r="O202" i="5"/>
  <c r="P202" i="5"/>
  <c r="Q202" i="5"/>
  <c r="S202" i="5"/>
  <c r="T202" i="5"/>
  <c r="C3" i="5"/>
  <c r="C4" i="5"/>
  <c r="C5" i="5"/>
  <c r="C6" i="5"/>
  <c r="C7" i="5"/>
  <c r="C8" i="5"/>
  <c r="C9" i="5"/>
  <c r="C10" i="5"/>
  <c r="C11" i="5"/>
  <c r="C12" i="5"/>
  <c r="C13" i="5"/>
  <c r="C14" i="5"/>
  <c r="C15" i="5"/>
  <c r="C16" i="5"/>
  <c r="C17" i="5"/>
  <c r="C18" i="5"/>
  <c r="C2" i="5"/>
  <c r="G2" i="9"/>
  <c r="H2" i="9"/>
  <c r="I2" i="9"/>
  <c r="G3" i="9"/>
  <c r="H3" i="9"/>
  <c r="I3" i="9"/>
  <c r="G4" i="9"/>
  <c r="H4" i="9"/>
  <c r="I4" i="9"/>
  <c r="G5" i="9"/>
  <c r="H5" i="9"/>
  <c r="I5" i="9"/>
  <c r="G6" i="9"/>
  <c r="H6" i="9"/>
  <c r="I6" i="9"/>
  <c r="G7" i="9"/>
  <c r="H7" i="9"/>
  <c r="I7" i="9"/>
  <c r="G8" i="9"/>
  <c r="H8" i="9"/>
  <c r="I8" i="9"/>
  <c r="G9" i="9"/>
  <c r="H9" i="9"/>
  <c r="I9" i="9"/>
  <c r="G10" i="9"/>
  <c r="H10" i="9"/>
  <c r="I10" i="9"/>
  <c r="G11" i="9"/>
  <c r="H11" i="9"/>
  <c r="I11" i="9"/>
  <c r="G12" i="9"/>
  <c r="H12" i="9"/>
  <c r="I12" i="9"/>
  <c r="G13" i="9"/>
  <c r="H13" i="9"/>
  <c r="I13" i="9"/>
  <c r="G14" i="9"/>
  <c r="H14" i="9"/>
  <c r="I14" i="9"/>
  <c r="G15" i="9"/>
  <c r="H15" i="9"/>
  <c r="I15" i="9"/>
  <c r="G16" i="9"/>
  <c r="H16" i="9"/>
  <c r="I16" i="9"/>
  <c r="G17" i="9"/>
  <c r="H17" i="9"/>
  <c r="I17" i="9"/>
  <c r="G18" i="9"/>
  <c r="H18" i="9"/>
  <c r="I18" i="9"/>
  <c r="G19" i="9"/>
  <c r="H19" i="9"/>
  <c r="I19" i="9"/>
  <c r="G20" i="9"/>
  <c r="H20" i="9"/>
  <c r="I20" i="9"/>
  <c r="G21" i="9"/>
  <c r="H21" i="9"/>
  <c r="I21" i="9"/>
  <c r="G22" i="9"/>
  <c r="H22" i="9"/>
  <c r="I22" i="9"/>
  <c r="G23" i="9"/>
  <c r="H23" i="9"/>
  <c r="I23" i="9"/>
  <c r="G24" i="9"/>
  <c r="H24" i="9"/>
  <c r="I24" i="9"/>
  <c r="G25" i="9"/>
  <c r="H25" i="9"/>
  <c r="I25" i="9"/>
  <c r="G26" i="9"/>
  <c r="H26" i="9"/>
  <c r="I26" i="9"/>
  <c r="G27" i="9"/>
  <c r="H27" i="9"/>
  <c r="I27" i="9"/>
  <c r="G28" i="9"/>
  <c r="H28" i="9"/>
  <c r="I28" i="9"/>
  <c r="G29" i="9"/>
  <c r="H29" i="9"/>
  <c r="I29" i="9"/>
  <c r="G30" i="9"/>
  <c r="H30" i="9"/>
  <c r="I30" i="9"/>
  <c r="G31" i="9"/>
  <c r="H31" i="9"/>
  <c r="I31" i="9"/>
  <c r="G32" i="9"/>
  <c r="H32" i="9"/>
  <c r="I32" i="9"/>
  <c r="G33" i="9"/>
  <c r="H33" i="9"/>
  <c r="I33" i="9"/>
  <c r="G34" i="9"/>
  <c r="H34" i="9"/>
  <c r="I34" i="9"/>
  <c r="G35" i="9"/>
  <c r="H35" i="9"/>
  <c r="I35" i="9"/>
  <c r="G36" i="9"/>
  <c r="H36" i="9"/>
  <c r="I36" i="9"/>
  <c r="G37" i="9"/>
  <c r="H37" i="9"/>
  <c r="I37" i="9"/>
  <c r="G38" i="9"/>
  <c r="H38" i="9"/>
  <c r="I38" i="9"/>
  <c r="G39" i="9"/>
  <c r="H39" i="9"/>
  <c r="I39" i="9"/>
  <c r="G40" i="9"/>
  <c r="H40" i="9"/>
  <c r="I40" i="9"/>
  <c r="G41" i="9"/>
  <c r="H41" i="9"/>
  <c r="I41" i="9"/>
  <c r="G42" i="9"/>
  <c r="H42" i="9"/>
  <c r="I42" i="9"/>
  <c r="G43" i="9"/>
  <c r="H43" i="9"/>
  <c r="I43" i="9"/>
  <c r="G44" i="9"/>
  <c r="H44" i="9"/>
  <c r="I44" i="9"/>
  <c r="G45" i="9"/>
  <c r="H45" i="9"/>
  <c r="I45" i="9"/>
  <c r="G46" i="9"/>
  <c r="H46" i="9"/>
  <c r="I46" i="9"/>
  <c r="G47" i="9"/>
  <c r="H47" i="9"/>
  <c r="I47" i="9"/>
  <c r="G48" i="9"/>
  <c r="H48" i="9"/>
  <c r="I48" i="9"/>
  <c r="G49" i="9"/>
  <c r="H49" i="9"/>
  <c r="I49" i="9"/>
  <c r="G50" i="9"/>
  <c r="H50" i="9"/>
  <c r="I50" i="9"/>
  <c r="G51" i="9"/>
  <c r="H51" i="9"/>
  <c r="I51" i="9"/>
  <c r="G52" i="9"/>
  <c r="H52" i="9"/>
  <c r="I52" i="9"/>
  <c r="G53" i="9"/>
  <c r="H53" i="9"/>
  <c r="I53" i="9"/>
  <c r="G54" i="9"/>
  <c r="H54" i="9"/>
  <c r="I54" i="9"/>
  <c r="G55" i="9"/>
  <c r="H55" i="9"/>
  <c r="I55" i="9"/>
  <c r="G56" i="9"/>
  <c r="H56" i="9"/>
  <c r="I56" i="9"/>
  <c r="G57" i="9"/>
  <c r="H57" i="9"/>
  <c r="I57" i="9"/>
  <c r="G58" i="9"/>
  <c r="H58" i="9"/>
  <c r="I58" i="9"/>
  <c r="G59" i="9"/>
  <c r="H59" i="9"/>
  <c r="I59" i="9"/>
  <c r="G60" i="9"/>
  <c r="H60" i="9"/>
  <c r="I60" i="9"/>
  <c r="G61" i="9"/>
  <c r="H61" i="9"/>
  <c r="I61" i="9"/>
  <c r="G62" i="9"/>
  <c r="H62" i="9"/>
  <c r="I62" i="9"/>
  <c r="G63" i="9"/>
  <c r="H63" i="9"/>
  <c r="I63" i="9"/>
  <c r="G64" i="9"/>
  <c r="H64" i="9"/>
  <c r="I64" i="9"/>
  <c r="G65" i="9"/>
  <c r="H65" i="9"/>
  <c r="I65" i="9"/>
  <c r="G66" i="9"/>
  <c r="H66" i="9"/>
  <c r="I66" i="9"/>
  <c r="G67" i="9"/>
  <c r="H67" i="9"/>
  <c r="I67" i="9"/>
  <c r="G68" i="9"/>
  <c r="H68" i="9"/>
  <c r="I68" i="9"/>
  <c r="G69" i="9"/>
  <c r="H69" i="9"/>
  <c r="I69" i="9"/>
  <c r="G70" i="9"/>
  <c r="H70" i="9"/>
  <c r="I70" i="9"/>
  <c r="G71" i="9"/>
  <c r="H71" i="9"/>
  <c r="I71" i="9"/>
  <c r="G72" i="9"/>
  <c r="H72" i="9"/>
  <c r="I72" i="9"/>
  <c r="G73" i="9"/>
  <c r="H73" i="9"/>
  <c r="I73" i="9"/>
  <c r="G74" i="9"/>
  <c r="H74" i="9"/>
  <c r="I74" i="9"/>
  <c r="G75" i="9"/>
  <c r="H75" i="9"/>
  <c r="I75" i="9"/>
  <c r="G76" i="9"/>
  <c r="H76" i="9"/>
  <c r="I76" i="9"/>
  <c r="G77" i="9"/>
  <c r="H77" i="9"/>
  <c r="I77" i="9"/>
  <c r="G78" i="9"/>
  <c r="H78" i="9"/>
  <c r="I78" i="9"/>
  <c r="G79" i="9"/>
  <c r="H79" i="9"/>
  <c r="I79" i="9"/>
  <c r="G80" i="9"/>
  <c r="H80" i="9"/>
  <c r="I80" i="9"/>
  <c r="G81" i="9"/>
  <c r="H81" i="9"/>
  <c r="I81" i="9"/>
  <c r="G82" i="9"/>
  <c r="H82" i="9"/>
  <c r="I82" i="9"/>
  <c r="G83" i="9"/>
  <c r="H83" i="9"/>
  <c r="I83" i="9"/>
  <c r="G84" i="9"/>
  <c r="H84" i="9"/>
  <c r="I84" i="9"/>
  <c r="G85" i="9"/>
  <c r="H85" i="9"/>
  <c r="I85" i="9"/>
  <c r="G86" i="9"/>
  <c r="H86" i="9"/>
  <c r="I86" i="9"/>
  <c r="G87" i="9"/>
  <c r="H87" i="9"/>
  <c r="I87" i="9"/>
  <c r="G88" i="9"/>
  <c r="H88" i="9"/>
  <c r="I88" i="9"/>
  <c r="G89" i="9"/>
  <c r="H89" i="9"/>
  <c r="I89" i="9"/>
  <c r="G90" i="9"/>
  <c r="H90" i="9"/>
  <c r="I90" i="9"/>
  <c r="G91" i="9"/>
  <c r="H91" i="9"/>
  <c r="I91" i="9"/>
  <c r="G92" i="9"/>
  <c r="H92" i="9"/>
  <c r="I92" i="9"/>
  <c r="G93" i="9"/>
  <c r="H93" i="9"/>
  <c r="I93" i="9"/>
  <c r="G94" i="9"/>
  <c r="H94" i="9"/>
  <c r="I94" i="9"/>
  <c r="G95" i="9"/>
  <c r="H95" i="9"/>
  <c r="I95" i="9"/>
  <c r="G96" i="9"/>
  <c r="H96" i="9"/>
  <c r="I96" i="9"/>
  <c r="G97" i="9"/>
  <c r="H97" i="9"/>
  <c r="I97" i="9"/>
  <c r="G98" i="9"/>
  <c r="H98" i="9"/>
  <c r="I98" i="9"/>
  <c r="G99" i="9"/>
  <c r="H99" i="9"/>
  <c r="I99" i="9"/>
  <c r="G100" i="9"/>
  <c r="H100" i="9"/>
  <c r="I100" i="9"/>
  <c r="G101" i="9"/>
  <c r="H101" i="9"/>
  <c r="I101" i="9"/>
  <c r="G102" i="9"/>
  <c r="H102" i="9"/>
  <c r="I102" i="9"/>
  <c r="G103" i="9"/>
  <c r="H103" i="9"/>
  <c r="I103" i="9"/>
  <c r="G104" i="9"/>
  <c r="H104" i="9"/>
  <c r="I104" i="9"/>
  <c r="G105" i="9"/>
  <c r="H105" i="9"/>
  <c r="I105" i="9"/>
  <c r="G106" i="9"/>
  <c r="H106" i="9"/>
  <c r="I106" i="9"/>
  <c r="G107" i="9"/>
  <c r="H107" i="9"/>
  <c r="I107" i="9"/>
  <c r="G108" i="9"/>
  <c r="H108" i="9"/>
  <c r="I108" i="9"/>
  <c r="G109" i="9"/>
  <c r="H109" i="9"/>
  <c r="I109" i="9"/>
  <c r="G110" i="9"/>
  <c r="H110" i="9"/>
  <c r="I110" i="9"/>
  <c r="G111" i="9"/>
  <c r="H111" i="9"/>
  <c r="I111" i="9"/>
  <c r="G112" i="9"/>
  <c r="H112" i="9"/>
  <c r="I112" i="9"/>
  <c r="G113" i="9"/>
  <c r="H113" i="9"/>
  <c r="I113" i="9"/>
  <c r="G114" i="9"/>
  <c r="H114" i="9"/>
  <c r="I114" i="9"/>
  <c r="G115" i="9"/>
  <c r="H115" i="9"/>
  <c r="I115" i="9"/>
  <c r="G116" i="9"/>
  <c r="H116" i="9"/>
  <c r="I116" i="9"/>
  <c r="G117" i="9"/>
  <c r="H117" i="9"/>
  <c r="I117" i="9"/>
  <c r="G118" i="9"/>
  <c r="H118" i="9"/>
  <c r="I118" i="9"/>
  <c r="G119" i="9"/>
  <c r="H119" i="9"/>
  <c r="I119" i="9"/>
  <c r="G120" i="9"/>
  <c r="H120" i="9"/>
  <c r="I120" i="9"/>
  <c r="G121" i="9"/>
  <c r="H121" i="9"/>
  <c r="I121" i="9"/>
  <c r="G122" i="9"/>
  <c r="H122" i="9"/>
  <c r="I122" i="9"/>
  <c r="G123" i="9"/>
  <c r="H123" i="9"/>
  <c r="I123" i="9"/>
  <c r="G124" i="9"/>
  <c r="H124" i="9"/>
  <c r="I124" i="9"/>
  <c r="G125" i="9"/>
  <c r="H125" i="9"/>
  <c r="I125" i="9"/>
  <c r="G126" i="9"/>
  <c r="H126" i="9"/>
  <c r="I126" i="9"/>
  <c r="G127" i="9"/>
  <c r="H127" i="9"/>
  <c r="I127" i="9"/>
  <c r="G128" i="9"/>
  <c r="H128" i="9"/>
  <c r="I128" i="9"/>
  <c r="G129" i="9"/>
  <c r="H129" i="9"/>
  <c r="I129" i="9"/>
  <c r="G130" i="9"/>
  <c r="H130" i="9"/>
  <c r="I130" i="9"/>
  <c r="G131" i="9"/>
  <c r="H131" i="9"/>
  <c r="I131" i="9"/>
  <c r="G132" i="9"/>
  <c r="H132" i="9"/>
  <c r="I132" i="9"/>
  <c r="G133" i="9"/>
  <c r="H133" i="9"/>
  <c r="I133" i="9"/>
  <c r="G134" i="9"/>
  <c r="H134" i="9"/>
  <c r="I134" i="9"/>
  <c r="G135" i="9"/>
  <c r="H135" i="9"/>
  <c r="I135" i="9"/>
  <c r="G136" i="9"/>
  <c r="H136" i="9"/>
  <c r="I136" i="9"/>
  <c r="G137" i="9"/>
  <c r="H137" i="9"/>
  <c r="I137" i="9"/>
  <c r="G138" i="9"/>
  <c r="H138" i="9"/>
  <c r="I138" i="9"/>
  <c r="G139" i="9"/>
  <c r="H139" i="9"/>
  <c r="I139" i="9"/>
  <c r="G140" i="9"/>
  <c r="H140" i="9"/>
  <c r="I140" i="9"/>
  <c r="G141" i="9"/>
  <c r="H141" i="9"/>
  <c r="I141" i="9"/>
  <c r="G142" i="9"/>
  <c r="H142" i="9"/>
  <c r="I142" i="9"/>
  <c r="G143" i="9"/>
  <c r="H143" i="9"/>
  <c r="I143" i="9"/>
  <c r="G144" i="9"/>
  <c r="H144" i="9"/>
  <c r="I144" i="9"/>
  <c r="G145" i="9"/>
  <c r="H145" i="9"/>
  <c r="I145" i="9"/>
  <c r="G146" i="9"/>
  <c r="H146" i="9"/>
  <c r="I146" i="9"/>
  <c r="G147" i="9"/>
  <c r="H147" i="9"/>
  <c r="I147" i="9"/>
  <c r="G148" i="9"/>
  <c r="H148" i="9"/>
  <c r="I148" i="9"/>
  <c r="G149" i="9"/>
  <c r="H149" i="9"/>
  <c r="I149" i="9"/>
  <c r="G150" i="9"/>
  <c r="H150" i="9"/>
  <c r="I150" i="9"/>
  <c r="G151" i="9"/>
  <c r="H151" i="9"/>
  <c r="I151" i="9"/>
  <c r="G152" i="9"/>
  <c r="H152" i="9"/>
  <c r="I152" i="9"/>
  <c r="G153" i="9"/>
  <c r="H153" i="9"/>
  <c r="I153" i="9"/>
  <c r="G154" i="9"/>
  <c r="H154" i="9"/>
  <c r="I154" i="9"/>
  <c r="G155" i="9"/>
  <c r="H155" i="9"/>
  <c r="I155" i="9"/>
  <c r="G156" i="9"/>
  <c r="H156" i="9"/>
  <c r="I156" i="9"/>
  <c r="G157" i="9"/>
  <c r="H157" i="9"/>
  <c r="I157" i="9"/>
  <c r="G158" i="9"/>
  <c r="H158" i="9"/>
  <c r="I158" i="9"/>
  <c r="G159" i="9"/>
  <c r="H159" i="9"/>
  <c r="I159" i="9"/>
  <c r="G160" i="9"/>
  <c r="H160" i="9"/>
  <c r="I160" i="9"/>
  <c r="G161" i="9"/>
  <c r="H161" i="9"/>
  <c r="I161" i="9"/>
  <c r="G162" i="9"/>
  <c r="H162" i="9"/>
  <c r="I162" i="9"/>
  <c r="G163" i="9"/>
  <c r="H163" i="9"/>
  <c r="I163" i="9"/>
  <c r="G164" i="9"/>
  <c r="H164" i="9"/>
  <c r="I164" i="9"/>
  <c r="G165" i="9"/>
  <c r="H165" i="9"/>
  <c r="I165" i="9"/>
  <c r="G166" i="9"/>
  <c r="H166" i="9"/>
  <c r="I166" i="9"/>
  <c r="G167" i="9"/>
  <c r="H167" i="9"/>
  <c r="I167" i="9"/>
  <c r="G168" i="9"/>
  <c r="H168" i="9"/>
  <c r="I168" i="9"/>
  <c r="G169" i="9"/>
  <c r="H169" i="9"/>
  <c r="I169" i="9"/>
  <c r="G170" i="9"/>
  <c r="H170" i="9"/>
  <c r="I170" i="9"/>
  <c r="G171" i="9"/>
  <c r="H171" i="9"/>
  <c r="I171" i="9"/>
  <c r="G172" i="9"/>
  <c r="H172" i="9"/>
  <c r="I172" i="9"/>
  <c r="G173" i="9"/>
  <c r="H173" i="9"/>
  <c r="I173" i="9"/>
  <c r="H174"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30" i="9"/>
  <c r="I231" i="9"/>
  <c r="I232" i="9"/>
  <c r="I233" i="9"/>
  <c r="I234" i="9"/>
  <c r="I235" i="9"/>
  <c r="I236" i="9"/>
  <c r="I237" i="9"/>
  <c r="I238" i="9"/>
  <c r="I239" i="9"/>
  <c r="I240" i="9"/>
  <c r="I241" i="9"/>
  <c r="I242" i="9"/>
  <c r="I243" i="9"/>
  <c r="I244" i="9"/>
  <c r="I245" i="9"/>
  <c r="I246" i="9"/>
  <c r="I247" i="9"/>
  <c r="I248" i="9"/>
  <c r="I249" i="9"/>
  <c r="I250" i="9"/>
  <c r="I251" i="9"/>
  <c r="I252" i="9"/>
  <c r="N19" i="9"/>
  <c r="S205" i="5"/>
  <c r="N20" i="9"/>
  <c r="N21" i="9"/>
  <c r="J25" i="9"/>
  <c r="K25" i="9"/>
  <c r="J26" i="9"/>
  <c r="K26" i="9"/>
  <c r="J27" i="9"/>
  <c r="K27" i="9"/>
  <c r="J28" i="9"/>
  <c r="K28" i="9"/>
  <c r="J29" i="9"/>
  <c r="K29" i="9"/>
  <c r="J30" i="9"/>
  <c r="K30" i="9"/>
  <c r="J31" i="9"/>
  <c r="K31" i="9"/>
  <c r="J32" i="9"/>
  <c r="K32" i="9"/>
  <c r="J33" i="9"/>
  <c r="K33" i="9"/>
  <c r="J34" i="9"/>
  <c r="K34" i="9"/>
  <c r="J35" i="9"/>
  <c r="K35" i="9"/>
  <c r="J36" i="9"/>
  <c r="K36" i="9"/>
  <c r="J37" i="9"/>
  <c r="K37" i="9"/>
  <c r="J38" i="9"/>
  <c r="K38" i="9"/>
  <c r="J39" i="9"/>
  <c r="K39" i="9"/>
  <c r="J40" i="9"/>
  <c r="K40" i="9"/>
  <c r="J41" i="9"/>
  <c r="K41" i="9"/>
  <c r="J42" i="9"/>
  <c r="K42" i="9"/>
  <c r="J43" i="9"/>
  <c r="K43" i="9"/>
  <c r="J44" i="9"/>
  <c r="K44" i="9"/>
  <c r="J45" i="9"/>
  <c r="K45" i="9"/>
  <c r="J46" i="9"/>
  <c r="K46" i="9"/>
  <c r="J47" i="9"/>
  <c r="K47" i="9"/>
  <c r="J48" i="9"/>
  <c r="K48" i="9"/>
  <c r="J49" i="9"/>
  <c r="K49" i="9"/>
  <c r="J50" i="9"/>
  <c r="K50" i="9"/>
  <c r="J51" i="9"/>
  <c r="K51" i="9"/>
  <c r="J52" i="9"/>
  <c r="K52" i="9"/>
  <c r="J53" i="9"/>
  <c r="K53" i="9"/>
  <c r="J54" i="9"/>
  <c r="K54" i="9"/>
  <c r="J55" i="9"/>
  <c r="K55" i="9"/>
  <c r="J56" i="9"/>
  <c r="K56" i="9"/>
  <c r="J57" i="9"/>
  <c r="K57" i="9"/>
  <c r="J58" i="9"/>
  <c r="K58" i="9"/>
  <c r="J59" i="9"/>
  <c r="K59" i="9"/>
  <c r="J60" i="9"/>
  <c r="K60" i="9"/>
  <c r="J61" i="9"/>
  <c r="K61" i="9"/>
  <c r="J62" i="9"/>
  <c r="K62" i="9"/>
  <c r="J63" i="9"/>
  <c r="K63" i="9"/>
  <c r="J64" i="9"/>
  <c r="K64" i="9"/>
  <c r="J65" i="9"/>
  <c r="K65" i="9"/>
  <c r="J66" i="9"/>
  <c r="K66" i="9"/>
  <c r="J67" i="9"/>
  <c r="K67" i="9"/>
  <c r="J68" i="9"/>
  <c r="K68" i="9"/>
  <c r="J69" i="9"/>
  <c r="K69" i="9"/>
  <c r="J70" i="9"/>
  <c r="K70" i="9"/>
  <c r="J71" i="9"/>
  <c r="K71" i="9"/>
  <c r="J72" i="9"/>
  <c r="K72" i="9"/>
  <c r="J73" i="9"/>
  <c r="K73" i="9"/>
  <c r="J74" i="9"/>
  <c r="K74" i="9"/>
  <c r="J75" i="9"/>
  <c r="K75" i="9"/>
  <c r="J76" i="9"/>
  <c r="K76" i="9"/>
  <c r="J77" i="9"/>
  <c r="K77" i="9"/>
  <c r="J78" i="9"/>
  <c r="K78" i="9"/>
  <c r="J79" i="9"/>
  <c r="K79" i="9"/>
  <c r="J80" i="9"/>
  <c r="K80" i="9"/>
  <c r="J81" i="9"/>
  <c r="K81" i="9"/>
  <c r="J82" i="9"/>
  <c r="K82" i="9"/>
  <c r="J83" i="9"/>
  <c r="K83" i="9"/>
  <c r="J84" i="9"/>
  <c r="K84" i="9"/>
  <c r="J85" i="9"/>
  <c r="K85" i="9"/>
  <c r="J86" i="9"/>
  <c r="K86" i="9"/>
  <c r="J87" i="9"/>
  <c r="K87" i="9"/>
  <c r="J88" i="9"/>
  <c r="K88" i="9"/>
  <c r="J89" i="9"/>
  <c r="K89" i="9"/>
  <c r="J90" i="9"/>
  <c r="K90" i="9"/>
  <c r="J91" i="9"/>
  <c r="K91" i="9"/>
  <c r="J92" i="9"/>
  <c r="K92" i="9"/>
  <c r="J93" i="9"/>
  <c r="K93" i="9"/>
  <c r="J94" i="9"/>
  <c r="K94" i="9"/>
  <c r="J95" i="9"/>
  <c r="K95" i="9"/>
  <c r="J96" i="9"/>
  <c r="K96" i="9"/>
  <c r="J97" i="9"/>
  <c r="K97" i="9"/>
  <c r="J98" i="9"/>
  <c r="K98" i="9"/>
  <c r="J99" i="9"/>
  <c r="K99" i="9"/>
  <c r="J100" i="9"/>
  <c r="K100" i="9"/>
  <c r="J101" i="9"/>
  <c r="K101" i="9"/>
  <c r="J102" i="9"/>
  <c r="K102" i="9"/>
  <c r="J103" i="9"/>
  <c r="K103" i="9"/>
  <c r="J104" i="9"/>
  <c r="K104" i="9"/>
  <c r="J105" i="9"/>
  <c r="K105" i="9"/>
  <c r="J106" i="9"/>
  <c r="K106" i="9"/>
  <c r="J107" i="9"/>
  <c r="K107" i="9"/>
  <c r="J108" i="9"/>
  <c r="K108" i="9"/>
  <c r="J109" i="9"/>
  <c r="K109" i="9"/>
  <c r="J110" i="9"/>
  <c r="K110" i="9"/>
  <c r="J111" i="9"/>
  <c r="K111" i="9"/>
  <c r="J112" i="9"/>
  <c r="K112" i="9"/>
  <c r="J113" i="9"/>
  <c r="K113" i="9"/>
  <c r="J114" i="9"/>
  <c r="K114" i="9"/>
  <c r="J115" i="9"/>
  <c r="K115" i="9"/>
  <c r="J116" i="9"/>
  <c r="K116" i="9"/>
  <c r="J117" i="9"/>
  <c r="K117" i="9"/>
  <c r="J118" i="9"/>
  <c r="K118" i="9"/>
  <c r="J119" i="9"/>
  <c r="K119" i="9"/>
  <c r="J120" i="9"/>
  <c r="K120" i="9"/>
  <c r="J121" i="9"/>
  <c r="K121" i="9"/>
  <c r="J122" i="9"/>
  <c r="K122" i="9"/>
  <c r="J123" i="9"/>
  <c r="K123" i="9"/>
  <c r="J124" i="9"/>
  <c r="K124" i="9"/>
  <c r="J125" i="9"/>
  <c r="K125" i="9"/>
  <c r="J126" i="9"/>
  <c r="K126" i="9"/>
  <c r="J127" i="9"/>
  <c r="K127" i="9"/>
  <c r="J128" i="9"/>
  <c r="K128" i="9"/>
  <c r="J129" i="9"/>
  <c r="K129" i="9"/>
  <c r="J130" i="9"/>
  <c r="K130" i="9"/>
  <c r="J131" i="9"/>
  <c r="K131" i="9"/>
  <c r="J132" i="9"/>
  <c r="K132" i="9"/>
  <c r="J133" i="9"/>
  <c r="K133" i="9"/>
  <c r="J134" i="9"/>
  <c r="K134" i="9"/>
  <c r="J135" i="9"/>
  <c r="K135" i="9"/>
  <c r="J136" i="9"/>
  <c r="K136" i="9"/>
  <c r="J137" i="9"/>
  <c r="K137" i="9"/>
  <c r="J138" i="9"/>
  <c r="K138" i="9"/>
  <c r="J139" i="9"/>
  <c r="K139" i="9"/>
  <c r="J140" i="9"/>
  <c r="K140" i="9"/>
  <c r="J141" i="9"/>
  <c r="K141" i="9"/>
  <c r="J142" i="9"/>
  <c r="K142" i="9"/>
  <c r="J143" i="9"/>
  <c r="K143" i="9"/>
  <c r="J144" i="9"/>
  <c r="K144" i="9"/>
  <c r="J145" i="9"/>
  <c r="K145" i="9"/>
  <c r="J146" i="9"/>
  <c r="K146" i="9"/>
  <c r="J147" i="9"/>
  <c r="K147" i="9"/>
  <c r="J148" i="9"/>
  <c r="K148" i="9"/>
  <c r="J149" i="9"/>
  <c r="K149" i="9"/>
  <c r="J150" i="9"/>
  <c r="K150" i="9"/>
  <c r="J151" i="9"/>
  <c r="K151" i="9"/>
  <c r="J152" i="9"/>
  <c r="K152" i="9"/>
  <c r="J153" i="9"/>
  <c r="K153" i="9"/>
  <c r="J154" i="9"/>
  <c r="K154" i="9"/>
  <c r="J155" i="9"/>
  <c r="K155" i="9"/>
  <c r="J156" i="9"/>
  <c r="K156" i="9"/>
  <c r="J157" i="9"/>
  <c r="K157" i="9"/>
  <c r="J158" i="9"/>
  <c r="K158" i="9"/>
  <c r="J159" i="9"/>
  <c r="K159" i="9"/>
  <c r="J160" i="9"/>
  <c r="K160" i="9"/>
  <c r="J161" i="9"/>
  <c r="K161" i="9"/>
  <c r="J162" i="9"/>
  <c r="K162" i="9"/>
  <c r="J163" i="9"/>
  <c r="K163" i="9"/>
  <c r="J164" i="9"/>
  <c r="K164" i="9"/>
  <c r="J165" i="9"/>
  <c r="K165" i="9"/>
  <c r="J166" i="9"/>
  <c r="K166" i="9"/>
  <c r="J167" i="9"/>
  <c r="K167" i="9"/>
  <c r="J168" i="9"/>
  <c r="K168" i="9"/>
  <c r="J169" i="9"/>
  <c r="K169" i="9"/>
  <c r="J170" i="9"/>
  <c r="K170" i="9"/>
  <c r="J171" i="9"/>
  <c r="K171" i="9"/>
  <c r="J172" i="9"/>
  <c r="K172" i="9"/>
  <c r="J173" i="9"/>
  <c r="K173" i="9"/>
  <c r="J174" i="9"/>
  <c r="K174" i="9"/>
  <c r="K175" i="9"/>
  <c r="B3" i="9"/>
  <c r="B4" i="9"/>
  <c r="B5" i="9"/>
  <c r="B6" i="9"/>
  <c r="B7" i="9"/>
  <c r="B8" i="9"/>
  <c r="B9" i="9"/>
  <c r="B10" i="9"/>
  <c r="B11" i="9"/>
  <c r="B12" i="9"/>
  <c r="B13" i="9"/>
  <c r="B14" i="9"/>
  <c r="B15" i="9"/>
  <c r="B16" i="9"/>
  <c r="B17" i="9"/>
  <c r="B18" i="9"/>
  <c r="B19" i="9"/>
  <c r="B20" i="9"/>
  <c r="B21" i="9"/>
  <c r="B22" i="9"/>
  <c r="K24" i="9"/>
  <c r="J24" i="9"/>
  <c r="E24" i="9"/>
  <c r="K23" i="9"/>
  <c r="J23" i="9"/>
  <c r="E23" i="9"/>
  <c r="C23" i="9"/>
  <c r="K22" i="9"/>
  <c r="J22" i="9"/>
  <c r="E22" i="9"/>
  <c r="C22" i="9"/>
  <c r="K21" i="9"/>
  <c r="J21" i="9"/>
  <c r="E21" i="9"/>
  <c r="C21" i="9"/>
  <c r="K20" i="9"/>
  <c r="J20" i="9"/>
  <c r="E20" i="9"/>
  <c r="C20" i="9"/>
  <c r="K19" i="9"/>
  <c r="J19" i="9"/>
  <c r="E19" i="9"/>
  <c r="C19" i="9"/>
  <c r="K18" i="9"/>
  <c r="J18" i="9"/>
  <c r="E18" i="9"/>
  <c r="C18" i="9"/>
  <c r="K17" i="9"/>
  <c r="J17" i="9"/>
  <c r="E17" i="9"/>
  <c r="C17" i="9"/>
  <c r="K16" i="9"/>
  <c r="J16" i="9"/>
  <c r="E16" i="9"/>
  <c r="C16" i="9"/>
  <c r="K15" i="9"/>
  <c r="J15" i="9"/>
  <c r="E15" i="9"/>
  <c r="C15" i="9"/>
  <c r="K14" i="9"/>
  <c r="J14" i="9"/>
  <c r="E14" i="9"/>
  <c r="C14" i="9"/>
  <c r="K13" i="9"/>
  <c r="J13" i="9"/>
  <c r="E13" i="9"/>
  <c r="C13" i="9"/>
  <c r="K12" i="9"/>
  <c r="J12" i="9"/>
  <c r="E12" i="9"/>
  <c r="C12" i="9"/>
  <c r="K11" i="9"/>
  <c r="J11" i="9"/>
  <c r="E11" i="9"/>
  <c r="C11" i="9"/>
  <c r="K10" i="9"/>
  <c r="J10" i="9"/>
  <c r="E10" i="9"/>
  <c r="C10" i="9"/>
  <c r="K9" i="9"/>
  <c r="J9" i="9"/>
  <c r="E9" i="9"/>
  <c r="C9" i="9"/>
  <c r="K8" i="9"/>
  <c r="J8" i="9"/>
  <c r="E8" i="9"/>
  <c r="C8" i="9"/>
  <c r="K7" i="9"/>
  <c r="J7" i="9"/>
  <c r="E7" i="9"/>
  <c r="C7" i="9"/>
  <c r="K6" i="9"/>
  <c r="J6" i="9"/>
  <c r="E6" i="9"/>
  <c r="C6" i="9"/>
  <c r="K5" i="9"/>
  <c r="J5" i="9"/>
  <c r="E5" i="9"/>
  <c r="C5" i="9"/>
  <c r="K4" i="9"/>
  <c r="J4" i="9"/>
  <c r="E4" i="9"/>
  <c r="C4" i="9"/>
  <c r="K3" i="9"/>
  <c r="J3" i="9"/>
  <c r="E3" i="9"/>
  <c r="B2" i="9"/>
  <c r="C3" i="9"/>
  <c r="K2" i="9"/>
  <c r="J2" i="9"/>
  <c r="E2" i="9"/>
  <c r="C2" i="9"/>
  <c r="H4" i="8"/>
  <c r="H3" i="8"/>
  <c r="K4" i="8"/>
  <c r="H5" i="8"/>
  <c r="K5" i="8"/>
  <c r="H6" i="8"/>
  <c r="K6" i="8"/>
  <c r="H7" i="8"/>
  <c r="K7" i="8"/>
  <c r="H8" i="8"/>
  <c r="K8" i="8"/>
  <c r="H9" i="8"/>
  <c r="K9" i="8"/>
  <c r="H10" i="8"/>
  <c r="K10" i="8"/>
  <c r="H11" i="8"/>
  <c r="K11" i="8"/>
  <c r="H12" i="8"/>
  <c r="K12" i="8"/>
  <c r="H13" i="8"/>
  <c r="K13" i="8"/>
  <c r="H14" i="8"/>
  <c r="K14" i="8"/>
  <c r="H15" i="8"/>
  <c r="K15" i="8"/>
  <c r="H16" i="8"/>
  <c r="K16" i="8"/>
  <c r="H17" i="8"/>
  <c r="K17" i="8"/>
  <c r="H18" i="8"/>
  <c r="K18" i="8"/>
  <c r="H19" i="8"/>
  <c r="K19" i="8"/>
  <c r="H20" i="8"/>
  <c r="K20" i="8"/>
  <c r="H21" i="8"/>
  <c r="K21" i="8"/>
  <c r="H22" i="8"/>
  <c r="K22" i="8"/>
  <c r="H23" i="8"/>
  <c r="K23" i="8"/>
  <c r="H24" i="8"/>
  <c r="K24" i="8"/>
  <c r="H2" i="8"/>
  <c r="K3" i="8"/>
  <c r="K2" i="8"/>
  <c r="G4" i="8"/>
  <c r="G3" i="8"/>
  <c r="J4" i="8"/>
  <c r="G5" i="8"/>
  <c r="J5" i="8"/>
  <c r="G6" i="8"/>
  <c r="J6" i="8"/>
  <c r="G7" i="8"/>
  <c r="J7" i="8"/>
  <c r="G8" i="8"/>
  <c r="J8" i="8"/>
  <c r="G9" i="8"/>
  <c r="J9" i="8"/>
  <c r="G10" i="8"/>
  <c r="J10" i="8"/>
  <c r="G11" i="8"/>
  <c r="J11" i="8"/>
  <c r="G12" i="8"/>
  <c r="J12" i="8"/>
  <c r="G13" i="8"/>
  <c r="J13" i="8"/>
  <c r="G14" i="8"/>
  <c r="J14" i="8"/>
  <c r="G15" i="8"/>
  <c r="J15" i="8"/>
  <c r="G16" i="8"/>
  <c r="J16" i="8"/>
  <c r="G17" i="8"/>
  <c r="J17" i="8"/>
  <c r="G18" i="8"/>
  <c r="J18" i="8"/>
  <c r="G19" i="8"/>
  <c r="J19" i="8"/>
  <c r="G20" i="8"/>
  <c r="J20" i="8"/>
  <c r="G21" i="8"/>
  <c r="J21" i="8"/>
  <c r="G22" i="8"/>
  <c r="J22" i="8"/>
  <c r="G23" i="8"/>
  <c r="J23" i="8"/>
  <c r="G24" i="8"/>
  <c r="J24" i="8"/>
  <c r="G2" i="8"/>
  <c r="J3" i="8"/>
  <c r="J2" i="8"/>
  <c r="E3" i="8"/>
  <c r="E4" i="8"/>
  <c r="E5" i="8"/>
  <c r="E6" i="8"/>
  <c r="E7" i="8"/>
  <c r="E8" i="8"/>
  <c r="E9" i="8"/>
  <c r="E10" i="8"/>
  <c r="E11" i="8"/>
  <c r="E12" i="8"/>
  <c r="E13" i="8"/>
  <c r="E14" i="8"/>
  <c r="E15" i="8"/>
  <c r="E16" i="8"/>
  <c r="E17" i="8"/>
  <c r="E18" i="8"/>
  <c r="E19" i="8"/>
  <c r="E20" i="8"/>
  <c r="E21" i="8"/>
  <c r="E22" i="8"/>
  <c r="E23" i="8"/>
  <c r="E24" i="8"/>
  <c r="E2" i="8"/>
  <c r="B2" i="8"/>
  <c r="B24" i="8"/>
  <c r="B23" i="8"/>
  <c r="C24" i="8"/>
  <c r="B4" i="8"/>
  <c r="B3" i="8"/>
  <c r="C4" i="8"/>
  <c r="B5" i="8"/>
  <c r="C5" i="8"/>
  <c r="B6" i="8"/>
  <c r="C6" i="8"/>
  <c r="B7" i="8"/>
  <c r="C7" i="8"/>
  <c r="B8" i="8"/>
  <c r="C8" i="8"/>
  <c r="B9" i="8"/>
  <c r="C9" i="8"/>
  <c r="B10" i="8"/>
  <c r="C10" i="8"/>
  <c r="B11" i="8"/>
  <c r="C11" i="8"/>
  <c r="B12" i="8"/>
  <c r="C12" i="8"/>
  <c r="B13" i="8"/>
  <c r="C13" i="8"/>
  <c r="B14" i="8"/>
  <c r="C14" i="8"/>
  <c r="B15" i="8"/>
  <c r="C15" i="8"/>
  <c r="B16" i="8"/>
  <c r="C16" i="8"/>
  <c r="B17" i="8"/>
  <c r="C17" i="8"/>
  <c r="B18" i="8"/>
  <c r="C18" i="8"/>
  <c r="B19" i="8"/>
  <c r="C19" i="8"/>
  <c r="B20" i="8"/>
  <c r="C20" i="8"/>
  <c r="B21" i="8"/>
  <c r="C21" i="8"/>
  <c r="B22" i="8"/>
  <c r="C22" i="8"/>
  <c r="C23" i="8"/>
  <c r="C3" i="8"/>
  <c r="C2" i="8"/>
  <c r="T3" i="5"/>
  <c r="T4" i="5"/>
  <c r="T5" i="5"/>
  <c r="T6" i="5"/>
  <c r="T7" i="5"/>
  <c r="T8" i="5"/>
  <c r="T9" i="5"/>
  <c r="T10" i="5"/>
  <c r="T11" i="5"/>
  <c r="T12" i="5"/>
  <c r="T13" i="5"/>
  <c r="T14" i="5"/>
  <c r="T15" i="5"/>
  <c r="T16" i="5"/>
  <c r="T17" i="5"/>
  <c r="T18" i="5"/>
  <c r="T203" i="5"/>
  <c r="T2" i="5"/>
  <c r="S3" i="5"/>
  <c r="S4" i="5"/>
  <c r="S5" i="5"/>
  <c r="S6" i="5"/>
  <c r="S7" i="5"/>
  <c r="S8" i="5"/>
  <c r="S9" i="5"/>
  <c r="S10" i="5"/>
  <c r="S11" i="5"/>
  <c r="S12" i="5"/>
  <c r="S13" i="5"/>
  <c r="S14" i="5"/>
  <c r="S15" i="5"/>
  <c r="S16" i="5"/>
  <c r="S17" i="5"/>
  <c r="S18" i="5"/>
  <c r="S203" i="5"/>
  <c r="S2" i="5"/>
  <c r="L8" i="7"/>
  <c r="K8" i="7"/>
  <c r="J8" i="7"/>
  <c r="H5" i="7"/>
  <c r="G5" i="7"/>
  <c r="F5" i="7"/>
  <c r="E5" i="7"/>
  <c r="C5" i="7"/>
  <c r="D5" i="7"/>
  <c r="B18" i="7"/>
  <c r="B17" i="7"/>
  <c r="H4" i="7"/>
  <c r="G4" i="7"/>
  <c r="F4" i="7"/>
  <c r="E4" i="7"/>
  <c r="D4" i="7"/>
  <c r="C4" i="7"/>
  <c r="B4" i="7"/>
  <c r="Q205" i="5"/>
  <c r="O205" i="5"/>
  <c r="N205" i="5"/>
  <c r="N203" i="5"/>
  <c r="Q3" i="5"/>
  <c r="Q4" i="5"/>
  <c r="Q5" i="5"/>
  <c r="Q6" i="5"/>
  <c r="Q7" i="5"/>
  <c r="Q8" i="5"/>
  <c r="Q9" i="5"/>
  <c r="Q10" i="5"/>
  <c r="Q11" i="5"/>
  <c r="Q12" i="5"/>
  <c r="Q13" i="5"/>
  <c r="Q14" i="5"/>
  <c r="Q15" i="5"/>
  <c r="Q16" i="5"/>
  <c r="Q17" i="5"/>
  <c r="Q18" i="5"/>
  <c r="Q203" i="5"/>
  <c r="Q2" i="5"/>
  <c r="P3" i="5"/>
  <c r="P4" i="5"/>
  <c r="P5" i="5"/>
  <c r="P6" i="5"/>
  <c r="P7" i="5"/>
  <c r="P8" i="5"/>
  <c r="P9" i="5"/>
  <c r="P10" i="5"/>
  <c r="P11" i="5"/>
  <c r="P12" i="5"/>
  <c r="P13" i="5"/>
  <c r="P14" i="5"/>
  <c r="P15" i="5"/>
  <c r="P16" i="5"/>
  <c r="P17" i="5"/>
  <c r="P18" i="5"/>
  <c r="P203" i="5"/>
  <c r="P2" i="5"/>
  <c r="O3" i="5"/>
  <c r="O4" i="5"/>
  <c r="O5" i="5"/>
  <c r="O6" i="5"/>
  <c r="O7" i="5"/>
  <c r="O8" i="5"/>
  <c r="O9" i="5"/>
  <c r="O10" i="5"/>
  <c r="O11" i="5"/>
  <c r="O12" i="5"/>
  <c r="O13" i="5"/>
  <c r="O14" i="5"/>
  <c r="O15" i="5"/>
  <c r="O16" i="5"/>
  <c r="O17" i="5"/>
  <c r="O18" i="5"/>
  <c r="O203" i="5"/>
  <c r="O2" i="5"/>
  <c r="N3" i="5"/>
  <c r="N4" i="5"/>
  <c r="N5" i="5"/>
  <c r="N6" i="5"/>
  <c r="N7" i="5"/>
  <c r="N8" i="5"/>
  <c r="N9" i="5"/>
  <c r="N10" i="5"/>
  <c r="N11" i="5"/>
  <c r="N12" i="5"/>
  <c r="N13" i="5"/>
  <c r="N14" i="5"/>
  <c r="N15" i="5"/>
  <c r="N16" i="5"/>
  <c r="N17" i="5"/>
  <c r="N18" i="5"/>
  <c r="N2" i="5"/>
  <c r="E205" i="5"/>
  <c r="F205" i="5"/>
  <c r="G205" i="5"/>
  <c r="H205" i="5"/>
  <c r="J205" i="5"/>
  <c r="K205" i="5"/>
  <c r="L205" i="5"/>
  <c r="E203" i="5"/>
  <c r="L3" i="5"/>
  <c r="L4" i="5"/>
  <c r="L5" i="5"/>
  <c r="L6" i="5"/>
  <c r="L7" i="5"/>
  <c r="L8" i="5"/>
  <c r="L9" i="5"/>
  <c r="L10" i="5"/>
  <c r="L11" i="5"/>
  <c r="L12" i="5"/>
  <c r="L13" i="5"/>
  <c r="L14" i="5"/>
  <c r="L15" i="5"/>
  <c r="L16" i="5"/>
  <c r="L17" i="5"/>
  <c r="L18" i="5"/>
  <c r="L203" i="5"/>
  <c r="L2" i="5"/>
  <c r="K3" i="5"/>
  <c r="K4" i="5"/>
  <c r="K5" i="5"/>
  <c r="K6" i="5"/>
  <c r="K7" i="5"/>
  <c r="K8" i="5"/>
  <c r="K9" i="5"/>
  <c r="K10" i="5"/>
  <c r="K11" i="5"/>
  <c r="K12" i="5"/>
  <c r="K13" i="5"/>
  <c r="K14" i="5"/>
  <c r="K15" i="5"/>
  <c r="K16" i="5"/>
  <c r="K17" i="5"/>
  <c r="K18" i="5"/>
  <c r="K203" i="5"/>
  <c r="J3" i="5"/>
  <c r="J4" i="5"/>
  <c r="J5" i="5"/>
  <c r="J6" i="5"/>
  <c r="J7" i="5"/>
  <c r="J8" i="5"/>
  <c r="J9" i="5"/>
  <c r="J10" i="5"/>
  <c r="J11" i="5"/>
  <c r="J12" i="5"/>
  <c r="J13" i="5"/>
  <c r="J14" i="5"/>
  <c r="J15" i="5"/>
  <c r="J16" i="5"/>
  <c r="J17" i="5"/>
  <c r="J18" i="5"/>
  <c r="J203" i="5"/>
  <c r="J2" i="5"/>
  <c r="I3" i="5"/>
  <c r="I4" i="5"/>
  <c r="I5" i="5"/>
  <c r="I6" i="5"/>
  <c r="I7" i="5"/>
  <c r="I8" i="5"/>
  <c r="I9" i="5"/>
  <c r="I10" i="5"/>
  <c r="I11" i="5"/>
  <c r="I12" i="5"/>
  <c r="I13" i="5"/>
  <c r="I14" i="5"/>
  <c r="I15" i="5"/>
  <c r="I16" i="5"/>
  <c r="I17" i="5"/>
  <c r="I18" i="5"/>
  <c r="I203" i="5"/>
  <c r="I2" i="5"/>
  <c r="H203" i="5"/>
  <c r="H18" i="5"/>
  <c r="H17" i="5"/>
  <c r="H16" i="5"/>
  <c r="H15" i="5"/>
  <c r="H14" i="5"/>
  <c r="H13" i="5"/>
  <c r="H12" i="5"/>
  <c r="H11" i="5"/>
  <c r="H10" i="5"/>
  <c r="H9" i="5"/>
  <c r="H8" i="5"/>
  <c r="H7" i="5"/>
  <c r="H6" i="5"/>
  <c r="H5" i="5"/>
  <c r="H4" i="5"/>
  <c r="H3" i="5"/>
  <c r="H2" i="5"/>
  <c r="G3" i="5"/>
  <c r="G4" i="5"/>
  <c r="G5" i="5"/>
  <c r="G6" i="5"/>
  <c r="G7" i="5"/>
  <c r="G8" i="5"/>
  <c r="G9" i="5"/>
  <c r="G10" i="5"/>
  <c r="G11" i="5"/>
  <c r="G12" i="5"/>
  <c r="G13" i="5"/>
  <c r="G14" i="5"/>
  <c r="G15" i="5"/>
  <c r="G16" i="5"/>
  <c r="G17" i="5"/>
  <c r="G18" i="5"/>
  <c r="G203" i="5"/>
  <c r="G2" i="5"/>
  <c r="E3" i="5"/>
  <c r="E4" i="5"/>
  <c r="E5" i="5"/>
  <c r="E6" i="5"/>
  <c r="E7" i="5"/>
  <c r="E8" i="5"/>
  <c r="E9" i="5"/>
  <c r="E10" i="5"/>
  <c r="E11" i="5"/>
  <c r="E12" i="5"/>
  <c r="E13" i="5"/>
  <c r="E14" i="5"/>
  <c r="E15" i="5"/>
  <c r="E16" i="5"/>
  <c r="E17" i="5"/>
  <c r="E18" i="5"/>
  <c r="E2" i="5"/>
  <c r="F3" i="5"/>
  <c r="F4" i="5"/>
  <c r="F5" i="5"/>
  <c r="F6" i="5"/>
  <c r="F7" i="5"/>
  <c r="F8" i="5"/>
  <c r="F9" i="5"/>
  <c r="F10" i="5"/>
  <c r="F11" i="5"/>
  <c r="F12" i="5"/>
  <c r="F13" i="5"/>
  <c r="F14" i="5"/>
  <c r="F15" i="5"/>
  <c r="F16" i="5"/>
  <c r="F17" i="5"/>
  <c r="F18" i="5"/>
  <c r="F203" i="5"/>
  <c r="F2" i="5"/>
  <c r="C203" i="5"/>
  <c r="B2" i="5"/>
  <c r="B3" i="5"/>
  <c r="B4" i="5"/>
  <c r="B5" i="5"/>
  <c r="B6" i="5"/>
  <c r="B7" i="5"/>
  <c r="B8" i="5"/>
  <c r="B9" i="5"/>
  <c r="B10" i="5"/>
  <c r="B11" i="5"/>
  <c r="B12" i="5"/>
  <c r="B13" i="5"/>
  <c r="B14" i="5"/>
  <c r="B15" i="5"/>
  <c r="B16" i="5"/>
  <c r="B17" i="5"/>
  <c r="B18" i="5"/>
  <c r="B203" i="5"/>
</calcChain>
</file>

<file path=xl/sharedStrings.xml><?xml version="1.0" encoding="utf-8"?>
<sst xmlns="http://schemas.openxmlformats.org/spreadsheetml/2006/main" count="1867" uniqueCount="736">
  <si>
    <t>Author of Source</t>
  </si>
  <si>
    <t>Title of Source</t>
  </si>
  <si>
    <t>Type of predictor</t>
  </si>
  <si>
    <t>Precision</t>
  </si>
  <si>
    <t>Type of Source</t>
  </si>
  <si>
    <t>Year of Publication</t>
  </si>
  <si>
    <t>Prediction</t>
  </si>
  <si>
    <t>Median estimate of time to AI</t>
  </si>
  <si>
    <t>Katja's estimate</t>
  </si>
  <si>
    <t>Predictor age</t>
  </si>
  <si>
    <t>Predictor life expectancy</t>
  </si>
  <si>
    <t>Within lifetime</t>
  </si>
  <si>
    <t>Quote</t>
  </si>
  <si>
    <t>Type of prediction</t>
  </si>
  <si>
    <t>Timeline</t>
  </si>
  <si>
    <t>Scenario</t>
  </si>
  <si>
    <t>Plan</t>
  </si>
  <si>
    <t>Metastatement</t>
  </si>
  <si>
    <t>Prediction method</t>
  </si>
  <si>
    <t>Outside view</t>
  </si>
  <si>
    <t>Noncausal model</t>
  </si>
  <si>
    <t>Causal model</t>
  </si>
  <si>
    <t>Philosophical argument</t>
  </si>
  <si>
    <t>Expert authority</t>
  </si>
  <si>
    <t>Non-expert authority</t>
  </si>
  <si>
    <t>Restatement</t>
  </si>
  <si>
    <t>Unclear</t>
  </si>
  <si>
    <t>Status</t>
  </si>
  <si>
    <t>A multidisciplinary study group, quoted by J. C. R. Licklider</t>
  </si>
  <si>
    <t>Man-Computer Symbiosis</t>
  </si>
  <si>
    <t>Delete, not AGI</t>
  </si>
  <si>
    <t>Journal article</t>
  </si>
  <si>
    <t>A multidisciplinary study group, examining future research and development problems of the Air Force, estimated that it would be 1980 before developments in artificial intelligence make it possible for machines alone to do much thinking or problem solving of military significance.</t>
  </si>
  <si>
    <t>OK</t>
  </si>
  <si>
    <t>Anderson</t>
  </si>
  <si>
    <t>AI</t>
  </si>
  <si>
    <t>Interview</t>
  </si>
  <si>
    <t>10%  2020 50%  2026 90%  2034</t>
  </si>
  <si>
    <t>Expert authority (AI researcher)</t>
  </si>
  <si>
    <t>Armstrong, Stuart</t>
  </si>
  <si>
    <t>Chaining God: A qualitative approach to AI, trust and moral systems</t>
  </si>
  <si>
    <t>Futurist</t>
  </si>
  <si>
    <t>Web article</t>
  </si>
  <si>
    <t>“My own feelings (based on how scientific developments create new questions: we now know that creating an AI is far more complicated that we thought back in the 1970's) is that we have two centuries before true AI. But the chances of me being wrong are sufficiently high that we should act now to prepare for its arrival.”</t>
  </si>
  <si>
    <t>B. Goertzel</t>
  </si>
  <si>
    <t>Creating Internet Intelligence</t>
  </si>
  <si>
    <t>AGI</t>
  </si>
  <si>
    <t>Book</t>
  </si>
  <si>
    <t>&lt;2101</t>
  </si>
  <si>
    <t>Everything will fall into place during the next 100 years or so; but I suspect that Internet intelligence will be the thing that leads the way, coming first and making it easier for the other things to happen</t>
  </si>
  <si>
    <t>Unclear (Original source not available)</t>
  </si>
  <si>
    <t>Could not access original</t>
  </si>
  <si>
    <t>Bar-Cohen et al.</t>
  </si>
  <si>
    <t>The Coming Robot Revolution, Expectations and Fears About Emerging Intelligent, Humanlike Machines</t>
  </si>
  <si>
    <t>Overall, the science of robotics, which refers to the engineering, technology, andmarketing of robots, is expanding at an accelerating rate. Software (including AI) isevolving rapidly, the cost of computers continues to drop, and alternatives to silicontransistors are promising to extend the changing trends into new media. These technologiescan augment the intelligence of the human species, both in speed and quality.If we attempt to extrapolate these trends a few decades into the future, we mayanticipate more than just machines that perfectly imitate human appearance andcognition. We may also expect organism-like machines that extend biological evolutioninto the nonbiological domains of silicon, nano-tubes, and other materials, machinesthat in some respects may grow superior to us cognitively, and possibly the fusion ofourselves with our machines. We may expect to experience direct neural interfacingwith our computers, and to be network interfaced with other individuals into supergroups that operate as single identities. Human individuals may be scanned, digitized and exist in the Web alone or rapidly evolve into lifelike robots. What would we becomeand what the world will turn into will depend on key actions taken before the changeaccelerates beyond our control. [...] We may possibly find in a mere 20 years or so that the fiction of robotshas actually transformed into the true evolutionary progeny of the human species.</t>
  </si>
  <si>
    <t>Causal model / Noncausal model</t>
  </si>
  <si>
    <t>Baum, Goertzel, &amp; Goertzel</t>
  </si>
  <si>
    <t>How Long Until Human-Level AI? Results from an Expert Assessment</t>
  </si>
  <si>
    <t>A number of detailed predictions, including median estimates for when there would be a 10%, 50%, or a 90% chance of having an AGI capable of... passing Turing test: 2020/2040/2075 performing Nobel quality work: 2020/2045/2100 passing third grade: 2020/2030/2075 becoming superhuman: 2025/2045/2100</t>
  </si>
  <si>
    <t>Timeline / Scenario (Mostly just predictions of year, but experts were also asked how massive additional funding would affect the timeline)</t>
  </si>
  <si>
    <t>Benford</t>
  </si>
  <si>
    <t>Future Forecasts (Extropy)</t>
  </si>
  <si>
    <t>?</t>
  </si>
  <si>
    <t>“Future Forecasts... Human Level AI: 2030”</t>
  </si>
  <si>
    <t>Non-expert authority (science fiction author and astrophysicist)</t>
  </si>
  <si>
    <t>Bostrom</t>
  </si>
  <si>
    <t>How long before superintelligence?</t>
  </si>
  <si>
    <t>Definitely not a median</t>
  </si>
  <si>
    <t>(hardware) upper bound 2015 - 2024; "plausible to suppose" software within 15 years</t>
  </si>
  <si>
    <t>Depending on degree of optimization assumed, human-level intelligence probably requires between 10^14 and 10^17 ops. It seems quite possible that very advanced optimization could reduce this figure further, but the entrance level would probably not be less than about 10^14 ops. If Moore's law continues to hold then the lower bound will be reached sometime between 2004 and 2008, and the upper bound between 2015 and 2024. The past success of Moore's law gives some inductive reason to believe that it will hold another ten, fifteen years or so; and this prediction is supported by the fact that there are many promising new technologies currently under development which hold great potential to increase procurable computing power. There is no direct reason to suppose that Moore's law will not hold longer than 15 years. It thus seems likely that the requisite hardware for human-level artificial intelligence will be assembled in the first quarter of the next century, possibly within the first few years.  There are several approaches to developing the software. One is to emulate the basic principles of biological brains. It is not implausible to suppose that these principles will be well enough known within 15 years for this approach to succeed, given adequate hardware.</t>
  </si>
  <si>
    <t>Scenario / Timeline (E.g. suggests various models of the computational capacity of the brain, then that if various technologies work out Moore's law might hit that level by a certain year, in which case we might develop AI)</t>
  </si>
  <si>
    <t>Causal model / Noncausal model / Expert authority (Hardware extrapolation ; Outlines various technological and scientific developments which could plausibly lead to AI being developed; makes some authority-based claims, such as "It does seems plausible, though, to assume that only a very limited set of different learning rules (maybe as few as two or three) are operating in the human brain. And we are not very far from knowing what these rules are" for which no references are provided.)</t>
  </si>
  <si>
    <t>How long before superintelligence? (postscript)</t>
  </si>
  <si>
    <t>Journal article, postscript to</t>
  </si>
  <si>
    <t>Less than 50% probability of superintelligence by 2033</t>
  </si>
  <si>
    <t>When Machines Outsmart Humans</t>
  </si>
  <si>
    <t>Reasonable chance of AI by 2050</t>
  </si>
  <si>
    <t>Although it is impossible to make rigorous predictions  regarding the time-scale of these developments, it seems reasonable to take seriously  the possibility that all the prerequisites for intelligent machines - hardware,  input/output mechanisms, and software - will be attained within fifty years.</t>
  </si>
  <si>
    <t>Timeline / Scenario (Provides a timeline, then discusses some implications of AI)</t>
  </si>
  <si>
    <t>Noncausal model / Causal model / Expert authority (Extrapolates hardware trends, gives suggestions of ways by which the software problem can be solved, claims that "it seems reasonable to take seriously" the possibility of all the prerequisites of intelligent machines being met within 50 years.)</t>
  </si>
  <si>
    <t>Bridge</t>
  </si>
  <si>
    <t>Bridge (1995): “Future Forecasts... Human Level AI: 2050”</t>
  </si>
  <si>
    <t>Non-expert authority (president of ALCOR Life Extension Foundation)</t>
  </si>
  <si>
    <t>Brooks</t>
  </si>
  <si>
    <t>Flesh and Machines: How Robots Will Change Us</t>
  </si>
  <si>
    <t>Delete (not AGI)</t>
  </si>
  <si>
    <t>AGI in 2020s</t>
  </si>
  <si>
    <t>Today there is a clear distinction in most people's minds between the robots of science fiction and the machines of their daily lives. We see C3PO, R2D2, Commander Data, and HAL in Star Wars, Star Trek, and 2001: A Space Odyssey. [...] There are the machines of science fiction fantasy, and then there are the machines we live with. Two completely different worlds. [...] My thesis is that in just twenty years the boundary between fantasy and reality will be torn asunder.</t>
  </si>
  <si>
    <t>Timeline (probably something else too
) (only brief book preview available)</t>
  </si>
  <si>
    <t>Unclear (original source not available)</t>
  </si>
  <si>
    <t>I, Rodney Brooks, Am a Robot</t>
  </si>
  <si>
    <t>not before 2030</t>
  </si>
  <si>
    <t>I don't think there is going to be one single sudden technological ”big bang” that springs an AGI into ”life.” Starting with the mildly intelligent systems we have today, machines will become gradually more intelligent, generation by generation. The singularity will be a period, not an event. [...] Eventually, we will create truly artificial intelligences, with cognition and consciousness recognizably similar to our own. I have no idea how, exactly, this creation will come about. I also don't know when it will happen, although I strongly suspect it won't happen before 2030, the year that some singularitarians predict. [...] But I expect the AGIs of the future--embodied, for example, as robots that will roam our homes and workplaces--to emerge gradually and symbiotically with our society. At the same time, we humans will transform ourselves.  [...] Will machines become smarter than us and decide to take over? I don't think so. To begin with, there will be no ”us” for them to  take over from. We, human beings, are already starting to change  ourselves from purely biological entities into mixtures of biology and  technology. My prediction is that we are more likely to see a merger of  ourselves and our robots before we see a standalone superhuman  intelligence.</t>
  </si>
  <si>
    <t>Timeline / Scenario / Metastatement (AGI won't be created before 2030; there will be a gradual transformation towards humanity merging with mahcines, and human-machines will always be a little ahead of the machines)</t>
  </si>
  <si>
    <t>Expert authority / Philosophical argument (former Panasonic professor of robotics at the Massachusetts Institute of Technology)</t>
  </si>
  <si>
    <t>The Singularity: A Period Not an Event</t>
  </si>
  <si>
    <t>Delete, not prediction</t>
  </si>
  <si>
    <t>Popular lecture</t>
  </si>
  <si>
    <t>Plausible by 2029</t>
  </si>
  <si>
    <t>My point here is, there are going to be so many market pulls on providing services, things that are currently done by the working aged between 20 and 65 are going to be a much smaller portion of the population, so their productivity will have to be increased through information technology and through robotics. There is going to be tremendous pulls on those two things over the few years.  So we will be getting a lot of push, a lot of venture capital, a lot of government research funding, pushing into AI and intelligent systems.  There’s going to be rapid progress.  There has to be, because of these demographic trends. [...]  One of the things we know about the future is about certain exponentials.  Exponentials are important. [...]  So, that means by 2025 we’ll have 40 million gigabytes in our pocket. [...]  I’m going to come back to exponentials.  Exponentials are important.  One of the new ones is the number of cores on a chip.  It was only three years ago that our laptops had a single core.  Then we got to two cores, and now we are starting to see four cores.  Three weeks ago, Tilera, a spin out company of our lab CSAIL out of MIT, come out a single chip with 64 cores, each running LINUX on it.  Now, we are just exponentially putting the amount of cores on chips.  So, this is happening, but it is not necessarily enough. [...]  We went from zero robots in the U.S. military in 2001 to by summer of  2002 we had robots in Afghanistan, and now there’s about 5,000 deployed robots in Iraq. [...]  Before we have the fully general one, we’re going to have one that’s almost that good, in the same way that chimpanzees are almost human, gibbons are almost chimpanzees, etc.  So, it’s not going to happen accidentally.  It’s going to happen because we want it to, although, maybe, there will be some accidents.  Here’s an accident that could happen.  We start to see large-scale, unexplained oscillations in the internet, and we see coupling of these oscillations at a distance, and the neuroscientists say, “It must be conscious, therefore,” for those of you who know the literature.  It will be disruptive and bad news, but it won’t be at the level of consciousness.  We will get over our fears of cyberterrorism and put in cyber-inductors and dampen it out.  So, those sorts of accidents might happen.  There might be some annoying alternatives, too, that could happen in the future.  We build the AGI by 2029, Ray Kurzweil’s date, and it knows we’re here but it ignores us. [...]  There may not be an “us” and a “them,” and this could all happen before 2029, to use Ray’s date.</t>
  </si>
  <si>
    <t>Timeline / Scenario / Metastatement (AGI by 2029 is plausible; there will be gradual development, strongly driven by the economic pressure to automate labor)</t>
  </si>
  <si>
    <t>Expert authority / Noncausal model / Causal model</t>
  </si>
  <si>
    <t>Carrier</t>
  </si>
  <si>
    <t>Other</t>
  </si>
  <si>
    <t>2020/2040/2080</t>
  </si>
  <si>
    <t>Non-expert authority ("a Ph.D. from Columbia University in ancient history, specializing in the intellectual history of Greece and Rome, particularly ancient philosophy, religion, and science, with emphasis on  the origins of Christianity and the use and progress of science under the Roman empire.")</t>
  </si>
  <si>
    <t>Casti</t>
  </si>
  <si>
    <t>Tech Luminaries Address Singularity</t>
  </si>
  <si>
    <t>Note that "70 years" must have been an option here</t>
  </si>
  <si>
    <t>Popular article</t>
  </si>
  <si>
    <t>Singularity: &lt;2078</t>
  </si>
  <si>
    <t>SINGULARITY WILL OCCUR Within 70 years</t>
  </si>
  <si>
    <t>Expert(?) authority ("Senior Research Scholar, the International Institute for Applied Systems Analysis, in Laxenburg, Austria and cofounder of the Kenos Circle, a Vienna-based society for exploration of the future. Builds computer simulations of complex human systems, like the stock market, highway traffic, and the insurance industry.")</t>
  </si>
  <si>
    <t>Clarke</t>
  </si>
  <si>
    <t>Beyond 2001</t>
  </si>
  <si>
    <t>2020 Artificial Intelligence reaches human level. From now on there are two intelligent species on Earth.</t>
  </si>
  <si>
    <t>Non-expert authority (Author with expertise in physics and mathematics &amp; space travel, not AI; gives no reasons for prediction)</t>
  </si>
  <si>
    <t>Coren</t>
  </si>
  <si>
    <t>The Evolution Trajectory</t>
  </si>
  <si>
    <t>“As with induced biological change, from the rate at which progress is being made, it appears that 110 years may be about the right period for developing such expanded computer capabilities.”</t>
  </si>
  <si>
    <t>D. G. Stork</t>
  </si>
  <si>
    <t>Scientist on the Set: An Interview with Marvin Minsky</t>
  </si>
  <si>
    <t>Delete, not a real estimate</t>
  </si>
  <si>
    <t>2002-2400</t>
  </si>
  <si>
    <t>I'm still a realist: If we work really hard - and smart - we can have something like a HAL in between four and four hundred years. I suppose if we're lucky, then, we can make it by 2001!</t>
  </si>
  <si>
    <t>de Garis</t>
  </si>
  <si>
    <t>Moral Dilemmas Concerning the Ultra Intelligent Machine</t>
  </si>
  <si>
    <t>Merge with other de Garis prediction</t>
  </si>
  <si>
    <t>Within one or two generations</t>
  </si>
  <si>
    <t>Within one to two human generations, it is likely that computer technology will be capable of buildingbrain-like computers containing millions if not billions of artificial neurons. This development willallow neuroengineers and neurophysiologists to combine forces to discover the principles of thefunctioning of the human brain. These principles will then be translated into more sophisticatedcomputer architectures, until a point is reached in the 21st. century when the primary global politicalissue will become, Who or what is to be dominant species on this planet - human beings, or artilects(artificial intellects)?" [...]  "A revolution is taking place in the field of Artificial Intelligence. This revolution, called"Connectionism", attempts to understand the functioning of the human brain in terms of interactionsbetween artificial abstract neuron-like components, and hopes to provide computer science withdesign principles sufficiently powerful to be able to build genuine artificial electronic (optical,molecular) brains (KOHONEN 1987,McCLELLAND et al 1986, MEAD 1987). Progress in microelectronics and related fields, such as optical computing, has been so impressive over the last fewyears, that the possibility of building a true artilect within a human generation or two becomes a realpossibility and not merely a science fiction pipe dream."</t>
  </si>
  <si>
    <t>Timeline / Scenario / Metastatement (One or two generations; brain-like hardware will allow AI to be developed; connectionism will be used to create AI)</t>
  </si>
  <si>
    <t>Expert authority / Causal model / Philosophical argument</t>
  </si>
  <si>
    <t>What if AI succeeds</t>
  </si>
  <si>
    <t>Within the time of a human generation</t>
  </si>
  <si>
    <t>Today, however, computer technologywill soon be capable of providingmassively parallel machines, and return to the original approach is warranted;this time, success should bemuch easier. In fact, as I soon show,the prospect of having billions of componentsin a single computer willplace enormous pressure on the theoriststo devise ways to use this hithertoundreamed of computing capacityin brainlike ways. This theorizing hasalready begun and is referred to as thePDP, or connectionist, revolution. [...]  If this rate is extrapolated, thenhumanity will have a machine ofhuman memory capacity by, roughly,the year 2010, that is, a single humangeneration from now.Needless to point out, this developmentwill not stop at 2010. It is likelyto go on, and the price of a massivelyparallel machine will continue to fall. [...]  The most significant recent changein AI has been the renewed willingnessto use the brain as a model forintelligence building. Until recently,the ignorance of the neurophysiologistsabout how the brain functions,plus the impracticality of buildingmassively parallel machines, dampenedany attempt to construct “electronicbrains”; however, these daysseem to be numbered. There is agrowing awareness that the time isripe for intelligists to renew theirattack on building brainlikemachines. Noncausal model / Causal model / Expert authority (Extrapolation; connectionism and studying the brain will allow for the creation of AI")</t>
  </si>
  <si>
    <t>Timeline / Metastatement (Connectionism will be the key to AI; also has some scenario implications about the development AI)</t>
  </si>
  <si>
    <t>Noncausal model / Causal model / Expert authority (Extrapolation; connectionism and studying the brain will allow for the creation of AI")</t>
  </si>
  <si>
    <t>Demski</t>
  </si>
  <si>
    <t>10%: 5 years (2017) 50%: 15 years (2027) 90%: 50 years (2062)</t>
  </si>
  <si>
    <t>Expert authority (Computer science PhD student, interested in AGI)</t>
  </si>
  <si>
    <t>Drexler</t>
  </si>
  <si>
    <t>2004-2019</t>
  </si>
  <si>
    <t>Drexler (1995): “Future Forecasts... Human Level AI: 2004-2019”</t>
  </si>
  <si>
    <t>Non-expert authority (Nanotechnology pioneer)</t>
  </si>
  <si>
    <t>Dyer</t>
  </si>
  <si>
    <t>by end century</t>
  </si>
  <si>
    <t>Eder</t>
  </si>
  <si>
    <t>What is the Singularity?</t>
  </si>
  <si>
    <t>Newsgroup posting</t>
  </si>
  <si>
    <t>Computers aren't terribly smart right now, but that's because the human brain has about a million times the raw power of todays' computers. Here's how you can figure the problem:  10^11 neurons with 10^3 synapses each with a peak firing rate of 10^3 Hz makes for a raw bit rate of 10^17 bits/sec.  A 66 MHz processor chip with 64 bit architecture has a raw bit rate of 4.2x10^9.  You can buy about 100 complete PC's for the cost of one engineer or scientist, so about 4x10^11 bits/sec, or about a factor of a millionless than a human brain.  Since computer capacity doubles every two years or so, we expect that in about 40 years, the computers will be as powerful as human brains. And two years after that, they will be twice as powerful, etc.  And computer production is not limited by the rate of human reproduction.So the total amount of brain-power available, counting humans plus computers, takes a rapid jump upward in 40 years or so.  40 years from now is 2035 AD.</t>
  </si>
  <si>
    <t>Noncausal model (Hardware extrapolation)</t>
  </si>
  <si>
    <t>Finin</t>
  </si>
  <si>
    <t>10%/50%/90%: 20/100/200 years</t>
  </si>
  <si>
    <t>Expert authority ("a Professor of Computer Science and Electrical Engineering at the University of Maryland", AI researcher)</t>
  </si>
  <si>
    <t>FM-2030</t>
  </si>
  <si>
    <t>FM-2030 (1995): “Future Forecasts... Human Level AI: 2010”</t>
  </si>
  <si>
    <t>Non-expert(?) authority (Futurist)</t>
  </si>
  <si>
    <t>Forbus</t>
  </si>
  <si>
    <t>AI and cognitive science, the past and next 30 years</t>
  </si>
  <si>
    <t>Possibly by 2040; seems to be more of a hedge ("we're going to make a lot of progress, oh, maybe even to the point of HLAI") than a prediction.</t>
  </si>
  <si>
    <t>&gt;2040</t>
  </si>
  <si>
    <t>The next 30 years are going to be extremely exciting for AI researchers. This period will see programs that approach—and possibly  reach—human-level artificial intelligence. [...]  My bet is that such systems will be made possible by insights from cognitive science more broadly, but others are placing quite different bets.From a cognitive science perspective, this will happen by creating larger-scale cognitive simulations, a practice I call macromodeling. Most current cognitive simulations focus on one process in isolation. Inputs are all hand generated, and outputs are hand evaluated. Although such simulations can be useful for modeling a local phenomenon, they often do not scale to larger phenomena: They do not deal with data beyond a narrow range, nor can they be used as a component in a larger model. The goal of macromodeling is to capture broader swaths of an organisms’ behavior. Macromodeling focuses on larger units of analysis, where most of the  inputs to constituent simulation models are automatically generated and  their outputs are used by other parts of the larger-scale model.</t>
  </si>
  <si>
    <t>Timeline / Plan / Metastatement (HLAI might be achieved within 30 years; large-scale cognitive simulations may be route to this)</t>
  </si>
  <si>
    <t>Expert authority (No real reason given for number; not necessarily even a prediction)</t>
  </si>
  <si>
    <t>Fruchterman</t>
  </si>
  <si>
    <t>Expert authority ("Founder and CEO of the Benetech Initiative, in Palo Alto, Calif., one of the first companies to focus on social entrepreneurship. Former rocket scientist and optical-character-recognition pioneer. Winner of a 2006 MacArthur Fellowship, the so-called genius grant.")</t>
  </si>
  <si>
    <t>Gacs</t>
  </si>
  <si>
    <t>80 more years, 2092</t>
  </si>
  <si>
    <t>Good</t>
  </si>
  <si>
    <t>Speculations Concerning the First Ultraintelligent Machine</t>
  </si>
  <si>
    <t>Merge with other Good prediction</t>
  </si>
  <si>
    <t>20th Century</t>
  </si>
  <si>
    <t>It is more probable than not that, within the twentieth century, an ultraintelligent machine will be built andthat it will be the last invention that man need make, since it will lead to an intelligence explosion." This will transform society in an unimaginable way. The first ultraintelligent machine will need to be ultraparallel, and is likely to be achieved with the help of a very large artificial neural net. The required highdegree of connectivity might be attained with the help of microminiature radio transmitters and receivers. The machine will have a multimillion dollar computer and information-retrieval system under its directcontrol. The design of the machine will be partly suggested by analogy with several aspects of the humanbrain and intellect. In particular, the machine will have high linguistic ability and will be able to operate with the meanings of propositions, because to do so will lead to a necessary economy, just as it does in man."</t>
  </si>
  <si>
    <t>Plan / Scenario / Timeline / Metastatement (Outlines a plan of how an AI might be built; argues on what the consequences of building an AI would be; suggests AI might be built within the 20th century; discusses issues such as semantics and meaning and their relation to AI)</t>
  </si>
  <si>
    <t>Causal model / Philosophical argument / Expert authority (Makes causal claims about the consequences of AI; makes philosophical and formal arguments about e.g. memory retrieval and meaning; suggests that AI might be created in the twentieth century, mainly based on own authority.)</t>
  </si>
  <si>
    <t>The Scientist Speculates: An anthology of partly-baked Ideas</t>
  </si>
  <si>
    <t>AGI and intelligence explosion in 1978</t>
  </si>
  <si>
    <t>“[After bringing a computer to near-human-level intelligence...] We could then educate it and teach it its own construction and ask it to design a far more economical and larger machine. At this stage there would unquestionably be an explosive development in science, and it would be possible to let the machines tackle all the most difficult problems of science... my guess of when all this will come to pass is 1978, and the cost of $10^(8.7 ± 1.0)."</t>
  </si>
  <si>
    <t>Timeline / Plan</t>
  </si>
  <si>
    <t>Causal model (based on quote in spreadsheet)</t>
  </si>
  <si>
    <t>Hahn</t>
  </si>
  <si>
    <t>Non-expert(?) authority ("Serial entrepreneur and early-stage investor who founded Collabra Software (sold to Netscape) and Lookout Software (sold to Microsoft) and backed Red Hat, Loudcloud, and Zimbra. CTO of Netscape during the browser wars.")</t>
  </si>
  <si>
    <t>Halal</t>
  </si>
  <si>
    <t>Technology's Promise — Expert Knowledge on the Transformation of Business and Society</t>
  </si>
  <si>
    <t>Our experts are 60% confident that these various forms of AI will replace 30% of routine mental tasks about 2020 +/- 5 years, producing a U.S. market of $600 billion.</t>
  </si>
  <si>
    <t>Hall</t>
  </si>
  <si>
    <t>Merge with other Hall</t>
  </si>
  <si>
    <t>2020 / 2030 / 2040</t>
  </si>
  <si>
    <t>Expert authority (AGI researcher)</t>
  </si>
  <si>
    <t>Further Reflections on the Timescale of AI</t>
  </si>
  <si>
    <t>Conference paper</t>
  </si>
  <si>
    <t>A program able to learn from a corpus of human-readable information might well happen in 2010s, but "it would not be too surprising" if it happened in the 2020s; within a decade of that, programs will be productive scientists, engineers, doctors, etc.; independently, a Moore's law-like trend in physical manufacturing will occur by 2030 and combines with AI technology to make an annual 70% to 100% growth mode possible.</t>
  </si>
  <si>
    <t>engineers had been building steamengines for a century before Carnot conceived the basic principles of thermody-namics. What current best theories of AI lack is the ability to analyze a givenlearning or problem-solving design and predict its performance, the way we cananalyze any given steam engine using thermodynamics. Historical precedent tellsus that we will probably have working AIs, built heuristically and improved byexperimentation, before we have a proper theory. [...]  Consider how a human learns: the vast majority (for manypeople, the entirety) of what we learn is not original discoveries but the takeupof culturally accumulated knowledge from peers, parents, teachers, and books. Acompletely competent AI might operate exactly the same way; it would not be aNewton or an Einstein (nor indeed a Solomono!), but it would be human-levelas measured against the average representative of homo sapiens. [...]  On this view, Hanson's model of growth-rate phase changes can be reinterpreted.Instead of some internal dynamic in the technium producing a phase change aftersome number of doubling times, the roughly regular progression of phase shiftscan be better explained as a result of the terrain in the idea-space through whichthe technium is expanding. A fractal distribution of fertile valleys  of volumesof idea-space aording rapid growth and high productivity  would account forthe overall shape of the series of growth phase changes. The timing and otherparameters, however, would depend on particulars of the terrain and could notbe predicted in detail from the preceding series. Valleys would occur at randomwith a frequency inversely proportional to their sizes.On this view, the technium is an expanding volume in an idea space of highdimensionality. When it contacts a valley, expansion into the valley proceeds ata higher-than-normal rate, producing the super-exponential growth characteris-tic of a phase shift. Once the valley is saturated, growth reverts to the simpleexponential but at a higher rate due to the increased size and dimensionality ofthe frontier. [...]  The obvious inference is that current Moore's Law informationtechnology growth will be completed by a revolution in physical capability thatbrings the rest of the economy up to a Moore's Law-like growth rate. We cannotsay where this will stabilize; our Q(t) t indicates a growth rate of 100%, doublingtime one year, around 2069. [...]  Meanwhile, interest in inferring information from text has burgeoned, alongwith the amount of text available on the Internet. The rapidly increasing amountof video available means that the primary human venue for learning new words - examples of their use in reference to objects and phenomena than can beindependently seen and heard - is now a viable pathway to language acquisition.Progress in the field is such that an estimate of success within a decade is mildlyoptimistic but not outrageously so. The single most important determiner of the economic growth rate is theproductivity of capital: how long it takes a given unit of capital to produce anequivalent unit of product. Currently this is about 15 years, for a growth rate of 5%. Moore's original observation had to do with shrinking transistors, makingthem not only more numerous and cheaper but faster as well. The same phe-nomenon holds for physical devices: physical production machinery with partsthe size of current VLSI transistors (22 nm) could operate at megahertz me-chanical frequencies [1], making them thousands of times faster than currentmachines at capital-replication tasks. To sum up: the Singularity can best be thought of as the second half of theinformation technology revolution, extending it to most physical and intellectualwork. Overall economic growth rates will shift from their current levels of roughly5% to Moore's Law-like rates of 70% to 100%. The shift will probably take onthe order of a decade (paralleling the growth of the internet), and probably fallsomewhere in the 30s or 40s.</t>
  </si>
  <si>
    <t>Timeline / Scenario / Metastatement (Provides a timeline of what will happen; suggests things like "once a program learns to read from a corpus of human-learnable information, it will then take about a decade for AGI to be routinely used for human jobs"; makes metaclaims such as "the extent of information available on the web will be used to train the AGI" and "AGIs can only understand things which humans could in principle have understood, given enough time")</t>
  </si>
  <si>
    <t>Noncausal model / Causal model / Philosophical argument / Expert authority (Growth curve extrapolations; causal claims such as "the amount of text availalbe on the internet will make it viable for (proto-)AGIs to learn in the same way as humans do"; philosophical arguments on how technological progress might depend on the particulars of the surrounding "idea terrain"; authority-based claims such as "progress in the field is such that an estimate of success within a decade is mildly optimistic but not outrageously so".)</t>
  </si>
  <si>
    <t>Hawkins</t>
  </si>
  <si>
    <t>On Intelligence</t>
  </si>
  <si>
    <t>next few decades</t>
  </si>
  <si>
    <t>Yes. We can and we will. Over the next few decades I see the capabilities of such machines evolving rapidly, "A few people - fewer than 5 percent - say "never" or "we already have one". Another 5 percent say five to ten years. Half of the rest say ten to fifty years, or "within my lifetime." The remaining people say fifty to two hundred years, or "not within my lifetime." I side with the optimists</t>
  </si>
  <si>
    <t>Timeline / Plan / Metastatement (Suggests when AI might be achieved, and some methods of achieving it.)</t>
  </si>
  <si>
    <t>Expert authority / Causal model (Authority on the time, causal model on the proposed way of achieving AI)</t>
  </si>
  <si>
    <t>Henry Markram</t>
  </si>
  <si>
    <t>Henry Markram builds a brain in a supercomputer</t>
  </si>
  <si>
    <t>AI (own project)</t>
  </si>
  <si>
    <t>But I hope that you are at least partly convinced that it is not impossible to build a brain. We can do it within 10 years, and if we do succeed, we will send to TED, in 10 years, a hologram to talk to you.</t>
  </si>
  <si>
    <t>Expert authority / Causal model (Will build an artificial brain by extending their current efforts at simulating the human brain)</t>
  </si>
  <si>
    <t>Hibbard</t>
  </si>
  <si>
    <t>Super-intelligent Machines</t>
  </si>
  <si>
    <t>Rework, not a median</t>
  </si>
  <si>
    <t>2001 - 2101</t>
  </si>
  <si>
    <t>But I think we will develop intelligent machines within about 100 years. Biologists are establishing all sorts of correlations between mental behaviors and brain functions in brain injury cases, in brain imaging studies and via electrical stimulation of brain areas. If physical brains do not explain minds then these correlations are mere coincidences, which would be absurd. And if minds have physical explanations, then we will eventually learn how to build them.</t>
  </si>
  <si>
    <t>Timeline (merely states that a belief that AI will be developed within 100 years, without qualifiers)</t>
  </si>
  <si>
    <t>Non-expert authority (Cites no reasons for belief)</t>
  </si>
  <si>
    <t>Hofstadter</t>
  </si>
  <si>
    <t>Panel Discussion and Audience Q&amp;A</t>
  </si>
  <si>
    <t>Panel discussion</t>
  </si>
  <si>
    <t>Didn't watch original</t>
  </si>
  <si>
    <t>Hutter</t>
  </si>
  <si>
    <t>Can Intelligence Explode</t>
  </si>
  <si>
    <t>this century</t>
  </si>
  <si>
    <t>The current generations Y or Z may finally realize the age-old dream of creatingsystems with human-level intelligence or beyond, which revived the interest in thisendeavor. This optimism is based on the belief that in 20–30 years the raw computingpower of a single computer will reach that of a human brain and that softwarewill not lag far behind. This prediction is based on extrapolating Moore’s law, nowvalid for 50 years, which implies that comp doubles every 1.5 years. As long asthere is demand for more comp, Moore’s law could continue to hold for many more4decades before computronium is reached. Further, different estimates of the computationalcapacity of a human brain consistently point towards 1015...1016 flop/s[Kur05]: Counting of neurons and synapses, extrapolating tiny-brain-part simulations,and comparing the speech recognition capacities of computers to the auditorycortex. [...]  This century may witness a technological explosion of a degree deserving the name singularity.</t>
  </si>
  <si>
    <t>Timeline (Also makes scenario-type predictions about the outcome of developing AI, but since they are neither "we will have AI by year X" type predictions nor "AIs cannot do Y" type predictions, I'm ignoring those.)</t>
  </si>
  <si>
    <t>Noncausal model (Hardware extrapolation)</t>
  </si>
  <si>
    <t>Justin Rattner, quoted by J. Harris</t>
  </si>
  <si>
    <t>Intel Predicts Singularity by 2048</t>
  </si>
  <si>
    <t>Conference keynote, quoted ina popular article</t>
  </si>
  <si>
    <t>Humans merge with AI within 40 years</t>
  </si>
  <si>
    <t>In his closing keynote speech Rattner said that Ray Kurzweil’s concept of ‘the Singularity’, a point when human and artificial intelligence  merges to create something bigger than itself, could be just 40 years  away. [...] Rattner believes that these sort of advances could be less than half a  lifetime away because of the way that technology is advancing at an  exponential rate.</t>
  </si>
  <si>
    <t>Timeline / Plan (Intel Developer Forum keynote, implies this to be an encouragement for developers to work on such technology)</t>
  </si>
  <si>
    <t>Noncausal model / Causal model (Seems to blend hardware trends with concrete arguments of something might be accomplished, a la Kurzweil)</t>
  </si>
  <si>
    <t>Only a second-hand quote is available</t>
  </si>
  <si>
    <t>Korb</t>
  </si>
  <si>
    <t>2050/2200/2500</t>
  </si>
  <si>
    <t>Kurzweil</t>
  </si>
  <si>
    <t>The Singularity is Near</t>
  </si>
  <si>
    <t>Delete, duplicate</t>
  </si>
  <si>
    <t>“However, I do expect that full MNT will emerge prior to strong AI, but only by a few years (around 2025 for nanotechnology, around 2029 for strong AI).”, “We will have the requisite hardware to emulate human intelligence with supercomputers by the end of this decade and with personal-computer-size devices by the end of the following decade. We will have effective software models of human intelligence by the mid-2020s.”, “With both the hardware and software needed to fully emulate human intelligence, we can expect computers to pass the Turing test, indicating intelligence indistinguishable from that of biological humans, by the end of the 2020s.”</t>
  </si>
  <si>
    <t>Timeline / Scenario / Metastatement</t>
  </si>
  <si>
    <t>Noncausal model / Causal model / Expert authority</t>
  </si>
  <si>
    <t>The Web Within Us: Minds and Machines Become One</t>
  </si>
  <si>
    <t>$1000 computer equal to a human brain in 2019, nanotech to scan the brain in 2030</t>
  </si>
  <si>
    <t>The Age of Spiritual Machines</t>
  </si>
  <si>
    <t>Delete, duplicate (and wrong)</t>
  </si>
  <si>
    <t>2019, 2099</t>
  </si>
  <si>
    <t>(on 2019)“There continue to be differences between human and machine intelligence, but the advantages of human intelligence are becoming more difficult to identify and articulate. Computer intelligence is thoroughly interwoven into the mechanisms of civilization and is designed to be outwardly subservient to apparent human control.” (on 2099) “Machine-based intelligences derived entirely from these extended models of human intelligence claim to be human, although their brains are not based on carbon-based cellular processes, but rather electronic and photonic “equivalents.””</t>
  </si>
  <si>
    <t>Timeline / Scenario / Metastatement</t>
  </si>
  <si>
    <t>How My Predictions are Faring</t>
  </si>
  <si>
    <t>2029 (Turing Test)</t>
  </si>
  <si>
    <t>One of my key (and consistent) predictions is that a computer will pass the Turing test by 2029. The first long-term prediction on the Long Now Foundation website is a bet that I have with Mitch Kapor regarding this prediction. Mitch and I put up $20,000 in 2002,and this amount plus interest will go to the foundation of the winner’s choice. I will win if a computer passes the Turing test by 2029 (and we have elaborate rules that we negotiated for how to implement the Turing test), and Mitch will win if that does not happen.</t>
  </si>
  <si>
    <t>Leach</t>
  </si>
  <si>
    <t>Science Shapes Tomorrow</t>
  </si>
  <si>
    <t>in a few years</t>
  </si>
  <si>
    <t>Given these four abilities, a man-made machine could be as truly intelligence (or more intelligent) than any man... The answer seems to be 'good' - in fact, it may come within a few years. [...] So it looks as if we are a long way off a true man-made brain: a target of a million man-made components to the cubic foot, compared to 10,000 million plus the staggering interconnections in the human brain. Yes, at present we are, but for two reasons we may not be so indefinitely. [...] The first reason is simply further miniaturization. In America, a scientist is perfecting an electronic switch shaped like a wafer [...] The other line attack is rather more subtle, and extraordinarily fascinating. It hinges on the fact that our brains are in fact comparatively badly organized, inaccurate and slow. [...] To copy their immense complexity would be practically impossible; but we may not need to. Why not design and build our electronic circuitry especially for logical and abstract thinking?</t>
  </si>
  <si>
    <t>Timeline / Plan (Gives a target year, argues for ways of creating an AI)</t>
  </si>
  <si>
    <t>Causal model / Philosophical argument (Cites ongoing miniaturization work that might achieve the densities of the human brain; suggests that not all of the complexity in the human brain is necessary for a computer)</t>
  </si>
  <si>
    <t>Littman</t>
  </si>
  <si>
    <t>10%: 2050 50%: 2062 90%: 2112</t>
  </si>
  <si>
    <t>Loosemore</t>
  </si>
  <si>
    <t>2015 - 2020 - 2025</t>
  </si>
  <si>
    <t>McCarthy</t>
  </si>
  <si>
    <t>From here to human-level AI</t>
  </si>
  <si>
    <t>AI (early)</t>
  </si>
  <si>
    <t>21st century</t>
  </si>
  <si>
    <t>Human-level AI will be achieved, but new ideas are almost certainly needed, so a date cannot be reliably predicted—maybe five years, maybe five hundred years. I’d be inclined to bet on this 21st century. [...]  I doubt that a human-level intelligent program needs structures corresponding to all these entities and to theothers that might have been listed. A generally intelligent logical program probably needs only its monotonic and nonmonotonic reasoning mechanisms plus mechanisms for entering and leaving contexts. The rest are handled byparticular functions and predicates.</t>
  </si>
  <si>
    <t>Timeline / Metastatement (A generally intelligence system only needs 'monotonic and nonmonotonic reasoning systems, plus mechanisms for entering and leaving contexts')</t>
  </si>
  <si>
    <t>Michie</t>
  </si>
  <si>
    <t>Machines and the theory of intelligence</t>
  </si>
  <si>
    <t>Computing system exhibiting intelligence at adult human level ~2 experts: 1983 ~16 experts: 1993 ~19 experts: 2023 ~25 experts: Later than 2023</t>
  </si>
  <si>
    <t>See drawing on Sheet 2.</t>
  </si>
  <si>
    <t>Expert authority (Survey of "sixty-seven British and American computer scientists working in, or close to, the machine intelligence field")</t>
  </si>
  <si>
    <t>Minsky</t>
  </si>
  <si>
    <t>Computation: Finite and Infinite machines</t>
  </si>
  <si>
    <t>within a generation</t>
  </si>
  <si>
    <t>“Within a generation.. few compartments of intellect will remain outside the machine’s realm - the problem of creating ‘artificial intelligence’ will be substantially solved.”</t>
  </si>
  <si>
    <t>Moravec</t>
  </si>
  <si>
    <t>INTELLIGENT MACHINES: How to get there from here and What to do afterwards</t>
  </si>
  <si>
    <t>Unpublished manuscript</t>
  </si>
  <si>
    <t>Suppose my projections are correct, and the hardware requirements for human equivalence are available in 10 years for about the current price of a medium large computer.  Suppose further that software development keeps pace (and it should be increasingly easy, because big computers are great programming aids), and machines able to think as well as humans begin to appear in 10 years.</t>
  </si>
  <si>
    <t>Plan / Timeline (In addition to extrapolating the hardware requirements, offers several technical suggestions of how the requirements might be met)</t>
  </si>
  <si>
    <t>Causal model (technical, hardware) / Expert authority (software) (Gives detailed technical arguments for the hardware side, but says little about the software side)</t>
  </si>
  <si>
    <t>Robot: Mere Machine to Transcendent Mind</t>
  </si>
  <si>
    <t>Home cleaning robots: 2005 Reptile-level robots with general-purpose perception, manipulation and mobility: 2010 Mouse-level robots capable of adaptive learning: 2020 Monkey-level robots capable of simulating and modeling the world around them: 2030 Human-level robots capable of reasoning: 2040</t>
  </si>
  <si>
    <t>Timeline / Scenario / Metastatement (Gives dates; sugests various consequences of improved hardware and describes what the robots will be like; argues that MIPS is the main factor influencing the sophistication of robot intelligence)</t>
  </si>
  <si>
    <t>Noncausal model / Causal model / Expert authority (Extrapolates from hardware; speculates on what kinds of robots will be in demand in various homes)</t>
  </si>
  <si>
    <t>When will computer hardware match the human brain?</t>
  </si>
  <si>
    <t>Human-equivalent hardware for $1000 by 2020s</t>
  </si>
  <si>
    <t>At the present rate, computers suitable for humanlike robots will appear in the 2020s. Can the pace be sustained for another three decades? The graph shows no sign of abatement. If anything, it hints that further contractions in time scale are in store.</t>
  </si>
  <si>
    <t>Causal model / Noncausal model (Provides a technical estimate of the computing capacity of the human brain; relies on noncausal extrapolations for projecting the development of computer hardware. Arguably also expert authority, because doesn't provide references for technical claims, but these can in principle be verified independently from the author.)</t>
  </si>
  <si>
    <t>Mind Children</t>
  </si>
  <si>
    <t>Humanlike computer available for $10 million: before 2010 For $1000: by 2030</t>
  </si>
  <si>
    <t>Timeline / Scenario / Metastatement (Predicts a date, speculates on the consequences and the path there, claims that hardware is the main constraint on AI)</t>
  </si>
  <si>
    <t>Noncausal model / Expert authority (Hardware extrapolation)</t>
  </si>
  <si>
    <t>More</t>
  </si>
  <si>
    <t>2040-2150</t>
  </si>
  <si>
    <t>More (1995): “Future Forecasts... Human Level AI: 2040-2150”</t>
  </si>
  <si>
    <t>Non-expert(?) authority (Philosopher, futurist)</t>
  </si>
  <si>
    <t>Neil Jacobstein</t>
  </si>
  <si>
    <t>Third Panel Discussion</t>
  </si>
  <si>
    <t>within our lifetime</t>
  </si>
  <si>
    <t>So I take it you think there is a non-neglible probability that we will have advanced AI in our lifetimes. "Correct."</t>
  </si>
  <si>
    <t>Nilsson</t>
  </si>
  <si>
    <t>Merge with other Nilsson</t>
  </si>
  <si>
    <t>10% chance:  2030, 50% chance:  2050, 90% chance: 2100</t>
  </si>
  <si>
    <t>Expert authority ("...one of the founding researchers in the discipline of Artificial  intelligence. He is the Kumagai Professor of Engineering, Emeritus in  Computer Science at Stanford University. He is particularly famous for  his contributions to search, planning, knowledge representation, and robotics. ")</t>
  </si>
  <si>
    <t>The Quest for Artificial Intelligence</t>
  </si>
  <si>
    <t>sometime in this century</t>
  </si>
  <si>
    <t>Independently of the various concerns about the appropriateness of (andeven the denition of) HLAI as a goal, I think we'll indeed achieve it. I won'tpredict when except that it will probably be sometime in this century.</t>
  </si>
  <si>
    <t>Expert authority (Keeps the prediction intentionally vague, does not give reason for prediction; AI researcher)</t>
  </si>
  <si>
    <t>Orseau</t>
  </si>
  <si>
    <t>10%: 2017 50%: 2032 90%: 2100</t>
  </si>
  <si>
    <t>Ozkural</t>
  </si>
  <si>
    <t>2025/2030/2045</t>
  </si>
  <si>
    <t>P. McCorduck</t>
  </si>
  <si>
    <t>Machines Who Think</t>
  </si>
  <si>
    <t>&lt;2029</t>
  </si>
  <si>
    <t>“I only mean to say that, as plausible as “Out to Pasture in the Elysian Fields” or the “NanoGenRoboNightmare” are, any of these others, or a combination of them could happen in the next 50 years.”</t>
  </si>
  <si>
    <t>Timeline / Scenario</t>
  </si>
  <si>
    <t>Non-expert authority (Journalist, writer)</t>
  </si>
  <si>
    <t>Pelaez &amp; Kyriakou</t>
  </si>
  <si>
    <t>Robots, genes, and bytes, technology development and social changes toward the year 2020</t>
  </si>
  <si>
    <t>Intelligent systems capable of making decisions in the field of human decision-making: 2013 Intelligent robots with the ability to see, hear and perform other sensory functions, able to think, make decisions and act in ways similar to human beings: 2027</t>
  </si>
  <si>
    <t>Japanese experts anticipate, between the years 2013 and 2027, the development ofrobots characterized by the use of intelligent systems allowing them to keep and reuse the previously achieved skills and knowledge.</t>
  </si>
  <si>
    <t>Expert authority (Survey of "Japanese experts", presumably in the field of robotics. The source given is National Institute of Science and Technology Policy, The Seventh Technology Foresight. Future Technology in Japantoward the Year 2030, Science and Technology Foresight Centre, Ministry of Education, Culture, Sports, Science andTechnology, Tokyo (Japan), 2001.)</t>
  </si>
  <si>
    <t>Journal article (1996, 2002, 2005; original date retained)</t>
  </si>
  <si>
    <t>Robots with the capacity to make decisions in relation to the tasks done, 3D vision capabilities, integration with a natural language system, and a capability of moving in an environment not previously known: 2025</t>
  </si>
  <si>
    <t>Expert authority (Delphi method survey of unspecified experts, again presumably robotics ones. The sources given are Grupo de Estudio sobre Tendencias Sociales (GETS), Estudio Delphi sobre tendencias cientifico-tecnologicas, Sistema, Madrid, 1996;GETS, Estudio Delphi sobre tendencias cientifico-tecnologicas, Sistema, Madrid, 2002; GETS, Estudio Delphi sobre tendencias cientificotecnologicas,Sistema, Madrid 2005.)</t>
  </si>
  <si>
    <t>Peter J. Bentley</t>
  </si>
  <si>
    <t>Homo Sapiens Facticius</t>
  </si>
  <si>
    <t>Book chapter</t>
  </si>
  <si>
    <t>2057 - 2107</t>
  </si>
  <si>
    <t>We can also evolve neural networks within computers and improve theirabilities to perform different functions.This may prove to be the best way to create a true artificial intelligence. Thenetwork of neurons in our skulls is simply too complex to untangle – even if weknow the connections, the behaviour of each individual neuron is slightly different, asbiological studies have shown. [...] Perhaps in 50 or 100 years we may have a true artificial intelligence. A brain thatevolved and developed under our guidance (but not according to our preconceiveddesign of what a brain “should” do). Such an artificial mind would be made fromneural networks like our own.</t>
  </si>
  <si>
    <t>Timeline / Plan / Metastatement (AI in 50-100 years; AIs could be developed by evolving neural networks; once AIs exist, they will have been built using a neural network architecture)</t>
  </si>
  <si>
    <t>Expert authority (author and computer scientist based at University College London)</t>
  </si>
  <si>
    <t>Peter Voss</t>
  </si>
  <si>
    <t>Increased Intelligence, Improved Life</t>
  </si>
  <si>
    <t>Popular talk</t>
  </si>
  <si>
    <t>2012 - 2017</t>
  </si>
  <si>
    <t>How far are we from AGI?  Well, I believe we might be closer to it than most people believe: almost certainly less than ten years and quite likely less than five.  There are some significant shortcuts to AGI that I believe are overlooked.  There are a lot of unnecessary problems being addressed and a lot of unnecessarily difficult paths are being followed.  I don’t believe hardware power is a serious limitation, and I believe that out of the millions of pieces of the puzzle that are out there, the problem is to identify the ones that need to be picked and put together.</t>
  </si>
  <si>
    <t>Timeline / Metastatement (Hardware isn't the issue, the necessary pieces of the puzzle are out there already)</t>
  </si>
  <si>
    <t>10%/50%/90%: 2032/2052/2072</t>
  </si>
  <si>
    <t>Expert authority (AI researcher, publications in AGI)</t>
  </si>
  <si>
    <t>Rollo Carpenter</t>
  </si>
  <si>
    <t>Rollo Carpenter Interview - Loebner 2006 Winner</t>
  </si>
  <si>
    <t>Turing test passed by 2016</t>
  </si>
  <si>
    <t>This is the second year Rollo has won with a 'Jabberwacky' chatbot developed by his company Icogno.  These bots are constantly learning online, running on windows servers with Dual Xeon's. Joan's character is that of a 26 year old writer and development of this persona was helped by the english writer Ariadne Tampion. The bot boasts an incredible 5 million lines availabe for it's use and Rollo predicts that the full Turing test will be passed by the year 2016.</t>
  </si>
  <si>
    <t>Expert(?) authority</t>
  </si>
  <si>
    <t>Sandberg &amp; Bostrom</t>
  </si>
  <si>
    <t>Machine Intelligence Survey</t>
  </si>
  <si>
    <t>Technical report</t>
  </si>
  <si>
    <t>Assuming no global catastrophe halts progress, by what year would you assign a 10%/50%/90% chance of the development of human-level machine intelligence? Median estimate for 10%: 2028 Median estimate for 50%: 2050 Median estimate for 90%: 2150</t>
  </si>
  <si>
    <t>Expert authority (survey)</t>
  </si>
  <si>
    <t>Schmidhuber</t>
  </si>
  <si>
    <t>The New AI: General &amp; Sound &amp; Relevant for Physics</t>
  </si>
  <si>
    <t>A new "greatest moment in computing history" possible in 2015, and an "Omega Point" around 2040</t>
  </si>
  <si>
    <t>This list seems to suggest that each major breakthrough tends to come roughlytwice as fast as the previous one. Extrapolating the trend, optimists shouldexpect the next radical change to manifest itself one quarter of a century afterthe most recent one, that is, by 2015, which happens to coincide with thedate when the fastest computers will match brains in terms of raw computingpower, according to frequent estimates based on Moore’s law. The author isconfident that the coming 2015 upheaval (if any) will involve universal learningalgorithms and G¨odel machine-like, optimal, incremental search in algorithmspace [56]—possibly laying a foundation for the remaining series of faster andfaster additional revolutions culminating in an “Omega point” expected around2040.</t>
  </si>
  <si>
    <t>New Millennium AI and the Convergence of History</t>
  </si>
  <si>
    <t>Probably some of these are duplicates?</t>
  </si>
  <si>
    <t>Omega point in 2030 - 2040</t>
  </si>
  <si>
    <t>Extrapolating the trend, we should expect the next radical change to manifest itself one quarter of acentury after the most recent one, that is, by 2015, when some computers will already match brains interms of raw computing power, according to frequent estimates based on Moore’s law, which suggestsa speed-up factor of roughly 1000 per decade, give or take a few years. The remaining series of fasterand faster additional revolutions should converge in an Omega point (term coined by Pierre Teilhard deChardin, 1916) expected between 2030 and 2040, when individual machines will already approach the rawcomputing power of all human brains combined</t>
  </si>
  <si>
    <t>Noncausal model / Causal model / Expert authority (Extrapolates from past trends; gives examples of software innovations to suggest that the software side is keeping up with the hardware, but does not give an argument for why these examples would predict anything in particular at the given time)</t>
  </si>
  <si>
    <t>Shane Legg</t>
  </si>
  <si>
    <t>90% confidence for AGI between 2018 and 2036</t>
  </si>
  <si>
    <t>Third observation: it looks like we’re heading towards 10^20 FLOPS before 2030, even if things slow down a bit from 2020 onwards.  That’s just plain nuts.  Let me try to explain just how nuts: 10^20 is about the number of neurons in all human brains combined.  It is also about the estimated number of grains of sand on all the beaches in the world.  That’s a truly insane number of calculations in 1 second. [...]  Conclusion: computer power is unlikely to be the issue anymore in terms of AGI being possible.  The main question is whether we can find the right algorithms.  Of course, with more computer power we have a more powerful tool with which to hunt for the right algorithms and it also allows any algorithms we find to be less efficient.  Thus growth in computer power will continue to be an important factor. [...]  Having dealt with computation, now we get to the algorithm side of things.  One of the big things influencing me this year has been learning about how much we understand about how the brain works, in particular, how much we know that should be of interest to AGI designers.  I won’t get into it all here, but suffice to say that just a brief outline of all this information would be a 20 page journal paper (there is currently a suggestion that I write such a paper next year with some Gatsby Unit neuroscientists, but for the time being I’ve got too many other things to attend to).  At a high level what we are seeing in the brain is a fairly sensible looking AGI design.  You’ve got hierarchical temporal abstraction formed for perception and action combined with more precise timing motor control, with an underlying system for reinforcement learning.  The reinforcement learning system is essentially a type of temporal difference learning though unfortunately at the moment there is evidence in favour of actor-critic, Q-learning and also Sarsa type mechanisms — this picture should clear up in the next year or so.  The system contains a long list of features that you might expect to see in a sophisticated reinforcement learner such as pseudo rewards for informative queues, inverse reward computations, uncertainty and environmental change modelling, dual model based and model free modes of operation, things to monitor context, it even seems to have mechanisms that reward the development of conceptual knowledge.  When I ask leading experts in the field whether we will understand reinforcement learning in the human brain within ten years, the answer I get back is “yes, in fact we already have a pretty good idea how it works and our knowledge is developing rapidly.”  The really tough nut to crack will be how the cortical system works. There is a lot of effort going into this, but based on what I’ve seen, it’s hard to say just how much real progress is being made.  From the experimental neuroscience side of things we will soon have much more detailed wiring information, though this information by itself is not all that enlightening.  What would be more useful is to be able to observe the cortex in action and at the moment our ability to do this is limited.  Moreover, even if we could, we would still most likely have a major challenge ahead of us to try to come up with a useful conceptual understanding of what is going on.  Thus I suspect that for the next 5 years, and probably longer, neuroscientists working on understanding cortex aren’t going to be of much use to AGI efforts.  My guess is that sometime in the next 10 years developments in deep belief networks, temporal graphical models, liquid computation models, slow feature analysis etc. will produce sufficiently powerful hierarchical temporal generative models to essentially fill the role of cortex within an AGI.  I hope to spend most of next year looking at this so in my next yearly update I should have a clearer picture of how things are progressing in this area.  Right, so my prediction for the last 10 years has been for roughly human level AGI in the year 2025 (though I also predict that sceptics will deny that it’s happened when it does!)  This year I’ve tried to come up with something a bit more precise.  In doing so what I’ve found is that while my mode is about 2025, my expected value is actually a bit higher at 2028.  This is not because I’ve become more pessimistic during the year, rather it’s because this time I’ve tried to quantify my beliefs more systematically and found that the probability I assign between 2030 and 2040 drags the expectation up.  Perhaps more useful is my 90% credibility region, which from my current belief distribution comes out at 2018 to 2036.</t>
  </si>
  <si>
    <t>Timeline / Scenario / Metastatement (AGI betweeen 2018 and 2036; hardware will increase to such a point as to not matter anymore; neuroscience will reveal the keys for AGI)</t>
  </si>
  <si>
    <t>Simon</t>
  </si>
  <si>
    <t>The Shape of Automation for Men and Management</t>
  </si>
  <si>
    <t>“machines will be capable, within twenty years, of doing any work that a man can do.”</t>
  </si>
  <si>
    <t>Expert authority (Professor at CMU)</t>
  </si>
  <si>
    <t>Smart</t>
  </si>
  <si>
    <t>Considering the Singularity: A Coming World of Autonomous Intelligence (A.I.)</t>
  </si>
  <si>
    <t>Around 2041-2061</t>
  </si>
  <si>
    <t>Even the evolutionary developmental history which allowed australopithecus to advance very quickly, in evolutionary timescales, through homo habilis and homo erectus to modern homo sapiens, over a span of 8-10 million years, represents less than one year in the hyper-accelerated  technologic evolutionary developmental time. We begin to suspect, incredibly, that even this type of higher-level discovered complexity"  will be recapitulated within the coming machine substrate in one very  interesting year of development only a few decades from the present date (2041? 2061?)."</t>
  </si>
  <si>
    <t>Noncausal model / Expert authority (Kurzweil-style extrapolation of trends; however, no calculations are provided.)</t>
  </si>
  <si>
    <t>Solomonoff</t>
  </si>
  <si>
    <t>Machine Learning, Past and Future</t>
  </si>
  <si>
    <t>Conference lecture</t>
  </si>
  <si>
    <t>&lt;2026</t>
  </si>
  <si>
    <t>When A. I. pays a significant role in the reduction of this timeconstant, we begin to move toward the singularity. At the present timeI believe we have a good enough understanding of machine learning, for this to take place. While I hesitate to guess as to just when the singularity will occur, I would be much surprised if it took as much as 20 years. [...]  How far are we from serious A.I.? It is my impression that we are not very far.Koza's system is very good, and though it is quite slow, there are severaltechniques for speeding it up and augmenting its functionality.Another promising system is Schmidhuber's OOPS (Sch 02). It uses Levinsearch over a Turing complete set of instructions tofind solutions to problems,and has been able to find recursive solutions for them. Though it suffers from various deficiencies, most of them can be corrected with techniques that havebeen already developed in the machine learning community.In a more general context, we have just about all the needed tools and parts.It remains only to put them together."</t>
  </si>
  <si>
    <t>Timeline / Plan (Suggests when we'll have AI, and some of the techniques necessary for achieving it.)</t>
  </si>
  <si>
    <t>Expert authority / Causal model / Philosophical argument ("We have just about all the needed tools and parts, it remains only to put them together")</t>
  </si>
  <si>
    <t>Sutton, quoted by Legg</t>
  </si>
  <si>
    <t>Sutton on Human Level AI</t>
  </si>
  <si>
    <t>Prof. Rich Sutton, probably the most famous person in the field of reinforcement learning, gave a talk today at the Gatsby Unit.  I was expecting a standard introduction to reinforcement learning to begin with, but it wasn’t to be.  Instead he kicked off with 20 minutes about  the singularity.  Audience: So when do you expect human level AI?  Rich: Roughly 2030.</t>
  </si>
  <si>
    <t>Szabo</t>
  </si>
  <si>
    <t>2150/2200</t>
  </si>
  <si>
    <t>Szabo (1995): “Future Forecasts... Human Level AI: 2150/2200”</t>
  </si>
  <si>
    <t>Non-expert authority ("thinker about history, law and economics")</t>
  </si>
  <si>
    <t>The Futurist</t>
  </si>
  <si>
    <t>Timing the Singularity</t>
  </si>
  <si>
    <t>2065 (The article also makes its own prediction about the Singularity, but I'm not including it since it defines the Singularity as "The event when the rate of technological change becomes human-surpassing", and it's unclear whether this necessarily involves the creation of AI.)</t>
  </si>
  <si>
    <t>Kurzweil wrote with great confidence, in 2005, that the Singularity would arrive in 2045.  One thing I find about Kurzweil is that he usually predicts the nature of an event very accurately, but overestimates the rate of progress by 50%.  Part of this is because he insists that computer power per dollar doubles every year, when it actually doubles every 18 months, which results in every other date he predicts to be distorted as a downstream byproduct of this figure.  Another part of this is that Kurzweil, born in 1948, is taking extreme measures to extend his lifespan, and quite possibly may have an expectation of living until 100 but not necessarily beyond that.  A Singularity in 2045 would be before his century mark, but herein lies a lesson for us all.  Those who have a positive expectation of what the Singularity will bring tend to have a subconscious bias towards estimating it to happen within their expected lifetimes.  We have to be watchful enough to not let this bias influence us.  So when Kurzweil says that the Singularity will be 40 years from 2005, we can apply the discount to estimate that it will be 60 years from 2005, or in 2065. </t>
  </si>
  <si>
    <t>Philosophical argument / Noncausal model / Expert authority (Expert authority mostly because no reference in given for "Kurzweil overestimates the rate of progress by 50%", though this could in principle be checked)</t>
  </si>
  <si>
    <t>Tipler</t>
  </si>
  <si>
    <t>Inevitable Existence and Inevitable Goodness of the Singularity</t>
  </si>
  <si>
    <t>The Singularity, as every reader of this journal knows, refers to thecoming of an artificial intelligence program that is capable of equalinghuman rationality [...] Ray Kurzweil (2005) expects the Singularity to occur by2045, and I myself place it earlier still: by 2030</t>
  </si>
  <si>
    <t>Non-expert authority (Physicist and cosmologist. No reason provided, though cites two of his books that might contain a better argument)</t>
  </si>
  <si>
    <t>Turing</t>
  </si>
  <si>
    <t>Computing Machinery and Intelligence</t>
  </si>
  <si>
    <t>30% pass rate on five-minute Turing Test by 2000</t>
  </si>
  <si>
    <t>&gt;&gt;2000</t>
  </si>
  <si>
    <t>I believe that in about fifty years' time it will be possible, to programme computers, with a storage capacity of about 109, to make them play the imitation game so well that an average interrogator will not have more than 70 per cent chance of making the right identification after five minutes of questioning.</t>
  </si>
  <si>
    <t>Expert authority (No reason provided for this year)</t>
  </si>
  <si>
    <t>Vinge</t>
  </si>
  <si>
    <t>Technological Singularity</t>
  </si>
  <si>
    <t>Conference paper (reprint)</t>
  </si>
  <si>
    <t>2005-2030</t>
  </si>
  <si>
    <t>(Charles Platt has pointed out that AI enthusiasts have been making claims like this for thirty years. Just so I'm not guilty of a relative-time ambiguity, let me be more specific: I'll be surprised if this event occurs before 2005 or after 2030.) Now in 2003, I still think this time range statement is reasonable.</t>
  </si>
  <si>
    <t>Restatement (reprint of 1993 article)</t>
  </si>
  <si>
    <t>Vinge, V.</t>
  </si>
  <si>
    <t>Signs of the Singularity</t>
  </si>
  <si>
    <t>...I  said I'd be surprised if the singularity had not happened by 2030. I'll stand by that claim, assuming we avoid the showstopping catastrophes--things like nuclear war, superplagues, climate crash--that we properly spend our anxiety upon. [...] And yet there are a couple of trends that at least raise the possibility of the technological singularity. The first is a very long-term trend, namely Life's tendency, across aeons, toward greater complexity. [...] In the last few thousand years, humans have begun the next step, creating tools to support cognitive function [...]  If the economic demand for improved hardware continues, it looks like Moore's Law can continue for some time--though eventually we'll need  novel component technology (perhaps carbon nanotubes) and some new method of high-speed emplacement (perhaps self-assembly). But what about that economic demand? Here is the remarkable thing about Moore's Law: it enables improvement in communications, embedded logic, information storage, planning, and design--that is, in areas that are  directly or indirectly important to almost all enterprise. As long as the software people can successfully exploit Moore's Law, the demand for this progress should continue. [...] Brooks sets several intermediate challenges. Such goals can help us measure the progress that is being made. More generally, it would be good to have indicators and counterindicators to watch for.</t>
  </si>
  <si>
    <t>Timeline / Scenario / Plan (Predicts singularity by 2030; talks about the consequences of the Singularity; talks about e.g. intermediate goals that could help measure progress towards the Singularity)</t>
  </si>
  <si>
    <t>Noncausal model / Causal model / Philosophical argument(?) (Hardware extrapolation; also gives e.g. reasons for why we should presume the economic demand for hardware to keep up)</t>
  </si>
  <si>
    <t>Waltz</t>
  </si>
  <si>
    <t>The Prospects for Building Truly Intelligent Machines</t>
  </si>
  <si>
    <t>Hardware: 2017 Software: Possibly much later, requiring several 20-year experiments</t>
  </si>
  <si>
    <t>In my estimation, these learning methods will only be suitable for producing modules of an overall learning system. A truly intelligent system must contain many modules. It seems very unlikely that the organization of an entire brain or mind could be automatically learned, starting with a very large, randomly interconnected system. [...]  The Connection Machine system, currently probably the fastest in the world, can carry out the kinds of calculations we think the brain uses at the rate of about 3.6 * 10^12 bits a second, a factor of about twenty million away from matching the brain's power [...] The stated goal of the DARPA (Defense Advanced Research Projects Agency) Strategic Computing Initiative is to achieve a thousandfold increase in computing power over the next ten years, and there is good reason to expect that this goal can be achieved. [...] If a speedup of one thousand times every ten years can be achieved, a computer comparable to the processing power of the brain could be built for $20 million by 2012. [...]  ...we find that the total memory capacity of the brain is 4 * 10^16 bytes. [...] Given its long-term price decline of roughly a factor of ten every five years, the cost of 4 * 10^16 bytes of memory will be in the $20 million range within thirty years, so that the time at which we might expect to build a computer with the potential to match human intelligence would be around the year 2017. As suggested earlier, however, building the hardware may be the easiest part; the need to untangle the mysteries of the structure and functioning of the mind, to gather the knowledge both innate and learned, and to engineer the software for the entire system will probably require time that goes well beyond 2017. Once we have a piece of hardware with brain-level power and appropriate a priori structure, it still might take as long as the twenty years humans require to reach adult-level mental competence! More than one such lengthy experiment is likely to be required.</t>
  </si>
  <si>
    <t>Timeline / Scenario / Metastatement (We might have the hardware by 2017; if we do, it would still take a long time to develop the software, possibly involving many proto-AIs "raised to adulthood" first; an AI will have to be modular)</t>
  </si>
  <si>
    <t>Expert authority / Causal model / Philosophical argument</t>
  </si>
  <si>
    <t>Wang</t>
  </si>
  <si>
    <t>2020/2030/2050</t>
  </si>
  <si>
    <t>Warwick</t>
  </si>
  <si>
    <t>March of the Machines: The Breakthrough In Artificial Intelligence</t>
  </si>
  <si>
    <t>&lt;2050</t>
  </si>
  <si>
    <t>And for all of this we are not looking a million or even a thousand years ahead, but just into the next century, maybe in the next 25 years, and very likely before 2050</t>
  </si>
  <si>
    <t>Yudkowsky</t>
  </si>
  <si>
    <t>Yudkowsky's AI (again)</t>
  </si>
  <si>
    <t>E-mail</t>
  </si>
  <si>
    <t>The most realistic estimate for a seed AI transcendence is 2020; nanowar, before 2015.</t>
  </si>
  <si>
    <t>Staring into the singularity</t>
  </si>
  <si>
    <t>Upper bound of 2035</t>
  </si>
  <si>
    <t>“The most we can say about 2035 is that it seems like a reasonable upper bound, given the current rate of progress.  The lower bound?  Thirty seconds.  We may not know about all the research out there, after all.”</t>
  </si>
  <si>
    <t>Timeline</t>
  </si>
  <si>
    <t>Noncausal model / Non-expert authority (Cites various technology predictions, the most conservative of which put human-equivalent computing power and atomic-scale manipulation of matter at 2035; but provides no/little [causal] reason for why these would be the relevant milestones for developing AI, while admitting that AI is a software problem)</t>
  </si>
  <si>
    <t>Brad Darrach</t>
  </si>
  <si>
    <t>Meet Shakey, the First Electronic Person</t>
  </si>
  <si>
    <t>1973-1985</t>
  </si>
  <si>
    <t>As referenced in Dreyfus, What Computers Still Can't Do (1990): “Several distinguished computer scientists are quoted as predicting that in from three [1973] to fifteen years [1985] ‘we will have a machine with the general intelligence of an average human being... and in a few months it will be at genius level...”</t>
  </si>
  <si>
    <t>Expert authority (only claims of experts available)</t>
  </si>
  <si>
    <t>Firschein</t>
  </si>
  <si>
    <t>Forecasting and Assessing the Impact of Artificial Intelligence on Society</t>
  </si>
  <si>
    <t>Delete (duplicate)</t>
  </si>
  <si>
    <t>Conference article</t>
  </si>
  <si>
    <t>Adult-human level AI in:
5 years: 0 experts
10 years: 1 expert
20 years: 16 experts
50 years: 20 experts
More than 50 years: 26 years</t>
  </si>
  <si>
    <t>Table 7, prediction of 26  AI experts (out of 63 respondants)</t>
  </si>
  <si>
    <t>Expert authority ("...members of the International Joint Artificial Intelligence Council and to other experts in the AI field throughout the world. ... twenty-one responses were obtained. An additional mailing was sent to the San Fransisco IEEE Systems, Man, and Cybernetics Society, and a total of twenty questionnaires were received.")</t>
  </si>
  <si>
    <t>Michie, quoted by Good</t>
  </si>
  <si>
    <t>some future social repercussions of computers</t>
  </si>
  <si>
    <t>Cites professor Donald Michie as predicting AI in 1976; predicts reptilian-brain equivalence at 1980+-3, intelligent machines in 1993+-10, and ultraintelligent machines in 1994+-10.</t>
  </si>
  <si>
    <t>At least one Professor of Machine Intelligence,Donald Michie of Edinburgh, predicts that he willhave an intelligent robot by 1976. [...] No. 5 Ultraparallel: large fraction of componentsin action at any one time;c. 500,000,000 B.C. (reptilian brains) andperhaps about 1980 ± 3 A.D. Notnecessarily entirely digital; perhaps cryogenic down power consumption. No. 6 Ultraparallel, but with laser informationhandling: pulse repetition frequencyabout 1015 per sec; c. 1986 ± 4. No. 7 IM, the intelligent machine, or I am"machine (which unexpectedly says"Cogito, ergo sum"f); c. 1993 ± 10. No. 8 UIM, the ultraintelligent machine, or "Iam that I am" machine: c. 1994 ± 10."</t>
  </si>
  <si>
    <t>Timeline / Scenario (Makes predictions about when there will be AI, and also of what their consequences would be)</t>
  </si>
  <si>
    <t>Causal model / Philosophical argument / Expert authority</t>
  </si>
  <si>
    <t>Vinge</t>
  </si>
  <si>
    <t>The Coming Technological Singularity: How to Survive in the Post-Human Era</t>
  </si>
  <si>
    <t>2005 - 2030</t>
  </si>
  <si>
    <t>[The creation of superintelligent AI, large computer networks waking up", HCI radically boosting human intelligence] depend in large part on improvements in computer hardware. Progress in computer hardware has followed an amazingly steady curve in the last few decades [16]. Based largely on this trend, I believe that the creation of greater than human intelligence will occur during the next thirty years.  (Charles Platt [19] has pointed out the AI enthusiasts have been making claims like this for the last thirty years. Just so I'm not guilty of a relative-time ambiguity, let me more specific: I'll be surprised if this event occurs before 2005 or after 2030.)"</t>
  </si>
  <si>
    <t>Timeline (Posits a data range during which something might happen; arguably also a scenario as it presumes that computer hardware trends continue, and that hardware is enough to create AI)</t>
  </si>
  <si>
    <t>Noncausal model (Extrapolates from trends in computer hardware)</t>
  </si>
  <si>
    <t>Yes</t>
  </si>
  <si>
    <t>Delete?</t>
  </si>
  <si>
    <t>yes</t>
  </si>
  <si>
    <t>yes, but relevant</t>
  </si>
  <si>
    <t>http://longbets.org/1/</t>
  </si>
  <si>
    <t>Web bet</t>
  </si>
  <si>
    <t>“By 2029 no computer - or "machine intelligence" - will have passed the Turing Test.” PREDICTOR
Mitchell Kapor, CHALLENGER
Ray Kurzweil</t>
  </si>
  <si>
    <t>Kapor</t>
  </si>
  <si>
    <t>After 2029</t>
  </si>
  <si>
    <t>maybe (made three years apart from other kurzweil one, and very similar)</t>
  </si>
  <si>
    <t>no? one of the duplicates should stay, and this seems the earliest</t>
  </si>
  <si>
    <t>? Useful to keep statements other than medians (since almost none are)</t>
  </si>
  <si>
    <t>? I don't understand problem</t>
  </si>
  <si>
    <t>yes - survey is dubious, and unclear what they mean by singularity</t>
  </si>
  <si>
    <t>Recommendation</t>
  </si>
  <si>
    <t>add to page of analyses</t>
  </si>
  <si>
    <t>make separate</t>
  </si>
  <si>
    <t>from same doc as another one! (other one gives a different year)</t>
  </si>
  <si>
    <t>Depending on degree of optimization assumed, human-level intelligence probably requires between 10^14 and 10^17 ops. It seems quite possible that very advanced optimization could reduce this figure further, but the entrance level would probably not be less than about 10^14 ops. If Moore's law continues to hold then the lower bound will be reached sometime between 2004 and 2008, and the upper bound between 2015 and 2024. The past success of Moore's law gives some inductive reason to believe that it will hold another ten, fifteen years or so; and this prediction is supported by the fact that there are many promising new technologies currently under development which hold great potential to increase procurable computing power. There is no direct reason to suppose that Moore's law will not hold longer than 15 years. It thus seems likely that the requisite hardware for human-level artificial intelligence will be assembled in the first quarter of the next century, possibly within the first few years.  There are several approaches to developing the software. One is to emulate the basic principles of biological brains. It is not implausible to suppose that these principles will be well enough known within 15 years for this approach to succeed, given adequate hardware....[added in 2008:] In  fact, I would all-things-considered assign less than a 50% probability to superintelligence being developed by 2033.</t>
  </si>
  <si>
    <t>2012,2026,inf</t>
  </si>
  <si>
    <t>2007, 2207, inf</t>
  </si>
  <si>
    <t>??, 2101-inf</t>
  </si>
  <si>
    <t>1995, 2030, inf</t>
  </si>
  <si>
    <t>2008-2033, ??</t>
  </si>
  <si>
    <t>1995, 2050, inf</t>
  </si>
  <si>
    <t>2008-2030, ??</t>
  </si>
  <si>
    <t>2011, 2040, inf</t>
  </si>
  <si>
    <r>
      <rPr>
        <sz val="11"/>
        <color rgb="FF000000"/>
        <rFont val="Calibri"/>
      </rPr>
      <t xml:space="preserve">2001, </t>
    </r>
    <r>
      <rPr>
        <sz val="11"/>
        <color rgb="FF000000"/>
        <rFont val="Calibri"/>
      </rPr>
      <t>2020</t>
    </r>
    <r>
      <rPr>
        <sz val="11"/>
        <color rgb="FF000000"/>
        <rFont val="Calibri"/>
      </rPr>
      <t>, inf</t>
    </r>
  </si>
  <si>
    <t>1998, 2108, inf</t>
  </si>
  <si>
    <t>doesn't seem to talk about AGI at all</t>
  </si>
  <si>
    <t>doesn't say when agi occurs</t>
  </si>
  <si>
    <t>2012, 2027, inf</t>
  </si>
  <si>
    <t>1995-2004, 2019-inf</t>
  </si>
  <si>
    <t>0-2035, ??</t>
  </si>
  <si>
    <t>2012, 2112, inf</t>
  </si>
  <si>
    <t>0 - 2095, ??</t>
  </si>
  <si>
    <t>1995, 2010, inf</t>
  </si>
  <si>
    <r>
      <t>Q1:</t>
    </r>
    <r>
      <rPr>
        <sz val="12"/>
        <color rgb="FF000000"/>
        <rFont val="Arial"/>
      </rPr>
      <t> </t>
    </r>
    <r>
      <rPr>
        <i/>
        <sz val="12"/>
        <color rgb="FF000000"/>
        <rFont val="Arial"/>
      </rPr>
      <t>Assuming beneficial political and economic development and that no global catastrophe halts progress, by what year would you assign a 10%/50%/90% chance of the development of artificial intelligence that is roughly as good as humans at science, mathematics, engineering and programming?</t>
    </r>
  </si>
  <si>
    <t>Q1: Assuming beneficial political and economic development and that no global catastrophe halts progress, by what year would you assign a 10%/50%/90% chance of the development of artificial intelligence that is roughly as good as humans at science, mathematics, engineering and programming?
See Ray Kurzweil's book:  The Singularity Is Near.
As I recall, he thinks it will occur before mid-century.
I think he is off by at least an additional 50 years (but I think we'll have as manypersonal robots as cars by 2100.)
One must also distinguish between the first breakthrough of a technology vs. that breakthrough becoming cheap enough to be commonplace, so I won't give you any percentages.  (Several decades passed between the first cell phone and billions of people having cell phones.)</t>
  </si>
  <si>
    <t>2012, 2052, inf</t>
  </si>
  <si>
    <t>Tromp</t>
  </si>
  <si>
    <t>2012-2052, ??</t>
  </si>
  <si>
    <t>Q1: Assuming beneficial political and economic development and that no global catastrophe halts progress, by what year would you assign a 10%/50%/90% chance of the development of artificial intelligence that is roughly as good as humans at science, mathematics, engineering and programming?
John Tromp: I believe that, in my lifetime, computers will only be proficient at well-defined and specialized tasks. Success in the above disciplines requires too much real-world understanding and social interaction. I will not even attempt projections beyond my lifetime (let's say beyond 40 years).</t>
  </si>
  <si>
    <t>2012, 2200, inf</t>
  </si>
  <si>
    <t>Q1: Assuming beneficial political and economic development and that no global catastrophe halts progress, by what year would you assign a 10%/50%/90% chance of the development of artificial intelligence that is roughly as good as humans at science, mathematics, engineering and programming?
Kevin Korb: 2050/2200/2500
The assumptions, by the way, are unrealistic. There will be disruptions.</t>
  </si>
  <si>
    <t>Pape</t>
  </si>
  <si>
    <r>
      <t xml:space="preserve">Q1: Assuming no global catastrophe halts progress, by what year would you assign a 10%/50%/90% chance of the development of roughly human-level machine intelligence?
Explanatory remark to Q1:
P(human-level AI by (year) | no wars </t>
    </r>
    <r>
      <rPr>
        <sz val="10"/>
        <color rgb="FF000000"/>
        <rFont val="Monaco"/>
      </rPr>
      <t>∧</t>
    </r>
    <r>
      <rPr>
        <sz val="10"/>
        <color rgb="FF000000"/>
        <rFont val="Arial"/>
      </rPr>
      <t xml:space="preserve"> no disasters </t>
    </r>
    <r>
      <rPr>
        <sz val="10"/>
        <color rgb="FF000000"/>
        <rFont val="Monaco"/>
      </rPr>
      <t>∧</t>
    </r>
    <r>
      <rPr>
        <sz val="10"/>
        <color rgb="FF000000"/>
        <rFont val="Arial"/>
      </rPr>
      <t xml:space="preserve"> beneficially political and economic development) = 10%/50%/90%
Leo Pape: For me, roughly human-level machine intelligence is an embodied machine. Given the current difficulties of making such machines I expect it will last at least several hundred years before human-level intelligence can be reached. Making better machines is not a question of superintelligence, but of long and hard work. Try getting some responses to your questionnaire from roboticists.</t>
    </r>
  </si>
  <si>
    <t>2012-2312, ??</t>
  </si>
  <si>
    <t xml:space="preserve">Q1: Assuming beneficial political and economic development and that no global catastrophe halts progress, by what year would you assign a 10%/50%/90% chance of the development of artificial intelligence that is roughly as good as humans at science, mathematics, engineering and programming?Peter Gacs: I cannot calibrate my answer as exactly as the percentages require, so I will
just concentrate on the 90%.  The question is a common one, but in my opinion
history will not answer it in this form.  Machines do not develop in direct
competition of human capabilities, but rather in attempts to enhance and
complement them.  If they still become better at certain tasks, this is a side
effect.  But as a side effect, it will indeed happen that more and more tasks
that we proudly claim to be creative in a human way, will be taken over by
computer systems.  Given that the promise of artificial intelligence is by now
50 years old, I am very cautious with numbers, and will say that at least 80
more years are needed before jokes about the stupidity of machines will become
outdated.
</t>
  </si>
  <si>
    <t>??, 2092-inf</t>
  </si>
  <si>
    <t>Loveland</t>
  </si>
  <si>
    <r>
      <t xml:space="preserve">Q1: Assuming no global catastrophe halts progress, by what year would you assign a 10%/50%/90% chance of the development of roughly human-level machine intelligence?
Explanatory remark to Q1:
P(human-level AI by (year) | no wars </t>
    </r>
    <r>
      <rPr>
        <sz val="10"/>
        <color rgb="FF000000"/>
        <rFont val="Monaco"/>
      </rPr>
      <t>∧</t>
    </r>
    <r>
      <rPr>
        <sz val="10"/>
        <color rgb="FF000000"/>
        <rFont val="Arial"/>
      </rPr>
      <t xml:space="preserve"> no disasters </t>
    </r>
    <r>
      <rPr>
        <sz val="10"/>
        <color rgb="FF000000"/>
        <rFont val="Monaco"/>
      </rPr>
      <t>∧</t>
    </r>
    <r>
      <rPr>
        <sz val="10"/>
        <color rgb="FF000000"/>
        <rFont val="Arial"/>
      </rPr>
      <t xml:space="preserve"> beneficially political and economic development) = 10%/50%/90%...............Donald Loveland: Experts usually are correct in their predictions but terrible in their timing predictions. They usually see things as coming earlier than the event actually occurs as they fail to see the obstacles. Also, it is unclear what you mean as human-level intelligence. The Turing test will be passed in its simplest form perhaps in 20 years. Full functional replacements for humans will likely take over 100 years (50% likelihood). 200 years (90% likelihood). 
</t>
    </r>
  </si>
  <si>
    <t>Laird</t>
  </si>
  <si>
    <t>2012, 2062, inf</t>
  </si>
  <si>
    <t>John E. Laird: I see this as a long way out. There are many technical/scientific hurdles, and there is not a general consensus that there is a need for the type of autonomous human-level machine intelligence from science fiction. Instead, I predict that we will see machine intelligence embedded into more and systems, making other systems “smart” but not as general as humans, and not with complete human-level intelligence. We will see natural language and speech becoming ubiquitous so we can communicate with devices (more than Siri) in the next 5-10 years. But I don’t see the development of autonomous HLMI coming anytime soon (such as robots in the movies – Data for example). There are many technical hurdles but there are also economic, political, and social issues. On the technical side, very few people are working on the problem of integrated human-level intelligence, and it is slow going. It would take significant, long term investment and I don’t see that happening anytime soon. - See more at: http://kruel.co/2012/08/15/qa-with-experts-on-risks-from-ai-5/#sthash.GXk0e3Xe.dpuf</t>
  </si>
  <si>
    <t>Thorisson</t>
  </si>
  <si>
    <t>2012, 2045, inf</t>
  </si>
  <si>
    <t>Wasserman</t>
  </si>
  <si>
    <t>Alexander Kruel interviews</t>
  </si>
  <si>
    <t>2012, 2040, inf</t>
  </si>
  <si>
    <r>
      <t>Tick, tock, tick, tock… BING</t>
    </r>
    <r>
      <rPr>
        <sz val="11"/>
        <color rgb="FF000000"/>
        <rFont val="Calibri"/>
      </rPr>
      <t xml:space="preserve"> (also Kruel survey with 2028)</t>
    </r>
  </si>
  <si>
    <t>only relevant quote seems to be: Q: What probability do you assign to the possibility of a human level AI, respectively sub-human level AI, to self-modify its way up to massive superhuman intelligence within a matter of hours or days?
Jürgen Schmidhuber: High for the next few decades, mostly because some of our own work seems to be almost there:
Gödel machine: http://www.idsia.ch/~juergen/goedelmachine.html
Universal AI: http://www.idsia.ch/~juergen/unilearn.html
Creative machines that create and solve their own problems [4,5] to improve their knowledge about how the world works: http://www.idsia.ch/~juergen/creativity.html</t>
  </si>
  <si>
    <t>Changizi</t>
  </si>
  <si>
    <t>2012, 3012, inf</t>
  </si>
  <si>
    <t>Koene</t>
  </si>
  <si>
    <t>Potapov</t>
  </si>
  <si>
    <t>2012, 2035, inf</t>
  </si>
  <si>
    <t>we have another prediction from him a few years apart which gives a specific year</t>
  </si>
  <si>
    <t>1962, 1978, inf</t>
  </si>
  <si>
    <t>we have another one a year apart, for a similar estimate, and this quote doesn't support the claim anyway</t>
  </si>
  <si>
    <t>2012, 2030, inf</t>
  </si>
  <si>
    <t>??, 2054-inf</t>
  </si>
  <si>
    <r>
      <rPr>
        <sz val="11"/>
        <color rgb="FF000000"/>
        <rFont val="Calibri"/>
      </rPr>
      <t xml:space="preserve">??, </t>
    </r>
    <r>
      <rPr>
        <sz val="11"/>
        <color rgb="FF000000"/>
        <rFont val="Calibri"/>
      </rPr>
      <t>2101</t>
    </r>
    <r>
      <rPr>
        <sz val="11"/>
        <color rgb="FF000000"/>
        <rFont val="Calibri"/>
      </rPr>
      <t>-inf</t>
    </r>
  </si>
  <si>
    <t>2006, 2100, inf</t>
  </si>
  <si>
    <t>...just for the hell of it, I'll say 2100 [on when human-level AI happens, turing test passing]</t>
  </si>
  <si>
    <t>2012, 2042, inf (??)</t>
  </si>
  <si>
    <t>2008, 2048, inf</t>
  </si>
  <si>
    <t>2002-2009, ??</t>
  </si>
  <si>
    <t>??, 2029-inf</t>
  </si>
  <si>
    <t>quote doesn't mention prediction</t>
  </si>
  <si>
    <t>2011, 2062, inf</t>
  </si>
  <si>
    <t>2012, 2020, inf</t>
  </si>
  <si>
    <t>??, 2100-inf</t>
  </si>
  <si>
    <t>try to add individuals</t>
  </si>
  <si>
    <t>??, 2030-inf (?? Not about human level AI)</t>
  </si>
  <si>
    <t>1977, 1987, inf</t>
  </si>
  <si>
    <t>1988, 2028, ??</t>
  </si>
  <si>
    <t>In your 1988 book Mind Children, you predicted that robot intelligence would reach the level of human intelligence in forty years. Now, ten years later, you predict that human-level intelligence in robots is still forty years away. Is this going to be like "Fusion Power" which always seems to be 30 years in the future? ______(Moravec doesn't disagree, and discusses his estimates a bit) (1998 interview at http://www.robotbooks.com/Moravec.htm)</t>
  </si>
  <si>
    <t>"So probably, left to me, it would take another 40 years to make humanlike robots. But vigorous young developers may get there in less than 30 years. We'll see. Either way we're close. I plan to recalibrate again in another ten years."</t>
  </si>
  <si>
    <t>1998-2028, 2038-inf</t>
  </si>
  <si>
    <t>http://www.robotbooks.com/Moravec.htm</t>
  </si>
  <si>
    <t>1995-2040, 2150-inf</t>
  </si>
  <si>
    <t>he has another prediction a few years apart</t>
  </si>
  <si>
    <t>2012, 2050, inf</t>
  </si>
  <si>
    <t>2012, 2032, inf</t>
  </si>
  <si>
    <t>??, 2017-inf</t>
  </si>
  <si>
    <t>add separately?</t>
  </si>
  <si>
    <t>??, 2041-inf</t>
  </si>
  <si>
    <t>2009, 2025, inf</t>
  </si>
  <si>
    <t>1965, 1985, inf</t>
  </si>
  <si>
    <t>2003-2041, 2061-inf</t>
  </si>
  <si>
    <t>??, 2026-inf</t>
  </si>
  <si>
    <t>2011, 2030, inf</t>
  </si>
  <si>
    <t>1995-2150, 2200-inf</t>
  </si>
  <si>
    <t>1993-2005, 2030-inf</t>
  </si>
  <si>
    <t>1988-2017, ??</t>
  </si>
  <si>
    <t>??, 2050-inf</t>
  </si>
  <si>
    <t>??, 2035-inf</t>
  </si>
  <si>
    <t>1999, 2020, inf</t>
  </si>
  <si>
    <t>repeat</t>
  </si>
  <si>
    <t>When will the Singularity Occur?
The short answer is that the near edge of the Singularity is due about the year 2035 AD.  Several lines of reasoning point to this date.  One is simple projection from human population trends.  Human population over the past 10,000 years has been following a hyperbolic growth trend...
Since computer capacity doubles every two years or so, we expect that in about 40 years, the computers will be as powerful as human brains. And two years after that, they will be twice as powerful, etc.  And computer production is not limited by the rate of human reproduction. So the total amount of brain-power available, counting humans plus computers, takes a rapid jump upward in 40 years or so.  40 years from now is 2035 AD.0</t>
  </si>
  <si>
    <t>1994, 2035, inf</t>
  </si>
  <si>
    <t xml:space="preserve">2012, 2112, inf </t>
  </si>
  <si>
    <t>Surveys</t>
  </si>
  <si>
    <t>1970, 1976, inf</t>
  </si>
  <si>
    <t>No AI till</t>
  </si>
  <si>
    <t>AI after</t>
  </si>
  <si>
    <t>??, 2039 - inf</t>
  </si>
  <si>
    <t>1970-1973, 1985-inf</t>
  </si>
  <si>
    <t>??, 1992-inf</t>
  </si>
  <si>
    <t>Time to AI after</t>
  </si>
  <si>
    <t>missing from Eder</t>
  </si>
  <si>
    <t>correlation of age and time to prediction</t>
  </si>
  <si>
    <t>Means</t>
  </si>
  <si>
    <t>Correlation of time to prediction and date</t>
  </si>
  <si>
    <t>Futurists</t>
  </si>
  <si>
    <t>Futurists after 2000</t>
  </si>
  <si>
    <t>AI after 2000</t>
  </si>
  <si>
    <t>AI before 2000</t>
  </si>
  <si>
    <t>Time to prediction</t>
  </si>
  <si>
    <t>When AI will and won't arrive by, for all predictions</t>
  </si>
  <si>
    <t>Will arrive, all predictions</t>
  </si>
  <si>
    <t>won't arrive, all predictions</t>
  </si>
  <si>
    <t>Year</t>
  </si>
  <si>
    <t>AI will arrive by</t>
  </si>
  <si>
    <t>AI won't arrive by</t>
  </si>
  <si>
    <t>Early AI</t>
  </si>
  <si>
    <t>Late AI</t>
  </si>
  <si>
    <t>Early AGI</t>
  </si>
  <si>
    <t>Late AGI</t>
  </si>
  <si>
    <t>Early Futurists</t>
  </si>
  <si>
    <t>Late Futurists</t>
  </si>
  <si>
    <t>Early Other</t>
  </si>
  <si>
    <t>Late Other</t>
  </si>
  <si>
    <t>Total in group</t>
  </si>
  <si>
    <r>
      <t>Roh</t>
    </r>
    <r>
      <rPr>
        <sz val="11"/>
        <color rgb="FF000000"/>
        <rFont val="Calibri"/>
      </rPr>
      <t>r</t>
    </r>
    <r>
      <rPr>
        <sz val="11"/>
        <color rgb="FF000000"/>
        <rFont val="Calibri"/>
      </rPr>
      <t>er</t>
    </r>
  </si>
  <si>
    <t>Stuart's Median estimate of time to AI</t>
  </si>
  <si>
    <t>Medians</t>
  </si>
  <si>
    <t>For groups:</t>
  </si>
  <si>
    <t>These data were deleted because they are relevant only to when AI was first plausible, not when it was likely</t>
  </si>
  <si>
    <t>Number of predictions of "No AI until"</t>
  </si>
  <si>
    <t>Number of predictions of "AI after"</t>
  </si>
  <si>
    <t>Same person made both before and after prediction</t>
  </si>
  <si>
    <t>Early All</t>
  </si>
  <si>
    <t>Late All</t>
  </si>
  <si>
    <t>Fraction within that time</t>
  </si>
  <si>
    <t>Number of predictions that far out</t>
  </si>
  <si>
    <t xml:space="preserve">Fraction within that time - AI </t>
  </si>
  <si>
    <t xml:space="preserve">Fraction within that time - Early </t>
  </si>
  <si>
    <t xml:space="preserve">Fraction within that time - Late </t>
  </si>
  <si>
    <t>Number of predictions that far out - Early</t>
  </si>
  <si>
    <t>Number of predictions that far out - Late</t>
  </si>
  <si>
    <t xml:space="preserve">Difference </t>
  </si>
  <si>
    <t>max difference</t>
  </si>
  <si>
    <t>n+n/n*n</t>
  </si>
  <si>
    <t>c(a)</t>
  </si>
  <si>
    <t>Fraction within that time:</t>
  </si>
  <si>
    <t>Early predictions only</t>
  </si>
  <si>
    <t>Late predictions only</t>
  </si>
  <si>
    <t>Kruel interviews: Q&amp;A with experts on risks from AI #2</t>
  </si>
  <si>
    <t>Kruel interviews: Q&amp;A with experts on risks from AI #4</t>
  </si>
  <si>
    <t>Kruel interviews: Q&amp;A with experts on risks from AI #1</t>
  </si>
  <si>
    <t>Kruel interviews: Q&amp;A with Jürgen Schmidhuber on risks from AI</t>
  </si>
  <si>
    <t>Kruel interviews: Q&amp;A with experts on risks from AI #5</t>
  </si>
  <si>
    <t>Kruel interviews: Q&amp;A with experts on risks from AI #3</t>
  </si>
  <si>
    <t>Kruel interviews: Q&amp;A with Richard Carrier on risks from AI</t>
  </si>
  <si>
    <t>Kruel interviews: Q&amp;A with Abram Demski on risks from AI</t>
  </si>
  <si>
    <t>Kruel interviews: Q&amp;A with Michael Littman on risks from AI</t>
  </si>
  <si>
    <t>Number</t>
  </si>
  <si>
    <t>Median</t>
  </si>
  <si>
    <t>-</t>
  </si>
  <si>
    <t>Delete</t>
  </si>
  <si>
    <t>Kruel AGI mean</t>
  </si>
  <si>
    <t>Kruel AI mean</t>
  </si>
  <si>
    <t>Kruel futurist mean</t>
  </si>
  <si>
    <t>Kruel other mean</t>
  </si>
  <si>
    <t>Kruel interview?</t>
  </si>
  <si>
    <t>Early "AI After"</t>
  </si>
  <si>
    <t>Late "AI After"</t>
  </si>
  <si>
    <t>NOTE: If you delete entries on the first page, these columns get broken because some refer to non-existent things. To fix, fill them from the top again.</t>
  </si>
  <si>
    <t>Number of predictions</t>
  </si>
  <si>
    <t>Median prediction</t>
  </si>
  <si>
    <t>Total entries</t>
  </si>
  <si>
    <t>Kruel statistics</t>
  </si>
  <si>
    <t>Averages</t>
  </si>
  <si>
    <t>Time to prediction: effect of age and date</t>
  </si>
  <si>
    <t>Before and after predictions</t>
  </si>
  <si>
    <t>Early and late predictions</t>
  </si>
  <si>
    <t>Group means</t>
  </si>
  <si>
    <t>No AI until</t>
  </si>
  <si>
    <t>Mean</t>
  </si>
  <si>
    <t>Cumulative late predictions</t>
  </si>
  <si>
    <t>Cumulative early predictions</t>
  </si>
  <si>
    <t>Some kind of informative statistic</t>
  </si>
  <si>
    <t>How far out are predictions?</t>
  </si>
  <si>
    <t>Median time to AI after</t>
  </si>
  <si>
    <t>Mean time to AI after</t>
  </si>
  <si>
    <t>Mean "Median"</t>
  </si>
  <si>
    <t>Median "median"</t>
  </si>
  <si>
    <t>Reasons for deletion 1</t>
  </si>
  <si>
    <t>Recommendation (inc. more reasons for deletion)</t>
  </si>
  <si>
    <t>s.d.</t>
  </si>
  <si>
    <t>No AI till (maxIY)</t>
  </si>
  <si>
    <t>AI after (minPY)</t>
  </si>
  <si>
    <t>Late expert</t>
  </si>
  <si>
    <t>Late non-expert</t>
  </si>
  <si>
    <t>Survey</t>
  </si>
  <si>
    <t>#</t>
  </si>
  <si>
    <t> 10%</t>
  </si>
  <si>
    <t> 50%</t>
  </si>
  <si>
    <t> 90%</t>
  </si>
  <si>
    <t> Other key ‘Predictions’</t>
  </si>
  <si>
    <t>Participants</t>
  </si>
  <si>
    <t>Response rate</t>
  </si>
  <si>
    <t>Link to original document</t>
  </si>
  <si>
    <t> Michie</t>
  </si>
  <si>
    <t>Median 50y (2022) (vs 20 or &gt;50)</t>
  </si>
  <si>
    <t>AI, CS</t>
  </si>
  <si>
    <t>–</t>
  </si>
  <si>
    <t>link</t>
  </si>
  <si>
    <t> Bainbridge</t>
  </si>
  <si>
    <t> Median 2085</t>
  </si>
  <si>
    <t>Tech</t>
  </si>
  <si>
    <t> link</t>
  </si>
  <si>
    <t> AI@50</t>
  </si>
  <si>
    <t>median &gt;50y (2056)</t>
  </si>
  <si>
    <t>AI conf</t>
  </si>
  <si>
    <t> Klein</t>
  </si>
  <si>
    <t>median 2030-2050</t>
  </si>
  <si>
    <t>Futurism?</t>
  </si>
  <si>
    <r>
      <t>link</t>
    </r>
    <r>
      <rPr>
        <sz val="14"/>
        <color rgb="FF565656"/>
        <rFont val="Inherit"/>
      </rPr>
      <t>and </t>
    </r>
    <r>
      <rPr>
        <sz val="14"/>
        <color rgb="FF00B88A"/>
        <rFont val="Inherit"/>
      </rPr>
      <t>link</t>
    </r>
  </si>
  <si>
    <t> AGI-09</t>
  </si>
  <si>
    <t> 2020</t>
  </si>
  <si>
    <t> 2040</t>
  </si>
  <si>
    <t> 2075</t>
  </si>
  <si>
    <t>AGI conf; AI</t>
  </si>
  <si>
    <t> FHI Winter Intelligence</t>
  </si>
  <si>
    <t> 2028</t>
  </si>
  <si>
    <t> 2150</t>
  </si>
  <si>
    <t>AGI impacts conf; 44% related technical</t>
  </si>
  <si>
    <t> Kruel interviews</t>
  </si>
  <si>
    <t> 2025</t>
  </si>
  <si>
    <t> 2035</t>
  </si>
  <si>
    <t> 2070</t>
  </si>
  <si>
    <t>AGI, AI</t>
  </si>
  <si>
    <t> FHI: AGI</t>
  </si>
  <si>
    <t> 2022</t>
  </si>
  <si>
    <t> 2065</t>
  </si>
  <si>
    <t>AGI &amp; AGI impacts conf; AGI, technical work</t>
  </si>
  <si>
    <t> FHI:PT-AI</t>
  </si>
  <si>
    <t> 2023</t>
  </si>
  <si>
    <t> 2048</t>
  </si>
  <si>
    <t> 2080</t>
  </si>
  <si>
    <t>Philosophy &amp; theory of AI conf; not technical AI</t>
  </si>
  <si>
    <t> Hanson</t>
  </si>
  <si>
    <t>~10</t>
  </si>
  <si>
    <t> ≤ 10% progress to human level in past 20y</t>
  </si>
  <si>
    <t> FHI: TOP100</t>
  </si>
  <si>
    <t>Top AI</t>
  </si>
  <si>
    <t> FHI:EETN</t>
  </si>
  <si>
    <t> 2050</t>
  </si>
  <si>
    <t> 2093</t>
  </si>
  <si>
    <t>Greek assoc. for AI; AI</t>
  </si>
  <si>
    <t>Median or 50%</t>
  </si>
  <si>
    <t>Survey median</t>
  </si>
  <si>
    <t>Current job title</t>
  </si>
  <si>
    <t>Microsoft citations</t>
  </si>
  <si>
    <t>Microsoft research area</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</si>
</sst>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color rgb="FF000000"/>
      <name val="Arial"/>
    </font>
    <font>
      <sz val="11"/>
      <color rgb="FF000000"/>
      <name val="Calibri"/>
    </font>
    <font>
      <b/>
      <sz val="11"/>
      <color rgb="FF000000"/>
      <name val="Calibri"/>
    </font>
    <font>
      <sz val="11"/>
      <color rgb="FF000000"/>
      <name val="Calibri"/>
    </font>
    <font>
      <b/>
      <sz val="11"/>
      <color rgb="FF000000"/>
      <name val="Calibri"/>
    </font>
    <font>
      <u/>
      <sz val="10"/>
      <color theme="10"/>
      <name val="Arial"/>
    </font>
    <font>
      <u/>
      <sz val="10"/>
      <color theme="11"/>
      <name val="Arial"/>
    </font>
    <font>
      <sz val="12"/>
      <color rgb="FF000000"/>
      <name val="Arial"/>
    </font>
    <font>
      <b/>
      <sz val="12"/>
      <color rgb="FF000000"/>
      <name val="Arial"/>
    </font>
    <font>
      <i/>
      <sz val="12"/>
      <color rgb="FF000000"/>
      <name val="Arial"/>
    </font>
    <font>
      <sz val="10"/>
      <color rgb="FF000000"/>
      <name val="Monaco"/>
    </font>
    <font>
      <sz val="10"/>
      <color rgb="FF000000"/>
      <name val="Arial"/>
    </font>
    <font>
      <b/>
      <sz val="10"/>
      <color rgb="FF000000"/>
      <name val="Arial"/>
    </font>
    <font>
      <sz val="14"/>
      <color rgb="FF565656"/>
      <name val="Inherit"/>
    </font>
    <font>
      <sz val="14"/>
      <color rgb="FF00B88A"/>
      <name val="Inherit"/>
    </font>
  </fonts>
  <fills count="5">
    <fill>
      <patternFill patternType="none"/>
    </fill>
    <fill>
      <patternFill patternType="gray125"/>
    </fill>
    <fill>
      <patternFill patternType="solid">
        <fgColor rgb="FFFFFFCC"/>
      </patternFill>
    </fill>
    <fill>
      <patternFill patternType="solid">
        <fgColor theme="5" tint="0.59999389629810485"/>
        <bgColor indexed="64"/>
      </patternFill>
    </fill>
    <fill>
      <patternFill patternType="solid">
        <fgColor theme="5" tint="0.59999389629810485"/>
        <bgColor rgb="FF000000"/>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259">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11" fillId="2" borderId="1" applyNumberFormat="0" applyFont="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28">
    <xf numFmtId="0" fontId="0" fillId="0" borderId="0" xfId="0" applyAlignment="1">
      <alignment wrapText="1"/>
    </xf>
    <xf numFmtId="0" fontId="1" fillId="0" borderId="0" xfId="0" applyFont="1" applyAlignment="1">
      <alignment wrapText="1"/>
    </xf>
    <xf numFmtId="0" fontId="2" fillId="0" borderId="0" xfId="0" applyFont="1"/>
    <xf numFmtId="0" fontId="3" fillId="0" borderId="0" xfId="0" applyFont="1"/>
    <xf numFmtId="0" fontId="4" fillId="0" borderId="0" xfId="0" applyFont="1" applyAlignment="1">
      <alignment wrapText="1"/>
    </xf>
    <xf numFmtId="0" fontId="1" fillId="0" borderId="0" xfId="0" applyFont="1"/>
    <xf numFmtId="0" fontId="1" fillId="0" borderId="0" xfId="0" applyFont="1" applyAlignment="1"/>
    <xf numFmtId="0" fontId="3" fillId="0" borderId="0" xfId="0" applyFont="1" applyFill="1"/>
    <xf numFmtId="0" fontId="1" fillId="0" borderId="0" xfId="0" applyFont="1" applyFill="1"/>
    <xf numFmtId="0" fontId="1" fillId="0" borderId="0" xfId="0" applyFont="1" applyFill="1" applyAlignment="1">
      <alignment wrapText="1"/>
    </xf>
    <xf numFmtId="0" fontId="0" fillId="0" borderId="0" xfId="0" applyFill="1" applyAlignment="1">
      <alignment wrapText="1"/>
    </xf>
    <xf numFmtId="0" fontId="3" fillId="0" borderId="0" xfId="0" applyFont="1" applyAlignment="1">
      <alignment wrapText="1"/>
    </xf>
    <xf numFmtId="0" fontId="8" fillId="0" borderId="0" xfId="0" applyFont="1" applyAlignment="1">
      <alignment wrapText="1"/>
    </xf>
    <xf numFmtId="0" fontId="12" fillId="0" borderId="0" xfId="0" applyFont="1" applyAlignment="1">
      <alignment wrapText="1"/>
    </xf>
    <xf numFmtId="0" fontId="0" fillId="2" borderId="1" xfId="97" applyFont="1" applyAlignment="1">
      <alignment wrapText="1"/>
    </xf>
    <xf numFmtId="0" fontId="0" fillId="0" borderId="0" xfId="0"/>
    <xf numFmtId="0" fontId="12" fillId="0" borderId="0" xfId="0" applyFont="1"/>
    <xf numFmtId="0" fontId="12" fillId="3" borderId="0" xfId="0" applyFont="1" applyFill="1" applyAlignment="1">
      <alignment wrapText="1"/>
    </xf>
    <xf numFmtId="0" fontId="0" fillId="3" borderId="0" xfId="0" applyFill="1" applyAlignment="1">
      <alignment wrapText="1"/>
    </xf>
    <xf numFmtId="0" fontId="2" fillId="3" borderId="0" xfId="0" applyFont="1" applyFill="1"/>
    <xf numFmtId="0" fontId="3" fillId="3" borderId="0" xfId="0" applyFont="1" applyFill="1"/>
    <xf numFmtId="0" fontId="1" fillId="3" borderId="0" xfId="0" applyFont="1" applyFill="1"/>
    <xf numFmtId="0" fontId="1" fillId="3" borderId="0" xfId="0" applyFont="1" applyFill="1" applyAlignment="1"/>
    <xf numFmtId="0" fontId="1" fillId="4" borderId="0" xfId="0" applyFont="1" applyFill="1" applyAlignment="1"/>
    <xf numFmtId="0" fontId="13" fillId="0" borderId="0" xfId="0" applyFont="1" applyAlignment="1">
      <alignment wrapText="1"/>
    </xf>
    <xf numFmtId="0" fontId="14" fillId="0" borderId="0" xfId="0" applyFont="1" applyAlignment="1">
      <alignment wrapText="1"/>
    </xf>
    <xf numFmtId="0" fontId="5" fillId="0" borderId="0" xfId="256" applyAlignment="1">
      <alignment wrapText="1"/>
    </xf>
    <xf numFmtId="9" fontId="13" fillId="0" borderId="0" xfId="0" applyNumberFormat="1" applyFont="1" applyAlignment="1">
      <alignment wrapText="1"/>
    </xf>
  </cellXfs>
  <cellStyles count="25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cellStyle name="Normal" xfId="0" builtinId="0"/>
    <cellStyle name="Note" xfId="97" builtinId="1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Time to</a:t>
            </a:r>
            <a:r>
              <a:rPr lang="en-US" baseline="0"/>
              <a:t> AI more likely than not</a:t>
            </a:r>
            <a:endParaRPr lang="en-US"/>
          </a:p>
        </c:rich>
      </c:tx>
      <c:overlay val="0"/>
    </c:title>
    <c:autoTitleDeleted val="0"/>
    <c:plotArea>
      <c:layout/>
      <c:scatterChart>
        <c:scatterStyle val="lineMarker"/>
        <c:varyColors val="0"/>
        <c:ser>
          <c:idx val="0"/>
          <c:order val="0"/>
          <c:tx>
            <c:strRef>
              <c:f>Data!$P$1</c:f>
              <c:strCache>
                <c:ptCount val="1"/>
                <c:pt idx="0">
                  <c:v>Time to AI after</c:v>
                </c:pt>
              </c:strCache>
            </c:strRef>
          </c:tx>
          <c:spPr>
            <a:ln w="47625">
              <a:noFill/>
            </a:ln>
          </c:spPr>
          <c:marker>
            <c:symbol val="x"/>
            <c:size val="13"/>
            <c:spPr>
              <a:ln>
                <a:solidFill>
                  <a:schemeClr val="accent2"/>
                </a:solidFill>
              </a:ln>
            </c:spPr>
          </c:marker>
          <c:xVal>
            <c:numRef>
              <c:f>Data!$H$2:$H$95</c:f>
              <c:numCache>
                <c:formatCode>General</c:formatCode>
                <c:ptCount val="94"/>
                <c:pt idx="0">
                  <c:v>2012.0</c:v>
                </c:pt>
                <c:pt idx="1">
                  <c:v>2007.0</c:v>
                </c:pt>
                <c:pt idx="2">
                  <c:v>2001.0</c:v>
                </c:pt>
                <c:pt idx="3">
                  <c:v>2009.0</c:v>
                </c:pt>
                <c:pt idx="4">
                  <c:v>1995.0</c:v>
                </c:pt>
                <c:pt idx="5">
                  <c:v>2008.0</c:v>
                </c:pt>
                <c:pt idx="6">
                  <c:v>1970.0</c:v>
                </c:pt>
                <c:pt idx="7">
                  <c:v>1995.0</c:v>
                </c:pt>
                <c:pt idx="8">
                  <c:v>2008.0</c:v>
                </c:pt>
                <c:pt idx="9">
                  <c:v>2011.0</c:v>
                </c:pt>
                <c:pt idx="10">
                  <c:v>2012.0</c:v>
                </c:pt>
                <c:pt idx="11">
                  <c:v>2001.0</c:v>
                </c:pt>
                <c:pt idx="12">
                  <c:v>1998.0</c:v>
                </c:pt>
                <c:pt idx="13">
                  <c:v>2012.0</c:v>
                </c:pt>
                <c:pt idx="14">
                  <c:v>1995.0</c:v>
                </c:pt>
                <c:pt idx="15">
                  <c:v>2012.0</c:v>
                </c:pt>
                <c:pt idx="16">
                  <c:v>1994.0</c:v>
                </c:pt>
                <c:pt idx="17">
                  <c:v>2012.0</c:v>
                </c:pt>
                <c:pt idx="18">
                  <c:v>1995.0</c:v>
                </c:pt>
                <c:pt idx="19">
                  <c:v>2012.0</c:v>
                </c:pt>
                <c:pt idx="20">
                  <c:v>1962.0</c:v>
                </c:pt>
                <c:pt idx="21">
                  <c:v>2012.0</c:v>
                </c:pt>
                <c:pt idx="22">
                  <c:v>2004.0</c:v>
                </c:pt>
                <c:pt idx="23">
                  <c:v>2001.0</c:v>
                </c:pt>
                <c:pt idx="24">
                  <c:v>2006.0</c:v>
                </c:pt>
                <c:pt idx="25">
                  <c:v>2012.0</c:v>
                </c:pt>
                <c:pt idx="26">
                  <c:v>2008.0</c:v>
                </c:pt>
                <c:pt idx="27">
                  <c:v>2002.0</c:v>
                </c:pt>
                <c:pt idx="28">
                  <c:v>2012.0</c:v>
                </c:pt>
                <c:pt idx="29">
                  <c:v>2012.0</c:v>
                </c:pt>
                <c:pt idx="30">
                  <c:v>2002.0</c:v>
                </c:pt>
                <c:pt idx="31">
                  <c:v>2012.0</c:v>
                </c:pt>
                <c:pt idx="32">
                  <c:v>2011.0</c:v>
                </c:pt>
                <c:pt idx="33">
                  <c:v>2012.0</c:v>
                </c:pt>
                <c:pt idx="34">
                  <c:v>2012.0</c:v>
                </c:pt>
                <c:pt idx="35">
                  <c:v>2007.0</c:v>
                </c:pt>
                <c:pt idx="36">
                  <c:v>1970.0</c:v>
                </c:pt>
                <c:pt idx="37">
                  <c:v>1967.0</c:v>
                </c:pt>
                <c:pt idx="38">
                  <c:v>1977.0</c:v>
                </c:pt>
                <c:pt idx="39">
                  <c:v>1988.0</c:v>
                </c:pt>
                <c:pt idx="40">
                  <c:v>1998.0</c:v>
                </c:pt>
                <c:pt idx="41">
                  <c:v>1995.0</c:v>
                </c:pt>
                <c:pt idx="42">
                  <c:v>2012.0</c:v>
                </c:pt>
                <c:pt idx="43">
                  <c:v>2012.0</c:v>
                </c:pt>
                <c:pt idx="44">
                  <c:v>2012.0</c:v>
                </c:pt>
                <c:pt idx="45">
                  <c:v>2012.0</c:v>
                </c:pt>
                <c:pt idx="46">
                  <c:v>2007.0</c:v>
                </c:pt>
                <c:pt idx="47">
                  <c:v>2012.0</c:v>
                </c:pt>
                <c:pt idx="48">
                  <c:v>2012.0</c:v>
                </c:pt>
                <c:pt idx="49">
                  <c:v>2011.0</c:v>
                </c:pt>
                <c:pt idx="50">
                  <c:v>2009.0</c:v>
                </c:pt>
                <c:pt idx="51">
                  <c:v>1965.0</c:v>
                </c:pt>
                <c:pt idx="52">
                  <c:v>2003.0</c:v>
                </c:pt>
                <c:pt idx="53">
                  <c:v>2006.0</c:v>
                </c:pt>
                <c:pt idx="54">
                  <c:v>2011.0</c:v>
                </c:pt>
                <c:pt idx="55">
                  <c:v>1995.0</c:v>
                </c:pt>
                <c:pt idx="56">
                  <c:v>2012.0</c:v>
                </c:pt>
                <c:pt idx="57">
                  <c:v>2012.0</c:v>
                </c:pt>
                <c:pt idx="58">
                  <c:v>2012.0</c:v>
                </c:pt>
                <c:pt idx="59">
                  <c:v>1993.0</c:v>
                </c:pt>
                <c:pt idx="60">
                  <c:v>1988.0</c:v>
                </c:pt>
                <c:pt idx="61">
                  <c:v>2012.0</c:v>
                </c:pt>
                <c:pt idx="62">
                  <c:v>2004.0</c:v>
                </c:pt>
                <c:pt idx="63">
                  <c:v>2012.0</c:v>
                </c:pt>
                <c:pt idx="64">
                  <c:v>1999.0</c:v>
                </c:pt>
              </c:numCache>
            </c:numRef>
          </c:xVal>
          <c:yVal>
            <c:numRef>
              <c:f>Data!$P$2:$P$95</c:f>
              <c:numCache>
                <c:formatCode>General</c:formatCode>
                <c:ptCount val="94"/>
                <c:pt idx="0">
                  <c:v>14.0</c:v>
                </c:pt>
                <c:pt idx="1">
                  <c:v>200.0</c:v>
                </c:pt>
                <c:pt idx="2">
                  <c:v>100.0</c:v>
                </c:pt>
                <c:pt idx="3">
                  <c:v>30.0</c:v>
                </c:pt>
                <c:pt idx="4">
                  <c:v>35.0</c:v>
                </c:pt>
                <c:pt idx="5">
                  <c:v>0.0</c:v>
                </c:pt>
                <c:pt idx="6">
                  <c:v>15.0</c:v>
                </c:pt>
                <c:pt idx="7">
                  <c:v>55.0</c:v>
                </c:pt>
                <c:pt idx="8">
                  <c:v>0.0</c:v>
                </c:pt>
                <c:pt idx="9">
                  <c:v>29.0</c:v>
                </c:pt>
                <c:pt idx="10">
                  <c:v>1000.0</c:v>
                </c:pt>
                <c:pt idx="11">
                  <c:v>19.0</c:v>
                </c:pt>
                <c:pt idx="12">
                  <c:v>110.0</c:v>
                </c:pt>
                <c:pt idx="13">
                  <c:v>15.0</c:v>
                </c:pt>
                <c:pt idx="14">
                  <c:v>24.0</c:v>
                </c:pt>
                <c:pt idx="15">
                  <c:v>0.0</c:v>
                </c:pt>
                <c:pt idx="16">
                  <c:v>41.0</c:v>
                </c:pt>
                <c:pt idx="17">
                  <c:v>100.0</c:v>
                </c:pt>
                <c:pt idx="18">
                  <c:v>15.0</c:v>
                </c:pt>
                <c:pt idx="19">
                  <c:v>80.0</c:v>
                </c:pt>
                <c:pt idx="20">
                  <c:v>16.0</c:v>
                </c:pt>
                <c:pt idx="21">
                  <c:v>18.0</c:v>
                </c:pt>
                <c:pt idx="22">
                  <c:v>50.0</c:v>
                </c:pt>
                <c:pt idx="23">
                  <c:v>100.0</c:v>
                </c:pt>
                <c:pt idx="24">
                  <c:v>94.0</c:v>
                </c:pt>
                <c:pt idx="25">
                  <c:v>30.0</c:v>
                </c:pt>
                <c:pt idx="26">
                  <c:v>40.0</c:v>
                </c:pt>
                <c:pt idx="27">
                  <c:v>0.0</c:v>
                </c:pt>
                <c:pt idx="28">
                  <c:v>23.0</c:v>
                </c:pt>
                <c:pt idx="29">
                  <c:v>188.0</c:v>
                </c:pt>
                <c:pt idx="30">
                  <c:v>27.0</c:v>
                </c:pt>
                <c:pt idx="31">
                  <c:v>50.0</c:v>
                </c:pt>
                <c:pt idx="32">
                  <c:v>51.0</c:v>
                </c:pt>
                <c:pt idx="33">
                  <c:v>8.0</c:v>
                </c:pt>
                <c:pt idx="34">
                  <c:v>100.0</c:v>
                </c:pt>
                <c:pt idx="35">
                  <c:v>93.0</c:v>
                </c:pt>
                <c:pt idx="36">
                  <c:v>6.0</c:v>
                </c:pt>
                <c:pt idx="37">
                  <c:v>25.0</c:v>
                </c:pt>
                <c:pt idx="38">
                  <c:v>10.0</c:v>
                </c:pt>
                <c:pt idx="39">
                  <c:v>40.0</c:v>
                </c:pt>
                <c:pt idx="40">
                  <c:v>40.0</c:v>
                </c:pt>
                <c:pt idx="41">
                  <c:v>155.0</c:v>
                </c:pt>
                <c:pt idx="42">
                  <c:v>38.0</c:v>
                </c:pt>
                <c:pt idx="43">
                  <c:v>20.0</c:v>
                </c:pt>
                <c:pt idx="44">
                  <c:v>18.0</c:v>
                </c:pt>
                <c:pt idx="45">
                  <c:v>0.0</c:v>
                </c:pt>
                <c:pt idx="46">
                  <c:v>10.0</c:v>
                </c:pt>
                <c:pt idx="47">
                  <c:v>23.0</c:v>
                </c:pt>
                <c:pt idx="48">
                  <c:v>40.0</c:v>
                </c:pt>
                <c:pt idx="49">
                  <c:v>30.0</c:v>
                </c:pt>
                <c:pt idx="50">
                  <c:v>16.0</c:v>
                </c:pt>
                <c:pt idx="51">
                  <c:v>20.0</c:v>
                </c:pt>
                <c:pt idx="52">
                  <c:v>58.0</c:v>
                </c:pt>
                <c:pt idx="53">
                  <c:v>20.0</c:v>
                </c:pt>
                <c:pt idx="54">
                  <c:v>19.0</c:v>
                </c:pt>
                <c:pt idx="55">
                  <c:v>205.0</c:v>
                </c:pt>
                <c:pt idx="56">
                  <c:v>33.0</c:v>
                </c:pt>
                <c:pt idx="57">
                  <c:v>18.0</c:v>
                </c:pt>
                <c:pt idx="58">
                  <c:v>0.0</c:v>
                </c:pt>
                <c:pt idx="59">
                  <c:v>37.0</c:v>
                </c:pt>
                <c:pt idx="60">
                  <c:v>0.0</c:v>
                </c:pt>
                <c:pt idx="61">
                  <c:v>18.0</c:v>
                </c:pt>
                <c:pt idx="62">
                  <c:v>46.0</c:v>
                </c:pt>
                <c:pt idx="63">
                  <c:v>28.0</c:v>
                </c:pt>
                <c:pt idx="64">
                  <c:v>21.0</c:v>
                </c:pt>
              </c:numCache>
            </c:numRef>
          </c:yVal>
          <c:smooth val="0"/>
        </c:ser>
        <c:dLbls>
          <c:showLegendKey val="0"/>
          <c:showVal val="0"/>
          <c:showCatName val="0"/>
          <c:showSerName val="0"/>
          <c:showPercent val="0"/>
          <c:showBubbleSize val="0"/>
        </c:dLbls>
        <c:axId val="-2067895832"/>
        <c:axId val="-2067939512"/>
      </c:scatterChart>
      <c:valAx>
        <c:axId val="-2067895832"/>
        <c:scaling>
          <c:orientation val="minMax"/>
          <c:max val="2015.0"/>
        </c:scaling>
        <c:delete val="0"/>
        <c:axPos val="b"/>
        <c:numFmt formatCode="General" sourceLinked="1"/>
        <c:majorTickMark val="out"/>
        <c:minorTickMark val="none"/>
        <c:tickLblPos val="nextTo"/>
        <c:crossAx val="-2067939512"/>
        <c:crossesAt val="0.1"/>
        <c:crossBetween val="midCat"/>
      </c:valAx>
      <c:valAx>
        <c:axId val="-2067939512"/>
        <c:scaling>
          <c:orientation val="minMax"/>
          <c:max val="250.0"/>
          <c:min val="0.001"/>
        </c:scaling>
        <c:delete val="0"/>
        <c:axPos val="r"/>
        <c:majorGridlines/>
        <c:numFmt formatCode="General" sourceLinked="1"/>
        <c:majorTickMark val="out"/>
        <c:minorTickMark val="none"/>
        <c:tickLblPos val="nextTo"/>
        <c:crossAx val="-2067895832"/>
        <c:crosses val="max"/>
        <c:crossBetween val="midCat"/>
        <c:majorUnit val="10.0"/>
        <c:minorUnit val="1.0"/>
      </c:valAx>
    </c:plotArea>
    <c:plotVisOnly val="1"/>
    <c:dispBlanksAs val="gap"/>
    <c:showDLblsOverMax val="0"/>
  </c:chart>
  <c:printSettings>
    <c:headerFooter/>
    <c:pageMargins b="1.0" l="0.75" r="0.75"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areaChart>
        <c:grouping val="standard"/>
        <c:varyColors val="0"/>
        <c:ser>
          <c:idx val="0"/>
          <c:order val="0"/>
          <c:tx>
            <c:strRef>
              <c:f>'Cumulative distributions'!$N$1</c:f>
              <c:strCache>
                <c:ptCount val="1"/>
                <c:pt idx="0">
                  <c:v>AGI</c:v>
                </c:pt>
              </c:strCache>
            </c:strRef>
          </c:tx>
          <c:spPr>
            <a:solidFill>
              <a:schemeClr val="accent1">
                <a:lumMod val="40000"/>
                <a:lumOff val="60000"/>
                <a:alpha val="50000"/>
              </a:schemeClr>
            </a:solidFill>
            <a:ln w="25400">
              <a:noFill/>
            </a:ln>
          </c:spPr>
          <c:cat>
            <c:numRef>
              <c:f>'Cumulative distributions'!$A$2:$A$203</c:f>
              <c:numCache>
                <c:formatCode>General</c:formatCode>
                <c:ptCount val="202"/>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pt idx="56">
                  <c:v>2016.0</c:v>
                </c:pt>
                <c:pt idx="57">
                  <c:v>2017.0</c:v>
                </c:pt>
                <c:pt idx="58">
                  <c:v>2018.0</c:v>
                </c:pt>
                <c:pt idx="59">
                  <c:v>2019.0</c:v>
                </c:pt>
                <c:pt idx="60">
                  <c:v>2020.0</c:v>
                </c:pt>
                <c:pt idx="61">
                  <c:v>2021.0</c:v>
                </c:pt>
                <c:pt idx="62">
                  <c:v>2022.0</c:v>
                </c:pt>
                <c:pt idx="63">
                  <c:v>2023.0</c:v>
                </c:pt>
                <c:pt idx="64">
                  <c:v>2024.0</c:v>
                </c:pt>
                <c:pt idx="65">
                  <c:v>2025.0</c:v>
                </c:pt>
                <c:pt idx="66">
                  <c:v>2026.0</c:v>
                </c:pt>
                <c:pt idx="67">
                  <c:v>2027.0</c:v>
                </c:pt>
                <c:pt idx="68">
                  <c:v>2028.0</c:v>
                </c:pt>
                <c:pt idx="69">
                  <c:v>2029.0</c:v>
                </c:pt>
                <c:pt idx="70">
                  <c:v>2030.0</c:v>
                </c:pt>
                <c:pt idx="71">
                  <c:v>2031.0</c:v>
                </c:pt>
                <c:pt idx="72">
                  <c:v>2032.0</c:v>
                </c:pt>
                <c:pt idx="73">
                  <c:v>2033.0</c:v>
                </c:pt>
                <c:pt idx="74">
                  <c:v>2034.0</c:v>
                </c:pt>
                <c:pt idx="75">
                  <c:v>2035.0</c:v>
                </c:pt>
                <c:pt idx="76">
                  <c:v>2036.0</c:v>
                </c:pt>
                <c:pt idx="77">
                  <c:v>2037.0</c:v>
                </c:pt>
                <c:pt idx="78">
                  <c:v>2038.0</c:v>
                </c:pt>
                <c:pt idx="79">
                  <c:v>2039.0</c:v>
                </c:pt>
                <c:pt idx="80">
                  <c:v>2040.0</c:v>
                </c:pt>
                <c:pt idx="81">
                  <c:v>2041.0</c:v>
                </c:pt>
                <c:pt idx="82">
                  <c:v>2042.0</c:v>
                </c:pt>
                <c:pt idx="83">
                  <c:v>2043.0</c:v>
                </c:pt>
                <c:pt idx="84">
                  <c:v>2044.0</c:v>
                </c:pt>
                <c:pt idx="85">
                  <c:v>2045.0</c:v>
                </c:pt>
                <c:pt idx="86">
                  <c:v>2046.0</c:v>
                </c:pt>
                <c:pt idx="87">
                  <c:v>2047.0</c:v>
                </c:pt>
                <c:pt idx="88">
                  <c:v>2048.0</c:v>
                </c:pt>
                <c:pt idx="89">
                  <c:v>2049.0</c:v>
                </c:pt>
                <c:pt idx="90">
                  <c:v>2050.0</c:v>
                </c:pt>
                <c:pt idx="91">
                  <c:v>2051.0</c:v>
                </c:pt>
                <c:pt idx="92">
                  <c:v>2052.0</c:v>
                </c:pt>
                <c:pt idx="93">
                  <c:v>2053.0</c:v>
                </c:pt>
                <c:pt idx="94">
                  <c:v>2054.0</c:v>
                </c:pt>
                <c:pt idx="95">
                  <c:v>2055.0</c:v>
                </c:pt>
                <c:pt idx="96">
                  <c:v>2056.0</c:v>
                </c:pt>
                <c:pt idx="97">
                  <c:v>2057.0</c:v>
                </c:pt>
                <c:pt idx="98">
                  <c:v>2058.0</c:v>
                </c:pt>
                <c:pt idx="99">
                  <c:v>2059.0</c:v>
                </c:pt>
                <c:pt idx="100">
                  <c:v>2060.0</c:v>
                </c:pt>
                <c:pt idx="101">
                  <c:v>2061.0</c:v>
                </c:pt>
                <c:pt idx="102">
                  <c:v>2062.0</c:v>
                </c:pt>
                <c:pt idx="103">
                  <c:v>2063.0</c:v>
                </c:pt>
                <c:pt idx="104">
                  <c:v>2064.0</c:v>
                </c:pt>
                <c:pt idx="105">
                  <c:v>2065.0</c:v>
                </c:pt>
                <c:pt idx="106">
                  <c:v>2066.0</c:v>
                </c:pt>
                <c:pt idx="107">
                  <c:v>2067.0</c:v>
                </c:pt>
                <c:pt idx="108">
                  <c:v>2068.0</c:v>
                </c:pt>
                <c:pt idx="109">
                  <c:v>2069.0</c:v>
                </c:pt>
                <c:pt idx="110">
                  <c:v>2070.0</c:v>
                </c:pt>
                <c:pt idx="111">
                  <c:v>2071.0</c:v>
                </c:pt>
                <c:pt idx="112">
                  <c:v>2072.0</c:v>
                </c:pt>
                <c:pt idx="113">
                  <c:v>2073.0</c:v>
                </c:pt>
                <c:pt idx="114">
                  <c:v>2074.0</c:v>
                </c:pt>
                <c:pt idx="115">
                  <c:v>2075.0</c:v>
                </c:pt>
                <c:pt idx="116">
                  <c:v>2076.0</c:v>
                </c:pt>
                <c:pt idx="117">
                  <c:v>2077.0</c:v>
                </c:pt>
                <c:pt idx="118">
                  <c:v>2078.0</c:v>
                </c:pt>
                <c:pt idx="119">
                  <c:v>2079.0</c:v>
                </c:pt>
                <c:pt idx="120">
                  <c:v>2080.0</c:v>
                </c:pt>
                <c:pt idx="121">
                  <c:v>2081.0</c:v>
                </c:pt>
                <c:pt idx="122">
                  <c:v>2082.0</c:v>
                </c:pt>
                <c:pt idx="123">
                  <c:v>2083.0</c:v>
                </c:pt>
                <c:pt idx="124">
                  <c:v>2084.0</c:v>
                </c:pt>
                <c:pt idx="125">
                  <c:v>2085.0</c:v>
                </c:pt>
                <c:pt idx="126">
                  <c:v>2086.0</c:v>
                </c:pt>
                <c:pt idx="127">
                  <c:v>2087.0</c:v>
                </c:pt>
                <c:pt idx="128">
                  <c:v>2088.0</c:v>
                </c:pt>
                <c:pt idx="129">
                  <c:v>2089.0</c:v>
                </c:pt>
                <c:pt idx="130">
                  <c:v>2090.0</c:v>
                </c:pt>
                <c:pt idx="131">
                  <c:v>2091.0</c:v>
                </c:pt>
                <c:pt idx="132">
                  <c:v>2092.0</c:v>
                </c:pt>
                <c:pt idx="133">
                  <c:v>2093.0</c:v>
                </c:pt>
                <c:pt idx="134">
                  <c:v>2094.0</c:v>
                </c:pt>
                <c:pt idx="135">
                  <c:v>2095.0</c:v>
                </c:pt>
                <c:pt idx="136">
                  <c:v>2096.0</c:v>
                </c:pt>
                <c:pt idx="137">
                  <c:v>2097.0</c:v>
                </c:pt>
                <c:pt idx="138">
                  <c:v>2098.0</c:v>
                </c:pt>
                <c:pt idx="139">
                  <c:v>2099.0</c:v>
                </c:pt>
                <c:pt idx="140">
                  <c:v>2100.0</c:v>
                </c:pt>
                <c:pt idx="141">
                  <c:v>2101.0</c:v>
                </c:pt>
                <c:pt idx="142">
                  <c:v>2102.0</c:v>
                </c:pt>
                <c:pt idx="143">
                  <c:v>2103.0</c:v>
                </c:pt>
                <c:pt idx="144">
                  <c:v>2104.0</c:v>
                </c:pt>
                <c:pt idx="145">
                  <c:v>2105.0</c:v>
                </c:pt>
                <c:pt idx="146">
                  <c:v>2106.0</c:v>
                </c:pt>
                <c:pt idx="147">
                  <c:v>2107.0</c:v>
                </c:pt>
                <c:pt idx="148">
                  <c:v>2108.0</c:v>
                </c:pt>
                <c:pt idx="149">
                  <c:v>2109.0</c:v>
                </c:pt>
                <c:pt idx="150">
                  <c:v>2110.0</c:v>
                </c:pt>
                <c:pt idx="151">
                  <c:v>2111.0</c:v>
                </c:pt>
                <c:pt idx="152">
                  <c:v>2112.0</c:v>
                </c:pt>
                <c:pt idx="153">
                  <c:v>2113.0</c:v>
                </c:pt>
                <c:pt idx="154">
                  <c:v>2114.0</c:v>
                </c:pt>
                <c:pt idx="155">
                  <c:v>2115.0</c:v>
                </c:pt>
                <c:pt idx="156">
                  <c:v>2116.0</c:v>
                </c:pt>
                <c:pt idx="157">
                  <c:v>2117.0</c:v>
                </c:pt>
                <c:pt idx="158">
                  <c:v>2118.0</c:v>
                </c:pt>
                <c:pt idx="159">
                  <c:v>2119.0</c:v>
                </c:pt>
                <c:pt idx="160">
                  <c:v>2120.0</c:v>
                </c:pt>
                <c:pt idx="161">
                  <c:v>2121.0</c:v>
                </c:pt>
                <c:pt idx="162">
                  <c:v>2122.0</c:v>
                </c:pt>
                <c:pt idx="163">
                  <c:v>2123.0</c:v>
                </c:pt>
                <c:pt idx="164">
                  <c:v>2124.0</c:v>
                </c:pt>
                <c:pt idx="165">
                  <c:v>2125.0</c:v>
                </c:pt>
                <c:pt idx="166">
                  <c:v>2126.0</c:v>
                </c:pt>
                <c:pt idx="167">
                  <c:v>2127.0</c:v>
                </c:pt>
                <c:pt idx="168">
                  <c:v>2128.0</c:v>
                </c:pt>
                <c:pt idx="169">
                  <c:v>2129.0</c:v>
                </c:pt>
                <c:pt idx="170">
                  <c:v>2130.0</c:v>
                </c:pt>
                <c:pt idx="171">
                  <c:v>2131.0</c:v>
                </c:pt>
                <c:pt idx="172">
                  <c:v>2132.0</c:v>
                </c:pt>
                <c:pt idx="173">
                  <c:v>2133.0</c:v>
                </c:pt>
                <c:pt idx="174">
                  <c:v>2134.0</c:v>
                </c:pt>
                <c:pt idx="175">
                  <c:v>2135.0</c:v>
                </c:pt>
                <c:pt idx="176">
                  <c:v>2136.0</c:v>
                </c:pt>
                <c:pt idx="177">
                  <c:v>2137.0</c:v>
                </c:pt>
                <c:pt idx="178">
                  <c:v>2138.0</c:v>
                </c:pt>
                <c:pt idx="179">
                  <c:v>2139.0</c:v>
                </c:pt>
                <c:pt idx="180">
                  <c:v>2140.0</c:v>
                </c:pt>
                <c:pt idx="181">
                  <c:v>2141.0</c:v>
                </c:pt>
                <c:pt idx="182">
                  <c:v>2142.0</c:v>
                </c:pt>
                <c:pt idx="183">
                  <c:v>2143.0</c:v>
                </c:pt>
                <c:pt idx="184">
                  <c:v>2144.0</c:v>
                </c:pt>
                <c:pt idx="185">
                  <c:v>2145.0</c:v>
                </c:pt>
                <c:pt idx="186">
                  <c:v>2146.0</c:v>
                </c:pt>
                <c:pt idx="187">
                  <c:v>2147.0</c:v>
                </c:pt>
                <c:pt idx="188">
                  <c:v>2148.0</c:v>
                </c:pt>
                <c:pt idx="189">
                  <c:v>2149.0</c:v>
                </c:pt>
                <c:pt idx="190">
                  <c:v>2150.0</c:v>
                </c:pt>
                <c:pt idx="191">
                  <c:v>2151.0</c:v>
                </c:pt>
                <c:pt idx="192">
                  <c:v>2152.0</c:v>
                </c:pt>
                <c:pt idx="193">
                  <c:v>2153.0</c:v>
                </c:pt>
                <c:pt idx="194">
                  <c:v>2154.0</c:v>
                </c:pt>
                <c:pt idx="195">
                  <c:v>2155.0</c:v>
                </c:pt>
                <c:pt idx="196">
                  <c:v>2156.0</c:v>
                </c:pt>
                <c:pt idx="197">
                  <c:v>2157.0</c:v>
                </c:pt>
                <c:pt idx="198">
                  <c:v>2158.0</c:v>
                </c:pt>
                <c:pt idx="199">
                  <c:v>2159.0</c:v>
                </c:pt>
                <c:pt idx="200">
                  <c:v>2160.0</c:v>
                </c:pt>
                <c:pt idx="201">
                  <c:v>10000.0</c:v>
                </c:pt>
              </c:numCache>
            </c:numRef>
          </c:cat>
          <c:val>
            <c:numRef>
              <c:f>'Cumulative distributions'!$N$2:$N$203</c:f>
              <c:numCache>
                <c:formatCode>General</c:formatCode>
                <c:ptCount val="202"/>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0.0769230769230769</c:v>
                </c:pt>
                <c:pt idx="62">
                  <c:v>0.0769230769230769</c:v>
                </c:pt>
                <c:pt idx="63">
                  <c:v>0.0769230769230769</c:v>
                </c:pt>
                <c:pt idx="64">
                  <c:v>0.0769230769230769</c:v>
                </c:pt>
                <c:pt idx="65">
                  <c:v>0.0769230769230769</c:v>
                </c:pt>
                <c:pt idx="66">
                  <c:v>0.153846153846154</c:v>
                </c:pt>
                <c:pt idx="67">
                  <c:v>0.230769230769231</c:v>
                </c:pt>
                <c:pt idx="68">
                  <c:v>0.307692307692308</c:v>
                </c:pt>
                <c:pt idx="69">
                  <c:v>0.307692307692308</c:v>
                </c:pt>
                <c:pt idx="70">
                  <c:v>0.307692307692308</c:v>
                </c:pt>
                <c:pt idx="71">
                  <c:v>0.461538461538462</c:v>
                </c:pt>
                <c:pt idx="72">
                  <c:v>0.461538461538462</c:v>
                </c:pt>
                <c:pt idx="73">
                  <c:v>0.538461538461538</c:v>
                </c:pt>
                <c:pt idx="74">
                  <c:v>0.538461538461538</c:v>
                </c:pt>
                <c:pt idx="75">
                  <c:v>0.538461538461538</c:v>
                </c:pt>
                <c:pt idx="76">
                  <c:v>0.615384615384615</c:v>
                </c:pt>
                <c:pt idx="77">
                  <c:v>0.615384615384615</c:v>
                </c:pt>
                <c:pt idx="78">
                  <c:v>0.615384615384615</c:v>
                </c:pt>
                <c:pt idx="79">
                  <c:v>0.615384615384615</c:v>
                </c:pt>
                <c:pt idx="80">
                  <c:v>0.615384615384615</c:v>
                </c:pt>
                <c:pt idx="81">
                  <c:v>0.615384615384615</c:v>
                </c:pt>
                <c:pt idx="82">
                  <c:v>0.692307692307692</c:v>
                </c:pt>
                <c:pt idx="83">
                  <c:v>0.769230769230769</c:v>
                </c:pt>
                <c:pt idx="84">
                  <c:v>0.769230769230769</c:v>
                </c:pt>
                <c:pt idx="85">
                  <c:v>0.769230769230769</c:v>
                </c:pt>
                <c:pt idx="86">
                  <c:v>0.846153846153846</c:v>
                </c:pt>
                <c:pt idx="87">
                  <c:v>0.846153846153846</c:v>
                </c:pt>
                <c:pt idx="88">
                  <c:v>0.846153846153846</c:v>
                </c:pt>
                <c:pt idx="89">
                  <c:v>0.846153846153846</c:v>
                </c:pt>
                <c:pt idx="90">
                  <c:v>0.846153846153846</c:v>
                </c:pt>
                <c:pt idx="91">
                  <c:v>0.846153846153846</c:v>
                </c:pt>
                <c:pt idx="92">
                  <c:v>0.846153846153846</c:v>
                </c:pt>
                <c:pt idx="93">
                  <c:v>0.923076923076923</c:v>
                </c:pt>
                <c:pt idx="94">
                  <c:v>0.923076923076923</c:v>
                </c:pt>
                <c:pt idx="95">
                  <c:v>0.923076923076923</c:v>
                </c:pt>
                <c:pt idx="96">
                  <c:v>0.923076923076923</c:v>
                </c:pt>
                <c:pt idx="97">
                  <c:v>0.923076923076923</c:v>
                </c:pt>
                <c:pt idx="98">
                  <c:v>0.923076923076923</c:v>
                </c:pt>
                <c:pt idx="99">
                  <c:v>0.923076923076923</c:v>
                </c:pt>
                <c:pt idx="100">
                  <c:v>0.923076923076923</c:v>
                </c:pt>
                <c:pt idx="101">
                  <c:v>0.923076923076923</c:v>
                </c:pt>
                <c:pt idx="102">
                  <c:v>0.923076923076923</c:v>
                </c:pt>
                <c:pt idx="103">
                  <c:v>0.923076923076923</c:v>
                </c:pt>
                <c:pt idx="104">
                  <c:v>0.923076923076923</c:v>
                </c:pt>
                <c:pt idx="105">
                  <c:v>0.923076923076923</c:v>
                </c:pt>
                <c:pt idx="106">
                  <c:v>0.923076923076923</c:v>
                </c:pt>
                <c:pt idx="107">
                  <c:v>0.923076923076923</c:v>
                </c:pt>
                <c:pt idx="108">
                  <c:v>0.923076923076923</c:v>
                </c:pt>
                <c:pt idx="109">
                  <c:v>0.923076923076923</c:v>
                </c:pt>
                <c:pt idx="110">
                  <c:v>0.923076923076923</c:v>
                </c:pt>
                <c:pt idx="111">
                  <c:v>0.923076923076923</c:v>
                </c:pt>
                <c:pt idx="112">
                  <c:v>0.923076923076923</c:v>
                </c:pt>
                <c:pt idx="113">
                  <c:v>0.923076923076923</c:v>
                </c:pt>
                <c:pt idx="114">
                  <c:v>0.923076923076923</c:v>
                </c:pt>
                <c:pt idx="115">
                  <c:v>0.923076923076923</c:v>
                </c:pt>
                <c:pt idx="116">
                  <c:v>0.923076923076923</c:v>
                </c:pt>
                <c:pt idx="117">
                  <c:v>0.923076923076923</c:v>
                </c:pt>
                <c:pt idx="118">
                  <c:v>0.923076923076923</c:v>
                </c:pt>
                <c:pt idx="119">
                  <c:v>0.923076923076923</c:v>
                </c:pt>
                <c:pt idx="120">
                  <c:v>0.923076923076923</c:v>
                </c:pt>
                <c:pt idx="121">
                  <c:v>0.923076923076923</c:v>
                </c:pt>
                <c:pt idx="122">
                  <c:v>0.923076923076923</c:v>
                </c:pt>
                <c:pt idx="123">
                  <c:v>0.923076923076923</c:v>
                </c:pt>
                <c:pt idx="124">
                  <c:v>0.923076923076923</c:v>
                </c:pt>
                <c:pt idx="125">
                  <c:v>0.923076923076923</c:v>
                </c:pt>
                <c:pt idx="126">
                  <c:v>0.923076923076923</c:v>
                </c:pt>
                <c:pt idx="127">
                  <c:v>0.923076923076923</c:v>
                </c:pt>
                <c:pt idx="128">
                  <c:v>0.923076923076923</c:v>
                </c:pt>
                <c:pt idx="129">
                  <c:v>0.923076923076923</c:v>
                </c:pt>
                <c:pt idx="130">
                  <c:v>0.923076923076923</c:v>
                </c:pt>
                <c:pt idx="131">
                  <c:v>0.923076923076923</c:v>
                </c:pt>
                <c:pt idx="132">
                  <c:v>0.923076923076923</c:v>
                </c:pt>
                <c:pt idx="133">
                  <c:v>0.923076923076923</c:v>
                </c:pt>
                <c:pt idx="134">
                  <c:v>0.923076923076923</c:v>
                </c:pt>
                <c:pt idx="135">
                  <c:v>0.923076923076923</c:v>
                </c:pt>
                <c:pt idx="136">
                  <c:v>0.923076923076923</c:v>
                </c:pt>
                <c:pt idx="137">
                  <c:v>0.923076923076923</c:v>
                </c:pt>
                <c:pt idx="138">
                  <c:v>0.923076923076923</c:v>
                </c:pt>
                <c:pt idx="139">
                  <c:v>0.923076923076923</c:v>
                </c:pt>
                <c:pt idx="140">
                  <c:v>0.923076923076923</c:v>
                </c:pt>
                <c:pt idx="141">
                  <c:v>0.923076923076923</c:v>
                </c:pt>
                <c:pt idx="142">
                  <c:v>1.0</c:v>
                </c:pt>
                <c:pt idx="143">
                  <c:v>1.0</c:v>
                </c:pt>
                <c:pt idx="144">
                  <c:v>1.0</c:v>
                </c:pt>
                <c:pt idx="145">
                  <c:v>1.0</c:v>
                </c:pt>
                <c:pt idx="146">
                  <c:v>1.0</c:v>
                </c:pt>
                <c:pt idx="147">
                  <c:v>1.0</c:v>
                </c:pt>
                <c:pt idx="148">
                  <c:v>1.0</c:v>
                </c:pt>
                <c:pt idx="149">
                  <c:v>1.0</c:v>
                </c:pt>
                <c:pt idx="150">
                  <c:v>1.0</c:v>
                </c:pt>
                <c:pt idx="151">
                  <c:v>1.0</c:v>
                </c:pt>
                <c:pt idx="152">
                  <c:v>1.0</c:v>
                </c:pt>
                <c:pt idx="153">
                  <c:v>1.0</c:v>
                </c:pt>
                <c:pt idx="154">
                  <c:v>1.0</c:v>
                </c:pt>
                <c:pt idx="155">
                  <c:v>1.0</c:v>
                </c:pt>
                <c:pt idx="156">
                  <c:v>1.0</c:v>
                </c:pt>
                <c:pt idx="157">
                  <c:v>1.0</c:v>
                </c:pt>
                <c:pt idx="158">
                  <c:v>1.0</c:v>
                </c:pt>
                <c:pt idx="159">
                  <c:v>1.0</c:v>
                </c:pt>
                <c:pt idx="160">
                  <c:v>1.0</c:v>
                </c:pt>
                <c:pt idx="161">
                  <c:v>1.0</c:v>
                </c:pt>
                <c:pt idx="162">
                  <c:v>1.0</c:v>
                </c:pt>
                <c:pt idx="163">
                  <c:v>1.0</c:v>
                </c:pt>
                <c:pt idx="164">
                  <c:v>1.0</c:v>
                </c:pt>
                <c:pt idx="165">
                  <c:v>1.0</c:v>
                </c:pt>
                <c:pt idx="166">
                  <c:v>1.0</c:v>
                </c:pt>
                <c:pt idx="167">
                  <c:v>1.0</c:v>
                </c:pt>
                <c:pt idx="168">
                  <c:v>1.0</c:v>
                </c:pt>
                <c:pt idx="169">
                  <c:v>1.0</c:v>
                </c:pt>
                <c:pt idx="170">
                  <c:v>1.0</c:v>
                </c:pt>
                <c:pt idx="171">
                  <c:v>1.0</c:v>
                </c:pt>
                <c:pt idx="172">
                  <c:v>1.0</c:v>
                </c:pt>
                <c:pt idx="173">
                  <c:v>1.0</c:v>
                </c:pt>
                <c:pt idx="174">
                  <c:v>1.0</c:v>
                </c:pt>
                <c:pt idx="175">
                  <c:v>1.0</c:v>
                </c:pt>
                <c:pt idx="176">
                  <c:v>1.0</c:v>
                </c:pt>
                <c:pt idx="177">
                  <c:v>1.0</c:v>
                </c:pt>
                <c:pt idx="178">
                  <c:v>1.0</c:v>
                </c:pt>
                <c:pt idx="179">
                  <c:v>1.0</c:v>
                </c:pt>
                <c:pt idx="180">
                  <c:v>1.0</c:v>
                </c:pt>
                <c:pt idx="181">
                  <c:v>1.0</c:v>
                </c:pt>
                <c:pt idx="182">
                  <c:v>1.0</c:v>
                </c:pt>
                <c:pt idx="183">
                  <c:v>1.0</c:v>
                </c:pt>
                <c:pt idx="184">
                  <c:v>1.0</c:v>
                </c:pt>
                <c:pt idx="185">
                  <c:v>1.0</c:v>
                </c:pt>
                <c:pt idx="186">
                  <c:v>1.0</c:v>
                </c:pt>
                <c:pt idx="187">
                  <c:v>1.0</c:v>
                </c:pt>
                <c:pt idx="188">
                  <c:v>1.0</c:v>
                </c:pt>
                <c:pt idx="189">
                  <c:v>1.0</c:v>
                </c:pt>
                <c:pt idx="190">
                  <c:v>1.0</c:v>
                </c:pt>
                <c:pt idx="191">
                  <c:v>1.0</c:v>
                </c:pt>
                <c:pt idx="192">
                  <c:v>1.0</c:v>
                </c:pt>
                <c:pt idx="193">
                  <c:v>1.0</c:v>
                </c:pt>
                <c:pt idx="194">
                  <c:v>1.0</c:v>
                </c:pt>
                <c:pt idx="195">
                  <c:v>1.0</c:v>
                </c:pt>
                <c:pt idx="196">
                  <c:v>1.0</c:v>
                </c:pt>
                <c:pt idx="197">
                  <c:v>1.0</c:v>
                </c:pt>
                <c:pt idx="198">
                  <c:v>1.0</c:v>
                </c:pt>
                <c:pt idx="199">
                  <c:v>1.0</c:v>
                </c:pt>
                <c:pt idx="200">
                  <c:v>1.0</c:v>
                </c:pt>
                <c:pt idx="201">
                  <c:v>1.0</c:v>
                </c:pt>
              </c:numCache>
            </c:numRef>
          </c:val>
        </c:ser>
        <c:ser>
          <c:idx val="3"/>
          <c:order val="1"/>
          <c:tx>
            <c:strRef>
              <c:f>'Cumulative distributions'!$O$1</c:f>
              <c:strCache>
                <c:ptCount val="1"/>
                <c:pt idx="0">
                  <c:v>AI</c:v>
                </c:pt>
              </c:strCache>
            </c:strRef>
          </c:tx>
          <c:spPr>
            <a:solidFill>
              <a:schemeClr val="accent2">
                <a:lumMod val="40000"/>
                <a:lumOff val="60000"/>
                <a:alpha val="50000"/>
              </a:schemeClr>
            </a:solidFill>
            <a:ln w="25400">
              <a:noFill/>
            </a:ln>
          </c:spPr>
          <c:cat>
            <c:numRef>
              <c:f>'Cumulative distributions'!$A$2:$A$203</c:f>
              <c:numCache>
                <c:formatCode>General</c:formatCode>
                <c:ptCount val="202"/>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pt idx="56">
                  <c:v>2016.0</c:v>
                </c:pt>
                <c:pt idx="57">
                  <c:v>2017.0</c:v>
                </c:pt>
                <c:pt idx="58">
                  <c:v>2018.0</c:v>
                </c:pt>
                <c:pt idx="59">
                  <c:v>2019.0</c:v>
                </c:pt>
                <c:pt idx="60">
                  <c:v>2020.0</c:v>
                </c:pt>
                <c:pt idx="61">
                  <c:v>2021.0</c:v>
                </c:pt>
                <c:pt idx="62">
                  <c:v>2022.0</c:v>
                </c:pt>
                <c:pt idx="63">
                  <c:v>2023.0</c:v>
                </c:pt>
                <c:pt idx="64">
                  <c:v>2024.0</c:v>
                </c:pt>
                <c:pt idx="65">
                  <c:v>2025.0</c:v>
                </c:pt>
                <c:pt idx="66">
                  <c:v>2026.0</c:v>
                </c:pt>
                <c:pt idx="67">
                  <c:v>2027.0</c:v>
                </c:pt>
                <c:pt idx="68">
                  <c:v>2028.0</c:v>
                </c:pt>
                <c:pt idx="69">
                  <c:v>2029.0</c:v>
                </c:pt>
                <c:pt idx="70">
                  <c:v>2030.0</c:v>
                </c:pt>
                <c:pt idx="71">
                  <c:v>2031.0</c:v>
                </c:pt>
                <c:pt idx="72">
                  <c:v>2032.0</c:v>
                </c:pt>
                <c:pt idx="73">
                  <c:v>2033.0</c:v>
                </c:pt>
                <c:pt idx="74">
                  <c:v>2034.0</c:v>
                </c:pt>
                <c:pt idx="75">
                  <c:v>2035.0</c:v>
                </c:pt>
                <c:pt idx="76">
                  <c:v>2036.0</c:v>
                </c:pt>
                <c:pt idx="77">
                  <c:v>2037.0</c:v>
                </c:pt>
                <c:pt idx="78">
                  <c:v>2038.0</c:v>
                </c:pt>
                <c:pt idx="79">
                  <c:v>2039.0</c:v>
                </c:pt>
                <c:pt idx="80">
                  <c:v>2040.0</c:v>
                </c:pt>
                <c:pt idx="81">
                  <c:v>2041.0</c:v>
                </c:pt>
                <c:pt idx="82">
                  <c:v>2042.0</c:v>
                </c:pt>
                <c:pt idx="83">
                  <c:v>2043.0</c:v>
                </c:pt>
                <c:pt idx="84">
                  <c:v>2044.0</c:v>
                </c:pt>
                <c:pt idx="85">
                  <c:v>2045.0</c:v>
                </c:pt>
                <c:pt idx="86">
                  <c:v>2046.0</c:v>
                </c:pt>
                <c:pt idx="87">
                  <c:v>2047.0</c:v>
                </c:pt>
                <c:pt idx="88">
                  <c:v>2048.0</c:v>
                </c:pt>
                <c:pt idx="89">
                  <c:v>2049.0</c:v>
                </c:pt>
                <c:pt idx="90">
                  <c:v>2050.0</c:v>
                </c:pt>
                <c:pt idx="91">
                  <c:v>2051.0</c:v>
                </c:pt>
                <c:pt idx="92">
                  <c:v>2052.0</c:v>
                </c:pt>
                <c:pt idx="93">
                  <c:v>2053.0</c:v>
                </c:pt>
                <c:pt idx="94">
                  <c:v>2054.0</c:v>
                </c:pt>
                <c:pt idx="95">
                  <c:v>2055.0</c:v>
                </c:pt>
                <c:pt idx="96">
                  <c:v>2056.0</c:v>
                </c:pt>
                <c:pt idx="97">
                  <c:v>2057.0</c:v>
                </c:pt>
                <c:pt idx="98">
                  <c:v>2058.0</c:v>
                </c:pt>
                <c:pt idx="99">
                  <c:v>2059.0</c:v>
                </c:pt>
                <c:pt idx="100">
                  <c:v>2060.0</c:v>
                </c:pt>
                <c:pt idx="101">
                  <c:v>2061.0</c:v>
                </c:pt>
                <c:pt idx="102">
                  <c:v>2062.0</c:v>
                </c:pt>
                <c:pt idx="103">
                  <c:v>2063.0</c:v>
                </c:pt>
                <c:pt idx="104">
                  <c:v>2064.0</c:v>
                </c:pt>
                <c:pt idx="105">
                  <c:v>2065.0</c:v>
                </c:pt>
                <c:pt idx="106">
                  <c:v>2066.0</c:v>
                </c:pt>
                <c:pt idx="107">
                  <c:v>2067.0</c:v>
                </c:pt>
                <c:pt idx="108">
                  <c:v>2068.0</c:v>
                </c:pt>
                <c:pt idx="109">
                  <c:v>2069.0</c:v>
                </c:pt>
                <c:pt idx="110">
                  <c:v>2070.0</c:v>
                </c:pt>
                <c:pt idx="111">
                  <c:v>2071.0</c:v>
                </c:pt>
                <c:pt idx="112">
                  <c:v>2072.0</c:v>
                </c:pt>
                <c:pt idx="113">
                  <c:v>2073.0</c:v>
                </c:pt>
                <c:pt idx="114">
                  <c:v>2074.0</c:v>
                </c:pt>
                <c:pt idx="115">
                  <c:v>2075.0</c:v>
                </c:pt>
                <c:pt idx="116">
                  <c:v>2076.0</c:v>
                </c:pt>
                <c:pt idx="117">
                  <c:v>2077.0</c:v>
                </c:pt>
                <c:pt idx="118">
                  <c:v>2078.0</c:v>
                </c:pt>
                <c:pt idx="119">
                  <c:v>2079.0</c:v>
                </c:pt>
                <c:pt idx="120">
                  <c:v>2080.0</c:v>
                </c:pt>
                <c:pt idx="121">
                  <c:v>2081.0</c:v>
                </c:pt>
                <c:pt idx="122">
                  <c:v>2082.0</c:v>
                </c:pt>
                <c:pt idx="123">
                  <c:v>2083.0</c:v>
                </c:pt>
                <c:pt idx="124">
                  <c:v>2084.0</c:v>
                </c:pt>
                <c:pt idx="125">
                  <c:v>2085.0</c:v>
                </c:pt>
                <c:pt idx="126">
                  <c:v>2086.0</c:v>
                </c:pt>
                <c:pt idx="127">
                  <c:v>2087.0</c:v>
                </c:pt>
                <c:pt idx="128">
                  <c:v>2088.0</c:v>
                </c:pt>
                <c:pt idx="129">
                  <c:v>2089.0</c:v>
                </c:pt>
                <c:pt idx="130">
                  <c:v>2090.0</c:v>
                </c:pt>
                <c:pt idx="131">
                  <c:v>2091.0</c:v>
                </c:pt>
                <c:pt idx="132">
                  <c:v>2092.0</c:v>
                </c:pt>
                <c:pt idx="133">
                  <c:v>2093.0</c:v>
                </c:pt>
                <c:pt idx="134">
                  <c:v>2094.0</c:v>
                </c:pt>
                <c:pt idx="135">
                  <c:v>2095.0</c:v>
                </c:pt>
                <c:pt idx="136">
                  <c:v>2096.0</c:v>
                </c:pt>
                <c:pt idx="137">
                  <c:v>2097.0</c:v>
                </c:pt>
                <c:pt idx="138">
                  <c:v>2098.0</c:v>
                </c:pt>
                <c:pt idx="139">
                  <c:v>2099.0</c:v>
                </c:pt>
                <c:pt idx="140">
                  <c:v>2100.0</c:v>
                </c:pt>
                <c:pt idx="141">
                  <c:v>2101.0</c:v>
                </c:pt>
                <c:pt idx="142">
                  <c:v>2102.0</c:v>
                </c:pt>
                <c:pt idx="143">
                  <c:v>2103.0</c:v>
                </c:pt>
                <c:pt idx="144">
                  <c:v>2104.0</c:v>
                </c:pt>
                <c:pt idx="145">
                  <c:v>2105.0</c:v>
                </c:pt>
                <c:pt idx="146">
                  <c:v>2106.0</c:v>
                </c:pt>
                <c:pt idx="147">
                  <c:v>2107.0</c:v>
                </c:pt>
                <c:pt idx="148">
                  <c:v>2108.0</c:v>
                </c:pt>
                <c:pt idx="149">
                  <c:v>2109.0</c:v>
                </c:pt>
                <c:pt idx="150">
                  <c:v>2110.0</c:v>
                </c:pt>
                <c:pt idx="151">
                  <c:v>2111.0</c:v>
                </c:pt>
                <c:pt idx="152">
                  <c:v>2112.0</c:v>
                </c:pt>
                <c:pt idx="153">
                  <c:v>2113.0</c:v>
                </c:pt>
                <c:pt idx="154">
                  <c:v>2114.0</c:v>
                </c:pt>
                <c:pt idx="155">
                  <c:v>2115.0</c:v>
                </c:pt>
                <c:pt idx="156">
                  <c:v>2116.0</c:v>
                </c:pt>
                <c:pt idx="157">
                  <c:v>2117.0</c:v>
                </c:pt>
                <c:pt idx="158">
                  <c:v>2118.0</c:v>
                </c:pt>
                <c:pt idx="159">
                  <c:v>2119.0</c:v>
                </c:pt>
                <c:pt idx="160">
                  <c:v>2120.0</c:v>
                </c:pt>
                <c:pt idx="161">
                  <c:v>2121.0</c:v>
                </c:pt>
                <c:pt idx="162">
                  <c:v>2122.0</c:v>
                </c:pt>
                <c:pt idx="163">
                  <c:v>2123.0</c:v>
                </c:pt>
                <c:pt idx="164">
                  <c:v>2124.0</c:v>
                </c:pt>
                <c:pt idx="165">
                  <c:v>2125.0</c:v>
                </c:pt>
                <c:pt idx="166">
                  <c:v>2126.0</c:v>
                </c:pt>
                <c:pt idx="167">
                  <c:v>2127.0</c:v>
                </c:pt>
                <c:pt idx="168">
                  <c:v>2128.0</c:v>
                </c:pt>
                <c:pt idx="169">
                  <c:v>2129.0</c:v>
                </c:pt>
                <c:pt idx="170">
                  <c:v>2130.0</c:v>
                </c:pt>
                <c:pt idx="171">
                  <c:v>2131.0</c:v>
                </c:pt>
                <c:pt idx="172">
                  <c:v>2132.0</c:v>
                </c:pt>
                <c:pt idx="173">
                  <c:v>2133.0</c:v>
                </c:pt>
                <c:pt idx="174">
                  <c:v>2134.0</c:v>
                </c:pt>
                <c:pt idx="175">
                  <c:v>2135.0</c:v>
                </c:pt>
                <c:pt idx="176">
                  <c:v>2136.0</c:v>
                </c:pt>
                <c:pt idx="177">
                  <c:v>2137.0</c:v>
                </c:pt>
                <c:pt idx="178">
                  <c:v>2138.0</c:v>
                </c:pt>
                <c:pt idx="179">
                  <c:v>2139.0</c:v>
                </c:pt>
                <c:pt idx="180">
                  <c:v>2140.0</c:v>
                </c:pt>
                <c:pt idx="181">
                  <c:v>2141.0</c:v>
                </c:pt>
                <c:pt idx="182">
                  <c:v>2142.0</c:v>
                </c:pt>
                <c:pt idx="183">
                  <c:v>2143.0</c:v>
                </c:pt>
                <c:pt idx="184">
                  <c:v>2144.0</c:v>
                </c:pt>
                <c:pt idx="185">
                  <c:v>2145.0</c:v>
                </c:pt>
                <c:pt idx="186">
                  <c:v>2146.0</c:v>
                </c:pt>
                <c:pt idx="187">
                  <c:v>2147.0</c:v>
                </c:pt>
                <c:pt idx="188">
                  <c:v>2148.0</c:v>
                </c:pt>
                <c:pt idx="189">
                  <c:v>2149.0</c:v>
                </c:pt>
                <c:pt idx="190">
                  <c:v>2150.0</c:v>
                </c:pt>
                <c:pt idx="191">
                  <c:v>2151.0</c:v>
                </c:pt>
                <c:pt idx="192">
                  <c:v>2152.0</c:v>
                </c:pt>
                <c:pt idx="193">
                  <c:v>2153.0</c:v>
                </c:pt>
                <c:pt idx="194">
                  <c:v>2154.0</c:v>
                </c:pt>
                <c:pt idx="195">
                  <c:v>2155.0</c:v>
                </c:pt>
                <c:pt idx="196">
                  <c:v>2156.0</c:v>
                </c:pt>
                <c:pt idx="197">
                  <c:v>2157.0</c:v>
                </c:pt>
                <c:pt idx="198">
                  <c:v>2158.0</c:v>
                </c:pt>
                <c:pt idx="199">
                  <c:v>2159.0</c:v>
                </c:pt>
                <c:pt idx="200">
                  <c:v>2160.0</c:v>
                </c:pt>
                <c:pt idx="201">
                  <c:v>10000.0</c:v>
                </c:pt>
              </c:numCache>
            </c:numRef>
          </c:cat>
          <c:val>
            <c:numRef>
              <c:f>'Cumulative distributions'!$O$2:$O$203</c:f>
              <c:numCache>
                <c:formatCode>General</c:formatCode>
                <c:ptCount val="202"/>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0.0454545454545454</c:v>
                </c:pt>
                <c:pt idx="18">
                  <c:v>0.0454545454545454</c:v>
                </c:pt>
                <c:pt idx="19">
                  <c:v>0.0454545454545454</c:v>
                </c:pt>
                <c:pt idx="20">
                  <c:v>0.0454545454545454</c:v>
                </c:pt>
                <c:pt idx="21">
                  <c:v>0.0454545454545454</c:v>
                </c:pt>
                <c:pt idx="22">
                  <c:v>0.0454545454545454</c:v>
                </c:pt>
                <c:pt idx="23">
                  <c:v>0.0454545454545454</c:v>
                </c:pt>
                <c:pt idx="24">
                  <c:v>0.0454545454545454</c:v>
                </c:pt>
                <c:pt idx="25">
                  <c:v>0.0454545454545454</c:v>
                </c:pt>
                <c:pt idx="26">
                  <c:v>0.136363636363636</c:v>
                </c:pt>
                <c:pt idx="27">
                  <c:v>0.136363636363636</c:v>
                </c:pt>
                <c:pt idx="28">
                  <c:v>0.181818181818182</c:v>
                </c:pt>
                <c:pt idx="29">
                  <c:v>0.181818181818182</c:v>
                </c:pt>
                <c:pt idx="30">
                  <c:v>0.181818181818182</c:v>
                </c:pt>
                <c:pt idx="31">
                  <c:v>0.181818181818182</c:v>
                </c:pt>
                <c:pt idx="32">
                  <c:v>0.181818181818182</c:v>
                </c:pt>
                <c:pt idx="33">
                  <c:v>0.227272727272727</c:v>
                </c:pt>
                <c:pt idx="34">
                  <c:v>0.227272727272727</c:v>
                </c:pt>
                <c:pt idx="35">
                  <c:v>0.227272727272727</c:v>
                </c:pt>
                <c:pt idx="36">
                  <c:v>0.227272727272727</c:v>
                </c:pt>
                <c:pt idx="37">
                  <c:v>0.227272727272727</c:v>
                </c:pt>
                <c:pt idx="38">
                  <c:v>0.227272727272727</c:v>
                </c:pt>
                <c:pt idx="39">
                  <c:v>0.227272727272727</c:v>
                </c:pt>
                <c:pt idx="40">
                  <c:v>0.227272727272727</c:v>
                </c:pt>
                <c:pt idx="41">
                  <c:v>0.227272727272727</c:v>
                </c:pt>
                <c:pt idx="42">
                  <c:v>0.227272727272727</c:v>
                </c:pt>
                <c:pt idx="43">
                  <c:v>0.227272727272727</c:v>
                </c:pt>
                <c:pt idx="44">
                  <c:v>0.227272727272727</c:v>
                </c:pt>
                <c:pt idx="45">
                  <c:v>0.227272727272727</c:v>
                </c:pt>
                <c:pt idx="46">
                  <c:v>0.227272727272727</c:v>
                </c:pt>
                <c:pt idx="47">
                  <c:v>0.227272727272727</c:v>
                </c:pt>
                <c:pt idx="48">
                  <c:v>0.227272727272727</c:v>
                </c:pt>
                <c:pt idx="49">
                  <c:v>0.227272727272727</c:v>
                </c:pt>
                <c:pt idx="50">
                  <c:v>0.227272727272727</c:v>
                </c:pt>
                <c:pt idx="51">
                  <c:v>0.227272727272727</c:v>
                </c:pt>
                <c:pt idx="52">
                  <c:v>0.227272727272727</c:v>
                </c:pt>
                <c:pt idx="53">
                  <c:v>0.227272727272727</c:v>
                </c:pt>
                <c:pt idx="54">
                  <c:v>0.227272727272727</c:v>
                </c:pt>
                <c:pt idx="55">
                  <c:v>0.227272727272727</c:v>
                </c:pt>
                <c:pt idx="56">
                  <c:v>0.227272727272727</c:v>
                </c:pt>
                <c:pt idx="57">
                  <c:v>0.227272727272727</c:v>
                </c:pt>
                <c:pt idx="58">
                  <c:v>0.227272727272727</c:v>
                </c:pt>
                <c:pt idx="59">
                  <c:v>0.227272727272727</c:v>
                </c:pt>
                <c:pt idx="60">
                  <c:v>0.227272727272727</c:v>
                </c:pt>
                <c:pt idx="61">
                  <c:v>0.227272727272727</c:v>
                </c:pt>
                <c:pt idx="62">
                  <c:v>0.227272727272727</c:v>
                </c:pt>
                <c:pt idx="63">
                  <c:v>0.227272727272727</c:v>
                </c:pt>
                <c:pt idx="64">
                  <c:v>0.227272727272727</c:v>
                </c:pt>
                <c:pt idx="65">
                  <c:v>0.227272727272727</c:v>
                </c:pt>
                <c:pt idx="66">
                  <c:v>0.227272727272727</c:v>
                </c:pt>
                <c:pt idx="67">
                  <c:v>0.272727272727273</c:v>
                </c:pt>
                <c:pt idx="68">
                  <c:v>0.272727272727273</c:v>
                </c:pt>
                <c:pt idx="69">
                  <c:v>0.318181818181818</c:v>
                </c:pt>
                <c:pt idx="70">
                  <c:v>0.318181818181818</c:v>
                </c:pt>
                <c:pt idx="71">
                  <c:v>0.409090909090909</c:v>
                </c:pt>
                <c:pt idx="72">
                  <c:v>0.409090909090909</c:v>
                </c:pt>
                <c:pt idx="73">
                  <c:v>0.409090909090909</c:v>
                </c:pt>
                <c:pt idx="74">
                  <c:v>0.409090909090909</c:v>
                </c:pt>
                <c:pt idx="75">
                  <c:v>0.409090909090909</c:v>
                </c:pt>
                <c:pt idx="76">
                  <c:v>0.409090909090909</c:v>
                </c:pt>
                <c:pt idx="77">
                  <c:v>0.409090909090909</c:v>
                </c:pt>
                <c:pt idx="78">
                  <c:v>0.409090909090909</c:v>
                </c:pt>
                <c:pt idx="79">
                  <c:v>0.454545454545454</c:v>
                </c:pt>
                <c:pt idx="80">
                  <c:v>0.5</c:v>
                </c:pt>
                <c:pt idx="81">
                  <c:v>0.545454545454545</c:v>
                </c:pt>
                <c:pt idx="82">
                  <c:v>0.545454545454545</c:v>
                </c:pt>
                <c:pt idx="83">
                  <c:v>0.545454545454545</c:v>
                </c:pt>
                <c:pt idx="84">
                  <c:v>0.545454545454545</c:v>
                </c:pt>
                <c:pt idx="85">
                  <c:v>0.545454545454545</c:v>
                </c:pt>
                <c:pt idx="86">
                  <c:v>0.545454545454545</c:v>
                </c:pt>
                <c:pt idx="87">
                  <c:v>0.545454545454545</c:v>
                </c:pt>
                <c:pt idx="88">
                  <c:v>0.545454545454545</c:v>
                </c:pt>
                <c:pt idx="89">
                  <c:v>0.590909090909091</c:v>
                </c:pt>
                <c:pt idx="90">
                  <c:v>0.590909090909091</c:v>
                </c:pt>
                <c:pt idx="91">
                  <c:v>0.681818181818182</c:v>
                </c:pt>
                <c:pt idx="92">
                  <c:v>0.681818181818182</c:v>
                </c:pt>
                <c:pt idx="93">
                  <c:v>0.681818181818182</c:v>
                </c:pt>
                <c:pt idx="94">
                  <c:v>0.681818181818182</c:v>
                </c:pt>
                <c:pt idx="95">
                  <c:v>0.681818181818182</c:v>
                </c:pt>
                <c:pt idx="96">
                  <c:v>0.681818181818182</c:v>
                </c:pt>
                <c:pt idx="97">
                  <c:v>0.681818181818182</c:v>
                </c:pt>
                <c:pt idx="98">
                  <c:v>0.681818181818182</c:v>
                </c:pt>
                <c:pt idx="99">
                  <c:v>0.681818181818182</c:v>
                </c:pt>
                <c:pt idx="100">
                  <c:v>0.681818181818182</c:v>
                </c:pt>
                <c:pt idx="101">
                  <c:v>0.681818181818182</c:v>
                </c:pt>
                <c:pt idx="102">
                  <c:v>0.681818181818182</c:v>
                </c:pt>
                <c:pt idx="103">
                  <c:v>0.772727272727273</c:v>
                </c:pt>
                <c:pt idx="104">
                  <c:v>0.772727272727273</c:v>
                </c:pt>
                <c:pt idx="105">
                  <c:v>0.772727272727273</c:v>
                </c:pt>
                <c:pt idx="106">
                  <c:v>0.772727272727273</c:v>
                </c:pt>
                <c:pt idx="107">
                  <c:v>0.772727272727273</c:v>
                </c:pt>
                <c:pt idx="108">
                  <c:v>0.772727272727273</c:v>
                </c:pt>
                <c:pt idx="109">
                  <c:v>0.772727272727273</c:v>
                </c:pt>
                <c:pt idx="110">
                  <c:v>0.772727272727273</c:v>
                </c:pt>
                <c:pt idx="111">
                  <c:v>0.772727272727273</c:v>
                </c:pt>
                <c:pt idx="112">
                  <c:v>0.772727272727273</c:v>
                </c:pt>
                <c:pt idx="113">
                  <c:v>0.772727272727273</c:v>
                </c:pt>
                <c:pt idx="114">
                  <c:v>0.772727272727273</c:v>
                </c:pt>
                <c:pt idx="115">
                  <c:v>0.772727272727273</c:v>
                </c:pt>
                <c:pt idx="116">
                  <c:v>0.772727272727273</c:v>
                </c:pt>
                <c:pt idx="117">
                  <c:v>0.772727272727273</c:v>
                </c:pt>
                <c:pt idx="118">
                  <c:v>0.772727272727273</c:v>
                </c:pt>
                <c:pt idx="119">
                  <c:v>0.772727272727273</c:v>
                </c:pt>
                <c:pt idx="120">
                  <c:v>0.772727272727273</c:v>
                </c:pt>
                <c:pt idx="121">
                  <c:v>0.772727272727273</c:v>
                </c:pt>
                <c:pt idx="122">
                  <c:v>0.772727272727273</c:v>
                </c:pt>
                <c:pt idx="123">
                  <c:v>0.772727272727273</c:v>
                </c:pt>
                <c:pt idx="124">
                  <c:v>0.772727272727273</c:v>
                </c:pt>
                <c:pt idx="125">
                  <c:v>0.772727272727273</c:v>
                </c:pt>
                <c:pt idx="126">
                  <c:v>0.772727272727273</c:v>
                </c:pt>
                <c:pt idx="127">
                  <c:v>0.772727272727273</c:v>
                </c:pt>
                <c:pt idx="128">
                  <c:v>0.772727272727273</c:v>
                </c:pt>
                <c:pt idx="129">
                  <c:v>0.772727272727273</c:v>
                </c:pt>
                <c:pt idx="130">
                  <c:v>0.772727272727273</c:v>
                </c:pt>
                <c:pt idx="131">
                  <c:v>0.772727272727273</c:v>
                </c:pt>
                <c:pt idx="132">
                  <c:v>0.772727272727273</c:v>
                </c:pt>
                <c:pt idx="133">
                  <c:v>0.818181818181818</c:v>
                </c:pt>
                <c:pt idx="134">
                  <c:v>0.818181818181818</c:v>
                </c:pt>
                <c:pt idx="135">
                  <c:v>0.818181818181818</c:v>
                </c:pt>
                <c:pt idx="136">
                  <c:v>0.818181818181818</c:v>
                </c:pt>
                <c:pt idx="137">
                  <c:v>0.818181818181818</c:v>
                </c:pt>
                <c:pt idx="138">
                  <c:v>0.818181818181818</c:v>
                </c:pt>
                <c:pt idx="139">
                  <c:v>0.818181818181818</c:v>
                </c:pt>
                <c:pt idx="140">
                  <c:v>0.818181818181818</c:v>
                </c:pt>
                <c:pt idx="141">
                  <c:v>0.863636363636364</c:v>
                </c:pt>
                <c:pt idx="142">
                  <c:v>0.863636363636364</c:v>
                </c:pt>
                <c:pt idx="143">
                  <c:v>0.863636363636364</c:v>
                </c:pt>
                <c:pt idx="144">
                  <c:v>0.863636363636364</c:v>
                </c:pt>
                <c:pt idx="145">
                  <c:v>0.863636363636364</c:v>
                </c:pt>
                <c:pt idx="146">
                  <c:v>0.863636363636364</c:v>
                </c:pt>
                <c:pt idx="147">
                  <c:v>0.863636363636364</c:v>
                </c:pt>
                <c:pt idx="148">
                  <c:v>0.863636363636364</c:v>
                </c:pt>
                <c:pt idx="149">
                  <c:v>0.863636363636364</c:v>
                </c:pt>
                <c:pt idx="150">
                  <c:v>0.863636363636364</c:v>
                </c:pt>
                <c:pt idx="151">
                  <c:v>0.863636363636364</c:v>
                </c:pt>
                <c:pt idx="152">
                  <c:v>0.863636363636364</c:v>
                </c:pt>
                <c:pt idx="153">
                  <c:v>0.954545454545455</c:v>
                </c:pt>
                <c:pt idx="154">
                  <c:v>0.954545454545455</c:v>
                </c:pt>
                <c:pt idx="155">
                  <c:v>0.954545454545455</c:v>
                </c:pt>
                <c:pt idx="156">
                  <c:v>0.954545454545455</c:v>
                </c:pt>
                <c:pt idx="157">
                  <c:v>0.954545454545455</c:v>
                </c:pt>
                <c:pt idx="158">
                  <c:v>0.954545454545455</c:v>
                </c:pt>
                <c:pt idx="159">
                  <c:v>0.954545454545455</c:v>
                </c:pt>
                <c:pt idx="160">
                  <c:v>0.954545454545455</c:v>
                </c:pt>
                <c:pt idx="161">
                  <c:v>0.954545454545455</c:v>
                </c:pt>
                <c:pt idx="162">
                  <c:v>0.954545454545455</c:v>
                </c:pt>
                <c:pt idx="163">
                  <c:v>0.954545454545455</c:v>
                </c:pt>
                <c:pt idx="164">
                  <c:v>0.954545454545455</c:v>
                </c:pt>
                <c:pt idx="165">
                  <c:v>0.954545454545455</c:v>
                </c:pt>
                <c:pt idx="166">
                  <c:v>0.954545454545455</c:v>
                </c:pt>
                <c:pt idx="167">
                  <c:v>0.954545454545455</c:v>
                </c:pt>
                <c:pt idx="168">
                  <c:v>0.954545454545455</c:v>
                </c:pt>
                <c:pt idx="169">
                  <c:v>0.954545454545455</c:v>
                </c:pt>
                <c:pt idx="170">
                  <c:v>0.954545454545455</c:v>
                </c:pt>
                <c:pt idx="171">
                  <c:v>0.954545454545455</c:v>
                </c:pt>
                <c:pt idx="172">
                  <c:v>0.954545454545455</c:v>
                </c:pt>
                <c:pt idx="173">
                  <c:v>0.954545454545455</c:v>
                </c:pt>
                <c:pt idx="174">
                  <c:v>0.954545454545455</c:v>
                </c:pt>
                <c:pt idx="175">
                  <c:v>0.954545454545455</c:v>
                </c:pt>
                <c:pt idx="176">
                  <c:v>0.954545454545455</c:v>
                </c:pt>
                <c:pt idx="177">
                  <c:v>0.954545454545455</c:v>
                </c:pt>
                <c:pt idx="178">
                  <c:v>0.954545454545455</c:v>
                </c:pt>
                <c:pt idx="179">
                  <c:v>0.954545454545455</c:v>
                </c:pt>
                <c:pt idx="180">
                  <c:v>0.954545454545455</c:v>
                </c:pt>
                <c:pt idx="181">
                  <c:v>0.954545454545455</c:v>
                </c:pt>
                <c:pt idx="182">
                  <c:v>0.954545454545455</c:v>
                </c:pt>
                <c:pt idx="183">
                  <c:v>0.954545454545455</c:v>
                </c:pt>
                <c:pt idx="184">
                  <c:v>0.954545454545455</c:v>
                </c:pt>
                <c:pt idx="185">
                  <c:v>0.954545454545455</c:v>
                </c:pt>
                <c:pt idx="186">
                  <c:v>0.954545454545455</c:v>
                </c:pt>
                <c:pt idx="187">
                  <c:v>0.954545454545455</c:v>
                </c:pt>
                <c:pt idx="188">
                  <c:v>0.954545454545455</c:v>
                </c:pt>
                <c:pt idx="189">
                  <c:v>0.954545454545455</c:v>
                </c:pt>
                <c:pt idx="190">
                  <c:v>0.954545454545455</c:v>
                </c:pt>
                <c:pt idx="191">
                  <c:v>0.954545454545455</c:v>
                </c:pt>
                <c:pt idx="192">
                  <c:v>0.954545454545455</c:v>
                </c:pt>
                <c:pt idx="193">
                  <c:v>0.954545454545455</c:v>
                </c:pt>
                <c:pt idx="194">
                  <c:v>0.954545454545455</c:v>
                </c:pt>
                <c:pt idx="195">
                  <c:v>0.954545454545455</c:v>
                </c:pt>
                <c:pt idx="196">
                  <c:v>0.954545454545455</c:v>
                </c:pt>
                <c:pt idx="197">
                  <c:v>0.954545454545455</c:v>
                </c:pt>
                <c:pt idx="198">
                  <c:v>0.954545454545455</c:v>
                </c:pt>
                <c:pt idx="199">
                  <c:v>0.954545454545455</c:v>
                </c:pt>
                <c:pt idx="200">
                  <c:v>0.954545454545455</c:v>
                </c:pt>
                <c:pt idx="201">
                  <c:v>1.0</c:v>
                </c:pt>
              </c:numCache>
            </c:numRef>
          </c:val>
        </c:ser>
        <c:dLbls>
          <c:showLegendKey val="0"/>
          <c:showVal val="0"/>
          <c:showCatName val="0"/>
          <c:showSerName val="0"/>
          <c:showPercent val="0"/>
          <c:showBubbleSize val="0"/>
        </c:dLbls>
        <c:axId val="-2076554728"/>
        <c:axId val="-2076551752"/>
      </c:areaChart>
      <c:catAx>
        <c:axId val="-2076554728"/>
        <c:scaling>
          <c:orientation val="minMax"/>
        </c:scaling>
        <c:delete val="0"/>
        <c:axPos val="b"/>
        <c:numFmt formatCode="General" sourceLinked="1"/>
        <c:majorTickMark val="out"/>
        <c:minorTickMark val="none"/>
        <c:tickLblPos val="nextTo"/>
        <c:crossAx val="-2076551752"/>
        <c:crosses val="autoZero"/>
        <c:auto val="1"/>
        <c:lblAlgn val="ctr"/>
        <c:lblOffset val="100"/>
        <c:noMultiLvlLbl val="0"/>
      </c:catAx>
      <c:valAx>
        <c:axId val="-2076551752"/>
        <c:scaling>
          <c:orientation val="minMax"/>
          <c:max val="1.0"/>
        </c:scaling>
        <c:delete val="0"/>
        <c:axPos val="l"/>
        <c:majorGridlines/>
        <c:numFmt formatCode="General" sourceLinked="1"/>
        <c:majorTickMark val="out"/>
        <c:minorTickMark val="none"/>
        <c:tickLblPos val="nextTo"/>
        <c:crossAx val="-2076554728"/>
        <c:crosses val="autoZero"/>
        <c:crossBetween val="midCat"/>
      </c:valAx>
    </c:plotArea>
    <c:legend>
      <c:legendPos val="r"/>
      <c:overlay val="0"/>
    </c:legend>
    <c:plotVisOnly val="1"/>
    <c:dispBlanksAs val="zero"/>
    <c:showDLblsOverMax val="0"/>
  </c:chart>
  <c:printSettings>
    <c:headerFooter/>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areaChart>
        <c:grouping val="standard"/>
        <c:varyColors val="0"/>
        <c:ser>
          <c:idx val="4"/>
          <c:order val="1"/>
          <c:tx>
            <c:strRef>
              <c:f>'Cumulative distributions'!$P$1</c:f>
              <c:strCache>
                <c:ptCount val="1"/>
                <c:pt idx="0">
                  <c:v>Futurists</c:v>
                </c:pt>
              </c:strCache>
            </c:strRef>
          </c:tx>
          <c:spPr>
            <a:solidFill>
              <a:schemeClr val="accent6">
                <a:lumMod val="40000"/>
                <a:lumOff val="60000"/>
                <a:alpha val="50000"/>
              </a:schemeClr>
            </a:solidFill>
            <a:ln w="25400">
              <a:noFill/>
            </a:ln>
          </c:spPr>
          <c:cat>
            <c:numRef>
              <c:f>'Cumulative distributions'!$A$2:$A$203</c:f>
              <c:numCache>
                <c:formatCode>General</c:formatCode>
                <c:ptCount val="202"/>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pt idx="56">
                  <c:v>2016.0</c:v>
                </c:pt>
                <c:pt idx="57">
                  <c:v>2017.0</c:v>
                </c:pt>
                <c:pt idx="58">
                  <c:v>2018.0</c:v>
                </c:pt>
                <c:pt idx="59">
                  <c:v>2019.0</c:v>
                </c:pt>
                <c:pt idx="60">
                  <c:v>2020.0</c:v>
                </c:pt>
                <c:pt idx="61">
                  <c:v>2021.0</c:v>
                </c:pt>
                <c:pt idx="62">
                  <c:v>2022.0</c:v>
                </c:pt>
                <c:pt idx="63">
                  <c:v>2023.0</c:v>
                </c:pt>
                <c:pt idx="64">
                  <c:v>2024.0</c:v>
                </c:pt>
                <c:pt idx="65">
                  <c:v>2025.0</c:v>
                </c:pt>
                <c:pt idx="66">
                  <c:v>2026.0</c:v>
                </c:pt>
                <c:pt idx="67">
                  <c:v>2027.0</c:v>
                </c:pt>
                <c:pt idx="68">
                  <c:v>2028.0</c:v>
                </c:pt>
                <c:pt idx="69">
                  <c:v>2029.0</c:v>
                </c:pt>
                <c:pt idx="70">
                  <c:v>2030.0</c:v>
                </c:pt>
                <c:pt idx="71">
                  <c:v>2031.0</c:v>
                </c:pt>
                <c:pt idx="72">
                  <c:v>2032.0</c:v>
                </c:pt>
                <c:pt idx="73">
                  <c:v>2033.0</c:v>
                </c:pt>
                <c:pt idx="74">
                  <c:v>2034.0</c:v>
                </c:pt>
                <c:pt idx="75">
                  <c:v>2035.0</c:v>
                </c:pt>
                <c:pt idx="76">
                  <c:v>2036.0</c:v>
                </c:pt>
                <c:pt idx="77">
                  <c:v>2037.0</c:v>
                </c:pt>
                <c:pt idx="78">
                  <c:v>2038.0</c:v>
                </c:pt>
                <c:pt idx="79">
                  <c:v>2039.0</c:v>
                </c:pt>
                <c:pt idx="80">
                  <c:v>2040.0</c:v>
                </c:pt>
                <c:pt idx="81">
                  <c:v>2041.0</c:v>
                </c:pt>
                <c:pt idx="82">
                  <c:v>2042.0</c:v>
                </c:pt>
                <c:pt idx="83">
                  <c:v>2043.0</c:v>
                </c:pt>
                <c:pt idx="84">
                  <c:v>2044.0</c:v>
                </c:pt>
                <c:pt idx="85">
                  <c:v>2045.0</c:v>
                </c:pt>
                <c:pt idx="86">
                  <c:v>2046.0</c:v>
                </c:pt>
                <c:pt idx="87">
                  <c:v>2047.0</c:v>
                </c:pt>
                <c:pt idx="88">
                  <c:v>2048.0</c:v>
                </c:pt>
                <c:pt idx="89">
                  <c:v>2049.0</c:v>
                </c:pt>
                <c:pt idx="90">
                  <c:v>2050.0</c:v>
                </c:pt>
                <c:pt idx="91">
                  <c:v>2051.0</c:v>
                </c:pt>
                <c:pt idx="92">
                  <c:v>2052.0</c:v>
                </c:pt>
                <c:pt idx="93">
                  <c:v>2053.0</c:v>
                </c:pt>
                <c:pt idx="94">
                  <c:v>2054.0</c:v>
                </c:pt>
                <c:pt idx="95">
                  <c:v>2055.0</c:v>
                </c:pt>
                <c:pt idx="96">
                  <c:v>2056.0</c:v>
                </c:pt>
                <c:pt idx="97">
                  <c:v>2057.0</c:v>
                </c:pt>
                <c:pt idx="98">
                  <c:v>2058.0</c:v>
                </c:pt>
                <c:pt idx="99">
                  <c:v>2059.0</c:v>
                </c:pt>
                <c:pt idx="100">
                  <c:v>2060.0</c:v>
                </c:pt>
                <c:pt idx="101">
                  <c:v>2061.0</c:v>
                </c:pt>
                <c:pt idx="102">
                  <c:v>2062.0</c:v>
                </c:pt>
                <c:pt idx="103">
                  <c:v>2063.0</c:v>
                </c:pt>
                <c:pt idx="104">
                  <c:v>2064.0</c:v>
                </c:pt>
                <c:pt idx="105">
                  <c:v>2065.0</c:v>
                </c:pt>
                <c:pt idx="106">
                  <c:v>2066.0</c:v>
                </c:pt>
                <c:pt idx="107">
                  <c:v>2067.0</c:v>
                </c:pt>
                <c:pt idx="108">
                  <c:v>2068.0</c:v>
                </c:pt>
                <c:pt idx="109">
                  <c:v>2069.0</c:v>
                </c:pt>
                <c:pt idx="110">
                  <c:v>2070.0</c:v>
                </c:pt>
                <c:pt idx="111">
                  <c:v>2071.0</c:v>
                </c:pt>
                <c:pt idx="112">
                  <c:v>2072.0</c:v>
                </c:pt>
                <c:pt idx="113">
                  <c:v>2073.0</c:v>
                </c:pt>
                <c:pt idx="114">
                  <c:v>2074.0</c:v>
                </c:pt>
                <c:pt idx="115">
                  <c:v>2075.0</c:v>
                </c:pt>
                <c:pt idx="116">
                  <c:v>2076.0</c:v>
                </c:pt>
                <c:pt idx="117">
                  <c:v>2077.0</c:v>
                </c:pt>
                <c:pt idx="118">
                  <c:v>2078.0</c:v>
                </c:pt>
                <c:pt idx="119">
                  <c:v>2079.0</c:v>
                </c:pt>
                <c:pt idx="120">
                  <c:v>2080.0</c:v>
                </c:pt>
                <c:pt idx="121">
                  <c:v>2081.0</c:v>
                </c:pt>
                <c:pt idx="122">
                  <c:v>2082.0</c:v>
                </c:pt>
                <c:pt idx="123">
                  <c:v>2083.0</c:v>
                </c:pt>
                <c:pt idx="124">
                  <c:v>2084.0</c:v>
                </c:pt>
                <c:pt idx="125">
                  <c:v>2085.0</c:v>
                </c:pt>
                <c:pt idx="126">
                  <c:v>2086.0</c:v>
                </c:pt>
                <c:pt idx="127">
                  <c:v>2087.0</c:v>
                </c:pt>
                <c:pt idx="128">
                  <c:v>2088.0</c:v>
                </c:pt>
                <c:pt idx="129">
                  <c:v>2089.0</c:v>
                </c:pt>
                <c:pt idx="130">
                  <c:v>2090.0</c:v>
                </c:pt>
                <c:pt idx="131">
                  <c:v>2091.0</c:v>
                </c:pt>
                <c:pt idx="132">
                  <c:v>2092.0</c:v>
                </c:pt>
                <c:pt idx="133">
                  <c:v>2093.0</c:v>
                </c:pt>
                <c:pt idx="134">
                  <c:v>2094.0</c:v>
                </c:pt>
                <c:pt idx="135">
                  <c:v>2095.0</c:v>
                </c:pt>
                <c:pt idx="136">
                  <c:v>2096.0</c:v>
                </c:pt>
                <c:pt idx="137">
                  <c:v>2097.0</c:v>
                </c:pt>
                <c:pt idx="138">
                  <c:v>2098.0</c:v>
                </c:pt>
                <c:pt idx="139">
                  <c:v>2099.0</c:v>
                </c:pt>
                <c:pt idx="140">
                  <c:v>2100.0</c:v>
                </c:pt>
                <c:pt idx="141">
                  <c:v>2101.0</c:v>
                </c:pt>
                <c:pt idx="142">
                  <c:v>2102.0</c:v>
                </c:pt>
                <c:pt idx="143">
                  <c:v>2103.0</c:v>
                </c:pt>
                <c:pt idx="144">
                  <c:v>2104.0</c:v>
                </c:pt>
                <c:pt idx="145">
                  <c:v>2105.0</c:v>
                </c:pt>
                <c:pt idx="146">
                  <c:v>2106.0</c:v>
                </c:pt>
                <c:pt idx="147">
                  <c:v>2107.0</c:v>
                </c:pt>
                <c:pt idx="148">
                  <c:v>2108.0</c:v>
                </c:pt>
                <c:pt idx="149">
                  <c:v>2109.0</c:v>
                </c:pt>
                <c:pt idx="150">
                  <c:v>2110.0</c:v>
                </c:pt>
                <c:pt idx="151">
                  <c:v>2111.0</c:v>
                </c:pt>
                <c:pt idx="152">
                  <c:v>2112.0</c:v>
                </c:pt>
                <c:pt idx="153">
                  <c:v>2113.0</c:v>
                </c:pt>
                <c:pt idx="154">
                  <c:v>2114.0</c:v>
                </c:pt>
                <c:pt idx="155">
                  <c:v>2115.0</c:v>
                </c:pt>
                <c:pt idx="156">
                  <c:v>2116.0</c:v>
                </c:pt>
                <c:pt idx="157">
                  <c:v>2117.0</c:v>
                </c:pt>
                <c:pt idx="158">
                  <c:v>2118.0</c:v>
                </c:pt>
                <c:pt idx="159">
                  <c:v>2119.0</c:v>
                </c:pt>
                <c:pt idx="160">
                  <c:v>2120.0</c:v>
                </c:pt>
                <c:pt idx="161">
                  <c:v>2121.0</c:v>
                </c:pt>
                <c:pt idx="162">
                  <c:v>2122.0</c:v>
                </c:pt>
                <c:pt idx="163">
                  <c:v>2123.0</c:v>
                </c:pt>
                <c:pt idx="164">
                  <c:v>2124.0</c:v>
                </c:pt>
                <c:pt idx="165">
                  <c:v>2125.0</c:v>
                </c:pt>
                <c:pt idx="166">
                  <c:v>2126.0</c:v>
                </c:pt>
                <c:pt idx="167">
                  <c:v>2127.0</c:v>
                </c:pt>
                <c:pt idx="168">
                  <c:v>2128.0</c:v>
                </c:pt>
                <c:pt idx="169">
                  <c:v>2129.0</c:v>
                </c:pt>
                <c:pt idx="170">
                  <c:v>2130.0</c:v>
                </c:pt>
                <c:pt idx="171">
                  <c:v>2131.0</c:v>
                </c:pt>
                <c:pt idx="172">
                  <c:v>2132.0</c:v>
                </c:pt>
                <c:pt idx="173">
                  <c:v>2133.0</c:v>
                </c:pt>
                <c:pt idx="174">
                  <c:v>2134.0</c:v>
                </c:pt>
                <c:pt idx="175">
                  <c:v>2135.0</c:v>
                </c:pt>
                <c:pt idx="176">
                  <c:v>2136.0</c:v>
                </c:pt>
                <c:pt idx="177">
                  <c:v>2137.0</c:v>
                </c:pt>
                <c:pt idx="178">
                  <c:v>2138.0</c:v>
                </c:pt>
                <c:pt idx="179">
                  <c:v>2139.0</c:v>
                </c:pt>
                <c:pt idx="180">
                  <c:v>2140.0</c:v>
                </c:pt>
                <c:pt idx="181">
                  <c:v>2141.0</c:v>
                </c:pt>
                <c:pt idx="182">
                  <c:v>2142.0</c:v>
                </c:pt>
                <c:pt idx="183">
                  <c:v>2143.0</c:v>
                </c:pt>
                <c:pt idx="184">
                  <c:v>2144.0</c:v>
                </c:pt>
                <c:pt idx="185">
                  <c:v>2145.0</c:v>
                </c:pt>
                <c:pt idx="186">
                  <c:v>2146.0</c:v>
                </c:pt>
                <c:pt idx="187">
                  <c:v>2147.0</c:v>
                </c:pt>
                <c:pt idx="188">
                  <c:v>2148.0</c:v>
                </c:pt>
                <c:pt idx="189">
                  <c:v>2149.0</c:v>
                </c:pt>
                <c:pt idx="190">
                  <c:v>2150.0</c:v>
                </c:pt>
                <c:pt idx="191">
                  <c:v>2151.0</c:v>
                </c:pt>
                <c:pt idx="192">
                  <c:v>2152.0</c:v>
                </c:pt>
                <c:pt idx="193">
                  <c:v>2153.0</c:v>
                </c:pt>
                <c:pt idx="194">
                  <c:v>2154.0</c:v>
                </c:pt>
                <c:pt idx="195">
                  <c:v>2155.0</c:v>
                </c:pt>
                <c:pt idx="196">
                  <c:v>2156.0</c:v>
                </c:pt>
                <c:pt idx="197">
                  <c:v>2157.0</c:v>
                </c:pt>
                <c:pt idx="198">
                  <c:v>2158.0</c:v>
                </c:pt>
                <c:pt idx="199">
                  <c:v>2159.0</c:v>
                </c:pt>
                <c:pt idx="200">
                  <c:v>2160.0</c:v>
                </c:pt>
                <c:pt idx="201">
                  <c:v>10000.0</c:v>
                </c:pt>
              </c:numCache>
            </c:numRef>
          </c:cat>
          <c:val>
            <c:numRef>
              <c:f>'Cumulative distributions'!$P$2:$P$203</c:f>
              <c:numCache>
                <c:formatCode>General</c:formatCode>
                <c:ptCount val="202"/>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0.0666666666666667</c:v>
                </c:pt>
                <c:pt idx="52">
                  <c:v>0.0666666666666667</c:v>
                </c:pt>
                <c:pt idx="53">
                  <c:v>0.0666666666666667</c:v>
                </c:pt>
                <c:pt idx="54">
                  <c:v>0.0666666666666667</c:v>
                </c:pt>
                <c:pt idx="55">
                  <c:v>0.0666666666666667</c:v>
                </c:pt>
                <c:pt idx="56">
                  <c:v>0.0666666666666667</c:v>
                </c:pt>
                <c:pt idx="57">
                  <c:v>0.0666666666666667</c:v>
                </c:pt>
                <c:pt idx="58">
                  <c:v>0.133333333333333</c:v>
                </c:pt>
                <c:pt idx="59">
                  <c:v>0.133333333333333</c:v>
                </c:pt>
                <c:pt idx="60">
                  <c:v>0.2</c:v>
                </c:pt>
                <c:pt idx="61">
                  <c:v>0.333333333333333</c:v>
                </c:pt>
                <c:pt idx="62">
                  <c:v>0.333333333333333</c:v>
                </c:pt>
                <c:pt idx="63">
                  <c:v>0.333333333333333</c:v>
                </c:pt>
                <c:pt idx="64">
                  <c:v>0.333333333333333</c:v>
                </c:pt>
                <c:pt idx="65">
                  <c:v>0.333333333333333</c:v>
                </c:pt>
                <c:pt idx="66">
                  <c:v>0.333333333333333</c:v>
                </c:pt>
                <c:pt idx="67">
                  <c:v>0.333333333333333</c:v>
                </c:pt>
                <c:pt idx="68">
                  <c:v>0.333333333333333</c:v>
                </c:pt>
                <c:pt idx="69">
                  <c:v>0.333333333333333</c:v>
                </c:pt>
                <c:pt idx="70">
                  <c:v>0.4</c:v>
                </c:pt>
                <c:pt idx="71">
                  <c:v>0.6</c:v>
                </c:pt>
                <c:pt idx="72">
                  <c:v>0.6</c:v>
                </c:pt>
                <c:pt idx="73">
                  <c:v>0.6</c:v>
                </c:pt>
                <c:pt idx="74">
                  <c:v>0.6</c:v>
                </c:pt>
                <c:pt idx="75">
                  <c:v>0.6</c:v>
                </c:pt>
                <c:pt idx="76">
                  <c:v>0.666666666666667</c:v>
                </c:pt>
                <c:pt idx="77">
                  <c:v>0.666666666666667</c:v>
                </c:pt>
                <c:pt idx="78">
                  <c:v>0.666666666666667</c:v>
                </c:pt>
                <c:pt idx="79">
                  <c:v>0.666666666666667</c:v>
                </c:pt>
                <c:pt idx="80">
                  <c:v>0.666666666666667</c:v>
                </c:pt>
                <c:pt idx="81">
                  <c:v>0.666666666666667</c:v>
                </c:pt>
                <c:pt idx="82">
                  <c:v>0.666666666666667</c:v>
                </c:pt>
                <c:pt idx="83">
                  <c:v>0.666666666666667</c:v>
                </c:pt>
                <c:pt idx="84">
                  <c:v>0.666666666666667</c:v>
                </c:pt>
                <c:pt idx="85">
                  <c:v>0.666666666666667</c:v>
                </c:pt>
                <c:pt idx="86">
                  <c:v>0.666666666666667</c:v>
                </c:pt>
                <c:pt idx="87">
                  <c:v>0.666666666666667</c:v>
                </c:pt>
                <c:pt idx="88">
                  <c:v>0.666666666666667</c:v>
                </c:pt>
                <c:pt idx="89">
                  <c:v>0.666666666666667</c:v>
                </c:pt>
                <c:pt idx="90">
                  <c:v>0.666666666666667</c:v>
                </c:pt>
                <c:pt idx="91">
                  <c:v>0.733333333333333</c:v>
                </c:pt>
                <c:pt idx="92">
                  <c:v>0.733333333333333</c:v>
                </c:pt>
                <c:pt idx="93">
                  <c:v>0.733333333333333</c:v>
                </c:pt>
                <c:pt idx="94">
                  <c:v>0.733333333333333</c:v>
                </c:pt>
                <c:pt idx="95">
                  <c:v>0.733333333333333</c:v>
                </c:pt>
                <c:pt idx="96">
                  <c:v>0.733333333333333</c:v>
                </c:pt>
                <c:pt idx="97">
                  <c:v>0.733333333333333</c:v>
                </c:pt>
                <c:pt idx="98">
                  <c:v>0.733333333333333</c:v>
                </c:pt>
                <c:pt idx="99">
                  <c:v>0.733333333333333</c:v>
                </c:pt>
                <c:pt idx="100">
                  <c:v>0.733333333333333</c:v>
                </c:pt>
                <c:pt idx="101">
                  <c:v>0.733333333333333</c:v>
                </c:pt>
                <c:pt idx="102">
                  <c:v>0.8</c:v>
                </c:pt>
                <c:pt idx="103">
                  <c:v>0.8</c:v>
                </c:pt>
                <c:pt idx="104">
                  <c:v>0.8</c:v>
                </c:pt>
                <c:pt idx="105">
                  <c:v>0.8</c:v>
                </c:pt>
                <c:pt idx="106">
                  <c:v>0.8</c:v>
                </c:pt>
                <c:pt idx="107">
                  <c:v>0.8</c:v>
                </c:pt>
                <c:pt idx="108">
                  <c:v>0.8</c:v>
                </c:pt>
                <c:pt idx="109">
                  <c:v>0.8</c:v>
                </c:pt>
                <c:pt idx="110">
                  <c:v>0.8</c:v>
                </c:pt>
                <c:pt idx="111">
                  <c:v>0.8</c:v>
                </c:pt>
                <c:pt idx="112">
                  <c:v>0.8</c:v>
                </c:pt>
                <c:pt idx="113">
                  <c:v>0.8</c:v>
                </c:pt>
                <c:pt idx="114">
                  <c:v>0.8</c:v>
                </c:pt>
                <c:pt idx="115">
                  <c:v>0.8</c:v>
                </c:pt>
                <c:pt idx="116">
                  <c:v>0.8</c:v>
                </c:pt>
                <c:pt idx="117">
                  <c:v>0.8</c:v>
                </c:pt>
                <c:pt idx="118">
                  <c:v>0.8</c:v>
                </c:pt>
                <c:pt idx="119">
                  <c:v>0.8</c:v>
                </c:pt>
                <c:pt idx="120">
                  <c:v>0.8</c:v>
                </c:pt>
                <c:pt idx="121">
                  <c:v>0.8</c:v>
                </c:pt>
                <c:pt idx="122">
                  <c:v>0.8</c:v>
                </c:pt>
                <c:pt idx="123">
                  <c:v>0.8</c:v>
                </c:pt>
                <c:pt idx="124">
                  <c:v>0.8</c:v>
                </c:pt>
                <c:pt idx="125">
                  <c:v>0.8</c:v>
                </c:pt>
                <c:pt idx="126">
                  <c:v>0.8</c:v>
                </c:pt>
                <c:pt idx="127">
                  <c:v>0.8</c:v>
                </c:pt>
                <c:pt idx="128">
                  <c:v>0.8</c:v>
                </c:pt>
                <c:pt idx="129">
                  <c:v>0.8</c:v>
                </c:pt>
                <c:pt idx="130">
                  <c:v>0.8</c:v>
                </c:pt>
                <c:pt idx="131">
                  <c:v>0.8</c:v>
                </c:pt>
                <c:pt idx="132">
                  <c:v>0.8</c:v>
                </c:pt>
                <c:pt idx="133">
                  <c:v>0.8</c:v>
                </c:pt>
                <c:pt idx="134">
                  <c:v>0.8</c:v>
                </c:pt>
                <c:pt idx="135">
                  <c:v>0.8</c:v>
                </c:pt>
                <c:pt idx="136">
                  <c:v>0.8</c:v>
                </c:pt>
                <c:pt idx="137">
                  <c:v>0.8</c:v>
                </c:pt>
                <c:pt idx="138">
                  <c:v>0.8</c:v>
                </c:pt>
                <c:pt idx="139">
                  <c:v>0.8</c:v>
                </c:pt>
                <c:pt idx="140">
                  <c:v>0.8</c:v>
                </c:pt>
                <c:pt idx="141">
                  <c:v>0.8</c:v>
                </c:pt>
                <c:pt idx="142">
                  <c:v>0.8</c:v>
                </c:pt>
                <c:pt idx="143">
                  <c:v>0.8</c:v>
                </c:pt>
                <c:pt idx="144">
                  <c:v>0.8</c:v>
                </c:pt>
                <c:pt idx="145">
                  <c:v>0.8</c:v>
                </c:pt>
                <c:pt idx="146">
                  <c:v>0.8</c:v>
                </c:pt>
                <c:pt idx="147">
                  <c:v>0.8</c:v>
                </c:pt>
                <c:pt idx="148">
                  <c:v>0.8</c:v>
                </c:pt>
                <c:pt idx="149">
                  <c:v>0.8</c:v>
                </c:pt>
                <c:pt idx="150">
                  <c:v>0.8</c:v>
                </c:pt>
                <c:pt idx="151">
                  <c:v>0.8</c:v>
                </c:pt>
                <c:pt idx="152">
                  <c:v>0.8</c:v>
                </c:pt>
                <c:pt idx="153">
                  <c:v>0.8</c:v>
                </c:pt>
                <c:pt idx="154">
                  <c:v>0.8</c:v>
                </c:pt>
                <c:pt idx="155">
                  <c:v>0.8</c:v>
                </c:pt>
                <c:pt idx="156">
                  <c:v>0.8</c:v>
                </c:pt>
                <c:pt idx="157">
                  <c:v>0.8</c:v>
                </c:pt>
                <c:pt idx="158">
                  <c:v>0.8</c:v>
                </c:pt>
                <c:pt idx="159">
                  <c:v>0.8</c:v>
                </c:pt>
                <c:pt idx="160">
                  <c:v>0.8</c:v>
                </c:pt>
                <c:pt idx="161">
                  <c:v>0.8</c:v>
                </c:pt>
                <c:pt idx="162">
                  <c:v>0.8</c:v>
                </c:pt>
                <c:pt idx="163">
                  <c:v>0.8</c:v>
                </c:pt>
                <c:pt idx="164">
                  <c:v>0.8</c:v>
                </c:pt>
                <c:pt idx="165">
                  <c:v>0.8</c:v>
                </c:pt>
                <c:pt idx="166">
                  <c:v>0.8</c:v>
                </c:pt>
                <c:pt idx="167">
                  <c:v>0.8</c:v>
                </c:pt>
                <c:pt idx="168">
                  <c:v>0.8</c:v>
                </c:pt>
                <c:pt idx="169">
                  <c:v>0.8</c:v>
                </c:pt>
                <c:pt idx="170">
                  <c:v>0.8</c:v>
                </c:pt>
                <c:pt idx="171">
                  <c:v>0.8</c:v>
                </c:pt>
                <c:pt idx="172">
                  <c:v>0.8</c:v>
                </c:pt>
                <c:pt idx="173">
                  <c:v>0.8</c:v>
                </c:pt>
                <c:pt idx="174">
                  <c:v>0.8</c:v>
                </c:pt>
                <c:pt idx="175">
                  <c:v>0.8</c:v>
                </c:pt>
                <c:pt idx="176">
                  <c:v>0.8</c:v>
                </c:pt>
                <c:pt idx="177">
                  <c:v>0.8</c:v>
                </c:pt>
                <c:pt idx="178">
                  <c:v>0.8</c:v>
                </c:pt>
                <c:pt idx="179">
                  <c:v>0.8</c:v>
                </c:pt>
                <c:pt idx="180">
                  <c:v>0.8</c:v>
                </c:pt>
                <c:pt idx="181">
                  <c:v>0.8</c:v>
                </c:pt>
                <c:pt idx="182">
                  <c:v>0.8</c:v>
                </c:pt>
                <c:pt idx="183">
                  <c:v>0.8</c:v>
                </c:pt>
                <c:pt idx="184">
                  <c:v>0.8</c:v>
                </c:pt>
                <c:pt idx="185">
                  <c:v>0.8</c:v>
                </c:pt>
                <c:pt idx="186">
                  <c:v>0.8</c:v>
                </c:pt>
                <c:pt idx="187">
                  <c:v>0.8</c:v>
                </c:pt>
                <c:pt idx="188">
                  <c:v>0.8</c:v>
                </c:pt>
                <c:pt idx="189">
                  <c:v>0.8</c:v>
                </c:pt>
                <c:pt idx="190">
                  <c:v>0.8</c:v>
                </c:pt>
                <c:pt idx="191">
                  <c:v>0.866666666666667</c:v>
                </c:pt>
                <c:pt idx="192">
                  <c:v>0.866666666666667</c:v>
                </c:pt>
                <c:pt idx="193">
                  <c:v>0.866666666666667</c:v>
                </c:pt>
                <c:pt idx="194">
                  <c:v>0.866666666666667</c:v>
                </c:pt>
                <c:pt idx="195">
                  <c:v>0.866666666666667</c:v>
                </c:pt>
                <c:pt idx="196">
                  <c:v>0.866666666666667</c:v>
                </c:pt>
                <c:pt idx="197">
                  <c:v>0.866666666666667</c:v>
                </c:pt>
                <c:pt idx="198">
                  <c:v>0.866666666666667</c:v>
                </c:pt>
                <c:pt idx="199">
                  <c:v>0.866666666666667</c:v>
                </c:pt>
                <c:pt idx="200">
                  <c:v>0.866666666666667</c:v>
                </c:pt>
                <c:pt idx="201">
                  <c:v>1.0</c:v>
                </c:pt>
              </c:numCache>
            </c:numRef>
          </c:val>
        </c:ser>
        <c:ser>
          <c:idx val="7"/>
          <c:order val="0"/>
          <c:tx>
            <c:strRef>
              <c:f>'Cumulative distributions'!$Q$1</c:f>
              <c:strCache>
                <c:ptCount val="1"/>
                <c:pt idx="0">
                  <c:v>Other</c:v>
                </c:pt>
              </c:strCache>
            </c:strRef>
          </c:tx>
          <c:spPr>
            <a:solidFill>
              <a:schemeClr val="accent3">
                <a:lumMod val="60000"/>
                <a:lumOff val="40000"/>
                <a:alpha val="50000"/>
              </a:schemeClr>
            </a:solidFill>
            <a:ln w="25400">
              <a:noFill/>
            </a:ln>
          </c:spPr>
          <c:cat>
            <c:numRef>
              <c:f>'Cumulative distributions'!$A$2:$A$203</c:f>
              <c:numCache>
                <c:formatCode>General</c:formatCode>
                <c:ptCount val="202"/>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pt idx="56">
                  <c:v>2016.0</c:v>
                </c:pt>
                <c:pt idx="57">
                  <c:v>2017.0</c:v>
                </c:pt>
                <c:pt idx="58">
                  <c:v>2018.0</c:v>
                </c:pt>
                <c:pt idx="59">
                  <c:v>2019.0</c:v>
                </c:pt>
                <c:pt idx="60">
                  <c:v>2020.0</c:v>
                </c:pt>
                <c:pt idx="61">
                  <c:v>2021.0</c:v>
                </c:pt>
                <c:pt idx="62">
                  <c:v>2022.0</c:v>
                </c:pt>
                <c:pt idx="63">
                  <c:v>2023.0</c:v>
                </c:pt>
                <c:pt idx="64">
                  <c:v>2024.0</c:v>
                </c:pt>
                <c:pt idx="65">
                  <c:v>2025.0</c:v>
                </c:pt>
                <c:pt idx="66">
                  <c:v>2026.0</c:v>
                </c:pt>
                <c:pt idx="67">
                  <c:v>2027.0</c:v>
                </c:pt>
                <c:pt idx="68">
                  <c:v>2028.0</c:v>
                </c:pt>
                <c:pt idx="69">
                  <c:v>2029.0</c:v>
                </c:pt>
                <c:pt idx="70">
                  <c:v>2030.0</c:v>
                </c:pt>
                <c:pt idx="71">
                  <c:v>2031.0</c:v>
                </c:pt>
                <c:pt idx="72">
                  <c:v>2032.0</c:v>
                </c:pt>
                <c:pt idx="73">
                  <c:v>2033.0</c:v>
                </c:pt>
                <c:pt idx="74">
                  <c:v>2034.0</c:v>
                </c:pt>
                <c:pt idx="75">
                  <c:v>2035.0</c:v>
                </c:pt>
                <c:pt idx="76">
                  <c:v>2036.0</c:v>
                </c:pt>
                <c:pt idx="77">
                  <c:v>2037.0</c:v>
                </c:pt>
                <c:pt idx="78">
                  <c:v>2038.0</c:v>
                </c:pt>
                <c:pt idx="79">
                  <c:v>2039.0</c:v>
                </c:pt>
                <c:pt idx="80">
                  <c:v>2040.0</c:v>
                </c:pt>
                <c:pt idx="81">
                  <c:v>2041.0</c:v>
                </c:pt>
                <c:pt idx="82">
                  <c:v>2042.0</c:v>
                </c:pt>
                <c:pt idx="83">
                  <c:v>2043.0</c:v>
                </c:pt>
                <c:pt idx="84">
                  <c:v>2044.0</c:v>
                </c:pt>
                <c:pt idx="85">
                  <c:v>2045.0</c:v>
                </c:pt>
                <c:pt idx="86">
                  <c:v>2046.0</c:v>
                </c:pt>
                <c:pt idx="87">
                  <c:v>2047.0</c:v>
                </c:pt>
                <c:pt idx="88">
                  <c:v>2048.0</c:v>
                </c:pt>
                <c:pt idx="89">
                  <c:v>2049.0</c:v>
                </c:pt>
                <c:pt idx="90">
                  <c:v>2050.0</c:v>
                </c:pt>
                <c:pt idx="91">
                  <c:v>2051.0</c:v>
                </c:pt>
                <c:pt idx="92">
                  <c:v>2052.0</c:v>
                </c:pt>
                <c:pt idx="93">
                  <c:v>2053.0</c:v>
                </c:pt>
                <c:pt idx="94">
                  <c:v>2054.0</c:v>
                </c:pt>
                <c:pt idx="95">
                  <c:v>2055.0</c:v>
                </c:pt>
                <c:pt idx="96">
                  <c:v>2056.0</c:v>
                </c:pt>
                <c:pt idx="97">
                  <c:v>2057.0</c:v>
                </c:pt>
                <c:pt idx="98">
                  <c:v>2058.0</c:v>
                </c:pt>
                <c:pt idx="99">
                  <c:v>2059.0</c:v>
                </c:pt>
                <c:pt idx="100">
                  <c:v>2060.0</c:v>
                </c:pt>
                <c:pt idx="101">
                  <c:v>2061.0</c:v>
                </c:pt>
                <c:pt idx="102">
                  <c:v>2062.0</c:v>
                </c:pt>
                <c:pt idx="103">
                  <c:v>2063.0</c:v>
                </c:pt>
                <c:pt idx="104">
                  <c:v>2064.0</c:v>
                </c:pt>
                <c:pt idx="105">
                  <c:v>2065.0</c:v>
                </c:pt>
                <c:pt idx="106">
                  <c:v>2066.0</c:v>
                </c:pt>
                <c:pt idx="107">
                  <c:v>2067.0</c:v>
                </c:pt>
                <c:pt idx="108">
                  <c:v>2068.0</c:v>
                </c:pt>
                <c:pt idx="109">
                  <c:v>2069.0</c:v>
                </c:pt>
                <c:pt idx="110">
                  <c:v>2070.0</c:v>
                </c:pt>
                <c:pt idx="111">
                  <c:v>2071.0</c:v>
                </c:pt>
                <c:pt idx="112">
                  <c:v>2072.0</c:v>
                </c:pt>
                <c:pt idx="113">
                  <c:v>2073.0</c:v>
                </c:pt>
                <c:pt idx="114">
                  <c:v>2074.0</c:v>
                </c:pt>
                <c:pt idx="115">
                  <c:v>2075.0</c:v>
                </c:pt>
                <c:pt idx="116">
                  <c:v>2076.0</c:v>
                </c:pt>
                <c:pt idx="117">
                  <c:v>2077.0</c:v>
                </c:pt>
                <c:pt idx="118">
                  <c:v>2078.0</c:v>
                </c:pt>
                <c:pt idx="119">
                  <c:v>2079.0</c:v>
                </c:pt>
                <c:pt idx="120">
                  <c:v>2080.0</c:v>
                </c:pt>
                <c:pt idx="121">
                  <c:v>2081.0</c:v>
                </c:pt>
                <c:pt idx="122">
                  <c:v>2082.0</c:v>
                </c:pt>
                <c:pt idx="123">
                  <c:v>2083.0</c:v>
                </c:pt>
                <c:pt idx="124">
                  <c:v>2084.0</c:v>
                </c:pt>
                <c:pt idx="125">
                  <c:v>2085.0</c:v>
                </c:pt>
                <c:pt idx="126">
                  <c:v>2086.0</c:v>
                </c:pt>
                <c:pt idx="127">
                  <c:v>2087.0</c:v>
                </c:pt>
                <c:pt idx="128">
                  <c:v>2088.0</c:v>
                </c:pt>
                <c:pt idx="129">
                  <c:v>2089.0</c:v>
                </c:pt>
                <c:pt idx="130">
                  <c:v>2090.0</c:v>
                </c:pt>
                <c:pt idx="131">
                  <c:v>2091.0</c:v>
                </c:pt>
                <c:pt idx="132">
                  <c:v>2092.0</c:v>
                </c:pt>
                <c:pt idx="133">
                  <c:v>2093.0</c:v>
                </c:pt>
                <c:pt idx="134">
                  <c:v>2094.0</c:v>
                </c:pt>
                <c:pt idx="135">
                  <c:v>2095.0</c:v>
                </c:pt>
                <c:pt idx="136">
                  <c:v>2096.0</c:v>
                </c:pt>
                <c:pt idx="137">
                  <c:v>2097.0</c:v>
                </c:pt>
                <c:pt idx="138">
                  <c:v>2098.0</c:v>
                </c:pt>
                <c:pt idx="139">
                  <c:v>2099.0</c:v>
                </c:pt>
                <c:pt idx="140">
                  <c:v>2100.0</c:v>
                </c:pt>
                <c:pt idx="141">
                  <c:v>2101.0</c:v>
                </c:pt>
                <c:pt idx="142">
                  <c:v>2102.0</c:v>
                </c:pt>
                <c:pt idx="143">
                  <c:v>2103.0</c:v>
                </c:pt>
                <c:pt idx="144">
                  <c:v>2104.0</c:v>
                </c:pt>
                <c:pt idx="145">
                  <c:v>2105.0</c:v>
                </c:pt>
                <c:pt idx="146">
                  <c:v>2106.0</c:v>
                </c:pt>
                <c:pt idx="147">
                  <c:v>2107.0</c:v>
                </c:pt>
                <c:pt idx="148">
                  <c:v>2108.0</c:v>
                </c:pt>
                <c:pt idx="149">
                  <c:v>2109.0</c:v>
                </c:pt>
                <c:pt idx="150">
                  <c:v>2110.0</c:v>
                </c:pt>
                <c:pt idx="151">
                  <c:v>2111.0</c:v>
                </c:pt>
                <c:pt idx="152">
                  <c:v>2112.0</c:v>
                </c:pt>
                <c:pt idx="153">
                  <c:v>2113.0</c:v>
                </c:pt>
                <c:pt idx="154">
                  <c:v>2114.0</c:v>
                </c:pt>
                <c:pt idx="155">
                  <c:v>2115.0</c:v>
                </c:pt>
                <c:pt idx="156">
                  <c:v>2116.0</c:v>
                </c:pt>
                <c:pt idx="157">
                  <c:v>2117.0</c:v>
                </c:pt>
                <c:pt idx="158">
                  <c:v>2118.0</c:v>
                </c:pt>
                <c:pt idx="159">
                  <c:v>2119.0</c:v>
                </c:pt>
                <c:pt idx="160">
                  <c:v>2120.0</c:v>
                </c:pt>
                <c:pt idx="161">
                  <c:v>2121.0</c:v>
                </c:pt>
                <c:pt idx="162">
                  <c:v>2122.0</c:v>
                </c:pt>
                <c:pt idx="163">
                  <c:v>2123.0</c:v>
                </c:pt>
                <c:pt idx="164">
                  <c:v>2124.0</c:v>
                </c:pt>
                <c:pt idx="165">
                  <c:v>2125.0</c:v>
                </c:pt>
                <c:pt idx="166">
                  <c:v>2126.0</c:v>
                </c:pt>
                <c:pt idx="167">
                  <c:v>2127.0</c:v>
                </c:pt>
                <c:pt idx="168">
                  <c:v>2128.0</c:v>
                </c:pt>
                <c:pt idx="169">
                  <c:v>2129.0</c:v>
                </c:pt>
                <c:pt idx="170">
                  <c:v>2130.0</c:v>
                </c:pt>
                <c:pt idx="171">
                  <c:v>2131.0</c:v>
                </c:pt>
                <c:pt idx="172">
                  <c:v>2132.0</c:v>
                </c:pt>
                <c:pt idx="173">
                  <c:v>2133.0</c:v>
                </c:pt>
                <c:pt idx="174">
                  <c:v>2134.0</c:v>
                </c:pt>
                <c:pt idx="175">
                  <c:v>2135.0</c:v>
                </c:pt>
                <c:pt idx="176">
                  <c:v>2136.0</c:v>
                </c:pt>
                <c:pt idx="177">
                  <c:v>2137.0</c:v>
                </c:pt>
                <c:pt idx="178">
                  <c:v>2138.0</c:v>
                </c:pt>
                <c:pt idx="179">
                  <c:v>2139.0</c:v>
                </c:pt>
                <c:pt idx="180">
                  <c:v>2140.0</c:v>
                </c:pt>
                <c:pt idx="181">
                  <c:v>2141.0</c:v>
                </c:pt>
                <c:pt idx="182">
                  <c:v>2142.0</c:v>
                </c:pt>
                <c:pt idx="183">
                  <c:v>2143.0</c:v>
                </c:pt>
                <c:pt idx="184">
                  <c:v>2144.0</c:v>
                </c:pt>
                <c:pt idx="185">
                  <c:v>2145.0</c:v>
                </c:pt>
                <c:pt idx="186">
                  <c:v>2146.0</c:v>
                </c:pt>
                <c:pt idx="187">
                  <c:v>2147.0</c:v>
                </c:pt>
                <c:pt idx="188">
                  <c:v>2148.0</c:v>
                </c:pt>
                <c:pt idx="189">
                  <c:v>2149.0</c:v>
                </c:pt>
                <c:pt idx="190">
                  <c:v>2150.0</c:v>
                </c:pt>
                <c:pt idx="191">
                  <c:v>2151.0</c:v>
                </c:pt>
                <c:pt idx="192">
                  <c:v>2152.0</c:v>
                </c:pt>
                <c:pt idx="193">
                  <c:v>2153.0</c:v>
                </c:pt>
                <c:pt idx="194">
                  <c:v>2154.0</c:v>
                </c:pt>
                <c:pt idx="195">
                  <c:v>2155.0</c:v>
                </c:pt>
                <c:pt idx="196">
                  <c:v>2156.0</c:v>
                </c:pt>
                <c:pt idx="197">
                  <c:v>2157.0</c:v>
                </c:pt>
                <c:pt idx="198">
                  <c:v>2158.0</c:v>
                </c:pt>
                <c:pt idx="199">
                  <c:v>2159.0</c:v>
                </c:pt>
                <c:pt idx="200">
                  <c:v>2160.0</c:v>
                </c:pt>
                <c:pt idx="201">
                  <c:v>10000.0</c:v>
                </c:pt>
              </c:numCache>
            </c:numRef>
          </c:cat>
          <c:val>
            <c:numRef>
              <c:f>'Cumulative distributions'!$Q$2:$Q$203</c:f>
              <c:numCache>
                <c:formatCode>General</c:formatCode>
                <c:ptCount val="202"/>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0.125</c:v>
                </c:pt>
                <c:pt idx="20">
                  <c:v>0.125</c:v>
                </c:pt>
                <c:pt idx="21">
                  <c:v>0.125</c:v>
                </c:pt>
                <c:pt idx="22">
                  <c:v>0.125</c:v>
                </c:pt>
                <c:pt idx="23">
                  <c:v>0.125</c:v>
                </c:pt>
                <c:pt idx="24">
                  <c:v>0.125</c:v>
                </c:pt>
                <c:pt idx="25">
                  <c:v>0.125</c:v>
                </c:pt>
                <c:pt idx="26">
                  <c:v>0.125</c:v>
                </c:pt>
                <c:pt idx="27">
                  <c:v>0.125</c:v>
                </c:pt>
                <c:pt idx="28">
                  <c:v>0.125</c:v>
                </c:pt>
                <c:pt idx="29">
                  <c:v>0.125</c:v>
                </c:pt>
                <c:pt idx="30">
                  <c:v>0.125</c:v>
                </c:pt>
                <c:pt idx="31">
                  <c:v>0.125</c:v>
                </c:pt>
                <c:pt idx="32">
                  <c:v>0.125</c:v>
                </c:pt>
                <c:pt idx="33">
                  <c:v>0.125</c:v>
                </c:pt>
                <c:pt idx="34">
                  <c:v>0.125</c:v>
                </c:pt>
                <c:pt idx="35">
                  <c:v>0.125</c:v>
                </c:pt>
                <c:pt idx="36">
                  <c:v>0.125</c:v>
                </c:pt>
                <c:pt idx="37">
                  <c:v>0.125</c:v>
                </c:pt>
                <c:pt idx="38">
                  <c:v>0.125</c:v>
                </c:pt>
                <c:pt idx="39">
                  <c:v>0.125</c:v>
                </c:pt>
                <c:pt idx="40">
                  <c:v>0.125</c:v>
                </c:pt>
                <c:pt idx="41">
                  <c:v>0.125</c:v>
                </c:pt>
                <c:pt idx="42">
                  <c:v>0.125</c:v>
                </c:pt>
                <c:pt idx="43">
                  <c:v>0.125</c:v>
                </c:pt>
                <c:pt idx="44">
                  <c:v>0.125</c:v>
                </c:pt>
                <c:pt idx="45">
                  <c:v>0.125</c:v>
                </c:pt>
                <c:pt idx="46">
                  <c:v>0.125</c:v>
                </c:pt>
                <c:pt idx="47">
                  <c:v>0.125</c:v>
                </c:pt>
                <c:pt idx="48">
                  <c:v>0.125</c:v>
                </c:pt>
                <c:pt idx="49">
                  <c:v>0.125</c:v>
                </c:pt>
                <c:pt idx="50">
                  <c:v>0.125</c:v>
                </c:pt>
                <c:pt idx="51">
                  <c:v>0.125</c:v>
                </c:pt>
                <c:pt idx="52">
                  <c:v>0.125</c:v>
                </c:pt>
                <c:pt idx="53">
                  <c:v>0.125</c:v>
                </c:pt>
                <c:pt idx="54">
                  <c:v>0.125</c:v>
                </c:pt>
                <c:pt idx="55">
                  <c:v>0.125</c:v>
                </c:pt>
                <c:pt idx="56">
                  <c:v>0.125</c:v>
                </c:pt>
                <c:pt idx="57">
                  <c:v>0.125</c:v>
                </c:pt>
                <c:pt idx="58">
                  <c:v>0.125</c:v>
                </c:pt>
                <c:pt idx="59">
                  <c:v>0.125</c:v>
                </c:pt>
                <c:pt idx="60">
                  <c:v>0.125</c:v>
                </c:pt>
                <c:pt idx="61">
                  <c:v>0.125</c:v>
                </c:pt>
                <c:pt idx="62">
                  <c:v>0.125</c:v>
                </c:pt>
                <c:pt idx="63">
                  <c:v>0.125</c:v>
                </c:pt>
                <c:pt idx="64">
                  <c:v>0.125</c:v>
                </c:pt>
                <c:pt idx="65">
                  <c:v>0.125</c:v>
                </c:pt>
                <c:pt idx="66">
                  <c:v>0.125</c:v>
                </c:pt>
                <c:pt idx="67">
                  <c:v>0.125</c:v>
                </c:pt>
                <c:pt idx="68">
                  <c:v>0.125</c:v>
                </c:pt>
                <c:pt idx="69">
                  <c:v>0.125</c:v>
                </c:pt>
                <c:pt idx="70">
                  <c:v>0.125</c:v>
                </c:pt>
                <c:pt idx="71">
                  <c:v>0.125</c:v>
                </c:pt>
                <c:pt idx="72">
                  <c:v>0.125</c:v>
                </c:pt>
                <c:pt idx="73">
                  <c:v>0.125</c:v>
                </c:pt>
                <c:pt idx="74">
                  <c:v>0.125</c:v>
                </c:pt>
                <c:pt idx="75">
                  <c:v>0.125</c:v>
                </c:pt>
                <c:pt idx="76">
                  <c:v>0.25</c:v>
                </c:pt>
                <c:pt idx="77">
                  <c:v>0.25</c:v>
                </c:pt>
                <c:pt idx="78">
                  <c:v>0.25</c:v>
                </c:pt>
                <c:pt idx="79">
                  <c:v>0.25</c:v>
                </c:pt>
                <c:pt idx="80">
                  <c:v>0.25</c:v>
                </c:pt>
                <c:pt idx="81">
                  <c:v>0.375</c:v>
                </c:pt>
                <c:pt idx="82">
                  <c:v>0.375</c:v>
                </c:pt>
                <c:pt idx="83">
                  <c:v>0.375</c:v>
                </c:pt>
                <c:pt idx="84">
                  <c:v>0.375</c:v>
                </c:pt>
                <c:pt idx="85">
                  <c:v>0.375</c:v>
                </c:pt>
                <c:pt idx="86">
                  <c:v>0.375</c:v>
                </c:pt>
                <c:pt idx="87">
                  <c:v>0.375</c:v>
                </c:pt>
                <c:pt idx="88">
                  <c:v>0.375</c:v>
                </c:pt>
                <c:pt idx="89">
                  <c:v>0.375</c:v>
                </c:pt>
                <c:pt idx="90">
                  <c:v>0.375</c:v>
                </c:pt>
                <c:pt idx="91">
                  <c:v>0.375</c:v>
                </c:pt>
                <c:pt idx="92">
                  <c:v>0.375</c:v>
                </c:pt>
                <c:pt idx="93">
                  <c:v>0.375</c:v>
                </c:pt>
                <c:pt idx="94">
                  <c:v>0.375</c:v>
                </c:pt>
                <c:pt idx="95">
                  <c:v>0.5</c:v>
                </c:pt>
                <c:pt idx="96">
                  <c:v>0.5</c:v>
                </c:pt>
                <c:pt idx="97">
                  <c:v>0.5</c:v>
                </c:pt>
                <c:pt idx="98">
                  <c:v>0.5</c:v>
                </c:pt>
                <c:pt idx="99">
                  <c:v>0.5</c:v>
                </c:pt>
                <c:pt idx="100">
                  <c:v>0.5</c:v>
                </c:pt>
                <c:pt idx="101">
                  <c:v>0.5</c:v>
                </c:pt>
                <c:pt idx="102">
                  <c:v>0.5</c:v>
                </c:pt>
                <c:pt idx="103">
                  <c:v>0.5</c:v>
                </c:pt>
                <c:pt idx="104">
                  <c:v>0.5</c:v>
                </c:pt>
                <c:pt idx="105">
                  <c:v>0.5</c:v>
                </c:pt>
                <c:pt idx="106">
                  <c:v>0.5</c:v>
                </c:pt>
                <c:pt idx="107">
                  <c:v>0.5</c:v>
                </c:pt>
                <c:pt idx="108">
                  <c:v>0.5</c:v>
                </c:pt>
                <c:pt idx="109">
                  <c:v>0.5</c:v>
                </c:pt>
                <c:pt idx="110">
                  <c:v>0.5</c:v>
                </c:pt>
                <c:pt idx="111">
                  <c:v>0.5</c:v>
                </c:pt>
                <c:pt idx="112">
                  <c:v>0.5</c:v>
                </c:pt>
                <c:pt idx="113">
                  <c:v>0.5</c:v>
                </c:pt>
                <c:pt idx="114">
                  <c:v>0.5</c:v>
                </c:pt>
                <c:pt idx="115">
                  <c:v>0.5</c:v>
                </c:pt>
                <c:pt idx="116">
                  <c:v>0.5</c:v>
                </c:pt>
                <c:pt idx="117">
                  <c:v>0.5</c:v>
                </c:pt>
                <c:pt idx="118">
                  <c:v>0.5</c:v>
                </c:pt>
                <c:pt idx="119">
                  <c:v>0.5</c:v>
                </c:pt>
                <c:pt idx="120">
                  <c:v>0.5</c:v>
                </c:pt>
                <c:pt idx="121">
                  <c:v>0.5</c:v>
                </c:pt>
                <c:pt idx="122">
                  <c:v>0.5</c:v>
                </c:pt>
                <c:pt idx="123">
                  <c:v>0.5</c:v>
                </c:pt>
                <c:pt idx="124">
                  <c:v>0.5</c:v>
                </c:pt>
                <c:pt idx="125">
                  <c:v>0.5</c:v>
                </c:pt>
                <c:pt idx="126">
                  <c:v>0.5</c:v>
                </c:pt>
                <c:pt idx="127">
                  <c:v>0.5</c:v>
                </c:pt>
                <c:pt idx="128">
                  <c:v>0.5</c:v>
                </c:pt>
                <c:pt idx="129">
                  <c:v>0.5</c:v>
                </c:pt>
                <c:pt idx="130">
                  <c:v>0.5</c:v>
                </c:pt>
                <c:pt idx="131">
                  <c:v>0.5</c:v>
                </c:pt>
                <c:pt idx="132">
                  <c:v>0.5</c:v>
                </c:pt>
                <c:pt idx="133">
                  <c:v>0.5</c:v>
                </c:pt>
                <c:pt idx="134">
                  <c:v>0.5</c:v>
                </c:pt>
                <c:pt idx="135">
                  <c:v>0.5</c:v>
                </c:pt>
                <c:pt idx="136">
                  <c:v>0.5</c:v>
                </c:pt>
                <c:pt idx="137">
                  <c:v>0.5</c:v>
                </c:pt>
                <c:pt idx="138">
                  <c:v>0.5</c:v>
                </c:pt>
                <c:pt idx="139">
                  <c:v>0.5</c:v>
                </c:pt>
                <c:pt idx="140">
                  <c:v>0.5</c:v>
                </c:pt>
                <c:pt idx="141">
                  <c:v>0.625</c:v>
                </c:pt>
                <c:pt idx="142">
                  <c:v>0.75</c:v>
                </c:pt>
                <c:pt idx="143">
                  <c:v>0.75</c:v>
                </c:pt>
                <c:pt idx="144">
                  <c:v>0.75</c:v>
                </c:pt>
                <c:pt idx="145">
                  <c:v>0.75</c:v>
                </c:pt>
                <c:pt idx="146">
                  <c:v>0.75</c:v>
                </c:pt>
                <c:pt idx="147">
                  <c:v>0.75</c:v>
                </c:pt>
                <c:pt idx="148">
                  <c:v>0.75</c:v>
                </c:pt>
                <c:pt idx="149">
                  <c:v>0.875</c:v>
                </c:pt>
                <c:pt idx="150">
                  <c:v>0.875</c:v>
                </c:pt>
                <c:pt idx="151">
                  <c:v>0.875</c:v>
                </c:pt>
                <c:pt idx="152">
                  <c:v>0.875</c:v>
                </c:pt>
                <c:pt idx="153">
                  <c:v>0.875</c:v>
                </c:pt>
                <c:pt idx="154">
                  <c:v>0.875</c:v>
                </c:pt>
                <c:pt idx="155">
                  <c:v>0.875</c:v>
                </c:pt>
                <c:pt idx="156">
                  <c:v>0.875</c:v>
                </c:pt>
                <c:pt idx="157">
                  <c:v>0.875</c:v>
                </c:pt>
                <c:pt idx="158">
                  <c:v>0.875</c:v>
                </c:pt>
                <c:pt idx="159">
                  <c:v>0.875</c:v>
                </c:pt>
                <c:pt idx="160">
                  <c:v>0.875</c:v>
                </c:pt>
                <c:pt idx="161">
                  <c:v>0.875</c:v>
                </c:pt>
                <c:pt idx="162">
                  <c:v>0.875</c:v>
                </c:pt>
                <c:pt idx="163">
                  <c:v>0.875</c:v>
                </c:pt>
                <c:pt idx="164">
                  <c:v>0.875</c:v>
                </c:pt>
                <c:pt idx="165">
                  <c:v>0.875</c:v>
                </c:pt>
                <c:pt idx="166">
                  <c:v>0.875</c:v>
                </c:pt>
                <c:pt idx="167">
                  <c:v>0.875</c:v>
                </c:pt>
                <c:pt idx="168">
                  <c:v>0.875</c:v>
                </c:pt>
                <c:pt idx="169">
                  <c:v>0.875</c:v>
                </c:pt>
                <c:pt idx="170">
                  <c:v>0.875</c:v>
                </c:pt>
                <c:pt idx="171">
                  <c:v>0.875</c:v>
                </c:pt>
                <c:pt idx="172">
                  <c:v>0.875</c:v>
                </c:pt>
                <c:pt idx="173">
                  <c:v>0.875</c:v>
                </c:pt>
                <c:pt idx="174">
                  <c:v>0.875</c:v>
                </c:pt>
                <c:pt idx="175">
                  <c:v>0.875</c:v>
                </c:pt>
                <c:pt idx="176">
                  <c:v>0.875</c:v>
                </c:pt>
                <c:pt idx="177">
                  <c:v>0.875</c:v>
                </c:pt>
                <c:pt idx="178">
                  <c:v>0.875</c:v>
                </c:pt>
                <c:pt idx="179">
                  <c:v>0.875</c:v>
                </c:pt>
                <c:pt idx="180">
                  <c:v>0.875</c:v>
                </c:pt>
                <c:pt idx="181">
                  <c:v>0.875</c:v>
                </c:pt>
                <c:pt idx="182">
                  <c:v>0.875</c:v>
                </c:pt>
                <c:pt idx="183">
                  <c:v>0.875</c:v>
                </c:pt>
                <c:pt idx="184">
                  <c:v>0.875</c:v>
                </c:pt>
                <c:pt idx="185">
                  <c:v>0.875</c:v>
                </c:pt>
                <c:pt idx="186">
                  <c:v>0.875</c:v>
                </c:pt>
                <c:pt idx="187">
                  <c:v>0.875</c:v>
                </c:pt>
                <c:pt idx="188">
                  <c:v>0.875</c:v>
                </c:pt>
                <c:pt idx="189">
                  <c:v>0.875</c:v>
                </c:pt>
                <c:pt idx="190">
                  <c:v>0.875</c:v>
                </c:pt>
                <c:pt idx="191">
                  <c:v>0.875</c:v>
                </c:pt>
                <c:pt idx="192">
                  <c:v>0.875</c:v>
                </c:pt>
                <c:pt idx="193">
                  <c:v>0.875</c:v>
                </c:pt>
                <c:pt idx="194">
                  <c:v>0.875</c:v>
                </c:pt>
                <c:pt idx="195">
                  <c:v>0.875</c:v>
                </c:pt>
                <c:pt idx="196">
                  <c:v>0.875</c:v>
                </c:pt>
                <c:pt idx="197">
                  <c:v>0.875</c:v>
                </c:pt>
                <c:pt idx="198">
                  <c:v>0.875</c:v>
                </c:pt>
                <c:pt idx="199">
                  <c:v>0.875</c:v>
                </c:pt>
                <c:pt idx="200">
                  <c:v>0.875</c:v>
                </c:pt>
                <c:pt idx="201">
                  <c:v>1.0</c:v>
                </c:pt>
              </c:numCache>
            </c:numRef>
          </c:val>
        </c:ser>
        <c:dLbls>
          <c:showLegendKey val="0"/>
          <c:showVal val="0"/>
          <c:showCatName val="0"/>
          <c:showSerName val="0"/>
          <c:showPercent val="0"/>
          <c:showBubbleSize val="0"/>
        </c:dLbls>
        <c:axId val="-2068348376"/>
        <c:axId val="-2068507160"/>
      </c:areaChart>
      <c:catAx>
        <c:axId val="-2068348376"/>
        <c:scaling>
          <c:orientation val="minMax"/>
        </c:scaling>
        <c:delete val="0"/>
        <c:axPos val="b"/>
        <c:numFmt formatCode="General" sourceLinked="1"/>
        <c:majorTickMark val="out"/>
        <c:minorTickMark val="none"/>
        <c:tickLblPos val="nextTo"/>
        <c:crossAx val="-2068507160"/>
        <c:crosses val="autoZero"/>
        <c:auto val="1"/>
        <c:lblAlgn val="ctr"/>
        <c:lblOffset val="100"/>
        <c:noMultiLvlLbl val="0"/>
      </c:catAx>
      <c:valAx>
        <c:axId val="-2068507160"/>
        <c:scaling>
          <c:orientation val="minMax"/>
          <c:max val="1.0"/>
        </c:scaling>
        <c:delete val="0"/>
        <c:axPos val="l"/>
        <c:majorGridlines/>
        <c:numFmt formatCode="General" sourceLinked="1"/>
        <c:majorTickMark val="out"/>
        <c:minorTickMark val="none"/>
        <c:tickLblPos val="nextTo"/>
        <c:crossAx val="-2068348376"/>
        <c:crosses val="autoZero"/>
        <c:crossBetween val="midCat"/>
      </c:valAx>
    </c:plotArea>
    <c:legend>
      <c:legendPos val="r"/>
      <c:overlay val="0"/>
    </c:legend>
    <c:plotVisOnly val="1"/>
    <c:dispBlanksAs val="zero"/>
    <c:showDLblsOverMax val="0"/>
  </c:chart>
  <c:printSettings>
    <c:headerFooter/>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areaChart>
        <c:grouping val="standard"/>
        <c:varyColors val="0"/>
        <c:ser>
          <c:idx val="0"/>
          <c:order val="1"/>
          <c:tx>
            <c:strRef>
              <c:f>'Cumulative distributions'!$N$1</c:f>
              <c:strCache>
                <c:ptCount val="1"/>
                <c:pt idx="0">
                  <c:v>AGI</c:v>
                </c:pt>
              </c:strCache>
            </c:strRef>
          </c:tx>
          <c:spPr>
            <a:solidFill>
              <a:schemeClr val="accent1">
                <a:lumMod val="40000"/>
                <a:lumOff val="60000"/>
                <a:alpha val="50000"/>
              </a:schemeClr>
            </a:solidFill>
            <a:ln w="25400">
              <a:noFill/>
            </a:ln>
          </c:spPr>
          <c:cat>
            <c:numRef>
              <c:f>'Cumulative distributions'!$A$2:$A$203</c:f>
              <c:numCache>
                <c:formatCode>General</c:formatCode>
                <c:ptCount val="202"/>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pt idx="56">
                  <c:v>2016.0</c:v>
                </c:pt>
                <c:pt idx="57">
                  <c:v>2017.0</c:v>
                </c:pt>
                <c:pt idx="58">
                  <c:v>2018.0</c:v>
                </c:pt>
                <c:pt idx="59">
                  <c:v>2019.0</c:v>
                </c:pt>
                <c:pt idx="60">
                  <c:v>2020.0</c:v>
                </c:pt>
                <c:pt idx="61">
                  <c:v>2021.0</c:v>
                </c:pt>
                <c:pt idx="62">
                  <c:v>2022.0</c:v>
                </c:pt>
                <c:pt idx="63">
                  <c:v>2023.0</c:v>
                </c:pt>
                <c:pt idx="64">
                  <c:v>2024.0</c:v>
                </c:pt>
                <c:pt idx="65">
                  <c:v>2025.0</c:v>
                </c:pt>
                <c:pt idx="66">
                  <c:v>2026.0</c:v>
                </c:pt>
                <c:pt idx="67">
                  <c:v>2027.0</c:v>
                </c:pt>
                <c:pt idx="68">
                  <c:v>2028.0</c:v>
                </c:pt>
                <c:pt idx="69">
                  <c:v>2029.0</c:v>
                </c:pt>
                <c:pt idx="70">
                  <c:v>2030.0</c:v>
                </c:pt>
                <c:pt idx="71">
                  <c:v>2031.0</c:v>
                </c:pt>
                <c:pt idx="72">
                  <c:v>2032.0</c:v>
                </c:pt>
                <c:pt idx="73">
                  <c:v>2033.0</c:v>
                </c:pt>
                <c:pt idx="74">
                  <c:v>2034.0</c:v>
                </c:pt>
                <c:pt idx="75">
                  <c:v>2035.0</c:v>
                </c:pt>
                <c:pt idx="76">
                  <c:v>2036.0</c:v>
                </c:pt>
                <c:pt idx="77">
                  <c:v>2037.0</c:v>
                </c:pt>
                <c:pt idx="78">
                  <c:v>2038.0</c:v>
                </c:pt>
                <c:pt idx="79">
                  <c:v>2039.0</c:v>
                </c:pt>
                <c:pt idx="80">
                  <c:v>2040.0</c:v>
                </c:pt>
                <c:pt idx="81">
                  <c:v>2041.0</c:v>
                </c:pt>
                <c:pt idx="82">
                  <c:v>2042.0</c:v>
                </c:pt>
                <c:pt idx="83">
                  <c:v>2043.0</c:v>
                </c:pt>
                <c:pt idx="84">
                  <c:v>2044.0</c:v>
                </c:pt>
                <c:pt idx="85">
                  <c:v>2045.0</c:v>
                </c:pt>
                <c:pt idx="86">
                  <c:v>2046.0</c:v>
                </c:pt>
                <c:pt idx="87">
                  <c:v>2047.0</c:v>
                </c:pt>
                <c:pt idx="88">
                  <c:v>2048.0</c:v>
                </c:pt>
                <c:pt idx="89">
                  <c:v>2049.0</c:v>
                </c:pt>
                <c:pt idx="90">
                  <c:v>2050.0</c:v>
                </c:pt>
                <c:pt idx="91">
                  <c:v>2051.0</c:v>
                </c:pt>
                <c:pt idx="92">
                  <c:v>2052.0</c:v>
                </c:pt>
                <c:pt idx="93">
                  <c:v>2053.0</c:v>
                </c:pt>
                <c:pt idx="94">
                  <c:v>2054.0</c:v>
                </c:pt>
                <c:pt idx="95">
                  <c:v>2055.0</c:v>
                </c:pt>
                <c:pt idx="96">
                  <c:v>2056.0</c:v>
                </c:pt>
                <c:pt idx="97">
                  <c:v>2057.0</c:v>
                </c:pt>
                <c:pt idx="98">
                  <c:v>2058.0</c:v>
                </c:pt>
                <c:pt idx="99">
                  <c:v>2059.0</c:v>
                </c:pt>
                <c:pt idx="100">
                  <c:v>2060.0</c:v>
                </c:pt>
                <c:pt idx="101">
                  <c:v>2061.0</c:v>
                </c:pt>
                <c:pt idx="102">
                  <c:v>2062.0</c:v>
                </c:pt>
                <c:pt idx="103">
                  <c:v>2063.0</c:v>
                </c:pt>
                <c:pt idx="104">
                  <c:v>2064.0</c:v>
                </c:pt>
                <c:pt idx="105">
                  <c:v>2065.0</c:v>
                </c:pt>
                <c:pt idx="106">
                  <c:v>2066.0</c:v>
                </c:pt>
                <c:pt idx="107">
                  <c:v>2067.0</c:v>
                </c:pt>
                <c:pt idx="108">
                  <c:v>2068.0</c:v>
                </c:pt>
                <c:pt idx="109">
                  <c:v>2069.0</c:v>
                </c:pt>
                <c:pt idx="110">
                  <c:v>2070.0</c:v>
                </c:pt>
                <c:pt idx="111">
                  <c:v>2071.0</c:v>
                </c:pt>
                <c:pt idx="112">
                  <c:v>2072.0</c:v>
                </c:pt>
                <c:pt idx="113">
                  <c:v>2073.0</c:v>
                </c:pt>
                <c:pt idx="114">
                  <c:v>2074.0</c:v>
                </c:pt>
                <c:pt idx="115">
                  <c:v>2075.0</c:v>
                </c:pt>
                <c:pt idx="116">
                  <c:v>2076.0</c:v>
                </c:pt>
                <c:pt idx="117">
                  <c:v>2077.0</c:v>
                </c:pt>
                <c:pt idx="118">
                  <c:v>2078.0</c:v>
                </c:pt>
                <c:pt idx="119">
                  <c:v>2079.0</c:v>
                </c:pt>
                <c:pt idx="120">
                  <c:v>2080.0</c:v>
                </c:pt>
                <c:pt idx="121">
                  <c:v>2081.0</c:v>
                </c:pt>
                <c:pt idx="122">
                  <c:v>2082.0</c:v>
                </c:pt>
                <c:pt idx="123">
                  <c:v>2083.0</c:v>
                </c:pt>
                <c:pt idx="124">
                  <c:v>2084.0</c:v>
                </c:pt>
                <c:pt idx="125">
                  <c:v>2085.0</c:v>
                </c:pt>
                <c:pt idx="126">
                  <c:v>2086.0</c:v>
                </c:pt>
                <c:pt idx="127">
                  <c:v>2087.0</c:v>
                </c:pt>
                <c:pt idx="128">
                  <c:v>2088.0</c:v>
                </c:pt>
                <c:pt idx="129">
                  <c:v>2089.0</c:v>
                </c:pt>
                <c:pt idx="130">
                  <c:v>2090.0</c:v>
                </c:pt>
                <c:pt idx="131">
                  <c:v>2091.0</c:v>
                </c:pt>
                <c:pt idx="132">
                  <c:v>2092.0</c:v>
                </c:pt>
                <c:pt idx="133">
                  <c:v>2093.0</c:v>
                </c:pt>
                <c:pt idx="134">
                  <c:v>2094.0</c:v>
                </c:pt>
                <c:pt idx="135">
                  <c:v>2095.0</c:v>
                </c:pt>
                <c:pt idx="136">
                  <c:v>2096.0</c:v>
                </c:pt>
                <c:pt idx="137">
                  <c:v>2097.0</c:v>
                </c:pt>
                <c:pt idx="138">
                  <c:v>2098.0</c:v>
                </c:pt>
                <c:pt idx="139">
                  <c:v>2099.0</c:v>
                </c:pt>
                <c:pt idx="140">
                  <c:v>2100.0</c:v>
                </c:pt>
                <c:pt idx="141">
                  <c:v>2101.0</c:v>
                </c:pt>
                <c:pt idx="142">
                  <c:v>2102.0</c:v>
                </c:pt>
                <c:pt idx="143">
                  <c:v>2103.0</c:v>
                </c:pt>
                <c:pt idx="144">
                  <c:v>2104.0</c:v>
                </c:pt>
                <c:pt idx="145">
                  <c:v>2105.0</c:v>
                </c:pt>
                <c:pt idx="146">
                  <c:v>2106.0</c:v>
                </c:pt>
                <c:pt idx="147">
                  <c:v>2107.0</c:v>
                </c:pt>
                <c:pt idx="148">
                  <c:v>2108.0</c:v>
                </c:pt>
                <c:pt idx="149">
                  <c:v>2109.0</c:v>
                </c:pt>
                <c:pt idx="150">
                  <c:v>2110.0</c:v>
                </c:pt>
                <c:pt idx="151">
                  <c:v>2111.0</c:v>
                </c:pt>
                <c:pt idx="152">
                  <c:v>2112.0</c:v>
                </c:pt>
                <c:pt idx="153">
                  <c:v>2113.0</c:v>
                </c:pt>
                <c:pt idx="154">
                  <c:v>2114.0</c:v>
                </c:pt>
                <c:pt idx="155">
                  <c:v>2115.0</c:v>
                </c:pt>
                <c:pt idx="156">
                  <c:v>2116.0</c:v>
                </c:pt>
                <c:pt idx="157">
                  <c:v>2117.0</c:v>
                </c:pt>
                <c:pt idx="158">
                  <c:v>2118.0</c:v>
                </c:pt>
                <c:pt idx="159">
                  <c:v>2119.0</c:v>
                </c:pt>
                <c:pt idx="160">
                  <c:v>2120.0</c:v>
                </c:pt>
                <c:pt idx="161">
                  <c:v>2121.0</c:v>
                </c:pt>
                <c:pt idx="162">
                  <c:v>2122.0</c:v>
                </c:pt>
                <c:pt idx="163">
                  <c:v>2123.0</c:v>
                </c:pt>
                <c:pt idx="164">
                  <c:v>2124.0</c:v>
                </c:pt>
                <c:pt idx="165">
                  <c:v>2125.0</c:v>
                </c:pt>
                <c:pt idx="166">
                  <c:v>2126.0</c:v>
                </c:pt>
                <c:pt idx="167">
                  <c:v>2127.0</c:v>
                </c:pt>
                <c:pt idx="168">
                  <c:v>2128.0</c:v>
                </c:pt>
                <c:pt idx="169">
                  <c:v>2129.0</c:v>
                </c:pt>
                <c:pt idx="170">
                  <c:v>2130.0</c:v>
                </c:pt>
                <c:pt idx="171">
                  <c:v>2131.0</c:v>
                </c:pt>
                <c:pt idx="172">
                  <c:v>2132.0</c:v>
                </c:pt>
                <c:pt idx="173">
                  <c:v>2133.0</c:v>
                </c:pt>
                <c:pt idx="174">
                  <c:v>2134.0</c:v>
                </c:pt>
                <c:pt idx="175">
                  <c:v>2135.0</c:v>
                </c:pt>
                <c:pt idx="176">
                  <c:v>2136.0</c:v>
                </c:pt>
                <c:pt idx="177">
                  <c:v>2137.0</c:v>
                </c:pt>
                <c:pt idx="178">
                  <c:v>2138.0</c:v>
                </c:pt>
                <c:pt idx="179">
                  <c:v>2139.0</c:v>
                </c:pt>
                <c:pt idx="180">
                  <c:v>2140.0</c:v>
                </c:pt>
                <c:pt idx="181">
                  <c:v>2141.0</c:v>
                </c:pt>
                <c:pt idx="182">
                  <c:v>2142.0</c:v>
                </c:pt>
                <c:pt idx="183">
                  <c:v>2143.0</c:v>
                </c:pt>
                <c:pt idx="184">
                  <c:v>2144.0</c:v>
                </c:pt>
                <c:pt idx="185">
                  <c:v>2145.0</c:v>
                </c:pt>
                <c:pt idx="186">
                  <c:v>2146.0</c:v>
                </c:pt>
                <c:pt idx="187">
                  <c:v>2147.0</c:v>
                </c:pt>
                <c:pt idx="188">
                  <c:v>2148.0</c:v>
                </c:pt>
                <c:pt idx="189">
                  <c:v>2149.0</c:v>
                </c:pt>
                <c:pt idx="190">
                  <c:v>2150.0</c:v>
                </c:pt>
                <c:pt idx="191">
                  <c:v>2151.0</c:v>
                </c:pt>
                <c:pt idx="192">
                  <c:v>2152.0</c:v>
                </c:pt>
                <c:pt idx="193">
                  <c:v>2153.0</c:v>
                </c:pt>
                <c:pt idx="194">
                  <c:v>2154.0</c:v>
                </c:pt>
                <c:pt idx="195">
                  <c:v>2155.0</c:v>
                </c:pt>
                <c:pt idx="196">
                  <c:v>2156.0</c:v>
                </c:pt>
                <c:pt idx="197">
                  <c:v>2157.0</c:v>
                </c:pt>
                <c:pt idx="198">
                  <c:v>2158.0</c:v>
                </c:pt>
                <c:pt idx="199">
                  <c:v>2159.0</c:v>
                </c:pt>
                <c:pt idx="200">
                  <c:v>2160.0</c:v>
                </c:pt>
                <c:pt idx="201">
                  <c:v>10000.0</c:v>
                </c:pt>
              </c:numCache>
            </c:numRef>
          </c:cat>
          <c:val>
            <c:numRef>
              <c:f>'Cumulative distributions'!$N$2:$N$203</c:f>
              <c:numCache>
                <c:formatCode>General</c:formatCode>
                <c:ptCount val="202"/>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0.0769230769230769</c:v>
                </c:pt>
                <c:pt idx="62">
                  <c:v>0.0769230769230769</c:v>
                </c:pt>
                <c:pt idx="63">
                  <c:v>0.0769230769230769</c:v>
                </c:pt>
                <c:pt idx="64">
                  <c:v>0.0769230769230769</c:v>
                </c:pt>
                <c:pt idx="65">
                  <c:v>0.0769230769230769</c:v>
                </c:pt>
                <c:pt idx="66">
                  <c:v>0.153846153846154</c:v>
                </c:pt>
                <c:pt idx="67">
                  <c:v>0.230769230769231</c:v>
                </c:pt>
                <c:pt idx="68">
                  <c:v>0.307692307692308</c:v>
                </c:pt>
                <c:pt idx="69">
                  <c:v>0.307692307692308</c:v>
                </c:pt>
                <c:pt idx="70">
                  <c:v>0.307692307692308</c:v>
                </c:pt>
                <c:pt idx="71">
                  <c:v>0.461538461538462</c:v>
                </c:pt>
                <c:pt idx="72">
                  <c:v>0.461538461538462</c:v>
                </c:pt>
                <c:pt idx="73">
                  <c:v>0.538461538461538</c:v>
                </c:pt>
                <c:pt idx="74">
                  <c:v>0.538461538461538</c:v>
                </c:pt>
                <c:pt idx="75">
                  <c:v>0.538461538461538</c:v>
                </c:pt>
                <c:pt idx="76">
                  <c:v>0.615384615384615</c:v>
                </c:pt>
                <c:pt idx="77">
                  <c:v>0.615384615384615</c:v>
                </c:pt>
                <c:pt idx="78">
                  <c:v>0.615384615384615</c:v>
                </c:pt>
                <c:pt idx="79">
                  <c:v>0.615384615384615</c:v>
                </c:pt>
                <c:pt idx="80">
                  <c:v>0.615384615384615</c:v>
                </c:pt>
                <c:pt idx="81">
                  <c:v>0.615384615384615</c:v>
                </c:pt>
                <c:pt idx="82">
                  <c:v>0.692307692307692</c:v>
                </c:pt>
                <c:pt idx="83">
                  <c:v>0.769230769230769</c:v>
                </c:pt>
                <c:pt idx="84">
                  <c:v>0.769230769230769</c:v>
                </c:pt>
                <c:pt idx="85">
                  <c:v>0.769230769230769</c:v>
                </c:pt>
                <c:pt idx="86">
                  <c:v>0.846153846153846</c:v>
                </c:pt>
                <c:pt idx="87">
                  <c:v>0.846153846153846</c:v>
                </c:pt>
                <c:pt idx="88">
                  <c:v>0.846153846153846</c:v>
                </c:pt>
                <c:pt idx="89">
                  <c:v>0.846153846153846</c:v>
                </c:pt>
                <c:pt idx="90">
                  <c:v>0.846153846153846</c:v>
                </c:pt>
                <c:pt idx="91">
                  <c:v>0.846153846153846</c:v>
                </c:pt>
                <c:pt idx="92">
                  <c:v>0.846153846153846</c:v>
                </c:pt>
                <c:pt idx="93">
                  <c:v>0.923076923076923</c:v>
                </c:pt>
                <c:pt idx="94">
                  <c:v>0.923076923076923</c:v>
                </c:pt>
                <c:pt idx="95">
                  <c:v>0.923076923076923</c:v>
                </c:pt>
                <c:pt idx="96">
                  <c:v>0.923076923076923</c:v>
                </c:pt>
                <c:pt idx="97">
                  <c:v>0.923076923076923</c:v>
                </c:pt>
                <c:pt idx="98">
                  <c:v>0.923076923076923</c:v>
                </c:pt>
                <c:pt idx="99">
                  <c:v>0.923076923076923</c:v>
                </c:pt>
                <c:pt idx="100">
                  <c:v>0.923076923076923</c:v>
                </c:pt>
                <c:pt idx="101">
                  <c:v>0.923076923076923</c:v>
                </c:pt>
                <c:pt idx="102">
                  <c:v>0.923076923076923</c:v>
                </c:pt>
                <c:pt idx="103">
                  <c:v>0.923076923076923</c:v>
                </c:pt>
                <c:pt idx="104">
                  <c:v>0.923076923076923</c:v>
                </c:pt>
                <c:pt idx="105">
                  <c:v>0.923076923076923</c:v>
                </c:pt>
                <c:pt idx="106">
                  <c:v>0.923076923076923</c:v>
                </c:pt>
                <c:pt idx="107">
                  <c:v>0.923076923076923</c:v>
                </c:pt>
                <c:pt idx="108">
                  <c:v>0.923076923076923</c:v>
                </c:pt>
                <c:pt idx="109">
                  <c:v>0.923076923076923</c:v>
                </c:pt>
                <c:pt idx="110">
                  <c:v>0.923076923076923</c:v>
                </c:pt>
                <c:pt idx="111">
                  <c:v>0.923076923076923</c:v>
                </c:pt>
                <c:pt idx="112">
                  <c:v>0.923076923076923</c:v>
                </c:pt>
                <c:pt idx="113">
                  <c:v>0.923076923076923</c:v>
                </c:pt>
                <c:pt idx="114">
                  <c:v>0.923076923076923</c:v>
                </c:pt>
                <c:pt idx="115">
                  <c:v>0.923076923076923</c:v>
                </c:pt>
                <c:pt idx="116">
                  <c:v>0.923076923076923</c:v>
                </c:pt>
                <c:pt idx="117">
                  <c:v>0.923076923076923</c:v>
                </c:pt>
                <c:pt idx="118">
                  <c:v>0.923076923076923</c:v>
                </c:pt>
                <c:pt idx="119">
                  <c:v>0.923076923076923</c:v>
                </c:pt>
                <c:pt idx="120">
                  <c:v>0.923076923076923</c:v>
                </c:pt>
                <c:pt idx="121">
                  <c:v>0.923076923076923</c:v>
                </c:pt>
                <c:pt idx="122">
                  <c:v>0.923076923076923</c:v>
                </c:pt>
                <c:pt idx="123">
                  <c:v>0.923076923076923</c:v>
                </c:pt>
                <c:pt idx="124">
                  <c:v>0.923076923076923</c:v>
                </c:pt>
                <c:pt idx="125">
                  <c:v>0.923076923076923</c:v>
                </c:pt>
                <c:pt idx="126">
                  <c:v>0.923076923076923</c:v>
                </c:pt>
                <c:pt idx="127">
                  <c:v>0.923076923076923</c:v>
                </c:pt>
                <c:pt idx="128">
                  <c:v>0.923076923076923</c:v>
                </c:pt>
                <c:pt idx="129">
                  <c:v>0.923076923076923</c:v>
                </c:pt>
                <c:pt idx="130">
                  <c:v>0.923076923076923</c:v>
                </c:pt>
                <c:pt idx="131">
                  <c:v>0.923076923076923</c:v>
                </c:pt>
                <c:pt idx="132">
                  <c:v>0.923076923076923</c:v>
                </c:pt>
                <c:pt idx="133">
                  <c:v>0.923076923076923</c:v>
                </c:pt>
                <c:pt idx="134">
                  <c:v>0.923076923076923</c:v>
                </c:pt>
                <c:pt idx="135">
                  <c:v>0.923076923076923</c:v>
                </c:pt>
                <c:pt idx="136">
                  <c:v>0.923076923076923</c:v>
                </c:pt>
                <c:pt idx="137">
                  <c:v>0.923076923076923</c:v>
                </c:pt>
                <c:pt idx="138">
                  <c:v>0.923076923076923</c:v>
                </c:pt>
                <c:pt idx="139">
                  <c:v>0.923076923076923</c:v>
                </c:pt>
                <c:pt idx="140">
                  <c:v>0.923076923076923</c:v>
                </c:pt>
                <c:pt idx="141">
                  <c:v>0.923076923076923</c:v>
                </c:pt>
                <c:pt idx="142">
                  <c:v>1.0</c:v>
                </c:pt>
                <c:pt idx="143">
                  <c:v>1.0</c:v>
                </c:pt>
                <c:pt idx="144">
                  <c:v>1.0</c:v>
                </c:pt>
                <c:pt idx="145">
                  <c:v>1.0</c:v>
                </c:pt>
                <c:pt idx="146">
                  <c:v>1.0</c:v>
                </c:pt>
                <c:pt idx="147">
                  <c:v>1.0</c:v>
                </c:pt>
                <c:pt idx="148">
                  <c:v>1.0</c:v>
                </c:pt>
                <c:pt idx="149">
                  <c:v>1.0</c:v>
                </c:pt>
                <c:pt idx="150">
                  <c:v>1.0</c:v>
                </c:pt>
                <c:pt idx="151">
                  <c:v>1.0</c:v>
                </c:pt>
                <c:pt idx="152">
                  <c:v>1.0</c:v>
                </c:pt>
                <c:pt idx="153">
                  <c:v>1.0</c:v>
                </c:pt>
                <c:pt idx="154">
                  <c:v>1.0</c:v>
                </c:pt>
                <c:pt idx="155">
                  <c:v>1.0</c:v>
                </c:pt>
                <c:pt idx="156">
                  <c:v>1.0</c:v>
                </c:pt>
                <c:pt idx="157">
                  <c:v>1.0</c:v>
                </c:pt>
                <c:pt idx="158">
                  <c:v>1.0</c:v>
                </c:pt>
                <c:pt idx="159">
                  <c:v>1.0</c:v>
                </c:pt>
                <c:pt idx="160">
                  <c:v>1.0</c:v>
                </c:pt>
                <c:pt idx="161">
                  <c:v>1.0</c:v>
                </c:pt>
                <c:pt idx="162">
                  <c:v>1.0</c:v>
                </c:pt>
                <c:pt idx="163">
                  <c:v>1.0</c:v>
                </c:pt>
                <c:pt idx="164">
                  <c:v>1.0</c:v>
                </c:pt>
                <c:pt idx="165">
                  <c:v>1.0</c:v>
                </c:pt>
                <c:pt idx="166">
                  <c:v>1.0</c:v>
                </c:pt>
                <c:pt idx="167">
                  <c:v>1.0</c:v>
                </c:pt>
                <c:pt idx="168">
                  <c:v>1.0</c:v>
                </c:pt>
                <c:pt idx="169">
                  <c:v>1.0</c:v>
                </c:pt>
                <c:pt idx="170">
                  <c:v>1.0</c:v>
                </c:pt>
                <c:pt idx="171">
                  <c:v>1.0</c:v>
                </c:pt>
                <c:pt idx="172">
                  <c:v>1.0</c:v>
                </c:pt>
                <c:pt idx="173">
                  <c:v>1.0</c:v>
                </c:pt>
                <c:pt idx="174">
                  <c:v>1.0</c:v>
                </c:pt>
                <c:pt idx="175">
                  <c:v>1.0</c:v>
                </c:pt>
                <c:pt idx="176">
                  <c:v>1.0</c:v>
                </c:pt>
                <c:pt idx="177">
                  <c:v>1.0</c:v>
                </c:pt>
                <c:pt idx="178">
                  <c:v>1.0</c:v>
                </c:pt>
                <c:pt idx="179">
                  <c:v>1.0</c:v>
                </c:pt>
                <c:pt idx="180">
                  <c:v>1.0</c:v>
                </c:pt>
                <c:pt idx="181">
                  <c:v>1.0</c:v>
                </c:pt>
                <c:pt idx="182">
                  <c:v>1.0</c:v>
                </c:pt>
                <c:pt idx="183">
                  <c:v>1.0</c:v>
                </c:pt>
                <c:pt idx="184">
                  <c:v>1.0</c:v>
                </c:pt>
                <c:pt idx="185">
                  <c:v>1.0</c:v>
                </c:pt>
                <c:pt idx="186">
                  <c:v>1.0</c:v>
                </c:pt>
                <c:pt idx="187">
                  <c:v>1.0</c:v>
                </c:pt>
                <c:pt idx="188">
                  <c:v>1.0</c:v>
                </c:pt>
                <c:pt idx="189">
                  <c:v>1.0</c:v>
                </c:pt>
                <c:pt idx="190">
                  <c:v>1.0</c:v>
                </c:pt>
                <c:pt idx="191">
                  <c:v>1.0</c:v>
                </c:pt>
                <c:pt idx="192">
                  <c:v>1.0</c:v>
                </c:pt>
                <c:pt idx="193">
                  <c:v>1.0</c:v>
                </c:pt>
                <c:pt idx="194">
                  <c:v>1.0</c:v>
                </c:pt>
                <c:pt idx="195">
                  <c:v>1.0</c:v>
                </c:pt>
                <c:pt idx="196">
                  <c:v>1.0</c:v>
                </c:pt>
                <c:pt idx="197">
                  <c:v>1.0</c:v>
                </c:pt>
                <c:pt idx="198">
                  <c:v>1.0</c:v>
                </c:pt>
                <c:pt idx="199">
                  <c:v>1.0</c:v>
                </c:pt>
                <c:pt idx="200">
                  <c:v>1.0</c:v>
                </c:pt>
                <c:pt idx="201">
                  <c:v>1.0</c:v>
                </c:pt>
              </c:numCache>
            </c:numRef>
          </c:val>
        </c:ser>
        <c:ser>
          <c:idx val="3"/>
          <c:order val="2"/>
          <c:tx>
            <c:strRef>
              <c:f>'Cumulative distributions'!$O$1</c:f>
              <c:strCache>
                <c:ptCount val="1"/>
                <c:pt idx="0">
                  <c:v>AI</c:v>
                </c:pt>
              </c:strCache>
            </c:strRef>
          </c:tx>
          <c:spPr>
            <a:solidFill>
              <a:schemeClr val="accent2">
                <a:lumMod val="40000"/>
                <a:lumOff val="60000"/>
                <a:alpha val="50000"/>
              </a:schemeClr>
            </a:solidFill>
            <a:ln w="25400">
              <a:noFill/>
            </a:ln>
          </c:spPr>
          <c:cat>
            <c:numRef>
              <c:f>'Cumulative distributions'!$A$2:$A$203</c:f>
              <c:numCache>
                <c:formatCode>General</c:formatCode>
                <c:ptCount val="202"/>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pt idx="56">
                  <c:v>2016.0</c:v>
                </c:pt>
                <c:pt idx="57">
                  <c:v>2017.0</c:v>
                </c:pt>
                <c:pt idx="58">
                  <c:v>2018.0</c:v>
                </c:pt>
                <c:pt idx="59">
                  <c:v>2019.0</c:v>
                </c:pt>
                <c:pt idx="60">
                  <c:v>2020.0</c:v>
                </c:pt>
                <c:pt idx="61">
                  <c:v>2021.0</c:v>
                </c:pt>
                <c:pt idx="62">
                  <c:v>2022.0</c:v>
                </c:pt>
                <c:pt idx="63">
                  <c:v>2023.0</c:v>
                </c:pt>
                <c:pt idx="64">
                  <c:v>2024.0</c:v>
                </c:pt>
                <c:pt idx="65">
                  <c:v>2025.0</c:v>
                </c:pt>
                <c:pt idx="66">
                  <c:v>2026.0</c:v>
                </c:pt>
                <c:pt idx="67">
                  <c:v>2027.0</c:v>
                </c:pt>
                <c:pt idx="68">
                  <c:v>2028.0</c:v>
                </c:pt>
                <c:pt idx="69">
                  <c:v>2029.0</c:v>
                </c:pt>
                <c:pt idx="70">
                  <c:v>2030.0</c:v>
                </c:pt>
                <c:pt idx="71">
                  <c:v>2031.0</c:v>
                </c:pt>
                <c:pt idx="72">
                  <c:v>2032.0</c:v>
                </c:pt>
                <c:pt idx="73">
                  <c:v>2033.0</c:v>
                </c:pt>
                <c:pt idx="74">
                  <c:v>2034.0</c:v>
                </c:pt>
                <c:pt idx="75">
                  <c:v>2035.0</c:v>
                </c:pt>
                <c:pt idx="76">
                  <c:v>2036.0</c:v>
                </c:pt>
                <c:pt idx="77">
                  <c:v>2037.0</c:v>
                </c:pt>
                <c:pt idx="78">
                  <c:v>2038.0</c:v>
                </c:pt>
                <c:pt idx="79">
                  <c:v>2039.0</c:v>
                </c:pt>
                <c:pt idx="80">
                  <c:v>2040.0</c:v>
                </c:pt>
                <c:pt idx="81">
                  <c:v>2041.0</c:v>
                </c:pt>
                <c:pt idx="82">
                  <c:v>2042.0</c:v>
                </c:pt>
                <c:pt idx="83">
                  <c:v>2043.0</c:v>
                </c:pt>
                <c:pt idx="84">
                  <c:v>2044.0</c:v>
                </c:pt>
                <c:pt idx="85">
                  <c:v>2045.0</c:v>
                </c:pt>
                <c:pt idx="86">
                  <c:v>2046.0</c:v>
                </c:pt>
                <c:pt idx="87">
                  <c:v>2047.0</c:v>
                </c:pt>
                <c:pt idx="88">
                  <c:v>2048.0</c:v>
                </c:pt>
                <c:pt idx="89">
                  <c:v>2049.0</c:v>
                </c:pt>
                <c:pt idx="90">
                  <c:v>2050.0</c:v>
                </c:pt>
                <c:pt idx="91">
                  <c:v>2051.0</c:v>
                </c:pt>
                <c:pt idx="92">
                  <c:v>2052.0</c:v>
                </c:pt>
                <c:pt idx="93">
                  <c:v>2053.0</c:v>
                </c:pt>
                <c:pt idx="94">
                  <c:v>2054.0</c:v>
                </c:pt>
                <c:pt idx="95">
                  <c:v>2055.0</c:v>
                </c:pt>
                <c:pt idx="96">
                  <c:v>2056.0</c:v>
                </c:pt>
                <c:pt idx="97">
                  <c:v>2057.0</c:v>
                </c:pt>
                <c:pt idx="98">
                  <c:v>2058.0</c:v>
                </c:pt>
                <c:pt idx="99">
                  <c:v>2059.0</c:v>
                </c:pt>
                <c:pt idx="100">
                  <c:v>2060.0</c:v>
                </c:pt>
                <c:pt idx="101">
                  <c:v>2061.0</c:v>
                </c:pt>
                <c:pt idx="102">
                  <c:v>2062.0</c:v>
                </c:pt>
                <c:pt idx="103">
                  <c:v>2063.0</c:v>
                </c:pt>
                <c:pt idx="104">
                  <c:v>2064.0</c:v>
                </c:pt>
                <c:pt idx="105">
                  <c:v>2065.0</c:v>
                </c:pt>
                <c:pt idx="106">
                  <c:v>2066.0</c:v>
                </c:pt>
                <c:pt idx="107">
                  <c:v>2067.0</c:v>
                </c:pt>
                <c:pt idx="108">
                  <c:v>2068.0</c:v>
                </c:pt>
                <c:pt idx="109">
                  <c:v>2069.0</c:v>
                </c:pt>
                <c:pt idx="110">
                  <c:v>2070.0</c:v>
                </c:pt>
                <c:pt idx="111">
                  <c:v>2071.0</c:v>
                </c:pt>
                <c:pt idx="112">
                  <c:v>2072.0</c:v>
                </c:pt>
                <c:pt idx="113">
                  <c:v>2073.0</c:v>
                </c:pt>
                <c:pt idx="114">
                  <c:v>2074.0</c:v>
                </c:pt>
                <c:pt idx="115">
                  <c:v>2075.0</c:v>
                </c:pt>
                <c:pt idx="116">
                  <c:v>2076.0</c:v>
                </c:pt>
                <c:pt idx="117">
                  <c:v>2077.0</c:v>
                </c:pt>
                <c:pt idx="118">
                  <c:v>2078.0</c:v>
                </c:pt>
                <c:pt idx="119">
                  <c:v>2079.0</c:v>
                </c:pt>
                <c:pt idx="120">
                  <c:v>2080.0</c:v>
                </c:pt>
                <c:pt idx="121">
                  <c:v>2081.0</c:v>
                </c:pt>
                <c:pt idx="122">
                  <c:v>2082.0</c:v>
                </c:pt>
                <c:pt idx="123">
                  <c:v>2083.0</c:v>
                </c:pt>
                <c:pt idx="124">
                  <c:v>2084.0</c:v>
                </c:pt>
                <c:pt idx="125">
                  <c:v>2085.0</c:v>
                </c:pt>
                <c:pt idx="126">
                  <c:v>2086.0</c:v>
                </c:pt>
                <c:pt idx="127">
                  <c:v>2087.0</c:v>
                </c:pt>
                <c:pt idx="128">
                  <c:v>2088.0</c:v>
                </c:pt>
                <c:pt idx="129">
                  <c:v>2089.0</c:v>
                </c:pt>
                <c:pt idx="130">
                  <c:v>2090.0</c:v>
                </c:pt>
                <c:pt idx="131">
                  <c:v>2091.0</c:v>
                </c:pt>
                <c:pt idx="132">
                  <c:v>2092.0</c:v>
                </c:pt>
                <c:pt idx="133">
                  <c:v>2093.0</c:v>
                </c:pt>
                <c:pt idx="134">
                  <c:v>2094.0</c:v>
                </c:pt>
                <c:pt idx="135">
                  <c:v>2095.0</c:v>
                </c:pt>
                <c:pt idx="136">
                  <c:v>2096.0</c:v>
                </c:pt>
                <c:pt idx="137">
                  <c:v>2097.0</c:v>
                </c:pt>
                <c:pt idx="138">
                  <c:v>2098.0</c:v>
                </c:pt>
                <c:pt idx="139">
                  <c:v>2099.0</c:v>
                </c:pt>
                <c:pt idx="140">
                  <c:v>2100.0</c:v>
                </c:pt>
                <c:pt idx="141">
                  <c:v>2101.0</c:v>
                </c:pt>
                <c:pt idx="142">
                  <c:v>2102.0</c:v>
                </c:pt>
                <c:pt idx="143">
                  <c:v>2103.0</c:v>
                </c:pt>
                <c:pt idx="144">
                  <c:v>2104.0</c:v>
                </c:pt>
                <c:pt idx="145">
                  <c:v>2105.0</c:v>
                </c:pt>
                <c:pt idx="146">
                  <c:v>2106.0</c:v>
                </c:pt>
                <c:pt idx="147">
                  <c:v>2107.0</c:v>
                </c:pt>
                <c:pt idx="148">
                  <c:v>2108.0</c:v>
                </c:pt>
                <c:pt idx="149">
                  <c:v>2109.0</c:v>
                </c:pt>
                <c:pt idx="150">
                  <c:v>2110.0</c:v>
                </c:pt>
                <c:pt idx="151">
                  <c:v>2111.0</c:v>
                </c:pt>
                <c:pt idx="152">
                  <c:v>2112.0</c:v>
                </c:pt>
                <c:pt idx="153">
                  <c:v>2113.0</c:v>
                </c:pt>
                <c:pt idx="154">
                  <c:v>2114.0</c:v>
                </c:pt>
                <c:pt idx="155">
                  <c:v>2115.0</c:v>
                </c:pt>
                <c:pt idx="156">
                  <c:v>2116.0</c:v>
                </c:pt>
                <c:pt idx="157">
                  <c:v>2117.0</c:v>
                </c:pt>
                <c:pt idx="158">
                  <c:v>2118.0</c:v>
                </c:pt>
                <c:pt idx="159">
                  <c:v>2119.0</c:v>
                </c:pt>
                <c:pt idx="160">
                  <c:v>2120.0</c:v>
                </c:pt>
                <c:pt idx="161">
                  <c:v>2121.0</c:v>
                </c:pt>
                <c:pt idx="162">
                  <c:v>2122.0</c:v>
                </c:pt>
                <c:pt idx="163">
                  <c:v>2123.0</c:v>
                </c:pt>
                <c:pt idx="164">
                  <c:v>2124.0</c:v>
                </c:pt>
                <c:pt idx="165">
                  <c:v>2125.0</c:v>
                </c:pt>
                <c:pt idx="166">
                  <c:v>2126.0</c:v>
                </c:pt>
                <c:pt idx="167">
                  <c:v>2127.0</c:v>
                </c:pt>
                <c:pt idx="168">
                  <c:v>2128.0</c:v>
                </c:pt>
                <c:pt idx="169">
                  <c:v>2129.0</c:v>
                </c:pt>
                <c:pt idx="170">
                  <c:v>2130.0</c:v>
                </c:pt>
                <c:pt idx="171">
                  <c:v>2131.0</c:v>
                </c:pt>
                <c:pt idx="172">
                  <c:v>2132.0</c:v>
                </c:pt>
                <c:pt idx="173">
                  <c:v>2133.0</c:v>
                </c:pt>
                <c:pt idx="174">
                  <c:v>2134.0</c:v>
                </c:pt>
                <c:pt idx="175">
                  <c:v>2135.0</c:v>
                </c:pt>
                <c:pt idx="176">
                  <c:v>2136.0</c:v>
                </c:pt>
                <c:pt idx="177">
                  <c:v>2137.0</c:v>
                </c:pt>
                <c:pt idx="178">
                  <c:v>2138.0</c:v>
                </c:pt>
                <c:pt idx="179">
                  <c:v>2139.0</c:v>
                </c:pt>
                <c:pt idx="180">
                  <c:v>2140.0</c:v>
                </c:pt>
                <c:pt idx="181">
                  <c:v>2141.0</c:v>
                </c:pt>
                <c:pt idx="182">
                  <c:v>2142.0</c:v>
                </c:pt>
                <c:pt idx="183">
                  <c:v>2143.0</c:v>
                </c:pt>
                <c:pt idx="184">
                  <c:v>2144.0</c:v>
                </c:pt>
                <c:pt idx="185">
                  <c:v>2145.0</c:v>
                </c:pt>
                <c:pt idx="186">
                  <c:v>2146.0</c:v>
                </c:pt>
                <c:pt idx="187">
                  <c:v>2147.0</c:v>
                </c:pt>
                <c:pt idx="188">
                  <c:v>2148.0</c:v>
                </c:pt>
                <c:pt idx="189">
                  <c:v>2149.0</c:v>
                </c:pt>
                <c:pt idx="190">
                  <c:v>2150.0</c:v>
                </c:pt>
                <c:pt idx="191">
                  <c:v>2151.0</c:v>
                </c:pt>
                <c:pt idx="192">
                  <c:v>2152.0</c:v>
                </c:pt>
                <c:pt idx="193">
                  <c:v>2153.0</c:v>
                </c:pt>
                <c:pt idx="194">
                  <c:v>2154.0</c:v>
                </c:pt>
                <c:pt idx="195">
                  <c:v>2155.0</c:v>
                </c:pt>
                <c:pt idx="196">
                  <c:v>2156.0</c:v>
                </c:pt>
                <c:pt idx="197">
                  <c:v>2157.0</c:v>
                </c:pt>
                <c:pt idx="198">
                  <c:v>2158.0</c:v>
                </c:pt>
                <c:pt idx="199">
                  <c:v>2159.0</c:v>
                </c:pt>
                <c:pt idx="200">
                  <c:v>2160.0</c:v>
                </c:pt>
                <c:pt idx="201">
                  <c:v>10000.0</c:v>
                </c:pt>
              </c:numCache>
            </c:numRef>
          </c:cat>
          <c:val>
            <c:numRef>
              <c:f>'Cumulative distributions'!$O$2:$O$203</c:f>
              <c:numCache>
                <c:formatCode>General</c:formatCode>
                <c:ptCount val="202"/>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0.0454545454545454</c:v>
                </c:pt>
                <c:pt idx="18">
                  <c:v>0.0454545454545454</c:v>
                </c:pt>
                <c:pt idx="19">
                  <c:v>0.0454545454545454</c:v>
                </c:pt>
                <c:pt idx="20">
                  <c:v>0.0454545454545454</c:v>
                </c:pt>
                <c:pt idx="21">
                  <c:v>0.0454545454545454</c:v>
                </c:pt>
                <c:pt idx="22">
                  <c:v>0.0454545454545454</c:v>
                </c:pt>
                <c:pt idx="23">
                  <c:v>0.0454545454545454</c:v>
                </c:pt>
                <c:pt idx="24">
                  <c:v>0.0454545454545454</c:v>
                </c:pt>
                <c:pt idx="25">
                  <c:v>0.0454545454545454</c:v>
                </c:pt>
                <c:pt idx="26">
                  <c:v>0.136363636363636</c:v>
                </c:pt>
                <c:pt idx="27">
                  <c:v>0.136363636363636</c:v>
                </c:pt>
                <c:pt idx="28">
                  <c:v>0.181818181818182</c:v>
                </c:pt>
                <c:pt idx="29">
                  <c:v>0.181818181818182</c:v>
                </c:pt>
                <c:pt idx="30">
                  <c:v>0.181818181818182</c:v>
                </c:pt>
                <c:pt idx="31">
                  <c:v>0.181818181818182</c:v>
                </c:pt>
                <c:pt idx="32">
                  <c:v>0.181818181818182</c:v>
                </c:pt>
                <c:pt idx="33">
                  <c:v>0.227272727272727</c:v>
                </c:pt>
                <c:pt idx="34">
                  <c:v>0.227272727272727</c:v>
                </c:pt>
                <c:pt idx="35">
                  <c:v>0.227272727272727</c:v>
                </c:pt>
                <c:pt idx="36">
                  <c:v>0.227272727272727</c:v>
                </c:pt>
                <c:pt idx="37">
                  <c:v>0.227272727272727</c:v>
                </c:pt>
                <c:pt idx="38">
                  <c:v>0.227272727272727</c:v>
                </c:pt>
                <c:pt idx="39">
                  <c:v>0.227272727272727</c:v>
                </c:pt>
                <c:pt idx="40">
                  <c:v>0.227272727272727</c:v>
                </c:pt>
                <c:pt idx="41">
                  <c:v>0.227272727272727</c:v>
                </c:pt>
                <c:pt idx="42">
                  <c:v>0.227272727272727</c:v>
                </c:pt>
                <c:pt idx="43">
                  <c:v>0.227272727272727</c:v>
                </c:pt>
                <c:pt idx="44">
                  <c:v>0.227272727272727</c:v>
                </c:pt>
                <c:pt idx="45">
                  <c:v>0.227272727272727</c:v>
                </c:pt>
                <c:pt idx="46">
                  <c:v>0.227272727272727</c:v>
                </c:pt>
                <c:pt idx="47">
                  <c:v>0.227272727272727</c:v>
                </c:pt>
                <c:pt idx="48">
                  <c:v>0.227272727272727</c:v>
                </c:pt>
                <c:pt idx="49">
                  <c:v>0.227272727272727</c:v>
                </c:pt>
                <c:pt idx="50">
                  <c:v>0.227272727272727</c:v>
                </c:pt>
                <c:pt idx="51">
                  <c:v>0.227272727272727</c:v>
                </c:pt>
                <c:pt idx="52">
                  <c:v>0.227272727272727</c:v>
                </c:pt>
                <c:pt idx="53">
                  <c:v>0.227272727272727</c:v>
                </c:pt>
                <c:pt idx="54">
                  <c:v>0.227272727272727</c:v>
                </c:pt>
                <c:pt idx="55">
                  <c:v>0.227272727272727</c:v>
                </c:pt>
                <c:pt idx="56">
                  <c:v>0.227272727272727</c:v>
                </c:pt>
                <c:pt idx="57">
                  <c:v>0.227272727272727</c:v>
                </c:pt>
                <c:pt idx="58">
                  <c:v>0.227272727272727</c:v>
                </c:pt>
                <c:pt idx="59">
                  <c:v>0.227272727272727</c:v>
                </c:pt>
                <c:pt idx="60">
                  <c:v>0.227272727272727</c:v>
                </c:pt>
                <c:pt idx="61">
                  <c:v>0.227272727272727</c:v>
                </c:pt>
                <c:pt idx="62">
                  <c:v>0.227272727272727</c:v>
                </c:pt>
                <c:pt idx="63">
                  <c:v>0.227272727272727</c:v>
                </c:pt>
                <c:pt idx="64">
                  <c:v>0.227272727272727</c:v>
                </c:pt>
                <c:pt idx="65">
                  <c:v>0.227272727272727</c:v>
                </c:pt>
                <c:pt idx="66">
                  <c:v>0.227272727272727</c:v>
                </c:pt>
                <c:pt idx="67">
                  <c:v>0.272727272727273</c:v>
                </c:pt>
                <c:pt idx="68">
                  <c:v>0.272727272727273</c:v>
                </c:pt>
                <c:pt idx="69">
                  <c:v>0.318181818181818</c:v>
                </c:pt>
                <c:pt idx="70">
                  <c:v>0.318181818181818</c:v>
                </c:pt>
                <c:pt idx="71">
                  <c:v>0.409090909090909</c:v>
                </c:pt>
                <c:pt idx="72">
                  <c:v>0.409090909090909</c:v>
                </c:pt>
                <c:pt idx="73">
                  <c:v>0.409090909090909</c:v>
                </c:pt>
                <c:pt idx="74">
                  <c:v>0.409090909090909</c:v>
                </c:pt>
                <c:pt idx="75">
                  <c:v>0.409090909090909</c:v>
                </c:pt>
                <c:pt idx="76">
                  <c:v>0.409090909090909</c:v>
                </c:pt>
                <c:pt idx="77">
                  <c:v>0.409090909090909</c:v>
                </c:pt>
                <c:pt idx="78">
                  <c:v>0.409090909090909</c:v>
                </c:pt>
                <c:pt idx="79">
                  <c:v>0.454545454545454</c:v>
                </c:pt>
                <c:pt idx="80">
                  <c:v>0.5</c:v>
                </c:pt>
                <c:pt idx="81">
                  <c:v>0.545454545454545</c:v>
                </c:pt>
                <c:pt idx="82">
                  <c:v>0.545454545454545</c:v>
                </c:pt>
                <c:pt idx="83">
                  <c:v>0.545454545454545</c:v>
                </c:pt>
                <c:pt idx="84">
                  <c:v>0.545454545454545</c:v>
                </c:pt>
                <c:pt idx="85">
                  <c:v>0.545454545454545</c:v>
                </c:pt>
                <c:pt idx="86">
                  <c:v>0.545454545454545</c:v>
                </c:pt>
                <c:pt idx="87">
                  <c:v>0.545454545454545</c:v>
                </c:pt>
                <c:pt idx="88">
                  <c:v>0.545454545454545</c:v>
                </c:pt>
                <c:pt idx="89">
                  <c:v>0.590909090909091</c:v>
                </c:pt>
                <c:pt idx="90">
                  <c:v>0.590909090909091</c:v>
                </c:pt>
                <c:pt idx="91">
                  <c:v>0.681818181818182</c:v>
                </c:pt>
                <c:pt idx="92">
                  <c:v>0.681818181818182</c:v>
                </c:pt>
                <c:pt idx="93">
                  <c:v>0.681818181818182</c:v>
                </c:pt>
                <c:pt idx="94">
                  <c:v>0.681818181818182</c:v>
                </c:pt>
                <c:pt idx="95">
                  <c:v>0.681818181818182</c:v>
                </c:pt>
                <c:pt idx="96">
                  <c:v>0.681818181818182</c:v>
                </c:pt>
                <c:pt idx="97">
                  <c:v>0.681818181818182</c:v>
                </c:pt>
                <c:pt idx="98">
                  <c:v>0.681818181818182</c:v>
                </c:pt>
                <c:pt idx="99">
                  <c:v>0.681818181818182</c:v>
                </c:pt>
                <c:pt idx="100">
                  <c:v>0.681818181818182</c:v>
                </c:pt>
                <c:pt idx="101">
                  <c:v>0.681818181818182</c:v>
                </c:pt>
                <c:pt idx="102">
                  <c:v>0.681818181818182</c:v>
                </c:pt>
                <c:pt idx="103">
                  <c:v>0.772727272727273</c:v>
                </c:pt>
                <c:pt idx="104">
                  <c:v>0.772727272727273</c:v>
                </c:pt>
                <c:pt idx="105">
                  <c:v>0.772727272727273</c:v>
                </c:pt>
                <c:pt idx="106">
                  <c:v>0.772727272727273</c:v>
                </c:pt>
                <c:pt idx="107">
                  <c:v>0.772727272727273</c:v>
                </c:pt>
                <c:pt idx="108">
                  <c:v>0.772727272727273</c:v>
                </c:pt>
                <c:pt idx="109">
                  <c:v>0.772727272727273</c:v>
                </c:pt>
                <c:pt idx="110">
                  <c:v>0.772727272727273</c:v>
                </c:pt>
                <c:pt idx="111">
                  <c:v>0.772727272727273</c:v>
                </c:pt>
                <c:pt idx="112">
                  <c:v>0.772727272727273</c:v>
                </c:pt>
                <c:pt idx="113">
                  <c:v>0.772727272727273</c:v>
                </c:pt>
                <c:pt idx="114">
                  <c:v>0.772727272727273</c:v>
                </c:pt>
                <c:pt idx="115">
                  <c:v>0.772727272727273</c:v>
                </c:pt>
                <c:pt idx="116">
                  <c:v>0.772727272727273</c:v>
                </c:pt>
                <c:pt idx="117">
                  <c:v>0.772727272727273</c:v>
                </c:pt>
                <c:pt idx="118">
                  <c:v>0.772727272727273</c:v>
                </c:pt>
                <c:pt idx="119">
                  <c:v>0.772727272727273</c:v>
                </c:pt>
                <c:pt idx="120">
                  <c:v>0.772727272727273</c:v>
                </c:pt>
                <c:pt idx="121">
                  <c:v>0.772727272727273</c:v>
                </c:pt>
                <c:pt idx="122">
                  <c:v>0.772727272727273</c:v>
                </c:pt>
                <c:pt idx="123">
                  <c:v>0.772727272727273</c:v>
                </c:pt>
                <c:pt idx="124">
                  <c:v>0.772727272727273</c:v>
                </c:pt>
                <c:pt idx="125">
                  <c:v>0.772727272727273</c:v>
                </c:pt>
                <c:pt idx="126">
                  <c:v>0.772727272727273</c:v>
                </c:pt>
                <c:pt idx="127">
                  <c:v>0.772727272727273</c:v>
                </c:pt>
                <c:pt idx="128">
                  <c:v>0.772727272727273</c:v>
                </c:pt>
                <c:pt idx="129">
                  <c:v>0.772727272727273</c:v>
                </c:pt>
                <c:pt idx="130">
                  <c:v>0.772727272727273</c:v>
                </c:pt>
                <c:pt idx="131">
                  <c:v>0.772727272727273</c:v>
                </c:pt>
                <c:pt idx="132">
                  <c:v>0.772727272727273</c:v>
                </c:pt>
                <c:pt idx="133">
                  <c:v>0.818181818181818</c:v>
                </c:pt>
                <c:pt idx="134">
                  <c:v>0.818181818181818</c:v>
                </c:pt>
                <c:pt idx="135">
                  <c:v>0.818181818181818</c:v>
                </c:pt>
                <c:pt idx="136">
                  <c:v>0.818181818181818</c:v>
                </c:pt>
                <c:pt idx="137">
                  <c:v>0.818181818181818</c:v>
                </c:pt>
                <c:pt idx="138">
                  <c:v>0.818181818181818</c:v>
                </c:pt>
                <c:pt idx="139">
                  <c:v>0.818181818181818</c:v>
                </c:pt>
                <c:pt idx="140">
                  <c:v>0.818181818181818</c:v>
                </c:pt>
                <c:pt idx="141">
                  <c:v>0.863636363636364</c:v>
                </c:pt>
                <c:pt idx="142">
                  <c:v>0.863636363636364</c:v>
                </c:pt>
                <c:pt idx="143">
                  <c:v>0.863636363636364</c:v>
                </c:pt>
                <c:pt idx="144">
                  <c:v>0.863636363636364</c:v>
                </c:pt>
                <c:pt idx="145">
                  <c:v>0.863636363636364</c:v>
                </c:pt>
                <c:pt idx="146">
                  <c:v>0.863636363636364</c:v>
                </c:pt>
                <c:pt idx="147">
                  <c:v>0.863636363636364</c:v>
                </c:pt>
                <c:pt idx="148">
                  <c:v>0.863636363636364</c:v>
                </c:pt>
                <c:pt idx="149">
                  <c:v>0.863636363636364</c:v>
                </c:pt>
                <c:pt idx="150">
                  <c:v>0.863636363636364</c:v>
                </c:pt>
                <c:pt idx="151">
                  <c:v>0.863636363636364</c:v>
                </c:pt>
                <c:pt idx="152">
                  <c:v>0.863636363636364</c:v>
                </c:pt>
                <c:pt idx="153">
                  <c:v>0.954545454545455</c:v>
                </c:pt>
                <c:pt idx="154">
                  <c:v>0.954545454545455</c:v>
                </c:pt>
                <c:pt idx="155">
                  <c:v>0.954545454545455</c:v>
                </c:pt>
                <c:pt idx="156">
                  <c:v>0.954545454545455</c:v>
                </c:pt>
                <c:pt idx="157">
                  <c:v>0.954545454545455</c:v>
                </c:pt>
                <c:pt idx="158">
                  <c:v>0.954545454545455</c:v>
                </c:pt>
                <c:pt idx="159">
                  <c:v>0.954545454545455</c:v>
                </c:pt>
                <c:pt idx="160">
                  <c:v>0.954545454545455</c:v>
                </c:pt>
                <c:pt idx="161">
                  <c:v>0.954545454545455</c:v>
                </c:pt>
                <c:pt idx="162">
                  <c:v>0.954545454545455</c:v>
                </c:pt>
                <c:pt idx="163">
                  <c:v>0.954545454545455</c:v>
                </c:pt>
                <c:pt idx="164">
                  <c:v>0.954545454545455</c:v>
                </c:pt>
                <c:pt idx="165">
                  <c:v>0.954545454545455</c:v>
                </c:pt>
                <c:pt idx="166">
                  <c:v>0.954545454545455</c:v>
                </c:pt>
                <c:pt idx="167">
                  <c:v>0.954545454545455</c:v>
                </c:pt>
                <c:pt idx="168">
                  <c:v>0.954545454545455</c:v>
                </c:pt>
                <c:pt idx="169">
                  <c:v>0.954545454545455</c:v>
                </c:pt>
                <c:pt idx="170">
                  <c:v>0.954545454545455</c:v>
                </c:pt>
                <c:pt idx="171">
                  <c:v>0.954545454545455</c:v>
                </c:pt>
                <c:pt idx="172">
                  <c:v>0.954545454545455</c:v>
                </c:pt>
                <c:pt idx="173">
                  <c:v>0.954545454545455</c:v>
                </c:pt>
                <c:pt idx="174">
                  <c:v>0.954545454545455</c:v>
                </c:pt>
                <c:pt idx="175">
                  <c:v>0.954545454545455</c:v>
                </c:pt>
                <c:pt idx="176">
                  <c:v>0.954545454545455</c:v>
                </c:pt>
                <c:pt idx="177">
                  <c:v>0.954545454545455</c:v>
                </c:pt>
                <c:pt idx="178">
                  <c:v>0.954545454545455</c:v>
                </c:pt>
                <c:pt idx="179">
                  <c:v>0.954545454545455</c:v>
                </c:pt>
                <c:pt idx="180">
                  <c:v>0.954545454545455</c:v>
                </c:pt>
                <c:pt idx="181">
                  <c:v>0.954545454545455</c:v>
                </c:pt>
                <c:pt idx="182">
                  <c:v>0.954545454545455</c:v>
                </c:pt>
                <c:pt idx="183">
                  <c:v>0.954545454545455</c:v>
                </c:pt>
                <c:pt idx="184">
                  <c:v>0.954545454545455</c:v>
                </c:pt>
                <c:pt idx="185">
                  <c:v>0.954545454545455</c:v>
                </c:pt>
                <c:pt idx="186">
                  <c:v>0.954545454545455</c:v>
                </c:pt>
                <c:pt idx="187">
                  <c:v>0.954545454545455</c:v>
                </c:pt>
                <c:pt idx="188">
                  <c:v>0.954545454545455</c:v>
                </c:pt>
                <c:pt idx="189">
                  <c:v>0.954545454545455</c:v>
                </c:pt>
                <c:pt idx="190">
                  <c:v>0.954545454545455</c:v>
                </c:pt>
                <c:pt idx="191">
                  <c:v>0.954545454545455</c:v>
                </c:pt>
                <c:pt idx="192">
                  <c:v>0.954545454545455</c:v>
                </c:pt>
                <c:pt idx="193">
                  <c:v>0.954545454545455</c:v>
                </c:pt>
                <c:pt idx="194">
                  <c:v>0.954545454545455</c:v>
                </c:pt>
                <c:pt idx="195">
                  <c:v>0.954545454545455</c:v>
                </c:pt>
                <c:pt idx="196">
                  <c:v>0.954545454545455</c:v>
                </c:pt>
                <c:pt idx="197">
                  <c:v>0.954545454545455</c:v>
                </c:pt>
                <c:pt idx="198">
                  <c:v>0.954545454545455</c:v>
                </c:pt>
                <c:pt idx="199">
                  <c:v>0.954545454545455</c:v>
                </c:pt>
                <c:pt idx="200">
                  <c:v>0.954545454545455</c:v>
                </c:pt>
                <c:pt idx="201">
                  <c:v>1.0</c:v>
                </c:pt>
              </c:numCache>
            </c:numRef>
          </c:val>
        </c:ser>
        <c:ser>
          <c:idx val="4"/>
          <c:order val="3"/>
          <c:tx>
            <c:strRef>
              <c:f>'Cumulative distributions'!$P$1</c:f>
              <c:strCache>
                <c:ptCount val="1"/>
                <c:pt idx="0">
                  <c:v>Futurists</c:v>
                </c:pt>
              </c:strCache>
            </c:strRef>
          </c:tx>
          <c:spPr>
            <a:solidFill>
              <a:schemeClr val="accent6">
                <a:lumMod val="40000"/>
                <a:lumOff val="60000"/>
                <a:alpha val="50000"/>
              </a:schemeClr>
            </a:solidFill>
            <a:ln w="25400">
              <a:noFill/>
            </a:ln>
          </c:spPr>
          <c:cat>
            <c:numRef>
              <c:f>'Cumulative distributions'!$A$2:$A$203</c:f>
              <c:numCache>
                <c:formatCode>General</c:formatCode>
                <c:ptCount val="202"/>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pt idx="56">
                  <c:v>2016.0</c:v>
                </c:pt>
                <c:pt idx="57">
                  <c:v>2017.0</c:v>
                </c:pt>
                <c:pt idx="58">
                  <c:v>2018.0</c:v>
                </c:pt>
                <c:pt idx="59">
                  <c:v>2019.0</c:v>
                </c:pt>
                <c:pt idx="60">
                  <c:v>2020.0</c:v>
                </c:pt>
                <c:pt idx="61">
                  <c:v>2021.0</c:v>
                </c:pt>
                <c:pt idx="62">
                  <c:v>2022.0</c:v>
                </c:pt>
                <c:pt idx="63">
                  <c:v>2023.0</c:v>
                </c:pt>
                <c:pt idx="64">
                  <c:v>2024.0</c:v>
                </c:pt>
                <c:pt idx="65">
                  <c:v>2025.0</c:v>
                </c:pt>
                <c:pt idx="66">
                  <c:v>2026.0</c:v>
                </c:pt>
                <c:pt idx="67">
                  <c:v>2027.0</c:v>
                </c:pt>
                <c:pt idx="68">
                  <c:v>2028.0</c:v>
                </c:pt>
                <c:pt idx="69">
                  <c:v>2029.0</c:v>
                </c:pt>
                <c:pt idx="70">
                  <c:v>2030.0</c:v>
                </c:pt>
                <c:pt idx="71">
                  <c:v>2031.0</c:v>
                </c:pt>
                <c:pt idx="72">
                  <c:v>2032.0</c:v>
                </c:pt>
                <c:pt idx="73">
                  <c:v>2033.0</c:v>
                </c:pt>
                <c:pt idx="74">
                  <c:v>2034.0</c:v>
                </c:pt>
                <c:pt idx="75">
                  <c:v>2035.0</c:v>
                </c:pt>
                <c:pt idx="76">
                  <c:v>2036.0</c:v>
                </c:pt>
                <c:pt idx="77">
                  <c:v>2037.0</c:v>
                </c:pt>
                <c:pt idx="78">
                  <c:v>2038.0</c:v>
                </c:pt>
                <c:pt idx="79">
                  <c:v>2039.0</c:v>
                </c:pt>
                <c:pt idx="80">
                  <c:v>2040.0</c:v>
                </c:pt>
                <c:pt idx="81">
                  <c:v>2041.0</c:v>
                </c:pt>
                <c:pt idx="82">
                  <c:v>2042.0</c:v>
                </c:pt>
                <c:pt idx="83">
                  <c:v>2043.0</c:v>
                </c:pt>
                <c:pt idx="84">
                  <c:v>2044.0</c:v>
                </c:pt>
                <c:pt idx="85">
                  <c:v>2045.0</c:v>
                </c:pt>
                <c:pt idx="86">
                  <c:v>2046.0</c:v>
                </c:pt>
                <c:pt idx="87">
                  <c:v>2047.0</c:v>
                </c:pt>
                <c:pt idx="88">
                  <c:v>2048.0</c:v>
                </c:pt>
                <c:pt idx="89">
                  <c:v>2049.0</c:v>
                </c:pt>
                <c:pt idx="90">
                  <c:v>2050.0</c:v>
                </c:pt>
                <c:pt idx="91">
                  <c:v>2051.0</c:v>
                </c:pt>
                <c:pt idx="92">
                  <c:v>2052.0</c:v>
                </c:pt>
                <c:pt idx="93">
                  <c:v>2053.0</c:v>
                </c:pt>
                <c:pt idx="94">
                  <c:v>2054.0</c:v>
                </c:pt>
                <c:pt idx="95">
                  <c:v>2055.0</c:v>
                </c:pt>
                <c:pt idx="96">
                  <c:v>2056.0</c:v>
                </c:pt>
                <c:pt idx="97">
                  <c:v>2057.0</c:v>
                </c:pt>
                <c:pt idx="98">
                  <c:v>2058.0</c:v>
                </c:pt>
                <c:pt idx="99">
                  <c:v>2059.0</c:v>
                </c:pt>
                <c:pt idx="100">
                  <c:v>2060.0</c:v>
                </c:pt>
                <c:pt idx="101">
                  <c:v>2061.0</c:v>
                </c:pt>
                <c:pt idx="102">
                  <c:v>2062.0</c:v>
                </c:pt>
                <c:pt idx="103">
                  <c:v>2063.0</c:v>
                </c:pt>
                <c:pt idx="104">
                  <c:v>2064.0</c:v>
                </c:pt>
                <c:pt idx="105">
                  <c:v>2065.0</c:v>
                </c:pt>
                <c:pt idx="106">
                  <c:v>2066.0</c:v>
                </c:pt>
                <c:pt idx="107">
                  <c:v>2067.0</c:v>
                </c:pt>
                <c:pt idx="108">
                  <c:v>2068.0</c:v>
                </c:pt>
                <c:pt idx="109">
                  <c:v>2069.0</c:v>
                </c:pt>
                <c:pt idx="110">
                  <c:v>2070.0</c:v>
                </c:pt>
                <c:pt idx="111">
                  <c:v>2071.0</c:v>
                </c:pt>
                <c:pt idx="112">
                  <c:v>2072.0</c:v>
                </c:pt>
                <c:pt idx="113">
                  <c:v>2073.0</c:v>
                </c:pt>
                <c:pt idx="114">
                  <c:v>2074.0</c:v>
                </c:pt>
                <c:pt idx="115">
                  <c:v>2075.0</c:v>
                </c:pt>
                <c:pt idx="116">
                  <c:v>2076.0</c:v>
                </c:pt>
                <c:pt idx="117">
                  <c:v>2077.0</c:v>
                </c:pt>
                <c:pt idx="118">
                  <c:v>2078.0</c:v>
                </c:pt>
                <c:pt idx="119">
                  <c:v>2079.0</c:v>
                </c:pt>
                <c:pt idx="120">
                  <c:v>2080.0</c:v>
                </c:pt>
                <c:pt idx="121">
                  <c:v>2081.0</c:v>
                </c:pt>
                <c:pt idx="122">
                  <c:v>2082.0</c:v>
                </c:pt>
                <c:pt idx="123">
                  <c:v>2083.0</c:v>
                </c:pt>
                <c:pt idx="124">
                  <c:v>2084.0</c:v>
                </c:pt>
                <c:pt idx="125">
                  <c:v>2085.0</c:v>
                </c:pt>
                <c:pt idx="126">
                  <c:v>2086.0</c:v>
                </c:pt>
                <c:pt idx="127">
                  <c:v>2087.0</c:v>
                </c:pt>
                <c:pt idx="128">
                  <c:v>2088.0</c:v>
                </c:pt>
                <c:pt idx="129">
                  <c:v>2089.0</c:v>
                </c:pt>
                <c:pt idx="130">
                  <c:v>2090.0</c:v>
                </c:pt>
                <c:pt idx="131">
                  <c:v>2091.0</c:v>
                </c:pt>
                <c:pt idx="132">
                  <c:v>2092.0</c:v>
                </c:pt>
                <c:pt idx="133">
                  <c:v>2093.0</c:v>
                </c:pt>
                <c:pt idx="134">
                  <c:v>2094.0</c:v>
                </c:pt>
                <c:pt idx="135">
                  <c:v>2095.0</c:v>
                </c:pt>
                <c:pt idx="136">
                  <c:v>2096.0</c:v>
                </c:pt>
                <c:pt idx="137">
                  <c:v>2097.0</c:v>
                </c:pt>
                <c:pt idx="138">
                  <c:v>2098.0</c:v>
                </c:pt>
                <c:pt idx="139">
                  <c:v>2099.0</c:v>
                </c:pt>
                <c:pt idx="140">
                  <c:v>2100.0</c:v>
                </c:pt>
                <c:pt idx="141">
                  <c:v>2101.0</c:v>
                </c:pt>
                <c:pt idx="142">
                  <c:v>2102.0</c:v>
                </c:pt>
                <c:pt idx="143">
                  <c:v>2103.0</c:v>
                </c:pt>
                <c:pt idx="144">
                  <c:v>2104.0</c:v>
                </c:pt>
                <c:pt idx="145">
                  <c:v>2105.0</c:v>
                </c:pt>
                <c:pt idx="146">
                  <c:v>2106.0</c:v>
                </c:pt>
                <c:pt idx="147">
                  <c:v>2107.0</c:v>
                </c:pt>
                <c:pt idx="148">
                  <c:v>2108.0</c:v>
                </c:pt>
                <c:pt idx="149">
                  <c:v>2109.0</c:v>
                </c:pt>
                <c:pt idx="150">
                  <c:v>2110.0</c:v>
                </c:pt>
                <c:pt idx="151">
                  <c:v>2111.0</c:v>
                </c:pt>
                <c:pt idx="152">
                  <c:v>2112.0</c:v>
                </c:pt>
                <c:pt idx="153">
                  <c:v>2113.0</c:v>
                </c:pt>
                <c:pt idx="154">
                  <c:v>2114.0</c:v>
                </c:pt>
                <c:pt idx="155">
                  <c:v>2115.0</c:v>
                </c:pt>
                <c:pt idx="156">
                  <c:v>2116.0</c:v>
                </c:pt>
                <c:pt idx="157">
                  <c:v>2117.0</c:v>
                </c:pt>
                <c:pt idx="158">
                  <c:v>2118.0</c:v>
                </c:pt>
                <c:pt idx="159">
                  <c:v>2119.0</c:v>
                </c:pt>
                <c:pt idx="160">
                  <c:v>2120.0</c:v>
                </c:pt>
                <c:pt idx="161">
                  <c:v>2121.0</c:v>
                </c:pt>
                <c:pt idx="162">
                  <c:v>2122.0</c:v>
                </c:pt>
                <c:pt idx="163">
                  <c:v>2123.0</c:v>
                </c:pt>
                <c:pt idx="164">
                  <c:v>2124.0</c:v>
                </c:pt>
                <c:pt idx="165">
                  <c:v>2125.0</c:v>
                </c:pt>
                <c:pt idx="166">
                  <c:v>2126.0</c:v>
                </c:pt>
                <c:pt idx="167">
                  <c:v>2127.0</c:v>
                </c:pt>
                <c:pt idx="168">
                  <c:v>2128.0</c:v>
                </c:pt>
                <c:pt idx="169">
                  <c:v>2129.0</c:v>
                </c:pt>
                <c:pt idx="170">
                  <c:v>2130.0</c:v>
                </c:pt>
                <c:pt idx="171">
                  <c:v>2131.0</c:v>
                </c:pt>
                <c:pt idx="172">
                  <c:v>2132.0</c:v>
                </c:pt>
                <c:pt idx="173">
                  <c:v>2133.0</c:v>
                </c:pt>
                <c:pt idx="174">
                  <c:v>2134.0</c:v>
                </c:pt>
                <c:pt idx="175">
                  <c:v>2135.0</c:v>
                </c:pt>
                <c:pt idx="176">
                  <c:v>2136.0</c:v>
                </c:pt>
                <c:pt idx="177">
                  <c:v>2137.0</c:v>
                </c:pt>
                <c:pt idx="178">
                  <c:v>2138.0</c:v>
                </c:pt>
                <c:pt idx="179">
                  <c:v>2139.0</c:v>
                </c:pt>
                <c:pt idx="180">
                  <c:v>2140.0</c:v>
                </c:pt>
                <c:pt idx="181">
                  <c:v>2141.0</c:v>
                </c:pt>
                <c:pt idx="182">
                  <c:v>2142.0</c:v>
                </c:pt>
                <c:pt idx="183">
                  <c:v>2143.0</c:v>
                </c:pt>
                <c:pt idx="184">
                  <c:v>2144.0</c:v>
                </c:pt>
                <c:pt idx="185">
                  <c:v>2145.0</c:v>
                </c:pt>
                <c:pt idx="186">
                  <c:v>2146.0</c:v>
                </c:pt>
                <c:pt idx="187">
                  <c:v>2147.0</c:v>
                </c:pt>
                <c:pt idx="188">
                  <c:v>2148.0</c:v>
                </c:pt>
                <c:pt idx="189">
                  <c:v>2149.0</c:v>
                </c:pt>
                <c:pt idx="190">
                  <c:v>2150.0</c:v>
                </c:pt>
                <c:pt idx="191">
                  <c:v>2151.0</c:v>
                </c:pt>
                <c:pt idx="192">
                  <c:v>2152.0</c:v>
                </c:pt>
                <c:pt idx="193">
                  <c:v>2153.0</c:v>
                </c:pt>
                <c:pt idx="194">
                  <c:v>2154.0</c:v>
                </c:pt>
                <c:pt idx="195">
                  <c:v>2155.0</c:v>
                </c:pt>
                <c:pt idx="196">
                  <c:v>2156.0</c:v>
                </c:pt>
                <c:pt idx="197">
                  <c:v>2157.0</c:v>
                </c:pt>
                <c:pt idx="198">
                  <c:v>2158.0</c:v>
                </c:pt>
                <c:pt idx="199">
                  <c:v>2159.0</c:v>
                </c:pt>
                <c:pt idx="200">
                  <c:v>2160.0</c:v>
                </c:pt>
                <c:pt idx="201">
                  <c:v>10000.0</c:v>
                </c:pt>
              </c:numCache>
            </c:numRef>
          </c:cat>
          <c:val>
            <c:numRef>
              <c:f>'Cumulative distributions'!$P$2:$P$203</c:f>
              <c:numCache>
                <c:formatCode>General</c:formatCode>
                <c:ptCount val="202"/>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0.0666666666666667</c:v>
                </c:pt>
                <c:pt idx="52">
                  <c:v>0.0666666666666667</c:v>
                </c:pt>
                <c:pt idx="53">
                  <c:v>0.0666666666666667</c:v>
                </c:pt>
                <c:pt idx="54">
                  <c:v>0.0666666666666667</c:v>
                </c:pt>
                <c:pt idx="55">
                  <c:v>0.0666666666666667</c:v>
                </c:pt>
                <c:pt idx="56">
                  <c:v>0.0666666666666667</c:v>
                </c:pt>
                <c:pt idx="57">
                  <c:v>0.0666666666666667</c:v>
                </c:pt>
                <c:pt idx="58">
                  <c:v>0.133333333333333</c:v>
                </c:pt>
                <c:pt idx="59">
                  <c:v>0.133333333333333</c:v>
                </c:pt>
                <c:pt idx="60">
                  <c:v>0.2</c:v>
                </c:pt>
                <c:pt idx="61">
                  <c:v>0.333333333333333</c:v>
                </c:pt>
                <c:pt idx="62">
                  <c:v>0.333333333333333</c:v>
                </c:pt>
                <c:pt idx="63">
                  <c:v>0.333333333333333</c:v>
                </c:pt>
                <c:pt idx="64">
                  <c:v>0.333333333333333</c:v>
                </c:pt>
                <c:pt idx="65">
                  <c:v>0.333333333333333</c:v>
                </c:pt>
                <c:pt idx="66">
                  <c:v>0.333333333333333</c:v>
                </c:pt>
                <c:pt idx="67">
                  <c:v>0.333333333333333</c:v>
                </c:pt>
                <c:pt idx="68">
                  <c:v>0.333333333333333</c:v>
                </c:pt>
                <c:pt idx="69">
                  <c:v>0.333333333333333</c:v>
                </c:pt>
                <c:pt idx="70">
                  <c:v>0.4</c:v>
                </c:pt>
                <c:pt idx="71">
                  <c:v>0.6</c:v>
                </c:pt>
                <c:pt idx="72">
                  <c:v>0.6</c:v>
                </c:pt>
                <c:pt idx="73">
                  <c:v>0.6</c:v>
                </c:pt>
                <c:pt idx="74">
                  <c:v>0.6</c:v>
                </c:pt>
                <c:pt idx="75">
                  <c:v>0.6</c:v>
                </c:pt>
                <c:pt idx="76">
                  <c:v>0.666666666666667</c:v>
                </c:pt>
                <c:pt idx="77">
                  <c:v>0.666666666666667</c:v>
                </c:pt>
                <c:pt idx="78">
                  <c:v>0.666666666666667</c:v>
                </c:pt>
                <c:pt idx="79">
                  <c:v>0.666666666666667</c:v>
                </c:pt>
                <c:pt idx="80">
                  <c:v>0.666666666666667</c:v>
                </c:pt>
                <c:pt idx="81">
                  <c:v>0.666666666666667</c:v>
                </c:pt>
                <c:pt idx="82">
                  <c:v>0.666666666666667</c:v>
                </c:pt>
                <c:pt idx="83">
                  <c:v>0.666666666666667</c:v>
                </c:pt>
                <c:pt idx="84">
                  <c:v>0.666666666666667</c:v>
                </c:pt>
                <c:pt idx="85">
                  <c:v>0.666666666666667</c:v>
                </c:pt>
                <c:pt idx="86">
                  <c:v>0.666666666666667</c:v>
                </c:pt>
                <c:pt idx="87">
                  <c:v>0.666666666666667</c:v>
                </c:pt>
                <c:pt idx="88">
                  <c:v>0.666666666666667</c:v>
                </c:pt>
                <c:pt idx="89">
                  <c:v>0.666666666666667</c:v>
                </c:pt>
                <c:pt idx="90">
                  <c:v>0.666666666666667</c:v>
                </c:pt>
                <c:pt idx="91">
                  <c:v>0.733333333333333</c:v>
                </c:pt>
                <c:pt idx="92">
                  <c:v>0.733333333333333</c:v>
                </c:pt>
                <c:pt idx="93">
                  <c:v>0.733333333333333</c:v>
                </c:pt>
                <c:pt idx="94">
                  <c:v>0.733333333333333</c:v>
                </c:pt>
                <c:pt idx="95">
                  <c:v>0.733333333333333</c:v>
                </c:pt>
                <c:pt idx="96">
                  <c:v>0.733333333333333</c:v>
                </c:pt>
                <c:pt idx="97">
                  <c:v>0.733333333333333</c:v>
                </c:pt>
                <c:pt idx="98">
                  <c:v>0.733333333333333</c:v>
                </c:pt>
                <c:pt idx="99">
                  <c:v>0.733333333333333</c:v>
                </c:pt>
                <c:pt idx="100">
                  <c:v>0.733333333333333</c:v>
                </c:pt>
                <c:pt idx="101">
                  <c:v>0.733333333333333</c:v>
                </c:pt>
                <c:pt idx="102">
                  <c:v>0.8</c:v>
                </c:pt>
                <c:pt idx="103">
                  <c:v>0.8</c:v>
                </c:pt>
                <c:pt idx="104">
                  <c:v>0.8</c:v>
                </c:pt>
                <c:pt idx="105">
                  <c:v>0.8</c:v>
                </c:pt>
                <c:pt idx="106">
                  <c:v>0.8</c:v>
                </c:pt>
                <c:pt idx="107">
                  <c:v>0.8</c:v>
                </c:pt>
                <c:pt idx="108">
                  <c:v>0.8</c:v>
                </c:pt>
                <c:pt idx="109">
                  <c:v>0.8</c:v>
                </c:pt>
                <c:pt idx="110">
                  <c:v>0.8</c:v>
                </c:pt>
                <c:pt idx="111">
                  <c:v>0.8</c:v>
                </c:pt>
                <c:pt idx="112">
                  <c:v>0.8</c:v>
                </c:pt>
                <c:pt idx="113">
                  <c:v>0.8</c:v>
                </c:pt>
                <c:pt idx="114">
                  <c:v>0.8</c:v>
                </c:pt>
                <c:pt idx="115">
                  <c:v>0.8</c:v>
                </c:pt>
                <c:pt idx="116">
                  <c:v>0.8</c:v>
                </c:pt>
                <c:pt idx="117">
                  <c:v>0.8</c:v>
                </c:pt>
                <c:pt idx="118">
                  <c:v>0.8</c:v>
                </c:pt>
                <c:pt idx="119">
                  <c:v>0.8</c:v>
                </c:pt>
                <c:pt idx="120">
                  <c:v>0.8</c:v>
                </c:pt>
                <c:pt idx="121">
                  <c:v>0.8</c:v>
                </c:pt>
                <c:pt idx="122">
                  <c:v>0.8</c:v>
                </c:pt>
                <c:pt idx="123">
                  <c:v>0.8</c:v>
                </c:pt>
                <c:pt idx="124">
                  <c:v>0.8</c:v>
                </c:pt>
                <c:pt idx="125">
                  <c:v>0.8</c:v>
                </c:pt>
                <c:pt idx="126">
                  <c:v>0.8</c:v>
                </c:pt>
                <c:pt idx="127">
                  <c:v>0.8</c:v>
                </c:pt>
                <c:pt idx="128">
                  <c:v>0.8</c:v>
                </c:pt>
                <c:pt idx="129">
                  <c:v>0.8</c:v>
                </c:pt>
                <c:pt idx="130">
                  <c:v>0.8</c:v>
                </c:pt>
                <c:pt idx="131">
                  <c:v>0.8</c:v>
                </c:pt>
                <c:pt idx="132">
                  <c:v>0.8</c:v>
                </c:pt>
                <c:pt idx="133">
                  <c:v>0.8</c:v>
                </c:pt>
                <c:pt idx="134">
                  <c:v>0.8</c:v>
                </c:pt>
                <c:pt idx="135">
                  <c:v>0.8</c:v>
                </c:pt>
                <c:pt idx="136">
                  <c:v>0.8</c:v>
                </c:pt>
                <c:pt idx="137">
                  <c:v>0.8</c:v>
                </c:pt>
                <c:pt idx="138">
                  <c:v>0.8</c:v>
                </c:pt>
                <c:pt idx="139">
                  <c:v>0.8</c:v>
                </c:pt>
                <c:pt idx="140">
                  <c:v>0.8</c:v>
                </c:pt>
                <c:pt idx="141">
                  <c:v>0.8</c:v>
                </c:pt>
                <c:pt idx="142">
                  <c:v>0.8</c:v>
                </c:pt>
                <c:pt idx="143">
                  <c:v>0.8</c:v>
                </c:pt>
                <c:pt idx="144">
                  <c:v>0.8</c:v>
                </c:pt>
                <c:pt idx="145">
                  <c:v>0.8</c:v>
                </c:pt>
                <c:pt idx="146">
                  <c:v>0.8</c:v>
                </c:pt>
                <c:pt idx="147">
                  <c:v>0.8</c:v>
                </c:pt>
                <c:pt idx="148">
                  <c:v>0.8</c:v>
                </c:pt>
                <c:pt idx="149">
                  <c:v>0.8</c:v>
                </c:pt>
                <c:pt idx="150">
                  <c:v>0.8</c:v>
                </c:pt>
                <c:pt idx="151">
                  <c:v>0.8</c:v>
                </c:pt>
                <c:pt idx="152">
                  <c:v>0.8</c:v>
                </c:pt>
                <c:pt idx="153">
                  <c:v>0.8</c:v>
                </c:pt>
                <c:pt idx="154">
                  <c:v>0.8</c:v>
                </c:pt>
                <c:pt idx="155">
                  <c:v>0.8</c:v>
                </c:pt>
                <c:pt idx="156">
                  <c:v>0.8</c:v>
                </c:pt>
                <c:pt idx="157">
                  <c:v>0.8</c:v>
                </c:pt>
                <c:pt idx="158">
                  <c:v>0.8</c:v>
                </c:pt>
                <c:pt idx="159">
                  <c:v>0.8</c:v>
                </c:pt>
                <c:pt idx="160">
                  <c:v>0.8</c:v>
                </c:pt>
                <c:pt idx="161">
                  <c:v>0.8</c:v>
                </c:pt>
                <c:pt idx="162">
                  <c:v>0.8</c:v>
                </c:pt>
                <c:pt idx="163">
                  <c:v>0.8</c:v>
                </c:pt>
                <c:pt idx="164">
                  <c:v>0.8</c:v>
                </c:pt>
                <c:pt idx="165">
                  <c:v>0.8</c:v>
                </c:pt>
                <c:pt idx="166">
                  <c:v>0.8</c:v>
                </c:pt>
                <c:pt idx="167">
                  <c:v>0.8</c:v>
                </c:pt>
                <c:pt idx="168">
                  <c:v>0.8</c:v>
                </c:pt>
                <c:pt idx="169">
                  <c:v>0.8</c:v>
                </c:pt>
                <c:pt idx="170">
                  <c:v>0.8</c:v>
                </c:pt>
                <c:pt idx="171">
                  <c:v>0.8</c:v>
                </c:pt>
                <c:pt idx="172">
                  <c:v>0.8</c:v>
                </c:pt>
                <c:pt idx="173">
                  <c:v>0.8</c:v>
                </c:pt>
                <c:pt idx="174">
                  <c:v>0.8</c:v>
                </c:pt>
                <c:pt idx="175">
                  <c:v>0.8</c:v>
                </c:pt>
                <c:pt idx="176">
                  <c:v>0.8</c:v>
                </c:pt>
                <c:pt idx="177">
                  <c:v>0.8</c:v>
                </c:pt>
                <c:pt idx="178">
                  <c:v>0.8</c:v>
                </c:pt>
                <c:pt idx="179">
                  <c:v>0.8</c:v>
                </c:pt>
                <c:pt idx="180">
                  <c:v>0.8</c:v>
                </c:pt>
                <c:pt idx="181">
                  <c:v>0.8</c:v>
                </c:pt>
                <c:pt idx="182">
                  <c:v>0.8</c:v>
                </c:pt>
                <c:pt idx="183">
                  <c:v>0.8</c:v>
                </c:pt>
                <c:pt idx="184">
                  <c:v>0.8</c:v>
                </c:pt>
                <c:pt idx="185">
                  <c:v>0.8</c:v>
                </c:pt>
                <c:pt idx="186">
                  <c:v>0.8</c:v>
                </c:pt>
                <c:pt idx="187">
                  <c:v>0.8</c:v>
                </c:pt>
                <c:pt idx="188">
                  <c:v>0.8</c:v>
                </c:pt>
                <c:pt idx="189">
                  <c:v>0.8</c:v>
                </c:pt>
                <c:pt idx="190">
                  <c:v>0.8</c:v>
                </c:pt>
                <c:pt idx="191">
                  <c:v>0.866666666666667</c:v>
                </c:pt>
                <c:pt idx="192">
                  <c:v>0.866666666666667</c:v>
                </c:pt>
                <c:pt idx="193">
                  <c:v>0.866666666666667</c:v>
                </c:pt>
                <c:pt idx="194">
                  <c:v>0.866666666666667</c:v>
                </c:pt>
                <c:pt idx="195">
                  <c:v>0.866666666666667</c:v>
                </c:pt>
                <c:pt idx="196">
                  <c:v>0.866666666666667</c:v>
                </c:pt>
                <c:pt idx="197">
                  <c:v>0.866666666666667</c:v>
                </c:pt>
                <c:pt idx="198">
                  <c:v>0.866666666666667</c:v>
                </c:pt>
                <c:pt idx="199">
                  <c:v>0.866666666666667</c:v>
                </c:pt>
                <c:pt idx="200">
                  <c:v>0.866666666666667</c:v>
                </c:pt>
                <c:pt idx="201">
                  <c:v>1.0</c:v>
                </c:pt>
              </c:numCache>
            </c:numRef>
          </c:val>
        </c:ser>
        <c:ser>
          <c:idx val="7"/>
          <c:order val="0"/>
          <c:tx>
            <c:strRef>
              <c:f>'Cumulative distributions'!$Q$1</c:f>
              <c:strCache>
                <c:ptCount val="1"/>
                <c:pt idx="0">
                  <c:v>Other</c:v>
                </c:pt>
              </c:strCache>
            </c:strRef>
          </c:tx>
          <c:spPr>
            <a:solidFill>
              <a:schemeClr val="accent3">
                <a:lumMod val="60000"/>
                <a:lumOff val="40000"/>
                <a:alpha val="50000"/>
              </a:schemeClr>
            </a:solidFill>
            <a:ln w="25400">
              <a:noFill/>
            </a:ln>
          </c:spPr>
          <c:cat>
            <c:numRef>
              <c:f>'Cumulative distributions'!$A$2:$A$203</c:f>
              <c:numCache>
                <c:formatCode>General</c:formatCode>
                <c:ptCount val="202"/>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pt idx="56">
                  <c:v>2016.0</c:v>
                </c:pt>
                <c:pt idx="57">
                  <c:v>2017.0</c:v>
                </c:pt>
                <c:pt idx="58">
                  <c:v>2018.0</c:v>
                </c:pt>
                <c:pt idx="59">
                  <c:v>2019.0</c:v>
                </c:pt>
                <c:pt idx="60">
                  <c:v>2020.0</c:v>
                </c:pt>
                <c:pt idx="61">
                  <c:v>2021.0</c:v>
                </c:pt>
                <c:pt idx="62">
                  <c:v>2022.0</c:v>
                </c:pt>
                <c:pt idx="63">
                  <c:v>2023.0</c:v>
                </c:pt>
                <c:pt idx="64">
                  <c:v>2024.0</c:v>
                </c:pt>
                <c:pt idx="65">
                  <c:v>2025.0</c:v>
                </c:pt>
                <c:pt idx="66">
                  <c:v>2026.0</c:v>
                </c:pt>
                <c:pt idx="67">
                  <c:v>2027.0</c:v>
                </c:pt>
                <c:pt idx="68">
                  <c:v>2028.0</c:v>
                </c:pt>
                <c:pt idx="69">
                  <c:v>2029.0</c:v>
                </c:pt>
                <c:pt idx="70">
                  <c:v>2030.0</c:v>
                </c:pt>
                <c:pt idx="71">
                  <c:v>2031.0</c:v>
                </c:pt>
                <c:pt idx="72">
                  <c:v>2032.0</c:v>
                </c:pt>
                <c:pt idx="73">
                  <c:v>2033.0</c:v>
                </c:pt>
                <c:pt idx="74">
                  <c:v>2034.0</c:v>
                </c:pt>
                <c:pt idx="75">
                  <c:v>2035.0</c:v>
                </c:pt>
                <c:pt idx="76">
                  <c:v>2036.0</c:v>
                </c:pt>
                <c:pt idx="77">
                  <c:v>2037.0</c:v>
                </c:pt>
                <c:pt idx="78">
                  <c:v>2038.0</c:v>
                </c:pt>
                <c:pt idx="79">
                  <c:v>2039.0</c:v>
                </c:pt>
                <c:pt idx="80">
                  <c:v>2040.0</c:v>
                </c:pt>
                <c:pt idx="81">
                  <c:v>2041.0</c:v>
                </c:pt>
                <c:pt idx="82">
                  <c:v>2042.0</c:v>
                </c:pt>
                <c:pt idx="83">
                  <c:v>2043.0</c:v>
                </c:pt>
                <c:pt idx="84">
                  <c:v>2044.0</c:v>
                </c:pt>
                <c:pt idx="85">
                  <c:v>2045.0</c:v>
                </c:pt>
                <c:pt idx="86">
                  <c:v>2046.0</c:v>
                </c:pt>
                <c:pt idx="87">
                  <c:v>2047.0</c:v>
                </c:pt>
                <c:pt idx="88">
                  <c:v>2048.0</c:v>
                </c:pt>
                <c:pt idx="89">
                  <c:v>2049.0</c:v>
                </c:pt>
                <c:pt idx="90">
                  <c:v>2050.0</c:v>
                </c:pt>
                <c:pt idx="91">
                  <c:v>2051.0</c:v>
                </c:pt>
                <c:pt idx="92">
                  <c:v>2052.0</c:v>
                </c:pt>
                <c:pt idx="93">
                  <c:v>2053.0</c:v>
                </c:pt>
                <c:pt idx="94">
                  <c:v>2054.0</c:v>
                </c:pt>
                <c:pt idx="95">
                  <c:v>2055.0</c:v>
                </c:pt>
                <c:pt idx="96">
                  <c:v>2056.0</c:v>
                </c:pt>
                <c:pt idx="97">
                  <c:v>2057.0</c:v>
                </c:pt>
                <c:pt idx="98">
                  <c:v>2058.0</c:v>
                </c:pt>
                <c:pt idx="99">
                  <c:v>2059.0</c:v>
                </c:pt>
                <c:pt idx="100">
                  <c:v>2060.0</c:v>
                </c:pt>
                <c:pt idx="101">
                  <c:v>2061.0</c:v>
                </c:pt>
                <c:pt idx="102">
                  <c:v>2062.0</c:v>
                </c:pt>
                <c:pt idx="103">
                  <c:v>2063.0</c:v>
                </c:pt>
                <c:pt idx="104">
                  <c:v>2064.0</c:v>
                </c:pt>
                <c:pt idx="105">
                  <c:v>2065.0</c:v>
                </c:pt>
                <c:pt idx="106">
                  <c:v>2066.0</c:v>
                </c:pt>
                <c:pt idx="107">
                  <c:v>2067.0</c:v>
                </c:pt>
                <c:pt idx="108">
                  <c:v>2068.0</c:v>
                </c:pt>
                <c:pt idx="109">
                  <c:v>2069.0</c:v>
                </c:pt>
                <c:pt idx="110">
                  <c:v>2070.0</c:v>
                </c:pt>
                <c:pt idx="111">
                  <c:v>2071.0</c:v>
                </c:pt>
                <c:pt idx="112">
                  <c:v>2072.0</c:v>
                </c:pt>
                <c:pt idx="113">
                  <c:v>2073.0</c:v>
                </c:pt>
                <c:pt idx="114">
                  <c:v>2074.0</c:v>
                </c:pt>
                <c:pt idx="115">
                  <c:v>2075.0</c:v>
                </c:pt>
                <c:pt idx="116">
                  <c:v>2076.0</c:v>
                </c:pt>
                <c:pt idx="117">
                  <c:v>2077.0</c:v>
                </c:pt>
                <c:pt idx="118">
                  <c:v>2078.0</c:v>
                </c:pt>
                <c:pt idx="119">
                  <c:v>2079.0</c:v>
                </c:pt>
                <c:pt idx="120">
                  <c:v>2080.0</c:v>
                </c:pt>
                <c:pt idx="121">
                  <c:v>2081.0</c:v>
                </c:pt>
                <c:pt idx="122">
                  <c:v>2082.0</c:v>
                </c:pt>
                <c:pt idx="123">
                  <c:v>2083.0</c:v>
                </c:pt>
                <c:pt idx="124">
                  <c:v>2084.0</c:v>
                </c:pt>
                <c:pt idx="125">
                  <c:v>2085.0</c:v>
                </c:pt>
                <c:pt idx="126">
                  <c:v>2086.0</c:v>
                </c:pt>
                <c:pt idx="127">
                  <c:v>2087.0</c:v>
                </c:pt>
                <c:pt idx="128">
                  <c:v>2088.0</c:v>
                </c:pt>
                <c:pt idx="129">
                  <c:v>2089.0</c:v>
                </c:pt>
                <c:pt idx="130">
                  <c:v>2090.0</c:v>
                </c:pt>
                <c:pt idx="131">
                  <c:v>2091.0</c:v>
                </c:pt>
                <c:pt idx="132">
                  <c:v>2092.0</c:v>
                </c:pt>
                <c:pt idx="133">
                  <c:v>2093.0</c:v>
                </c:pt>
                <c:pt idx="134">
                  <c:v>2094.0</c:v>
                </c:pt>
                <c:pt idx="135">
                  <c:v>2095.0</c:v>
                </c:pt>
                <c:pt idx="136">
                  <c:v>2096.0</c:v>
                </c:pt>
                <c:pt idx="137">
                  <c:v>2097.0</c:v>
                </c:pt>
                <c:pt idx="138">
                  <c:v>2098.0</c:v>
                </c:pt>
                <c:pt idx="139">
                  <c:v>2099.0</c:v>
                </c:pt>
                <c:pt idx="140">
                  <c:v>2100.0</c:v>
                </c:pt>
                <c:pt idx="141">
                  <c:v>2101.0</c:v>
                </c:pt>
                <c:pt idx="142">
                  <c:v>2102.0</c:v>
                </c:pt>
                <c:pt idx="143">
                  <c:v>2103.0</c:v>
                </c:pt>
                <c:pt idx="144">
                  <c:v>2104.0</c:v>
                </c:pt>
                <c:pt idx="145">
                  <c:v>2105.0</c:v>
                </c:pt>
                <c:pt idx="146">
                  <c:v>2106.0</c:v>
                </c:pt>
                <c:pt idx="147">
                  <c:v>2107.0</c:v>
                </c:pt>
                <c:pt idx="148">
                  <c:v>2108.0</c:v>
                </c:pt>
                <c:pt idx="149">
                  <c:v>2109.0</c:v>
                </c:pt>
                <c:pt idx="150">
                  <c:v>2110.0</c:v>
                </c:pt>
                <c:pt idx="151">
                  <c:v>2111.0</c:v>
                </c:pt>
                <c:pt idx="152">
                  <c:v>2112.0</c:v>
                </c:pt>
                <c:pt idx="153">
                  <c:v>2113.0</c:v>
                </c:pt>
                <c:pt idx="154">
                  <c:v>2114.0</c:v>
                </c:pt>
                <c:pt idx="155">
                  <c:v>2115.0</c:v>
                </c:pt>
                <c:pt idx="156">
                  <c:v>2116.0</c:v>
                </c:pt>
                <c:pt idx="157">
                  <c:v>2117.0</c:v>
                </c:pt>
                <c:pt idx="158">
                  <c:v>2118.0</c:v>
                </c:pt>
                <c:pt idx="159">
                  <c:v>2119.0</c:v>
                </c:pt>
                <c:pt idx="160">
                  <c:v>2120.0</c:v>
                </c:pt>
                <c:pt idx="161">
                  <c:v>2121.0</c:v>
                </c:pt>
                <c:pt idx="162">
                  <c:v>2122.0</c:v>
                </c:pt>
                <c:pt idx="163">
                  <c:v>2123.0</c:v>
                </c:pt>
                <c:pt idx="164">
                  <c:v>2124.0</c:v>
                </c:pt>
                <c:pt idx="165">
                  <c:v>2125.0</c:v>
                </c:pt>
                <c:pt idx="166">
                  <c:v>2126.0</c:v>
                </c:pt>
                <c:pt idx="167">
                  <c:v>2127.0</c:v>
                </c:pt>
                <c:pt idx="168">
                  <c:v>2128.0</c:v>
                </c:pt>
                <c:pt idx="169">
                  <c:v>2129.0</c:v>
                </c:pt>
                <c:pt idx="170">
                  <c:v>2130.0</c:v>
                </c:pt>
                <c:pt idx="171">
                  <c:v>2131.0</c:v>
                </c:pt>
                <c:pt idx="172">
                  <c:v>2132.0</c:v>
                </c:pt>
                <c:pt idx="173">
                  <c:v>2133.0</c:v>
                </c:pt>
                <c:pt idx="174">
                  <c:v>2134.0</c:v>
                </c:pt>
                <c:pt idx="175">
                  <c:v>2135.0</c:v>
                </c:pt>
                <c:pt idx="176">
                  <c:v>2136.0</c:v>
                </c:pt>
                <c:pt idx="177">
                  <c:v>2137.0</c:v>
                </c:pt>
                <c:pt idx="178">
                  <c:v>2138.0</c:v>
                </c:pt>
                <c:pt idx="179">
                  <c:v>2139.0</c:v>
                </c:pt>
                <c:pt idx="180">
                  <c:v>2140.0</c:v>
                </c:pt>
                <c:pt idx="181">
                  <c:v>2141.0</c:v>
                </c:pt>
                <c:pt idx="182">
                  <c:v>2142.0</c:v>
                </c:pt>
                <c:pt idx="183">
                  <c:v>2143.0</c:v>
                </c:pt>
                <c:pt idx="184">
                  <c:v>2144.0</c:v>
                </c:pt>
                <c:pt idx="185">
                  <c:v>2145.0</c:v>
                </c:pt>
                <c:pt idx="186">
                  <c:v>2146.0</c:v>
                </c:pt>
                <c:pt idx="187">
                  <c:v>2147.0</c:v>
                </c:pt>
                <c:pt idx="188">
                  <c:v>2148.0</c:v>
                </c:pt>
                <c:pt idx="189">
                  <c:v>2149.0</c:v>
                </c:pt>
                <c:pt idx="190">
                  <c:v>2150.0</c:v>
                </c:pt>
                <c:pt idx="191">
                  <c:v>2151.0</c:v>
                </c:pt>
                <c:pt idx="192">
                  <c:v>2152.0</c:v>
                </c:pt>
                <c:pt idx="193">
                  <c:v>2153.0</c:v>
                </c:pt>
                <c:pt idx="194">
                  <c:v>2154.0</c:v>
                </c:pt>
                <c:pt idx="195">
                  <c:v>2155.0</c:v>
                </c:pt>
                <c:pt idx="196">
                  <c:v>2156.0</c:v>
                </c:pt>
                <c:pt idx="197">
                  <c:v>2157.0</c:v>
                </c:pt>
                <c:pt idx="198">
                  <c:v>2158.0</c:v>
                </c:pt>
                <c:pt idx="199">
                  <c:v>2159.0</c:v>
                </c:pt>
                <c:pt idx="200">
                  <c:v>2160.0</c:v>
                </c:pt>
                <c:pt idx="201">
                  <c:v>10000.0</c:v>
                </c:pt>
              </c:numCache>
            </c:numRef>
          </c:cat>
          <c:val>
            <c:numRef>
              <c:f>'Cumulative distributions'!$Q$2:$Q$203</c:f>
              <c:numCache>
                <c:formatCode>General</c:formatCode>
                <c:ptCount val="202"/>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0.125</c:v>
                </c:pt>
                <c:pt idx="20">
                  <c:v>0.125</c:v>
                </c:pt>
                <c:pt idx="21">
                  <c:v>0.125</c:v>
                </c:pt>
                <c:pt idx="22">
                  <c:v>0.125</c:v>
                </c:pt>
                <c:pt idx="23">
                  <c:v>0.125</c:v>
                </c:pt>
                <c:pt idx="24">
                  <c:v>0.125</c:v>
                </c:pt>
                <c:pt idx="25">
                  <c:v>0.125</c:v>
                </c:pt>
                <c:pt idx="26">
                  <c:v>0.125</c:v>
                </c:pt>
                <c:pt idx="27">
                  <c:v>0.125</c:v>
                </c:pt>
                <c:pt idx="28">
                  <c:v>0.125</c:v>
                </c:pt>
                <c:pt idx="29">
                  <c:v>0.125</c:v>
                </c:pt>
                <c:pt idx="30">
                  <c:v>0.125</c:v>
                </c:pt>
                <c:pt idx="31">
                  <c:v>0.125</c:v>
                </c:pt>
                <c:pt idx="32">
                  <c:v>0.125</c:v>
                </c:pt>
                <c:pt idx="33">
                  <c:v>0.125</c:v>
                </c:pt>
                <c:pt idx="34">
                  <c:v>0.125</c:v>
                </c:pt>
                <c:pt idx="35">
                  <c:v>0.125</c:v>
                </c:pt>
                <c:pt idx="36">
                  <c:v>0.125</c:v>
                </c:pt>
                <c:pt idx="37">
                  <c:v>0.125</c:v>
                </c:pt>
                <c:pt idx="38">
                  <c:v>0.125</c:v>
                </c:pt>
                <c:pt idx="39">
                  <c:v>0.125</c:v>
                </c:pt>
                <c:pt idx="40">
                  <c:v>0.125</c:v>
                </c:pt>
                <c:pt idx="41">
                  <c:v>0.125</c:v>
                </c:pt>
                <c:pt idx="42">
                  <c:v>0.125</c:v>
                </c:pt>
                <c:pt idx="43">
                  <c:v>0.125</c:v>
                </c:pt>
                <c:pt idx="44">
                  <c:v>0.125</c:v>
                </c:pt>
                <c:pt idx="45">
                  <c:v>0.125</c:v>
                </c:pt>
                <c:pt idx="46">
                  <c:v>0.125</c:v>
                </c:pt>
                <c:pt idx="47">
                  <c:v>0.125</c:v>
                </c:pt>
                <c:pt idx="48">
                  <c:v>0.125</c:v>
                </c:pt>
                <c:pt idx="49">
                  <c:v>0.125</c:v>
                </c:pt>
                <c:pt idx="50">
                  <c:v>0.125</c:v>
                </c:pt>
                <c:pt idx="51">
                  <c:v>0.125</c:v>
                </c:pt>
                <c:pt idx="52">
                  <c:v>0.125</c:v>
                </c:pt>
                <c:pt idx="53">
                  <c:v>0.125</c:v>
                </c:pt>
                <c:pt idx="54">
                  <c:v>0.125</c:v>
                </c:pt>
                <c:pt idx="55">
                  <c:v>0.125</c:v>
                </c:pt>
                <c:pt idx="56">
                  <c:v>0.125</c:v>
                </c:pt>
                <c:pt idx="57">
                  <c:v>0.125</c:v>
                </c:pt>
                <c:pt idx="58">
                  <c:v>0.125</c:v>
                </c:pt>
                <c:pt idx="59">
                  <c:v>0.125</c:v>
                </c:pt>
                <c:pt idx="60">
                  <c:v>0.125</c:v>
                </c:pt>
                <c:pt idx="61">
                  <c:v>0.125</c:v>
                </c:pt>
                <c:pt idx="62">
                  <c:v>0.125</c:v>
                </c:pt>
                <c:pt idx="63">
                  <c:v>0.125</c:v>
                </c:pt>
                <c:pt idx="64">
                  <c:v>0.125</c:v>
                </c:pt>
                <c:pt idx="65">
                  <c:v>0.125</c:v>
                </c:pt>
                <c:pt idx="66">
                  <c:v>0.125</c:v>
                </c:pt>
                <c:pt idx="67">
                  <c:v>0.125</c:v>
                </c:pt>
                <c:pt idx="68">
                  <c:v>0.125</c:v>
                </c:pt>
                <c:pt idx="69">
                  <c:v>0.125</c:v>
                </c:pt>
                <c:pt idx="70">
                  <c:v>0.125</c:v>
                </c:pt>
                <c:pt idx="71">
                  <c:v>0.125</c:v>
                </c:pt>
                <c:pt idx="72">
                  <c:v>0.125</c:v>
                </c:pt>
                <c:pt idx="73">
                  <c:v>0.125</c:v>
                </c:pt>
                <c:pt idx="74">
                  <c:v>0.125</c:v>
                </c:pt>
                <c:pt idx="75">
                  <c:v>0.125</c:v>
                </c:pt>
                <c:pt idx="76">
                  <c:v>0.25</c:v>
                </c:pt>
                <c:pt idx="77">
                  <c:v>0.25</c:v>
                </c:pt>
                <c:pt idx="78">
                  <c:v>0.25</c:v>
                </c:pt>
                <c:pt idx="79">
                  <c:v>0.25</c:v>
                </c:pt>
                <c:pt idx="80">
                  <c:v>0.25</c:v>
                </c:pt>
                <c:pt idx="81">
                  <c:v>0.375</c:v>
                </c:pt>
                <c:pt idx="82">
                  <c:v>0.375</c:v>
                </c:pt>
                <c:pt idx="83">
                  <c:v>0.375</c:v>
                </c:pt>
                <c:pt idx="84">
                  <c:v>0.375</c:v>
                </c:pt>
                <c:pt idx="85">
                  <c:v>0.375</c:v>
                </c:pt>
                <c:pt idx="86">
                  <c:v>0.375</c:v>
                </c:pt>
                <c:pt idx="87">
                  <c:v>0.375</c:v>
                </c:pt>
                <c:pt idx="88">
                  <c:v>0.375</c:v>
                </c:pt>
                <c:pt idx="89">
                  <c:v>0.375</c:v>
                </c:pt>
                <c:pt idx="90">
                  <c:v>0.375</c:v>
                </c:pt>
                <c:pt idx="91">
                  <c:v>0.375</c:v>
                </c:pt>
                <c:pt idx="92">
                  <c:v>0.375</c:v>
                </c:pt>
                <c:pt idx="93">
                  <c:v>0.375</c:v>
                </c:pt>
                <c:pt idx="94">
                  <c:v>0.375</c:v>
                </c:pt>
                <c:pt idx="95">
                  <c:v>0.5</c:v>
                </c:pt>
                <c:pt idx="96">
                  <c:v>0.5</c:v>
                </c:pt>
                <c:pt idx="97">
                  <c:v>0.5</c:v>
                </c:pt>
                <c:pt idx="98">
                  <c:v>0.5</c:v>
                </c:pt>
                <c:pt idx="99">
                  <c:v>0.5</c:v>
                </c:pt>
                <c:pt idx="100">
                  <c:v>0.5</c:v>
                </c:pt>
                <c:pt idx="101">
                  <c:v>0.5</c:v>
                </c:pt>
                <c:pt idx="102">
                  <c:v>0.5</c:v>
                </c:pt>
                <c:pt idx="103">
                  <c:v>0.5</c:v>
                </c:pt>
                <c:pt idx="104">
                  <c:v>0.5</c:v>
                </c:pt>
                <c:pt idx="105">
                  <c:v>0.5</c:v>
                </c:pt>
                <c:pt idx="106">
                  <c:v>0.5</c:v>
                </c:pt>
                <c:pt idx="107">
                  <c:v>0.5</c:v>
                </c:pt>
                <c:pt idx="108">
                  <c:v>0.5</c:v>
                </c:pt>
                <c:pt idx="109">
                  <c:v>0.5</c:v>
                </c:pt>
                <c:pt idx="110">
                  <c:v>0.5</c:v>
                </c:pt>
                <c:pt idx="111">
                  <c:v>0.5</c:v>
                </c:pt>
                <c:pt idx="112">
                  <c:v>0.5</c:v>
                </c:pt>
                <c:pt idx="113">
                  <c:v>0.5</c:v>
                </c:pt>
                <c:pt idx="114">
                  <c:v>0.5</c:v>
                </c:pt>
                <c:pt idx="115">
                  <c:v>0.5</c:v>
                </c:pt>
                <c:pt idx="116">
                  <c:v>0.5</c:v>
                </c:pt>
                <c:pt idx="117">
                  <c:v>0.5</c:v>
                </c:pt>
                <c:pt idx="118">
                  <c:v>0.5</c:v>
                </c:pt>
                <c:pt idx="119">
                  <c:v>0.5</c:v>
                </c:pt>
                <c:pt idx="120">
                  <c:v>0.5</c:v>
                </c:pt>
                <c:pt idx="121">
                  <c:v>0.5</c:v>
                </c:pt>
                <c:pt idx="122">
                  <c:v>0.5</c:v>
                </c:pt>
                <c:pt idx="123">
                  <c:v>0.5</c:v>
                </c:pt>
                <c:pt idx="124">
                  <c:v>0.5</c:v>
                </c:pt>
                <c:pt idx="125">
                  <c:v>0.5</c:v>
                </c:pt>
                <c:pt idx="126">
                  <c:v>0.5</c:v>
                </c:pt>
                <c:pt idx="127">
                  <c:v>0.5</c:v>
                </c:pt>
                <c:pt idx="128">
                  <c:v>0.5</c:v>
                </c:pt>
                <c:pt idx="129">
                  <c:v>0.5</c:v>
                </c:pt>
                <c:pt idx="130">
                  <c:v>0.5</c:v>
                </c:pt>
                <c:pt idx="131">
                  <c:v>0.5</c:v>
                </c:pt>
                <c:pt idx="132">
                  <c:v>0.5</c:v>
                </c:pt>
                <c:pt idx="133">
                  <c:v>0.5</c:v>
                </c:pt>
                <c:pt idx="134">
                  <c:v>0.5</c:v>
                </c:pt>
                <c:pt idx="135">
                  <c:v>0.5</c:v>
                </c:pt>
                <c:pt idx="136">
                  <c:v>0.5</c:v>
                </c:pt>
                <c:pt idx="137">
                  <c:v>0.5</c:v>
                </c:pt>
                <c:pt idx="138">
                  <c:v>0.5</c:v>
                </c:pt>
                <c:pt idx="139">
                  <c:v>0.5</c:v>
                </c:pt>
                <c:pt idx="140">
                  <c:v>0.5</c:v>
                </c:pt>
                <c:pt idx="141">
                  <c:v>0.625</c:v>
                </c:pt>
                <c:pt idx="142">
                  <c:v>0.75</c:v>
                </c:pt>
                <c:pt idx="143">
                  <c:v>0.75</c:v>
                </c:pt>
                <c:pt idx="144">
                  <c:v>0.75</c:v>
                </c:pt>
                <c:pt idx="145">
                  <c:v>0.75</c:v>
                </c:pt>
                <c:pt idx="146">
                  <c:v>0.75</c:v>
                </c:pt>
                <c:pt idx="147">
                  <c:v>0.75</c:v>
                </c:pt>
                <c:pt idx="148">
                  <c:v>0.75</c:v>
                </c:pt>
                <c:pt idx="149">
                  <c:v>0.875</c:v>
                </c:pt>
                <c:pt idx="150">
                  <c:v>0.875</c:v>
                </c:pt>
                <c:pt idx="151">
                  <c:v>0.875</c:v>
                </c:pt>
                <c:pt idx="152">
                  <c:v>0.875</c:v>
                </c:pt>
                <c:pt idx="153">
                  <c:v>0.875</c:v>
                </c:pt>
                <c:pt idx="154">
                  <c:v>0.875</c:v>
                </c:pt>
                <c:pt idx="155">
                  <c:v>0.875</c:v>
                </c:pt>
                <c:pt idx="156">
                  <c:v>0.875</c:v>
                </c:pt>
                <c:pt idx="157">
                  <c:v>0.875</c:v>
                </c:pt>
                <c:pt idx="158">
                  <c:v>0.875</c:v>
                </c:pt>
                <c:pt idx="159">
                  <c:v>0.875</c:v>
                </c:pt>
                <c:pt idx="160">
                  <c:v>0.875</c:v>
                </c:pt>
                <c:pt idx="161">
                  <c:v>0.875</c:v>
                </c:pt>
                <c:pt idx="162">
                  <c:v>0.875</c:v>
                </c:pt>
                <c:pt idx="163">
                  <c:v>0.875</c:v>
                </c:pt>
                <c:pt idx="164">
                  <c:v>0.875</c:v>
                </c:pt>
                <c:pt idx="165">
                  <c:v>0.875</c:v>
                </c:pt>
                <c:pt idx="166">
                  <c:v>0.875</c:v>
                </c:pt>
                <c:pt idx="167">
                  <c:v>0.875</c:v>
                </c:pt>
                <c:pt idx="168">
                  <c:v>0.875</c:v>
                </c:pt>
                <c:pt idx="169">
                  <c:v>0.875</c:v>
                </c:pt>
                <c:pt idx="170">
                  <c:v>0.875</c:v>
                </c:pt>
                <c:pt idx="171">
                  <c:v>0.875</c:v>
                </c:pt>
                <c:pt idx="172">
                  <c:v>0.875</c:v>
                </c:pt>
                <c:pt idx="173">
                  <c:v>0.875</c:v>
                </c:pt>
                <c:pt idx="174">
                  <c:v>0.875</c:v>
                </c:pt>
                <c:pt idx="175">
                  <c:v>0.875</c:v>
                </c:pt>
                <c:pt idx="176">
                  <c:v>0.875</c:v>
                </c:pt>
                <c:pt idx="177">
                  <c:v>0.875</c:v>
                </c:pt>
                <c:pt idx="178">
                  <c:v>0.875</c:v>
                </c:pt>
                <c:pt idx="179">
                  <c:v>0.875</c:v>
                </c:pt>
                <c:pt idx="180">
                  <c:v>0.875</c:v>
                </c:pt>
                <c:pt idx="181">
                  <c:v>0.875</c:v>
                </c:pt>
                <c:pt idx="182">
                  <c:v>0.875</c:v>
                </c:pt>
                <c:pt idx="183">
                  <c:v>0.875</c:v>
                </c:pt>
                <c:pt idx="184">
                  <c:v>0.875</c:v>
                </c:pt>
                <c:pt idx="185">
                  <c:v>0.875</c:v>
                </c:pt>
                <c:pt idx="186">
                  <c:v>0.875</c:v>
                </c:pt>
                <c:pt idx="187">
                  <c:v>0.875</c:v>
                </c:pt>
                <c:pt idx="188">
                  <c:v>0.875</c:v>
                </c:pt>
                <c:pt idx="189">
                  <c:v>0.875</c:v>
                </c:pt>
                <c:pt idx="190">
                  <c:v>0.875</c:v>
                </c:pt>
                <c:pt idx="191">
                  <c:v>0.875</c:v>
                </c:pt>
                <c:pt idx="192">
                  <c:v>0.875</c:v>
                </c:pt>
                <c:pt idx="193">
                  <c:v>0.875</c:v>
                </c:pt>
                <c:pt idx="194">
                  <c:v>0.875</c:v>
                </c:pt>
                <c:pt idx="195">
                  <c:v>0.875</c:v>
                </c:pt>
                <c:pt idx="196">
                  <c:v>0.875</c:v>
                </c:pt>
                <c:pt idx="197">
                  <c:v>0.875</c:v>
                </c:pt>
                <c:pt idx="198">
                  <c:v>0.875</c:v>
                </c:pt>
                <c:pt idx="199">
                  <c:v>0.875</c:v>
                </c:pt>
                <c:pt idx="200">
                  <c:v>0.875</c:v>
                </c:pt>
                <c:pt idx="201">
                  <c:v>1.0</c:v>
                </c:pt>
              </c:numCache>
            </c:numRef>
          </c:val>
        </c:ser>
        <c:dLbls>
          <c:showLegendKey val="0"/>
          <c:showVal val="0"/>
          <c:showCatName val="0"/>
          <c:showSerName val="0"/>
          <c:showPercent val="0"/>
          <c:showBubbleSize val="0"/>
        </c:dLbls>
        <c:axId val="-2123357496"/>
        <c:axId val="-2123354376"/>
      </c:areaChart>
      <c:catAx>
        <c:axId val="-2123357496"/>
        <c:scaling>
          <c:orientation val="minMax"/>
        </c:scaling>
        <c:delete val="0"/>
        <c:axPos val="b"/>
        <c:numFmt formatCode="General" sourceLinked="1"/>
        <c:majorTickMark val="out"/>
        <c:minorTickMark val="none"/>
        <c:tickLblPos val="nextTo"/>
        <c:crossAx val="-2123354376"/>
        <c:crosses val="autoZero"/>
        <c:auto val="1"/>
        <c:lblAlgn val="ctr"/>
        <c:lblOffset val="100"/>
        <c:noMultiLvlLbl val="0"/>
      </c:catAx>
      <c:valAx>
        <c:axId val="-2123354376"/>
        <c:scaling>
          <c:orientation val="minMax"/>
          <c:max val="1.0"/>
        </c:scaling>
        <c:delete val="0"/>
        <c:axPos val="l"/>
        <c:majorGridlines/>
        <c:numFmt formatCode="General" sourceLinked="1"/>
        <c:majorTickMark val="out"/>
        <c:minorTickMark val="none"/>
        <c:tickLblPos val="nextTo"/>
        <c:crossAx val="-2123357496"/>
        <c:crosses val="autoZero"/>
        <c:crossBetween val="midCat"/>
      </c:valAx>
    </c:plotArea>
    <c:legend>
      <c:legendPos val="r"/>
      <c:overlay val="0"/>
    </c:legend>
    <c:plotVisOnly val="1"/>
    <c:dispBlanksAs val="zero"/>
    <c:showDLblsOverMax val="0"/>
  </c:chart>
  <c:printSettings>
    <c:headerFooter/>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areaChart>
        <c:grouping val="standard"/>
        <c:varyColors val="0"/>
        <c:ser>
          <c:idx val="6"/>
          <c:order val="0"/>
          <c:tx>
            <c:strRef>
              <c:f>'Cumulative distributions'!$S$1</c:f>
              <c:strCache>
                <c:ptCount val="1"/>
                <c:pt idx="0">
                  <c:v>Early All</c:v>
                </c:pt>
              </c:strCache>
            </c:strRef>
          </c:tx>
          <c:spPr>
            <a:solidFill>
              <a:schemeClr val="accent1">
                <a:alpha val="10000"/>
              </a:schemeClr>
            </a:solidFill>
            <a:ln w="25400">
              <a:noFill/>
            </a:ln>
          </c:spPr>
          <c:cat>
            <c:numRef>
              <c:f>'Cumulative distributions'!$A$2:$A$203</c:f>
              <c:numCache>
                <c:formatCode>General</c:formatCode>
                <c:ptCount val="202"/>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pt idx="56">
                  <c:v>2016.0</c:v>
                </c:pt>
                <c:pt idx="57">
                  <c:v>2017.0</c:v>
                </c:pt>
                <c:pt idx="58">
                  <c:v>2018.0</c:v>
                </c:pt>
                <c:pt idx="59">
                  <c:v>2019.0</c:v>
                </c:pt>
                <c:pt idx="60">
                  <c:v>2020.0</c:v>
                </c:pt>
                <c:pt idx="61">
                  <c:v>2021.0</c:v>
                </c:pt>
                <c:pt idx="62">
                  <c:v>2022.0</c:v>
                </c:pt>
                <c:pt idx="63">
                  <c:v>2023.0</c:v>
                </c:pt>
                <c:pt idx="64">
                  <c:v>2024.0</c:v>
                </c:pt>
                <c:pt idx="65">
                  <c:v>2025.0</c:v>
                </c:pt>
                <c:pt idx="66">
                  <c:v>2026.0</c:v>
                </c:pt>
                <c:pt idx="67">
                  <c:v>2027.0</c:v>
                </c:pt>
                <c:pt idx="68">
                  <c:v>2028.0</c:v>
                </c:pt>
                <c:pt idx="69">
                  <c:v>2029.0</c:v>
                </c:pt>
                <c:pt idx="70">
                  <c:v>2030.0</c:v>
                </c:pt>
                <c:pt idx="71">
                  <c:v>2031.0</c:v>
                </c:pt>
                <c:pt idx="72">
                  <c:v>2032.0</c:v>
                </c:pt>
                <c:pt idx="73">
                  <c:v>2033.0</c:v>
                </c:pt>
                <c:pt idx="74">
                  <c:v>2034.0</c:v>
                </c:pt>
                <c:pt idx="75">
                  <c:v>2035.0</c:v>
                </c:pt>
                <c:pt idx="76">
                  <c:v>2036.0</c:v>
                </c:pt>
                <c:pt idx="77">
                  <c:v>2037.0</c:v>
                </c:pt>
                <c:pt idx="78">
                  <c:v>2038.0</c:v>
                </c:pt>
                <c:pt idx="79">
                  <c:v>2039.0</c:v>
                </c:pt>
                <c:pt idx="80">
                  <c:v>2040.0</c:v>
                </c:pt>
                <c:pt idx="81">
                  <c:v>2041.0</c:v>
                </c:pt>
                <c:pt idx="82">
                  <c:v>2042.0</c:v>
                </c:pt>
                <c:pt idx="83">
                  <c:v>2043.0</c:v>
                </c:pt>
                <c:pt idx="84">
                  <c:v>2044.0</c:v>
                </c:pt>
                <c:pt idx="85">
                  <c:v>2045.0</c:v>
                </c:pt>
                <c:pt idx="86">
                  <c:v>2046.0</c:v>
                </c:pt>
                <c:pt idx="87">
                  <c:v>2047.0</c:v>
                </c:pt>
                <c:pt idx="88">
                  <c:v>2048.0</c:v>
                </c:pt>
                <c:pt idx="89">
                  <c:v>2049.0</c:v>
                </c:pt>
                <c:pt idx="90">
                  <c:v>2050.0</c:v>
                </c:pt>
                <c:pt idx="91">
                  <c:v>2051.0</c:v>
                </c:pt>
                <c:pt idx="92">
                  <c:v>2052.0</c:v>
                </c:pt>
                <c:pt idx="93">
                  <c:v>2053.0</c:v>
                </c:pt>
                <c:pt idx="94">
                  <c:v>2054.0</c:v>
                </c:pt>
                <c:pt idx="95">
                  <c:v>2055.0</c:v>
                </c:pt>
                <c:pt idx="96">
                  <c:v>2056.0</c:v>
                </c:pt>
                <c:pt idx="97">
                  <c:v>2057.0</c:v>
                </c:pt>
                <c:pt idx="98">
                  <c:v>2058.0</c:v>
                </c:pt>
                <c:pt idx="99">
                  <c:v>2059.0</c:v>
                </c:pt>
                <c:pt idx="100">
                  <c:v>2060.0</c:v>
                </c:pt>
                <c:pt idx="101">
                  <c:v>2061.0</c:v>
                </c:pt>
                <c:pt idx="102">
                  <c:v>2062.0</c:v>
                </c:pt>
                <c:pt idx="103">
                  <c:v>2063.0</c:v>
                </c:pt>
                <c:pt idx="104">
                  <c:v>2064.0</c:v>
                </c:pt>
                <c:pt idx="105">
                  <c:v>2065.0</c:v>
                </c:pt>
                <c:pt idx="106">
                  <c:v>2066.0</c:v>
                </c:pt>
                <c:pt idx="107">
                  <c:v>2067.0</c:v>
                </c:pt>
                <c:pt idx="108">
                  <c:v>2068.0</c:v>
                </c:pt>
                <c:pt idx="109">
                  <c:v>2069.0</c:v>
                </c:pt>
                <c:pt idx="110">
                  <c:v>2070.0</c:v>
                </c:pt>
                <c:pt idx="111">
                  <c:v>2071.0</c:v>
                </c:pt>
                <c:pt idx="112">
                  <c:v>2072.0</c:v>
                </c:pt>
                <c:pt idx="113">
                  <c:v>2073.0</c:v>
                </c:pt>
                <c:pt idx="114">
                  <c:v>2074.0</c:v>
                </c:pt>
                <c:pt idx="115">
                  <c:v>2075.0</c:v>
                </c:pt>
                <c:pt idx="116">
                  <c:v>2076.0</c:v>
                </c:pt>
                <c:pt idx="117">
                  <c:v>2077.0</c:v>
                </c:pt>
                <c:pt idx="118">
                  <c:v>2078.0</c:v>
                </c:pt>
                <c:pt idx="119">
                  <c:v>2079.0</c:v>
                </c:pt>
                <c:pt idx="120">
                  <c:v>2080.0</c:v>
                </c:pt>
                <c:pt idx="121">
                  <c:v>2081.0</c:v>
                </c:pt>
                <c:pt idx="122">
                  <c:v>2082.0</c:v>
                </c:pt>
                <c:pt idx="123">
                  <c:v>2083.0</c:v>
                </c:pt>
                <c:pt idx="124">
                  <c:v>2084.0</c:v>
                </c:pt>
                <c:pt idx="125">
                  <c:v>2085.0</c:v>
                </c:pt>
                <c:pt idx="126">
                  <c:v>2086.0</c:v>
                </c:pt>
                <c:pt idx="127">
                  <c:v>2087.0</c:v>
                </c:pt>
                <c:pt idx="128">
                  <c:v>2088.0</c:v>
                </c:pt>
                <c:pt idx="129">
                  <c:v>2089.0</c:v>
                </c:pt>
                <c:pt idx="130">
                  <c:v>2090.0</c:v>
                </c:pt>
                <c:pt idx="131">
                  <c:v>2091.0</c:v>
                </c:pt>
                <c:pt idx="132">
                  <c:v>2092.0</c:v>
                </c:pt>
                <c:pt idx="133">
                  <c:v>2093.0</c:v>
                </c:pt>
                <c:pt idx="134">
                  <c:v>2094.0</c:v>
                </c:pt>
                <c:pt idx="135">
                  <c:v>2095.0</c:v>
                </c:pt>
                <c:pt idx="136">
                  <c:v>2096.0</c:v>
                </c:pt>
                <c:pt idx="137">
                  <c:v>2097.0</c:v>
                </c:pt>
                <c:pt idx="138">
                  <c:v>2098.0</c:v>
                </c:pt>
                <c:pt idx="139">
                  <c:v>2099.0</c:v>
                </c:pt>
                <c:pt idx="140">
                  <c:v>2100.0</c:v>
                </c:pt>
                <c:pt idx="141">
                  <c:v>2101.0</c:v>
                </c:pt>
                <c:pt idx="142">
                  <c:v>2102.0</c:v>
                </c:pt>
                <c:pt idx="143">
                  <c:v>2103.0</c:v>
                </c:pt>
                <c:pt idx="144">
                  <c:v>2104.0</c:v>
                </c:pt>
                <c:pt idx="145">
                  <c:v>2105.0</c:v>
                </c:pt>
                <c:pt idx="146">
                  <c:v>2106.0</c:v>
                </c:pt>
                <c:pt idx="147">
                  <c:v>2107.0</c:v>
                </c:pt>
                <c:pt idx="148">
                  <c:v>2108.0</c:v>
                </c:pt>
                <c:pt idx="149">
                  <c:v>2109.0</c:v>
                </c:pt>
                <c:pt idx="150">
                  <c:v>2110.0</c:v>
                </c:pt>
                <c:pt idx="151">
                  <c:v>2111.0</c:v>
                </c:pt>
                <c:pt idx="152">
                  <c:v>2112.0</c:v>
                </c:pt>
                <c:pt idx="153">
                  <c:v>2113.0</c:v>
                </c:pt>
                <c:pt idx="154">
                  <c:v>2114.0</c:v>
                </c:pt>
                <c:pt idx="155">
                  <c:v>2115.0</c:v>
                </c:pt>
                <c:pt idx="156">
                  <c:v>2116.0</c:v>
                </c:pt>
                <c:pt idx="157">
                  <c:v>2117.0</c:v>
                </c:pt>
                <c:pt idx="158">
                  <c:v>2118.0</c:v>
                </c:pt>
                <c:pt idx="159">
                  <c:v>2119.0</c:v>
                </c:pt>
                <c:pt idx="160">
                  <c:v>2120.0</c:v>
                </c:pt>
                <c:pt idx="161">
                  <c:v>2121.0</c:v>
                </c:pt>
                <c:pt idx="162">
                  <c:v>2122.0</c:v>
                </c:pt>
                <c:pt idx="163">
                  <c:v>2123.0</c:v>
                </c:pt>
                <c:pt idx="164">
                  <c:v>2124.0</c:v>
                </c:pt>
                <c:pt idx="165">
                  <c:v>2125.0</c:v>
                </c:pt>
                <c:pt idx="166">
                  <c:v>2126.0</c:v>
                </c:pt>
                <c:pt idx="167">
                  <c:v>2127.0</c:v>
                </c:pt>
                <c:pt idx="168">
                  <c:v>2128.0</c:v>
                </c:pt>
                <c:pt idx="169">
                  <c:v>2129.0</c:v>
                </c:pt>
                <c:pt idx="170">
                  <c:v>2130.0</c:v>
                </c:pt>
                <c:pt idx="171">
                  <c:v>2131.0</c:v>
                </c:pt>
                <c:pt idx="172">
                  <c:v>2132.0</c:v>
                </c:pt>
                <c:pt idx="173">
                  <c:v>2133.0</c:v>
                </c:pt>
                <c:pt idx="174">
                  <c:v>2134.0</c:v>
                </c:pt>
                <c:pt idx="175">
                  <c:v>2135.0</c:v>
                </c:pt>
                <c:pt idx="176">
                  <c:v>2136.0</c:v>
                </c:pt>
                <c:pt idx="177">
                  <c:v>2137.0</c:v>
                </c:pt>
                <c:pt idx="178">
                  <c:v>2138.0</c:v>
                </c:pt>
                <c:pt idx="179">
                  <c:v>2139.0</c:v>
                </c:pt>
                <c:pt idx="180">
                  <c:v>2140.0</c:v>
                </c:pt>
                <c:pt idx="181">
                  <c:v>2141.0</c:v>
                </c:pt>
                <c:pt idx="182">
                  <c:v>2142.0</c:v>
                </c:pt>
                <c:pt idx="183">
                  <c:v>2143.0</c:v>
                </c:pt>
                <c:pt idx="184">
                  <c:v>2144.0</c:v>
                </c:pt>
                <c:pt idx="185">
                  <c:v>2145.0</c:v>
                </c:pt>
                <c:pt idx="186">
                  <c:v>2146.0</c:v>
                </c:pt>
                <c:pt idx="187">
                  <c:v>2147.0</c:v>
                </c:pt>
                <c:pt idx="188">
                  <c:v>2148.0</c:v>
                </c:pt>
                <c:pt idx="189">
                  <c:v>2149.0</c:v>
                </c:pt>
                <c:pt idx="190">
                  <c:v>2150.0</c:v>
                </c:pt>
                <c:pt idx="191">
                  <c:v>2151.0</c:v>
                </c:pt>
                <c:pt idx="192">
                  <c:v>2152.0</c:v>
                </c:pt>
                <c:pt idx="193">
                  <c:v>2153.0</c:v>
                </c:pt>
                <c:pt idx="194">
                  <c:v>2154.0</c:v>
                </c:pt>
                <c:pt idx="195">
                  <c:v>2155.0</c:v>
                </c:pt>
                <c:pt idx="196">
                  <c:v>2156.0</c:v>
                </c:pt>
                <c:pt idx="197">
                  <c:v>2157.0</c:v>
                </c:pt>
                <c:pt idx="198">
                  <c:v>2158.0</c:v>
                </c:pt>
                <c:pt idx="199">
                  <c:v>2159.0</c:v>
                </c:pt>
                <c:pt idx="200">
                  <c:v>2160.0</c:v>
                </c:pt>
                <c:pt idx="201">
                  <c:v>10000.0</c:v>
                </c:pt>
              </c:numCache>
            </c:numRef>
          </c:cat>
          <c:val>
            <c:numRef>
              <c:f>'Cumulative distributions'!$S$2:$S$203</c:f>
              <c:numCache>
                <c:formatCode>General</c:formatCode>
                <c:ptCount val="202"/>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0.0555555555555555</c:v>
                </c:pt>
                <c:pt idx="18">
                  <c:v>0.0555555555555555</c:v>
                </c:pt>
                <c:pt idx="19">
                  <c:v>0.111111111111111</c:v>
                </c:pt>
                <c:pt idx="20">
                  <c:v>0.111111111111111</c:v>
                </c:pt>
                <c:pt idx="21">
                  <c:v>0.111111111111111</c:v>
                </c:pt>
                <c:pt idx="22">
                  <c:v>0.111111111111111</c:v>
                </c:pt>
                <c:pt idx="23">
                  <c:v>0.111111111111111</c:v>
                </c:pt>
                <c:pt idx="24">
                  <c:v>0.111111111111111</c:v>
                </c:pt>
                <c:pt idx="25">
                  <c:v>0.111111111111111</c:v>
                </c:pt>
                <c:pt idx="26">
                  <c:v>0.222222222222222</c:v>
                </c:pt>
                <c:pt idx="27">
                  <c:v>0.222222222222222</c:v>
                </c:pt>
                <c:pt idx="28">
                  <c:v>0.277777777777778</c:v>
                </c:pt>
                <c:pt idx="29">
                  <c:v>0.277777777777778</c:v>
                </c:pt>
                <c:pt idx="30">
                  <c:v>0.277777777777778</c:v>
                </c:pt>
                <c:pt idx="31">
                  <c:v>0.277777777777778</c:v>
                </c:pt>
                <c:pt idx="32">
                  <c:v>0.277777777777778</c:v>
                </c:pt>
                <c:pt idx="33">
                  <c:v>0.333333333333333</c:v>
                </c:pt>
                <c:pt idx="34">
                  <c:v>0.333333333333333</c:v>
                </c:pt>
                <c:pt idx="35">
                  <c:v>0.333333333333333</c:v>
                </c:pt>
                <c:pt idx="36">
                  <c:v>0.333333333333333</c:v>
                </c:pt>
                <c:pt idx="37">
                  <c:v>0.333333333333333</c:v>
                </c:pt>
                <c:pt idx="38">
                  <c:v>0.333333333333333</c:v>
                </c:pt>
                <c:pt idx="39">
                  <c:v>0.333333333333333</c:v>
                </c:pt>
                <c:pt idx="40">
                  <c:v>0.333333333333333</c:v>
                </c:pt>
                <c:pt idx="41">
                  <c:v>0.333333333333333</c:v>
                </c:pt>
                <c:pt idx="42">
                  <c:v>0.333333333333333</c:v>
                </c:pt>
                <c:pt idx="43">
                  <c:v>0.333333333333333</c:v>
                </c:pt>
                <c:pt idx="44">
                  <c:v>0.333333333333333</c:v>
                </c:pt>
                <c:pt idx="45">
                  <c:v>0.333333333333333</c:v>
                </c:pt>
                <c:pt idx="46">
                  <c:v>0.333333333333333</c:v>
                </c:pt>
                <c:pt idx="47">
                  <c:v>0.333333333333333</c:v>
                </c:pt>
                <c:pt idx="48">
                  <c:v>0.333333333333333</c:v>
                </c:pt>
                <c:pt idx="49">
                  <c:v>0.333333333333333</c:v>
                </c:pt>
                <c:pt idx="50">
                  <c:v>0.333333333333333</c:v>
                </c:pt>
                <c:pt idx="51">
                  <c:v>0.388888888888889</c:v>
                </c:pt>
                <c:pt idx="52">
                  <c:v>0.388888888888889</c:v>
                </c:pt>
                <c:pt idx="53">
                  <c:v>0.388888888888889</c:v>
                </c:pt>
                <c:pt idx="54">
                  <c:v>0.388888888888889</c:v>
                </c:pt>
                <c:pt idx="55">
                  <c:v>0.388888888888889</c:v>
                </c:pt>
                <c:pt idx="56">
                  <c:v>0.388888888888889</c:v>
                </c:pt>
                <c:pt idx="57">
                  <c:v>0.388888888888889</c:v>
                </c:pt>
                <c:pt idx="58">
                  <c:v>0.388888888888889</c:v>
                </c:pt>
                <c:pt idx="59">
                  <c:v>0.388888888888889</c:v>
                </c:pt>
                <c:pt idx="60">
                  <c:v>0.444444444444444</c:v>
                </c:pt>
                <c:pt idx="61">
                  <c:v>0.5</c:v>
                </c:pt>
                <c:pt idx="62">
                  <c:v>0.5</c:v>
                </c:pt>
                <c:pt idx="63">
                  <c:v>0.5</c:v>
                </c:pt>
                <c:pt idx="64">
                  <c:v>0.5</c:v>
                </c:pt>
                <c:pt idx="65">
                  <c:v>0.5</c:v>
                </c:pt>
                <c:pt idx="66">
                  <c:v>0.5</c:v>
                </c:pt>
                <c:pt idx="67">
                  <c:v>0.5</c:v>
                </c:pt>
                <c:pt idx="68">
                  <c:v>0.5</c:v>
                </c:pt>
                <c:pt idx="69">
                  <c:v>0.555555555555556</c:v>
                </c:pt>
                <c:pt idx="70">
                  <c:v>0.555555555555556</c:v>
                </c:pt>
                <c:pt idx="71">
                  <c:v>0.666666666666667</c:v>
                </c:pt>
                <c:pt idx="72">
                  <c:v>0.666666666666667</c:v>
                </c:pt>
                <c:pt idx="73">
                  <c:v>0.666666666666667</c:v>
                </c:pt>
                <c:pt idx="74">
                  <c:v>0.666666666666667</c:v>
                </c:pt>
                <c:pt idx="75">
                  <c:v>0.666666666666667</c:v>
                </c:pt>
                <c:pt idx="76">
                  <c:v>0.722222222222222</c:v>
                </c:pt>
                <c:pt idx="77">
                  <c:v>0.722222222222222</c:v>
                </c:pt>
                <c:pt idx="78">
                  <c:v>0.722222222222222</c:v>
                </c:pt>
                <c:pt idx="79">
                  <c:v>0.777777777777778</c:v>
                </c:pt>
                <c:pt idx="80">
                  <c:v>0.777777777777778</c:v>
                </c:pt>
                <c:pt idx="81">
                  <c:v>0.777777777777778</c:v>
                </c:pt>
                <c:pt idx="82">
                  <c:v>0.777777777777778</c:v>
                </c:pt>
                <c:pt idx="83">
                  <c:v>0.777777777777778</c:v>
                </c:pt>
                <c:pt idx="84">
                  <c:v>0.777777777777778</c:v>
                </c:pt>
                <c:pt idx="85">
                  <c:v>0.777777777777778</c:v>
                </c:pt>
                <c:pt idx="86">
                  <c:v>0.777777777777778</c:v>
                </c:pt>
                <c:pt idx="87">
                  <c:v>0.777777777777778</c:v>
                </c:pt>
                <c:pt idx="88">
                  <c:v>0.777777777777778</c:v>
                </c:pt>
                <c:pt idx="89">
                  <c:v>0.777777777777778</c:v>
                </c:pt>
                <c:pt idx="90">
                  <c:v>0.777777777777778</c:v>
                </c:pt>
                <c:pt idx="91">
                  <c:v>0.833333333333333</c:v>
                </c:pt>
                <c:pt idx="92">
                  <c:v>0.833333333333333</c:v>
                </c:pt>
                <c:pt idx="93">
                  <c:v>0.833333333333333</c:v>
                </c:pt>
                <c:pt idx="94">
                  <c:v>0.833333333333333</c:v>
                </c:pt>
                <c:pt idx="95">
                  <c:v>0.833333333333333</c:v>
                </c:pt>
                <c:pt idx="96">
                  <c:v>0.833333333333333</c:v>
                </c:pt>
                <c:pt idx="97">
                  <c:v>0.833333333333333</c:v>
                </c:pt>
                <c:pt idx="98">
                  <c:v>0.833333333333333</c:v>
                </c:pt>
                <c:pt idx="99">
                  <c:v>0.833333333333333</c:v>
                </c:pt>
                <c:pt idx="100">
                  <c:v>0.833333333333333</c:v>
                </c:pt>
                <c:pt idx="101">
                  <c:v>0.833333333333333</c:v>
                </c:pt>
                <c:pt idx="102">
                  <c:v>0.833333333333333</c:v>
                </c:pt>
                <c:pt idx="103">
                  <c:v>0.833333333333333</c:v>
                </c:pt>
                <c:pt idx="104">
                  <c:v>0.833333333333333</c:v>
                </c:pt>
                <c:pt idx="105">
                  <c:v>0.833333333333333</c:v>
                </c:pt>
                <c:pt idx="106">
                  <c:v>0.833333333333333</c:v>
                </c:pt>
                <c:pt idx="107">
                  <c:v>0.833333333333333</c:v>
                </c:pt>
                <c:pt idx="108">
                  <c:v>0.833333333333333</c:v>
                </c:pt>
                <c:pt idx="109">
                  <c:v>0.833333333333333</c:v>
                </c:pt>
                <c:pt idx="110">
                  <c:v>0.833333333333333</c:v>
                </c:pt>
                <c:pt idx="111">
                  <c:v>0.833333333333333</c:v>
                </c:pt>
                <c:pt idx="112">
                  <c:v>0.833333333333333</c:v>
                </c:pt>
                <c:pt idx="113">
                  <c:v>0.833333333333333</c:v>
                </c:pt>
                <c:pt idx="114">
                  <c:v>0.833333333333333</c:v>
                </c:pt>
                <c:pt idx="115">
                  <c:v>0.833333333333333</c:v>
                </c:pt>
                <c:pt idx="116">
                  <c:v>0.833333333333333</c:v>
                </c:pt>
                <c:pt idx="117">
                  <c:v>0.833333333333333</c:v>
                </c:pt>
                <c:pt idx="118">
                  <c:v>0.833333333333333</c:v>
                </c:pt>
                <c:pt idx="119">
                  <c:v>0.833333333333333</c:v>
                </c:pt>
                <c:pt idx="120">
                  <c:v>0.833333333333333</c:v>
                </c:pt>
                <c:pt idx="121">
                  <c:v>0.833333333333333</c:v>
                </c:pt>
                <c:pt idx="122">
                  <c:v>0.833333333333333</c:v>
                </c:pt>
                <c:pt idx="123">
                  <c:v>0.833333333333333</c:v>
                </c:pt>
                <c:pt idx="124">
                  <c:v>0.833333333333333</c:v>
                </c:pt>
                <c:pt idx="125">
                  <c:v>0.833333333333333</c:v>
                </c:pt>
                <c:pt idx="126">
                  <c:v>0.833333333333333</c:v>
                </c:pt>
                <c:pt idx="127">
                  <c:v>0.833333333333333</c:v>
                </c:pt>
                <c:pt idx="128">
                  <c:v>0.833333333333333</c:v>
                </c:pt>
                <c:pt idx="129">
                  <c:v>0.833333333333333</c:v>
                </c:pt>
                <c:pt idx="130">
                  <c:v>0.833333333333333</c:v>
                </c:pt>
                <c:pt idx="131">
                  <c:v>0.833333333333333</c:v>
                </c:pt>
                <c:pt idx="132">
                  <c:v>0.833333333333333</c:v>
                </c:pt>
                <c:pt idx="133">
                  <c:v>0.833333333333333</c:v>
                </c:pt>
                <c:pt idx="134">
                  <c:v>0.833333333333333</c:v>
                </c:pt>
                <c:pt idx="135">
                  <c:v>0.833333333333333</c:v>
                </c:pt>
                <c:pt idx="136">
                  <c:v>0.833333333333333</c:v>
                </c:pt>
                <c:pt idx="137">
                  <c:v>0.833333333333333</c:v>
                </c:pt>
                <c:pt idx="138">
                  <c:v>0.833333333333333</c:v>
                </c:pt>
                <c:pt idx="139">
                  <c:v>0.833333333333333</c:v>
                </c:pt>
                <c:pt idx="140">
                  <c:v>0.833333333333333</c:v>
                </c:pt>
                <c:pt idx="141">
                  <c:v>0.833333333333333</c:v>
                </c:pt>
                <c:pt idx="142">
                  <c:v>0.833333333333333</c:v>
                </c:pt>
                <c:pt idx="143">
                  <c:v>0.833333333333333</c:v>
                </c:pt>
                <c:pt idx="144">
                  <c:v>0.833333333333333</c:v>
                </c:pt>
                <c:pt idx="145">
                  <c:v>0.833333333333333</c:v>
                </c:pt>
                <c:pt idx="146">
                  <c:v>0.833333333333333</c:v>
                </c:pt>
                <c:pt idx="147">
                  <c:v>0.833333333333333</c:v>
                </c:pt>
                <c:pt idx="148">
                  <c:v>0.833333333333333</c:v>
                </c:pt>
                <c:pt idx="149">
                  <c:v>0.888888888888889</c:v>
                </c:pt>
                <c:pt idx="150">
                  <c:v>0.888888888888889</c:v>
                </c:pt>
                <c:pt idx="151">
                  <c:v>0.888888888888889</c:v>
                </c:pt>
                <c:pt idx="152">
                  <c:v>0.888888888888889</c:v>
                </c:pt>
                <c:pt idx="153">
                  <c:v>0.888888888888889</c:v>
                </c:pt>
                <c:pt idx="154">
                  <c:v>0.888888888888889</c:v>
                </c:pt>
                <c:pt idx="155">
                  <c:v>0.888888888888889</c:v>
                </c:pt>
                <c:pt idx="156">
                  <c:v>0.888888888888889</c:v>
                </c:pt>
                <c:pt idx="157">
                  <c:v>0.888888888888889</c:v>
                </c:pt>
                <c:pt idx="158">
                  <c:v>0.888888888888889</c:v>
                </c:pt>
                <c:pt idx="159">
                  <c:v>0.888888888888889</c:v>
                </c:pt>
                <c:pt idx="160">
                  <c:v>0.888888888888889</c:v>
                </c:pt>
                <c:pt idx="161">
                  <c:v>0.888888888888889</c:v>
                </c:pt>
                <c:pt idx="162">
                  <c:v>0.888888888888889</c:v>
                </c:pt>
                <c:pt idx="163">
                  <c:v>0.888888888888889</c:v>
                </c:pt>
                <c:pt idx="164">
                  <c:v>0.888888888888889</c:v>
                </c:pt>
                <c:pt idx="165">
                  <c:v>0.888888888888889</c:v>
                </c:pt>
                <c:pt idx="166">
                  <c:v>0.888888888888889</c:v>
                </c:pt>
                <c:pt idx="167">
                  <c:v>0.888888888888889</c:v>
                </c:pt>
                <c:pt idx="168">
                  <c:v>0.888888888888889</c:v>
                </c:pt>
                <c:pt idx="169">
                  <c:v>0.888888888888889</c:v>
                </c:pt>
                <c:pt idx="170">
                  <c:v>0.888888888888889</c:v>
                </c:pt>
                <c:pt idx="171">
                  <c:v>0.888888888888889</c:v>
                </c:pt>
                <c:pt idx="172">
                  <c:v>0.888888888888889</c:v>
                </c:pt>
                <c:pt idx="173">
                  <c:v>0.888888888888889</c:v>
                </c:pt>
                <c:pt idx="174">
                  <c:v>0.888888888888889</c:v>
                </c:pt>
                <c:pt idx="175">
                  <c:v>0.888888888888889</c:v>
                </c:pt>
                <c:pt idx="176">
                  <c:v>0.888888888888889</c:v>
                </c:pt>
                <c:pt idx="177">
                  <c:v>0.888888888888889</c:v>
                </c:pt>
                <c:pt idx="178">
                  <c:v>0.888888888888889</c:v>
                </c:pt>
                <c:pt idx="179">
                  <c:v>0.888888888888889</c:v>
                </c:pt>
                <c:pt idx="180">
                  <c:v>0.888888888888889</c:v>
                </c:pt>
                <c:pt idx="181">
                  <c:v>0.888888888888889</c:v>
                </c:pt>
                <c:pt idx="182">
                  <c:v>0.888888888888889</c:v>
                </c:pt>
                <c:pt idx="183">
                  <c:v>0.888888888888889</c:v>
                </c:pt>
                <c:pt idx="184">
                  <c:v>0.888888888888889</c:v>
                </c:pt>
                <c:pt idx="185">
                  <c:v>0.888888888888889</c:v>
                </c:pt>
                <c:pt idx="186">
                  <c:v>0.888888888888889</c:v>
                </c:pt>
                <c:pt idx="187">
                  <c:v>0.888888888888889</c:v>
                </c:pt>
                <c:pt idx="188">
                  <c:v>0.888888888888889</c:v>
                </c:pt>
                <c:pt idx="189">
                  <c:v>0.888888888888889</c:v>
                </c:pt>
                <c:pt idx="190">
                  <c:v>0.888888888888889</c:v>
                </c:pt>
                <c:pt idx="191">
                  <c:v>0.944444444444444</c:v>
                </c:pt>
                <c:pt idx="192">
                  <c:v>0.944444444444444</c:v>
                </c:pt>
                <c:pt idx="193">
                  <c:v>0.944444444444444</c:v>
                </c:pt>
                <c:pt idx="194">
                  <c:v>0.944444444444444</c:v>
                </c:pt>
                <c:pt idx="195">
                  <c:v>0.944444444444444</c:v>
                </c:pt>
                <c:pt idx="196">
                  <c:v>0.944444444444444</c:v>
                </c:pt>
                <c:pt idx="197">
                  <c:v>0.944444444444444</c:v>
                </c:pt>
                <c:pt idx="198">
                  <c:v>0.944444444444444</c:v>
                </c:pt>
                <c:pt idx="199">
                  <c:v>0.944444444444444</c:v>
                </c:pt>
                <c:pt idx="200">
                  <c:v>0.944444444444444</c:v>
                </c:pt>
                <c:pt idx="201">
                  <c:v>1.0</c:v>
                </c:pt>
              </c:numCache>
            </c:numRef>
          </c:val>
        </c:ser>
        <c:ser>
          <c:idx val="7"/>
          <c:order val="1"/>
          <c:tx>
            <c:strRef>
              <c:f>'Cumulative distributions'!$T$1</c:f>
              <c:strCache>
                <c:ptCount val="1"/>
                <c:pt idx="0">
                  <c:v>Late All</c:v>
                </c:pt>
              </c:strCache>
            </c:strRef>
          </c:tx>
          <c:spPr>
            <a:ln w="25400">
              <a:noFill/>
            </a:ln>
          </c:spPr>
          <c:cat>
            <c:numRef>
              <c:f>'Cumulative distributions'!$A$2:$A$203</c:f>
              <c:numCache>
                <c:formatCode>General</c:formatCode>
                <c:ptCount val="202"/>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pt idx="56">
                  <c:v>2016.0</c:v>
                </c:pt>
                <c:pt idx="57">
                  <c:v>2017.0</c:v>
                </c:pt>
                <c:pt idx="58">
                  <c:v>2018.0</c:v>
                </c:pt>
                <c:pt idx="59">
                  <c:v>2019.0</c:v>
                </c:pt>
                <c:pt idx="60">
                  <c:v>2020.0</c:v>
                </c:pt>
                <c:pt idx="61">
                  <c:v>2021.0</c:v>
                </c:pt>
                <c:pt idx="62">
                  <c:v>2022.0</c:v>
                </c:pt>
                <c:pt idx="63">
                  <c:v>2023.0</c:v>
                </c:pt>
                <c:pt idx="64">
                  <c:v>2024.0</c:v>
                </c:pt>
                <c:pt idx="65">
                  <c:v>2025.0</c:v>
                </c:pt>
                <c:pt idx="66">
                  <c:v>2026.0</c:v>
                </c:pt>
                <c:pt idx="67">
                  <c:v>2027.0</c:v>
                </c:pt>
                <c:pt idx="68">
                  <c:v>2028.0</c:v>
                </c:pt>
                <c:pt idx="69">
                  <c:v>2029.0</c:v>
                </c:pt>
                <c:pt idx="70">
                  <c:v>2030.0</c:v>
                </c:pt>
                <c:pt idx="71">
                  <c:v>2031.0</c:v>
                </c:pt>
                <c:pt idx="72">
                  <c:v>2032.0</c:v>
                </c:pt>
                <c:pt idx="73">
                  <c:v>2033.0</c:v>
                </c:pt>
                <c:pt idx="74">
                  <c:v>2034.0</c:v>
                </c:pt>
                <c:pt idx="75">
                  <c:v>2035.0</c:v>
                </c:pt>
                <c:pt idx="76">
                  <c:v>2036.0</c:v>
                </c:pt>
                <c:pt idx="77">
                  <c:v>2037.0</c:v>
                </c:pt>
                <c:pt idx="78">
                  <c:v>2038.0</c:v>
                </c:pt>
                <c:pt idx="79">
                  <c:v>2039.0</c:v>
                </c:pt>
                <c:pt idx="80">
                  <c:v>2040.0</c:v>
                </c:pt>
                <c:pt idx="81">
                  <c:v>2041.0</c:v>
                </c:pt>
                <c:pt idx="82">
                  <c:v>2042.0</c:v>
                </c:pt>
                <c:pt idx="83">
                  <c:v>2043.0</c:v>
                </c:pt>
                <c:pt idx="84">
                  <c:v>2044.0</c:v>
                </c:pt>
                <c:pt idx="85">
                  <c:v>2045.0</c:v>
                </c:pt>
                <c:pt idx="86">
                  <c:v>2046.0</c:v>
                </c:pt>
                <c:pt idx="87">
                  <c:v>2047.0</c:v>
                </c:pt>
                <c:pt idx="88">
                  <c:v>2048.0</c:v>
                </c:pt>
                <c:pt idx="89">
                  <c:v>2049.0</c:v>
                </c:pt>
                <c:pt idx="90">
                  <c:v>2050.0</c:v>
                </c:pt>
                <c:pt idx="91">
                  <c:v>2051.0</c:v>
                </c:pt>
                <c:pt idx="92">
                  <c:v>2052.0</c:v>
                </c:pt>
                <c:pt idx="93">
                  <c:v>2053.0</c:v>
                </c:pt>
                <c:pt idx="94">
                  <c:v>2054.0</c:v>
                </c:pt>
                <c:pt idx="95">
                  <c:v>2055.0</c:v>
                </c:pt>
                <c:pt idx="96">
                  <c:v>2056.0</c:v>
                </c:pt>
                <c:pt idx="97">
                  <c:v>2057.0</c:v>
                </c:pt>
                <c:pt idx="98">
                  <c:v>2058.0</c:v>
                </c:pt>
                <c:pt idx="99">
                  <c:v>2059.0</c:v>
                </c:pt>
                <c:pt idx="100">
                  <c:v>2060.0</c:v>
                </c:pt>
                <c:pt idx="101">
                  <c:v>2061.0</c:v>
                </c:pt>
                <c:pt idx="102">
                  <c:v>2062.0</c:v>
                </c:pt>
                <c:pt idx="103">
                  <c:v>2063.0</c:v>
                </c:pt>
                <c:pt idx="104">
                  <c:v>2064.0</c:v>
                </c:pt>
                <c:pt idx="105">
                  <c:v>2065.0</c:v>
                </c:pt>
                <c:pt idx="106">
                  <c:v>2066.0</c:v>
                </c:pt>
                <c:pt idx="107">
                  <c:v>2067.0</c:v>
                </c:pt>
                <c:pt idx="108">
                  <c:v>2068.0</c:v>
                </c:pt>
                <c:pt idx="109">
                  <c:v>2069.0</c:v>
                </c:pt>
                <c:pt idx="110">
                  <c:v>2070.0</c:v>
                </c:pt>
                <c:pt idx="111">
                  <c:v>2071.0</c:v>
                </c:pt>
                <c:pt idx="112">
                  <c:v>2072.0</c:v>
                </c:pt>
                <c:pt idx="113">
                  <c:v>2073.0</c:v>
                </c:pt>
                <c:pt idx="114">
                  <c:v>2074.0</c:v>
                </c:pt>
                <c:pt idx="115">
                  <c:v>2075.0</c:v>
                </c:pt>
                <c:pt idx="116">
                  <c:v>2076.0</c:v>
                </c:pt>
                <c:pt idx="117">
                  <c:v>2077.0</c:v>
                </c:pt>
                <c:pt idx="118">
                  <c:v>2078.0</c:v>
                </c:pt>
                <c:pt idx="119">
                  <c:v>2079.0</c:v>
                </c:pt>
                <c:pt idx="120">
                  <c:v>2080.0</c:v>
                </c:pt>
                <c:pt idx="121">
                  <c:v>2081.0</c:v>
                </c:pt>
                <c:pt idx="122">
                  <c:v>2082.0</c:v>
                </c:pt>
                <c:pt idx="123">
                  <c:v>2083.0</c:v>
                </c:pt>
                <c:pt idx="124">
                  <c:v>2084.0</c:v>
                </c:pt>
                <c:pt idx="125">
                  <c:v>2085.0</c:v>
                </c:pt>
                <c:pt idx="126">
                  <c:v>2086.0</c:v>
                </c:pt>
                <c:pt idx="127">
                  <c:v>2087.0</c:v>
                </c:pt>
                <c:pt idx="128">
                  <c:v>2088.0</c:v>
                </c:pt>
                <c:pt idx="129">
                  <c:v>2089.0</c:v>
                </c:pt>
                <c:pt idx="130">
                  <c:v>2090.0</c:v>
                </c:pt>
                <c:pt idx="131">
                  <c:v>2091.0</c:v>
                </c:pt>
                <c:pt idx="132">
                  <c:v>2092.0</c:v>
                </c:pt>
                <c:pt idx="133">
                  <c:v>2093.0</c:v>
                </c:pt>
                <c:pt idx="134">
                  <c:v>2094.0</c:v>
                </c:pt>
                <c:pt idx="135">
                  <c:v>2095.0</c:v>
                </c:pt>
                <c:pt idx="136">
                  <c:v>2096.0</c:v>
                </c:pt>
                <c:pt idx="137">
                  <c:v>2097.0</c:v>
                </c:pt>
                <c:pt idx="138">
                  <c:v>2098.0</c:v>
                </c:pt>
                <c:pt idx="139">
                  <c:v>2099.0</c:v>
                </c:pt>
                <c:pt idx="140">
                  <c:v>2100.0</c:v>
                </c:pt>
                <c:pt idx="141">
                  <c:v>2101.0</c:v>
                </c:pt>
                <c:pt idx="142">
                  <c:v>2102.0</c:v>
                </c:pt>
                <c:pt idx="143">
                  <c:v>2103.0</c:v>
                </c:pt>
                <c:pt idx="144">
                  <c:v>2104.0</c:v>
                </c:pt>
                <c:pt idx="145">
                  <c:v>2105.0</c:v>
                </c:pt>
                <c:pt idx="146">
                  <c:v>2106.0</c:v>
                </c:pt>
                <c:pt idx="147">
                  <c:v>2107.0</c:v>
                </c:pt>
                <c:pt idx="148">
                  <c:v>2108.0</c:v>
                </c:pt>
                <c:pt idx="149">
                  <c:v>2109.0</c:v>
                </c:pt>
                <c:pt idx="150">
                  <c:v>2110.0</c:v>
                </c:pt>
                <c:pt idx="151">
                  <c:v>2111.0</c:v>
                </c:pt>
                <c:pt idx="152">
                  <c:v>2112.0</c:v>
                </c:pt>
                <c:pt idx="153">
                  <c:v>2113.0</c:v>
                </c:pt>
                <c:pt idx="154">
                  <c:v>2114.0</c:v>
                </c:pt>
                <c:pt idx="155">
                  <c:v>2115.0</c:v>
                </c:pt>
                <c:pt idx="156">
                  <c:v>2116.0</c:v>
                </c:pt>
                <c:pt idx="157">
                  <c:v>2117.0</c:v>
                </c:pt>
                <c:pt idx="158">
                  <c:v>2118.0</c:v>
                </c:pt>
                <c:pt idx="159">
                  <c:v>2119.0</c:v>
                </c:pt>
                <c:pt idx="160">
                  <c:v>2120.0</c:v>
                </c:pt>
                <c:pt idx="161">
                  <c:v>2121.0</c:v>
                </c:pt>
                <c:pt idx="162">
                  <c:v>2122.0</c:v>
                </c:pt>
                <c:pt idx="163">
                  <c:v>2123.0</c:v>
                </c:pt>
                <c:pt idx="164">
                  <c:v>2124.0</c:v>
                </c:pt>
                <c:pt idx="165">
                  <c:v>2125.0</c:v>
                </c:pt>
                <c:pt idx="166">
                  <c:v>2126.0</c:v>
                </c:pt>
                <c:pt idx="167">
                  <c:v>2127.0</c:v>
                </c:pt>
                <c:pt idx="168">
                  <c:v>2128.0</c:v>
                </c:pt>
                <c:pt idx="169">
                  <c:v>2129.0</c:v>
                </c:pt>
                <c:pt idx="170">
                  <c:v>2130.0</c:v>
                </c:pt>
                <c:pt idx="171">
                  <c:v>2131.0</c:v>
                </c:pt>
                <c:pt idx="172">
                  <c:v>2132.0</c:v>
                </c:pt>
                <c:pt idx="173">
                  <c:v>2133.0</c:v>
                </c:pt>
                <c:pt idx="174">
                  <c:v>2134.0</c:v>
                </c:pt>
                <c:pt idx="175">
                  <c:v>2135.0</c:v>
                </c:pt>
                <c:pt idx="176">
                  <c:v>2136.0</c:v>
                </c:pt>
                <c:pt idx="177">
                  <c:v>2137.0</c:v>
                </c:pt>
                <c:pt idx="178">
                  <c:v>2138.0</c:v>
                </c:pt>
                <c:pt idx="179">
                  <c:v>2139.0</c:v>
                </c:pt>
                <c:pt idx="180">
                  <c:v>2140.0</c:v>
                </c:pt>
                <c:pt idx="181">
                  <c:v>2141.0</c:v>
                </c:pt>
                <c:pt idx="182">
                  <c:v>2142.0</c:v>
                </c:pt>
                <c:pt idx="183">
                  <c:v>2143.0</c:v>
                </c:pt>
                <c:pt idx="184">
                  <c:v>2144.0</c:v>
                </c:pt>
                <c:pt idx="185">
                  <c:v>2145.0</c:v>
                </c:pt>
                <c:pt idx="186">
                  <c:v>2146.0</c:v>
                </c:pt>
                <c:pt idx="187">
                  <c:v>2147.0</c:v>
                </c:pt>
                <c:pt idx="188">
                  <c:v>2148.0</c:v>
                </c:pt>
                <c:pt idx="189">
                  <c:v>2149.0</c:v>
                </c:pt>
                <c:pt idx="190">
                  <c:v>2150.0</c:v>
                </c:pt>
                <c:pt idx="191">
                  <c:v>2151.0</c:v>
                </c:pt>
                <c:pt idx="192">
                  <c:v>2152.0</c:v>
                </c:pt>
                <c:pt idx="193">
                  <c:v>2153.0</c:v>
                </c:pt>
                <c:pt idx="194">
                  <c:v>2154.0</c:v>
                </c:pt>
                <c:pt idx="195">
                  <c:v>2155.0</c:v>
                </c:pt>
                <c:pt idx="196">
                  <c:v>2156.0</c:v>
                </c:pt>
                <c:pt idx="197">
                  <c:v>2157.0</c:v>
                </c:pt>
                <c:pt idx="198">
                  <c:v>2158.0</c:v>
                </c:pt>
                <c:pt idx="199">
                  <c:v>2159.0</c:v>
                </c:pt>
                <c:pt idx="200">
                  <c:v>2160.0</c:v>
                </c:pt>
                <c:pt idx="201">
                  <c:v>10000.0</c:v>
                </c:pt>
              </c:numCache>
            </c:numRef>
          </c:cat>
          <c:val>
            <c:numRef>
              <c:f>'Cumulative distributions'!$T$2:$T$203</c:f>
              <c:numCache>
                <c:formatCode>General</c:formatCode>
                <c:ptCount val="202"/>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0.025</c:v>
                </c:pt>
                <c:pt idx="59">
                  <c:v>0.025</c:v>
                </c:pt>
                <c:pt idx="60">
                  <c:v>0.025</c:v>
                </c:pt>
                <c:pt idx="61">
                  <c:v>0.075</c:v>
                </c:pt>
                <c:pt idx="62">
                  <c:v>0.075</c:v>
                </c:pt>
                <c:pt idx="63">
                  <c:v>0.075</c:v>
                </c:pt>
                <c:pt idx="64">
                  <c:v>0.075</c:v>
                </c:pt>
                <c:pt idx="65">
                  <c:v>0.075</c:v>
                </c:pt>
                <c:pt idx="66">
                  <c:v>0.1</c:v>
                </c:pt>
                <c:pt idx="67">
                  <c:v>0.15</c:v>
                </c:pt>
                <c:pt idx="68">
                  <c:v>0.175</c:v>
                </c:pt>
                <c:pt idx="69">
                  <c:v>0.175</c:v>
                </c:pt>
                <c:pt idx="70">
                  <c:v>0.2</c:v>
                </c:pt>
                <c:pt idx="71">
                  <c:v>0.325</c:v>
                </c:pt>
                <c:pt idx="72">
                  <c:v>0.325</c:v>
                </c:pt>
                <c:pt idx="73">
                  <c:v>0.35</c:v>
                </c:pt>
                <c:pt idx="74">
                  <c:v>0.35</c:v>
                </c:pt>
                <c:pt idx="75">
                  <c:v>0.35</c:v>
                </c:pt>
                <c:pt idx="76">
                  <c:v>0.4</c:v>
                </c:pt>
                <c:pt idx="77">
                  <c:v>0.4</c:v>
                </c:pt>
                <c:pt idx="78">
                  <c:v>0.4</c:v>
                </c:pt>
                <c:pt idx="79">
                  <c:v>0.4</c:v>
                </c:pt>
                <c:pt idx="80">
                  <c:v>0.425</c:v>
                </c:pt>
                <c:pt idx="81">
                  <c:v>0.475</c:v>
                </c:pt>
                <c:pt idx="82">
                  <c:v>0.5</c:v>
                </c:pt>
                <c:pt idx="83">
                  <c:v>0.525</c:v>
                </c:pt>
                <c:pt idx="84">
                  <c:v>0.525</c:v>
                </c:pt>
                <c:pt idx="85">
                  <c:v>0.525</c:v>
                </c:pt>
                <c:pt idx="86">
                  <c:v>0.55</c:v>
                </c:pt>
                <c:pt idx="87">
                  <c:v>0.55</c:v>
                </c:pt>
                <c:pt idx="88">
                  <c:v>0.55</c:v>
                </c:pt>
                <c:pt idx="89">
                  <c:v>0.575</c:v>
                </c:pt>
                <c:pt idx="90">
                  <c:v>0.575</c:v>
                </c:pt>
                <c:pt idx="91">
                  <c:v>0.625</c:v>
                </c:pt>
                <c:pt idx="92">
                  <c:v>0.625</c:v>
                </c:pt>
                <c:pt idx="93">
                  <c:v>0.65</c:v>
                </c:pt>
                <c:pt idx="94">
                  <c:v>0.65</c:v>
                </c:pt>
                <c:pt idx="95">
                  <c:v>0.675</c:v>
                </c:pt>
                <c:pt idx="96">
                  <c:v>0.675</c:v>
                </c:pt>
                <c:pt idx="97">
                  <c:v>0.675</c:v>
                </c:pt>
                <c:pt idx="98">
                  <c:v>0.675</c:v>
                </c:pt>
                <c:pt idx="99">
                  <c:v>0.675</c:v>
                </c:pt>
                <c:pt idx="100">
                  <c:v>0.675</c:v>
                </c:pt>
                <c:pt idx="101">
                  <c:v>0.675</c:v>
                </c:pt>
                <c:pt idx="102">
                  <c:v>0.7</c:v>
                </c:pt>
                <c:pt idx="103">
                  <c:v>0.75</c:v>
                </c:pt>
                <c:pt idx="104">
                  <c:v>0.75</c:v>
                </c:pt>
                <c:pt idx="105">
                  <c:v>0.75</c:v>
                </c:pt>
                <c:pt idx="106">
                  <c:v>0.75</c:v>
                </c:pt>
                <c:pt idx="107">
                  <c:v>0.75</c:v>
                </c:pt>
                <c:pt idx="108">
                  <c:v>0.75</c:v>
                </c:pt>
                <c:pt idx="109">
                  <c:v>0.75</c:v>
                </c:pt>
                <c:pt idx="110">
                  <c:v>0.75</c:v>
                </c:pt>
                <c:pt idx="111">
                  <c:v>0.75</c:v>
                </c:pt>
                <c:pt idx="112">
                  <c:v>0.75</c:v>
                </c:pt>
                <c:pt idx="113">
                  <c:v>0.75</c:v>
                </c:pt>
                <c:pt idx="114">
                  <c:v>0.75</c:v>
                </c:pt>
                <c:pt idx="115">
                  <c:v>0.75</c:v>
                </c:pt>
                <c:pt idx="116">
                  <c:v>0.75</c:v>
                </c:pt>
                <c:pt idx="117">
                  <c:v>0.75</c:v>
                </c:pt>
                <c:pt idx="118">
                  <c:v>0.75</c:v>
                </c:pt>
                <c:pt idx="119">
                  <c:v>0.75</c:v>
                </c:pt>
                <c:pt idx="120">
                  <c:v>0.75</c:v>
                </c:pt>
                <c:pt idx="121">
                  <c:v>0.75</c:v>
                </c:pt>
                <c:pt idx="122">
                  <c:v>0.75</c:v>
                </c:pt>
                <c:pt idx="123">
                  <c:v>0.75</c:v>
                </c:pt>
                <c:pt idx="124">
                  <c:v>0.75</c:v>
                </c:pt>
                <c:pt idx="125">
                  <c:v>0.75</c:v>
                </c:pt>
                <c:pt idx="126">
                  <c:v>0.75</c:v>
                </c:pt>
                <c:pt idx="127">
                  <c:v>0.75</c:v>
                </c:pt>
                <c:pt idx="128">
                  <c:v>0.75</c:v>
                </c:pt>
                <c:pt idx="129">
                  <c:v>0.75</c:v>
                </c:pt>
                <c:pt idx="130">
                  <c:v>0.75</c:v>
                </c:pt>
                <c:pt idx="131">
                  <c:v>0.75</c:v>
                </c:pt>
                <c:pt idx="132">
                  <c:v>0.75</c:v>
                </c:pt>
                <c:pt idx="133">
                  <c:v>0.775</c:v>
                </c:pt>
                <c:pt idx="134">
                  <c:v>0.775</c:v>
                </c:pt>
                <c:pt idx="135">
                  <c:v>0.775</c:v>
                </c:pt>
                <c:pt idx="136">
                  <c:v>0.775</c:v>
                </c:pt>
                <c:pt idx="137">
                  <c:v>0.775</c:v>
                </c:pt>
                <c:pt idx="138">
                  <c:v>0.775</c:v>
                </c:pt>
                <c:pt idx="139">
                  <c:v>0.775</c:v>
                </c:pt>
                <c:pt idx="140">
                  <c:v>0.775</c:v>
                </c:pt>
                <c:pt idx="141">
                  <c:v>0.825</c:v>
                </c:pt>
                <c:pt idx="142">
                  <c:v>0.875</c:v>
                </c:pt>
                <c:pt idx="143">
                  <c:v>0.875</c:v>
                </c:pt>
                <c:pt idx="144">
                  <c:v>0.875</c:v>
                </c:pt>
                <c:pt idx="145">
                  <c:v>0.875</c:v>
                </c:pt>
                <c:pt idx="146">
                  <c:v>0.875</c:v>
                </c:pt>
                <c:pt idx="147">
                  <c:v>0.875</c:v>
                </c:pt>
                <c:pt idx="148">
                  <c:v>0.875</c:v>
                </c:pt>
                <c:pt idx="149">
                  <c:v>0.875</c:v>
                </c:pt>
                <c:pt idx="150">
                  <c:v>0.875</c:v>
                </c:pt>
                <c:pt idx="151">
                  <c:v>0.875</c:v>
                </c:pt>
                <c:pt idx="152">
                  <c:v>0.875</c:v>
                </c:pt>
                <c:pt idx="153">
                  <c:v>0.925</c:v>
                </c:pt>
                <c:pt idx="154">
                  <c:v>0.925</c:v>
                </c:pt>
                <c:pt idx="155">
                  <c:v>0.925</c:v>
                </c:pt>
                <c:pt idx="156">
                  <c:v>0.925</c:v>
                </c:pt>
                <c:pt idx="157">
                  <c:v>0.925</c:v>
                </c:pt>
                <c:pt idx="158">
                  <c:v>0.925</c:v>
                </c:pt>
                <c:pt idx="159">
                  <c:v>0.925</c:v>
                </c:pt>
                <c:pt idx="160">
                  <c:v>0.925</c:v>
                </c:pt>
                <c:pt idx="161">
                  <c:v>0.925</c:v>
                </c:pt>
                <c:pt idx="162">
                  <c:v>0.925</c:v>
                </c:pt>
                <c:pt idx="163">
                  <c:v>0.925</c:v>
                </c:pt>
                <c:pt idx="164">
                  <c:v>0.925</c:v>
                </c:pt>
                <c:pt idx="165">
                  <c:v>0.925</c:v>
                </c:pt>
                <c:pt idx="166">
                  <c:v>0.925</c:v>
                </c:pt>
                <c:pt idx="167">
                  <c:v>0.925</c:v>
                </c:pt>
                <c:pt idx="168">
                  <c:v>0.925</c:v>
                </c:pt>
                <c:pt idx="169">
                  <c:v>0.925</c:v>
                </c:pt>
                <c:pt idx="170">
                  <c:v>0.925</c:v>
                </c:pt>
                <c:pt idx="171">
                  <c:v>0.925</c:v>
                </c:pt>
                <c:pt idx="172">
                  <c:v>0.925</c:v>
                </c:pt>
                <c:pt idx="173">
                  <c:v>0.925</c:v>
                </c:pt>
                <c:pt idx="174">
                  <c:v>0.925</c:v>
                </c:pt>
                <c:pt idx="175">
                  <c:v>0.925</c:v>
                </c:pt>
                <c:pt idx="176">
                  <c:v>0.925</c:v>
                </c:pt>
                <c:pt idx="177">
                  <c:v>0.925</c:v>
                </c:pt>
                <c:pt idx="178">
                  <c:v>0.925</c:v>
                </c:pt>
                <c:pt idx="179">
                  <c:v>0.925</c:v>
                </c:pt>
                <c:pt idx="180">
                  <c:v>0.925</c:v>
                </c:pt>
                <c:pt idx="181">
                  <c:v>0.925</c:v>
                </c:pt>
                <c:pt idx="182">
                  <c:v>0.925</c:v>
                </c:pt>
                <c:pt idx="183">
                  <c:v>0.925</c:v>
                </c:pt>
                <c:pt idx="184">
                  <c:v>0.925</c:v>
                </c:pt>
                <c:pt idx="185">
                  <c:v>0.925</c:v>
                </c:pt>
                <c:pt idx="186">
                  <c:v>0.925</c:v>
                </c:pt>
                <c:pt idx="187">
                  <c:v>0.925</c:v>
                </c:pt>
                <c:pt idx="188">
                  <c:v>0.925</c:v>
                </c:pt>
                <c:pt idx="189">
                  <c:v>0.925</c:v>
                </c:pt>
                <c:pt idx="190">
                  <c:v>0.925</c:v>
                </c:pt>
                <c:pt idx="191">
                  <c:v>0.925</c:v>
                </c:pt>
                <c:pt idx="192">
                  <c:v>0.925</c:v>
                </c:pt>
                <c:pt idx="193">
                  <c:v>0.925</c:v>
                </c:pt>
                <c:pt idx="194">
                  <c:v>0.925</c:v>
                </c:pt>
                <c:pt idx="195">
                  <c:v>0.925</c:v>
                </c:pt>
                <c:pt idx="196">
                  <c:v>0.925</c:v>
                </c:pt>
                <c:pt idx="197">
                  <c:v>0.925</c:v>
                </c:pt>
                <c:pt idx="198">
                  <c:v>0.925</c:v>
                </c:pt>
                <c:pt idx="199">
                  <c:v>0.925</c:v>
                </c:pt>
                <c:pt idx="200">
                  <c:v>0.925</c:v>
                </c:pt>
                <c:pt idx="201">
                  <c:v>1.0</c:v>
                </c:pt>
              </c:numCache>
            </c:numRef>
          </c:val>
        </c:ser>
        <c:dLbls>
          <c:showLegendKey val="0"/>
          <c:showVal val="0"/>
          <c:showCatName val="0"/>
          <c:showSerName val="0"/>
          <c:showPercent val="0"/>
          <c:showBubbleSize val="0"/>
        </c:dLbls>
        <c:axId val="-2123328856"/>
        <c:axId val="-2123325880"/>
      </c:areaChart>
      <c:catAx>
        <c:axId val="-2123328856"/>
        <c:scaling>
          <c:orientation val="minMax"/>
        </c:scaling>
        <c:delete val="0"/>
        <c:axPos val="b"/>
        <c:numFmt formatCode="General" sourceLinked="1"/>
        <c:majorTickMark val="out"/>
        <c:minorTickMark val="none"/>
        <c:tickLblPos val="nextTo"/>
        <c:crossAx val="-2123325880"/>
        <c:crosses val="autoZero"/>
        <c:auto val="1"/>
        <c:lblAlgn val="ctr"/>
        <c:lblOffset val="100"/>
        <c:noMultiLvlLbl val="0"/>
      </c:catAx>
      <c:valAx>
        <c:axId val="-2123325880"/>
        <c:scaling>
          <c:orientation val="minMax"/>
          <c:max val="1.0"/>
        </c:scaling>
        <c:delete val="0"/>
        <c:axPos val="l"/>
        <c:majorGridlines/>
        <c:numFmt formatCode="General" sourceLinked="1"/>
        <c:majorTickMark val="out"/>
        <c:minorTickMark val="none"/>
        <c:tickLblPos val="nextTo"/>
        <c:crossAx val="-2123328856"/>
        <c:crosses val="autoZero"/>
        <c:crossBetween val="midCat"/>
      </c:valAx>
    </c:plotArea>
    <c:legend>
      <c:legendPos val="r"/>
      <c:overlay val="0"/>
    </c:legend>
    <c:plotVisOnly val="1"/>
    <c:dispBlanksAs val="zero"/>
    <c:showDLblsOverMax val="0"/>
  </c:chart>
  <c:printSettings>
    <c:headerFooter/>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Cumulative</a:t>
            </a:r>
            <a:r>
              <a:rPr lang="en-US" baseline="0"/>
              <a:t> distribution of AI predictions</a:t>
            </a:r>
            <a:endParaRPr lang="en-US"/>
          </a:p>
        </c:rich>
      </c:tx>
      <c:overlay val="0"/>
    </c:title>
    <c:autoTitleDeleted val="0"/>
    <c:plotArea>
      <c:layout/>
      <c:areaChart>
        <c:grouping val="standard"/>
        <c:varyColors val="0"/>
        <c:ser>
          <c:idx val="1"/>
          <c:order val="0"/>
          <c:tx>
            <c:v>Everyone</c:v>
          </c:tx>
          <c:spPr>
            <a:ln w="25400">
              <a:noFill/>
            </a:ln>
          </c:spPr>
          <c:cat>
            <c:numRef>
              <c:f>'Cumulative distributions'!$A$2:$A$203</c:f>
              <c:numCache>
                <c:formatCode>General</c:formatCode>
                <c:ptCount val="202"/>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pt idx="56">
                  <c:v>2016.0</c:v>
                </c:pt>
                <c:pt idx="57">
                  <c:v>2017.0</c:v>
                </c:pt>
                <c:pt idx="58">
                  <c:v>2018.0</c:v>
                </c:pt>
                <c:pt idx="59">
                  <c:v>2019.0</c:v>
                </c:pt>
                <c:pt idx="60">
                  <c:v>2020.0</c:v>
                </c:pt>
                <c:pt idx="61">
                  <c:v>2021.0</c:v>
                </c:pt>
                <c:pt idx="62">
                  <c:v>2022.0</c:v>
                </c:pt>
                <c:pt idx="63">
                  <c:v>2023.0</c:v>
                </c:pt>
                <c:pt idx="64">
                  <c:v>2024.0</c:v>
                </c:pt>
                <c:pt idx="65">
                  <c:v>2025.0</c:v>
                </c:pt>
                <c:pt idx="66">
                  <c:v>2026.0</c:v>
                </c:pt>
                <c:pt idx="67">
                  <c:v>2027.0</c:v>
                </c:pt>
                <c:pt idx="68">
                  <c:v>2028.0</c:v>
                </c:pt>
                <c:pt idx="69">
                  <c:v>2029.0</c:v>
                </c:pt>
                <c:pt idx="70">
                  <c:v>2030.0</c:v>
                </c:pt>
                <c:pt idx="71">
                  <c:v>2031.0</c:v>
                </c:pt>
                <c:pt idx="72">
                  <c:v>2032.0</c:v>
                </c:pt>
                <c:pt idx="73">
                  <c:v>2033.0</c:v>
                </c:pt>
                <c:pt idx="74">
                  <c:v>2034.0</c:v>
                </c:pt>
                <c:pt idx="75">
                  <c:v>2035.0</c:v>
                </c:pt>
                <c:pt idx="76">
                  <c:v>2036.0</c:v>
                </c:pt>
                <c:pt idx="77">
                  <c:v>2037.0</c:v>
                </c:pt>
                <c:pt idx="78">
                  <c:v>2038.0</c:v>
                </c:pt>
                <c:pt idx="79">
                  <c:v>2039.0</c:v>
                </c:pt>
                <c:pt idx="80">
                  <c:v>2040.0</c:v>
                </c:pt>
                <c:pt idx="81">
                  <c:v>2041.0</c:v>
                </c:pt>
                <c:pt idx="82">
                  <c:v>2042.0</c:v>
                </c:pt>
                <c:pt idx="83">
                  <c:v>2043.0</c:v>
                </c:pt>
                <c:pt idx="84">
                  <c:v>2044.0</c:v>
                </c:pt>
                <c:pt idx="85">
                  <c:v>2045.0</c:v>
                </c:pt>
                <c:pt idx="86">
                  <c:v>2046.0</c:v>
                </c:pt>
                <c:pt idx="87">
                  <c:v>2047.0</c:v>
                </c:pt>
                <c:pt idx="88">
                  <c:v>2048.0</c:v>
                </c:pt>
                <c:pt idx="89">
                  <c:v>2049.0</c:v>
                </c:pt>
                <c:pt idx="90">
                  <c:v>2050.0</c:v>
                </c:pt>
                <c:pt idx="91">
                  <c:v>2051.0</c:v>
                </c:pt>
                <c:pt idx="92">
                  <c:v>2052.0</c:v>
                </c:pt>
                <c:pt idx="93">
                  <c:v>2053.0</c:v>
                </c:pt>
                <c:pt idx="94">
                  <c:v>2054.0</c:v>
                </c:pt>
                <c:pt idx="95">
                  <c:v>2055.0</c:v>
                </c:pt>
                <c:pt idx="96">
                  <c:v>2056.0</c:v>
                </c:pt>
                <c:pt idx="97">
                  <c:v>2057.0</c:v>
                </c:pt>
                <c:pt idx="98">
                  <c:v>2058.0</c:v>
                </c:pt>
                <c:pt idx="99">
                  <c:v>2059.0</c:v>
                </c:pt>
                <c:pt idx="100">
                  <c:v>2060.0</c:v>
                </c:pt>
                <c:pt idx="101">
                  <c:v>2061.0</c:v>
                </c:pt>
                <c:pt idx="102">
                  <c:v>2062.0</c:v>
                </c:pt>
                <c:pt idx="103">
                  <c:v>2063.0</c:v>
                </c:pt>
                <c:pt idx="104">
                  <c:v>2064.0</c:v>
                </c:pt>
                <c:pt idx="105">
                  <c:v>2065.0</c:v>
                </c:pt>
                <c:pt idx="106">
                  <c:v>2066.0</c:v>
                </c:pt>
                <c:pt idx="107">
                  <c:v>2067.0</c:v>
                </c:pt>
                <c:pt idx="108">
                  <c:v>2068.0</c:v>
                </c:pt>
                <c:pt idx="109">
                  <c:v>2069.0</c:v>
                </c:pt>
                <c:pt idx="110">
                  <c:v>2070.0</c:v>
                </c:pt>
                <c:pt idx="111">
                  <c:v>2071.0</c:v>
                </c:pt>
                <c:pt idx="112">
                  <c:v>2072.0</c:v>
                </c:pt>
                <c:pt idx="113">
                  <c:v>2073.0</c:v>
                </c:pt>
                <c:pt idx="114">
                  <c:v>2074.0</c:v>
                </c:pt>
                <c:pt idx="115">
                  <c:v>2075.0</c:v>
                </c:pt>
                <c:pt idx="116">
                  <c:v>2076.0</c:v>
                </c:pt>
                <c:pt idx="117">
                  <c:v>2077.0</c:v>
                </c:pt>
                <c:pt idx="118">
                  <c:v>2078.0</c:v>
                </c:pt>
                <c:pt idx="119">
                  <c:v>2079.0</c:v>
                </c:pt>
                <c:pt idx="120">
                  <c:v>2080.0</c:v>
                </c:pt>
                <c:pt idx="121">
                  <c:v>2081.0</c:v>
                </c:pt>
                <c:pt idx="122">
                  <c:v>2082.0</c:v>
                </c:pt>
                <c:pt idx="123">
                  <c:v>2083.0</c:v>
                </c:pt>
                <c:pt idx="124">
                  <c:v>2084.0</c:v>
                </c:pt>
                <c:pt idx="125">
                  <c:v>2085.0</c:v>
                </c:pt>
                <c:pt idx="126">
                  <c:v>2086.0</c:v>
                </c:pt>
                <c:pt idx="127">
                  <c:v>2087.0</c:v>
                </c:pt>
                <c:pt idx="128">
                  <c:v>2088.0</c:v>
                </c:pt>
                <c:pt idx="129">
                  <c:v>2089.0</c:v>
                </c:pt>
                <c:pt idx="130">
                  <c:v>2090.0</c:v>
                </c:pt>
                <c:pt idx="131">
                  <c:v>2091.0</c:v>
                </c:pt>
                <c:pt idx="132">
                  <c:v>2092.0</c:v>
                </c:pt>
                <c:pt idx="133">
                  <c:v>2093.0</c:v>
                </c:pt>
                <c:pt idx="134">
                  <c:v>2094.0</c:v>
                </c:pt>
                <c:pt idx="135">
                  <c:v>2095.0</c:v>
                </c:pt>
                <c:pt idx="136">
                  <c:v>2096.0</c:v>
                </c:pt>
                <c:pt idx="137">
                  <c:v>2097.0</c:v>
                </c:pt>
                <c:pt idx="138">
                  <c:v>2098.0</c:v>
                </c:pt>
                <c:pt idx="139">
                  <c:v>2099.0</c:v>
                </c:pt>
                <c:pt idx="140">
                  <c:v>2100.0</c:v>
                </c:pt>
                <c:pt idx="141">
                  <c:v>2101.0</c:v>
                </c:pt>
                <c:pt idx="142">
                  <c:v>2102.0</c:v>
                </c:pt>
                <c:pt idx="143">
                  <c:v>2103.0</c:v>
                </c:pt>
                <c:pt idx="144">
                  <c:v>2104.0</c:v>
                </c:pt>
                <c:pt idx="145">
                  <c:v>2105.0</c:v>
                </c:pt>
                <c:pt idx="146">
                  <c:v>2106.0</c:v>
                </c:pt>
                <c:pt idx="147">
                  <c:v>2107.0</c:v>
                </c:pt>
                <c:pt idx="148">
                  <c:v>2108.0</c:v>
                </c:pt>
                <c:pt idx="149">
                  <c:v>2109.0</c:v>
                </c:pt>
                <c:pt idx="150">
                  <c:v>2110.0</c:v>
                </c:pt>
                <c:pt idx="151">
                  <c:v>2111.0</c:v>
                </c:pt>
                <c:pt idx="152">
                  <c:v>2112.0</c:v>
                </c:pt>
                <c:pt idx="153">
                  <c:v>2113.0</c:v>
                </c:pt>
                <c:pt idx="154">
                  <c:v>2114.0</c:v>
                </c:pt>
                <c:pt idx="155">
                  <c:v>2115.0</c:v>
                </c:pt>
                <c:pt idx="156">
                  <c:v>2116.0</c:v>
                </c:pt>
                <c:pt idx="157">
                  <c:v>2117.0</c:v>
                </c:pt>
                <c:pt idx="158">
                  <c:v>2118.0</c:v>
                </c:pt>
                <c:pt idx="159">
                  <c:v>2119.0</c:v>
                </c:pt>
                <c:pt idx="160">
                  <c:v>2120.0</c:v>
                </c:pt>
                <c:pt idx="161">
                  <c:v>2121.0</c:v>
                </c:pt>
                <c:pt idx="162">
                  <c:v>2122.0</c:v>
                </c:pt>
                <c:pt idx="163">
                  <c:v>2123.0</c:v>
                </c:pt>
                <c:pt idx="164">
                  <c:v>2124.0</c:v>
                </c:pt>
                <c:pt idx="165">
                  <c:v>2125.0</c:v>
                </c:pt>
                <c:pt idx="166">
                  <c:v>2126.0</c:v>
                </c:pt>
                <c:pt idx="167">
                  <c:v>2127.0</c:v>
                </c:pt>
                <c:pt idx="168">
                  <c:v>2128.0</c:v>
                </c:pt>
                <c:pt idx="169">
                  <c:v>2129.0</c:v>
                </c:pt>
                <c:pt idx="170">
                  <c:v>2130.0</c:v>
                </c:pt>
                <c:pt idx="171">
                  <c:v>2131.0</c:v>
                </c:pt>
                <c:pt idx="172">
                  <c:v>2132.0</c:v>
                </c:pt>
                <c:pt idx="173">
                  <c:v>2133.0</c:v>
                </c:pt>
                <c:pt idx="174">
                  <c:v>2134.0</c:v>
                </c:pt>
                <c:pt idx="175">
                  <c:v>2135.0</c:v>
                </c:pt>
                <c:pt idx="176">
                  <c:v>2136.0</c:v>
                </c:pt>
                <c:pt idx="177">
                  <c:v>2137.0</c:v>
                </c:pt>
                <c:pt idx="178">
                  <c:v>2138.0</c:v>
                </c:pt>
                <c:pt idx="179">
                  <c:v>2139.0</c:v>
                </c:pt>
                <c:pt idx="180">
                  <c:v>2140.0</c:v>
                </c:pt>
                <c:pt idx="181">
                  <c:v>2141.0</c:v>
                </c:pt>
                <c:pt idx="182">
                  <c:v>2142.0</c:v>
                </c:pt>
                <c:pt idx="183">
                  <c:v>2143.0</c:v>
                </c:pt>
                <c:pt idx="184">
                  <c:v>2144.0</c:v>
                </c:pt>
                <c:pt idx="185">
                  <c:v>2145.0</c:v>
                </c:pt>
                <c:pt idx="186">
                  <c:v>2146.0</c:v>
                </c:pt>
                <c:pt idx="187">
                  <c:v>2147.0</c:v>
                </c:pt>
                <c:pt idx="188">
                  <c:v>2148.0</c:v>
                </c:pt>
                <c:pt idx="189">
                  <c:v>2149.0</c:v>
                </c:pt>
                <c:pt idx="190">
                  <c:v>2150.0</c:v>
                </c:pt>
                <c:pt idx="191">
                  <c:v>2151.0</c:v>
                </c:pt>
                <c:pt idx="192">
                  <c:v>2152.0</c:v>
                </c:pt>
                <c:pt idx="193">
                  <c:v>2153.0</c:v>
                </c:pt>
                <c:pt idx="194">
                  <c:v>2154.0</c:v>
                </c:pt>
                <c:pt idx="195">
                  <c:v>2155.0</c:v>
                </c:pt>
                <c:pt idx="196">
                  <c:v>2156.0</c:v>
                </c:pt>
                <c:pt idx="197">
                  <c:v>2157.0</c:v>
                </c:pt>
                <c:pt idx="198">
                  <c:v>2158.0</c:v>
                </c:pt>
                <c:pt idx="199">
                  <c:v>2159.0</c:v>
                </c:pt>
                <c:pt idx="200">
                  <c:v>2160.0</c:v>
                </c:pt>
                <c:pt idx="201">
                  <c:v>10000.0</c:v>
                </c:pt>
              </c:numCache>
            </c:numRef>
          </c:cat>
          <c:val>
            <c:numRef>
              <c:f>'Cumulative distributions'!$B$2:$B$203</c:f>
              <c:numCache>
                <c:formatCode>General</c:formatCode>
                <c:ptCount val="202"/>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0.0172413793103448</c:v>
                </c:pt>
                <c:pt idx="18">
                  <c:v>0.0172413793103448</c:v>
                </c:pt>
                <c:pt idx="19">
                  <c:v>0.0344827586206896</c:v>
                </c:pt>
                <c:pt idx="20">
                  <c:v>0.0344827586206896</c:v>
                </c:pt>
                <c:pt idx="21">
                  <c:v>0.0344827586206896</c:v>
                </c:pt>
                <c:pt idx="22">
                  <c:v>0.0344827586206896</c:v>
                </c:pt>
                <c:pt idx="23">
                  <c:v>0.0344827586206896</c:v>
                </c:pt>
                <c:pt idx="24">
                  <c:v>0.0344827586206896</c:v>
                </c:pt>
                <c:pt idx="25">
                  <c:v>0.0344827586206896</c:v>
                </c:pt>
                <c:pt idx="26">
                  <c:v>0.0689655172413793</c:v>
                </c:pt>
                <c:pt idx="27">
                  <c:v>0.0689655172413793</c:v>
                </c:pt>
                <c:pt idx="28">
                  <c:v>0.0862068965517241</c:v>
                </c:pt>
                <c:pt idx="29">
                  <c:v>0.0862068965517241</c:v>
                </c:pt>
                <c:pt idx="30">
                  <c:v>0.0862068965517241</c:v>
                </c:pt>
                <c:pt idx="31">
                  <c:v>0.0862068965517241</c:v>
                </c:pt>
                <c:pt idx="32">
                  <c:v>0.0862068965517241</c:v>
                </c:pt>
                <c:pt idx="33">
                  <c:v>0.103448275862069</c:v>
                </c:pt>
                <c:pt idx="34">
                  <c:v>0.103448275862069</c:v>
                </c:pt>
                <c:pt idx="35">
                  <c:v>0.103448275862069</c:v>
                </c:pt>
                <c:pt idx="36">
                  <c:v>0.103448275862069</c:v>
                </c:pt>
                <c:pt idx="37">
                  <c:v>0.103448275862069</c:v>
                </c:pt>
                <c:pt idx="38">
                  <c:v>0.103448275862069</c:v>
                </c:pt>
                <c:pt idx="39">
                  <c:v>0.103448275862069</c:v>
                </c:pt>
                <c:pt idx="40">
                  <c:v>0.103448275862069</c:v>
                </c:pt>
                <c:pt idx="41">
                  <c:v>0.103448275862069</c:v>
                </c:pt>
                <c:pt idx="42">
                  <c:v>0.103448275862069</c:v>
                </c:pt>
                <c:pt idx="43">
                  <c:v>0.103448275862069</c:v>
                </c:pt>
                <c:pt idx="44">
                  <c:v>0.103448275862069</c:v>
                </c:pt>
                <c:pt idx="45">
                  <c:v>0.103448275862069</c:v>
                </c:pt>
                <c:pt idx="46">
                  <c:v>0.103448275862069</c:v>
                </c:pt>
                <c:pt idx="47">
                  <c:v>0.103448275862069</c:v>
                </c:pt>
                <c:pt idx="48">
                  <c:v>0.103448275862069</c:v>
                </c:pt>
                <c:pt idx="49">
                  <c:v>0.103448275862069</c:v>
                </c:pt>
                <c:pt idx="50">
                  <c:v>0.103448275862069</c:v>
                </c:pt>
                <c:pt idx="51">
                  <c:v>0.120689655172414</c:v>
                </c:pt>
                <c:pt idx="52">
                  <c:v>0.120689655172414</c:v>
                </c:pt>
                <c:pt idx="53">
                  <c:v>0.120689655172414</c:v>
                </c:pt>
                <c:pt idx="54">
                  <c:v>0.120689655172414</c:v>
                </c:pt>
                <c:pt idx="55">
                  <c:v>0.120689655172414</c:v>
                </c:pt>
                <c:pt idx="56">
                  <c:v>0.120689655172414</c:v>
                </c:pt>
                <c:pt idx="57">
                  <c:v>0.120689655172414</c:v>
                </c:pt>
                <c:pt idx="58">
                  <c:v>0.137931034482759</c:v>
                </c:pt>
                <c:pt idx="59">
                  <c:v>0.137931034482759</c:v>
                </c:pt>
                <c:pt idx="60">
                  <c:v>0.155172413793103</c:v>
                </c:pt>
                <c:pt idx="61">
                  <c:v>0.206896551724138</c:v>
                </c:pt>
                <c:pt idx="62">
                  <c:v>0.206896551724138</c:v>
                </c:pt>
                <c:pt idx="63">
                  <c:v>0.206896551724138</c:v>
                </c:pt>
                <c:pt idx="64">
                  <c:v>0.206896551724138</c:v>
                </c:pt>
                <c:pt idx="65">
                  <c:v>0.206896551724138</c:v>
                </c:pt>
                <c:pt idx="66">
                  <c:v>0.224137931034483</c:v>
                </c:pt>
                <c:pt idx="67">
                  <c:v>0.258620689655172</c:v>
                </c:pt>
                <c:pt idx="68">
                  <c:v>0.275862068965517</c:v>
                </c:pt>
                <c:pt idx="69">
                  <c:v>0.293103448275862</c:v>
                </c:pt>
                <c:pt idx="70">
                  <c:v>0.310344827586207</c:v>
                </c:pt>
                <c:pt idx="71">
                  <c:v>0.431034482758621</c:v>
                </c:pt>
                <c:pt idx="72">
                  <c:v>0.431034482758621</c:v>
                </c:pt>
                <c:pt idx="73">
                  <c:v>0.448275862068965</c:v>
                </c:pt>
                <c:pt idx="74">
                  <c:v>0.448275862068965</c:v>
                </c:pt>
                <c:pt idx="75">
                  <c:v>0.448275862068965</c:v>
                </c:pt>
                <c:pt idx="76">
                  <c:v>0.5</c:v>
                </c:pt>
                <c:pt idx="77">
                  <c:v>0.5</c:v>
                </c:pt>
                <c:pt idx="78">
                  <c:v>0.5</c:v>
                </c:pt>
                <c:pt idx="79">
                  <c:v>0.517241379310345</c:v>
                </c:pt>
                <c:pt idx="80">
                  <c:v>0.53448275862069</c:v>
                </c:pt>
                <c:pt idx="81">
                  <c:v>0.568965517241379</c:v>
                </c:pt>
                <c:pt idx="82">
                  <c:v>0.586206896551724</c:v>
                </c:pt>
                <c:pt idx="83">
                  <c:v>0.603448275862069</c:v>
                </c:pt>
                <c:pt idx="84">
                  <c:v>0.603448275862069</c:v>
                </c:pt>
                <c:pt idx="85">
                  <c:v>0.603448275862069</c:v>
                </c:pt>
                <c:pt idx="86">
                  <c:v>0.620689655172414</c:v>
                </c:pt>
                <c:pt idx="87">
                  <c:v>0.620689655172414</c:v>
                </c:pt>
                <c:pt idx="88">
                  <c:v>0.620689655172414</c:v>
                </c:pt>
                <c:pt idx="89">
                  <c:v>0.637931034482759</c:v>
                </c:pt>
                <c:pt idx="90">
                  <c:v>0.637931034482759</c:v>
                </c:pt>
                <c:pt idx="91">
                  <c:v>0.689655172413793</c:v>
                </c:pt>
                <c:pt idx="92">
                  <c:v>0.689655172413793</c:v>
                </c:pt>
                <c:pt idx="93">
                  <c:v>0.706896551724138</c:v>
                </c:pt>
                <c:pt idx="94">
                  <c:v>0.706896551724138</c:v>
                </c:pt>
                <c:pt idx="95">
                  <c:v>0.724137931034483</c:v>
                </c:pt>
                <c:pt idx="96">
                  <c:v>0.724137931034483</c:v>
                </c:pt>
                <c:pt idx="97">
                  <c:v>0.724137931034483</c:v>
                </c:pt>
                <c:pt idx="98">
                  <c:v>0.724137931034483</c:v>
                </c:pt>
                <c:pt idx="99">
                  <c:v>0.724137931034483</c:v>
                </c:pt>
                <c:pt idx="100">
                  <c:v>0.724137931034483</c:v>
                </c:pt>
                <c:pt idx="101">
                  <c:v>0.724137931034483</c:v>
                </c:pt>
                <c:pt idx="102">
                  <c:v>0.741379310344828</c:v>
                </c:pt>
                <c:pt idx="103">
                  <c:v>0.775862068965517</c:v>
                </c:pt>
                <c:pt idx="104">
                  <c:v>0.775862068965517</c:v>
                </c:pt>
                <c:pt idx="105">
                  <c:v>0.775862068965517</c:v>
                </c:pt>
                <c:pt idx="106">
                  <c:v>0.775862068965517</c:v>
                </c:pt>
                <c:pt idx="107">
                  <c:v>0.775862068965517</c:v>
                </c:pt>
                <c:pt idx="108">
                  <c:v>0.775862068965517</c:v>
                </c:pt>
                <c:pt idx="109">
                  <c:v>0.775862068965517</c:v>
                </c:pt>
                <c:pt idx="110">
                  <c:v>0.775862068965517</c:v>
                </c:pt>
                <c:pt idx="111">
                  <c:v>0.775862068965517</c:v>
                </c:pt>
                <c:pt idx="112">
                  <c:v>0.775862068965517</c:v>
                </c:pt>
                <c:pt idx="113">
                  <c:v>0.775862068965517</c:v>
                </c:pt>
                <c:pt idx="114">
                  <c:v>0.775862068965517</c:v>
                </c:pt>
                <c:pt idx="115">
                  <c:v>0.775862068965517</c:v>
                </c:pt>
                <c:pt idx="116">
                  <c:v>0.775862068965517</c:v>
                </c:pt>
                <c:pt idx="117">
                  <c:v>0.775862068965517</c:v>
                </c:pt>
                <c:pt idx="118">
                  <c:v>0.775862068965517</c:v>
                </c:pt>
                <c:pt idx="119">
                  <c:v>0.775862068965517</c:v>
                </c:pt>
                <c:pt idx="120">
                  <c:v>0.775862068965517</c:v>
                </c:pt>
                <c:pt idx="121">
                  <c:v>0.775862068965517</c:v>
                </c:pt>
                <c:pt idx="122">
                  <c:v>0.775862068965517</c:v>
                </c:pt>
                <c:pt idx="123">
                  <c:v>0.775862068965517</c:v>
                </c:pt>
                <c:pt idx="124">
                  <c:v>0.775862068965517</c:v>
                </c:pt>
                <c:pt idx="125">
                  <c:v>0.775862068965517</c:v>
                </c:pt>
                <c:pt idx="126">
                  <c:v>0.775862068965517</c:v>
                </c:pt>
                <c:pt idx="127">
                  <c:v>0.775862068965517</c:v>
                </c:pt>
                <c:pt idx="128">
                  <c:v>0.775862068965517</c:v>
                </c:pt>
                <c:pt idx="129">
                  <c:v>0.775862068965517</c:v>
                </c:pt>
                <c:pt idx="130">
                  <c:v>0.775862068965517</c:v>
                </c:pt>
                <c:pt idx="131">
                  <c:v>0.775862068965517</c:v>
                </c:pt>
                <c:pt idx="132">
                  <c:v>0.775862068965517</c:v>
                </c:pt>
                <c:pt idx="133">
                  <c:v>0.793103448275862</c:v>
                </c:pt>
                <c:pt idx="134">
                  <c:v>0.793103448275862</c:v>
                </c:pt>
                <c:pt idx="135">
                  <c:v>0.793103448275862</c:v>
                </c:pt>
                <c:pt idx="136">
                  <c:v>0.793103448275862</c:v>
                </c:pt>
                <c:pt idx="137">
                  <c:v>0.793103448275862</c:v>
                </c:pt>
                <c:pt idx="138">
                  <c:v>0.793103448275862</c:v>
                </c:pt>
                <c:pt idx="139">
                  <c:v>0.793103448275862</c:v>
                </c:pt>
                <c:pt idx="140">
                  <c:v>0.793103448275862</c:v>
                </c:pt>
                <c:pt idx="141">
                  <c:v>0.827586206896552</c:v>
                </c:pt>
                <c:pt idx="142">
                  <c:v>0.862068965517241</c:v>
                </c:pt>
                <c:pt idx="143">
                  <c:v>0.862068965517241</c:v>
                </c:pt>
                <c:pt idx="144">
                  <c:v>0.862068965517241</c:v>
                </c:pt>
                <c:pt idx="145">
                  <c:v>0.862068965517241</c:v>
                </c:pt>
                <c:pt idx="146">
                  <c:v>0.862068965517241</c:v>
                </c:pt>
                <c:pt idx="147">
                  <c:v>0.862068965517241</c:v>
                </c:pt>
                <c:pt idx="148">
                  <c:v>0.862068965517241</c:v>
                </c:pt>
                <c:pt idx="149">
                  <c:v>0.879310344827586</c:v>
                </c:pt>
                <c:pt idx="150">
                  <c:v>0.879310344827586</c:v>
                </c:pt>
                <c:pt idx="151">
                  <c:v>0.879310344827586</c:v>
                </c:pt>
                <c:pt idx="152">
                  <c:v>0.879310344827586</c:v>
                </c:pt>
                <c:pt idx="153">
                  <c:v>0.913793103448276</c:v>
                </c:pt>
                <c:pt idx="154">
                  <c:v>0.913793103448276</c:v>
                </c:pt>
                <c:pt idx="155">
                  <c:v>0.913793103448276</c:v>
                </c:pt>
                <c:pt idx="156">
                  <c:v>0.913793103448276</c:v>
                </c:pt>
                <c:pt idx="157">
                  <c:v>0.913793103448276</c:v>
                </c:pt>
                <c:pt idx="158">
                  <c:v>0.913793103448276</c:v>
                </c:pt>
                <c:pt idx="159">
                  <c:v>0.913793103448276</c:v>
                </c:pt>
                <c:pt idx="160">
                  <c:v>0.913793103448276</c:v>
                </c:pt>
                <c:pt idx="161">
                  <c:v>0.913793103448276</c:v>
                </c:pt>
                <c:pt idx="162">
                  <c:v>0.913793103448276</c:v>
                </c:pt>
                <c:pt idx="163">
                  <c:v>0.913793103448276</c:v>
                </c:pt>
                <c:pt idx="164">
                  <c:v>0.913793103448276</c:v>
                </c:pt>
                <c:pt idx="165">
                  <c:v>0.913793103448276</c:v>
                </c:pt>
                <c:pt idx="166">
                  <c:v>0.913793103448276</c:v>
                </c:pt>
                <c:pt idx="167">
                  <c:v>0.913793103448276</c:v>
                </c:pt>
                <c:pt idx="168">
                  <c:v>0.913793103448276</c:v>
                </c:pt>
                <c:pt idx="169">
                  <c:v>0.913793103448276</c:v>
                </c:pt>
                <c:pt idx="170">
                  <c:v>0.913793103448276</c:v>
                </c:pt>
                <c:pt idx="171">
                  <c:v>0.913793103448276</c:v>
                </c:pt>
                <c:pt idx="172">
                  <c:v>0.913793103448276</c:v>
                </c:pt>
                <c:pt idx="173">
                  <c:v>0.913793103448276</c:v>
                </c:pt>
                <c:pt idx="174">
                  <c:v>0.913793103448276</c:v>
                </c:pt>
                <c:pt idx="175">
                  <c:v>0.913793103448276</c:v>
                </c:pt>
                <c:pt idx="176">
                  <c:v>0.913793103448276</c:v>
                </c:pt>
                <c:pt idx="177">
                  <c:v>0.913793103448276</c:v>
                </c:pt>
                <c:pt idx="178">
                  <c:v>0.913793103448276</c:v>
                </c:pt>
                <c:pt idx="179">
                  <c:v>0.913793103448276</c:v>
                </c:pt>
                <c:pt idx="180">
                  <c:v>0.913793103448276</c:v>
                </c:pt>
                <c:pt idx="181">
                  <c:v>0.913793103448276</c:v>
                </c:pt>
                <c:pt idx="182">
                  <c:v>0.913793103448276</c:v>
                </c:pt>
                <c:pt idx="183">
                  <c:v>0.913793103448276</c:v>
                </c:pt>
                <c:pt idx="184">
                  <c:v>0.913793103448276</c:v>
                </c:pt>
                <c:pt idx="185">
                  <c:v>0.913793103448276</c:v>
                </c:pt>
                <c:pt idx="186">
                  <c:v>0.913793103448276</c:v>
                </c:pt>
                <c:pt idx="187">
                  <c:v>0.913793103448276</c:v>
                </c:pt>
                <c:pt idx="188">
                  <c:v>0.913793103448276</c:v>
                </c:pt>
                <c:pt idx="189">
                  <c:v>0.913793103448276</c:v>
                </c:pt>
                <c:pt idx="190">
                  <c:v>0.913793103448276</c:v>
                </c:pt>
                <c:pt idx="191">
                  <c:v>0.931034482758621</c:v>
                </c:pt>
                <c:pt idx="192">
                  <c:v>0.931034482758621</c:v>
                </c:pt>
                <c:pt idx="193">
                  <c:v>0.931034482758621</c:v>
                </c:pt>
                <c:pt idx="194">
                  <c:v>0.931034482758621</c:v>
                </c:pt>
                <c:pt idx="195">
                  <c:v>0.931034482758621</c:v>
                </c:pt>
                <c:pt idx="196">
                  <c:v>0.931034482758621</c:v>
                </c:pt>
                <c:pt idx="197">
                  <c:v>0.931034482758621</c:v>
                </c:pt>
                <c:pt idx="198">
                  <c:v>0.931034482758621</c:v>
                </c:pt>
                <c:pt idx="199">
                  <c:v>0.931034482758621</c:v>
                </c:pt>
                <c:pt idx="200">
                  <c:v>0.931034482758621</c:v>
                </c:pt>
                <c:pt idx="201">
                  <c:v>1.0</c:v>
                </c:pt>
              </c:numCache>
            </c:numRef>
          </c:val>
        </c:ser>
        <c:dLbls>
          <c:showLegendKey val="0"/>
          <c:showVal val="0"/>
          <c:showCatName val="0"/>
          <c:showSerName val="0"/>
          <c:showPercent val="0"/>
          <c:showBubbleSize val="0"/>
        </c:dLbls>
        <c:axId val="-2066907208"/>
        <c:axId val="-2066904216"/>
      </c:areaChart>
      <c:catAx>
        <c:axId val="-2066907208"/>
        <c:scaling>
          <c:orientation val="minMax"/>
        </c:scaling>
        <c:delete val="0"/>
        <c:axPos val="b"/>
        <c:numFmt formatCode="General" sourceLinked="1"/>
        <c:majorTickMark val="out"/>
        <c:minorTickMark val="none"/>
        <c:tickLblPos val="nextTo"/>
        <c:crossAx val="-2066904216"/>
        <c:crosses val="autoZero"/>
        <c:auto val="1"/>
        <c:lblAlgn val="ctr"/>
        <c:lblOffset val="100"/>
        <c:noMultiLvlLbl val="0"/>
      </c:catAx>
      <c:valAx>
        <c:axId val="-2066904216"/>
        <c:scaling>
          <c:orientation val="minMax"/>
          <c:max val="1.0"/>
        </c:scaling>
        <c:delete val="0"/>
        <c:axPos val="l"/>
        <c:majorGridlines/>
        <c:numFmt formatCode="General" sourceLinked="1"/>
        <c:majorTickMark val="out"/>
        <c:minorTickMark val="none"/>
        <c:tickLblPos val="nextTo"/>
        <c:crossAx val="-2066907208"/>
        <c:crosses val="autoZero"/>
        <c:crossBetween val="midCat"/>
      </c:valAx>
    </c:plotArea>
    <c:legend>
      <c:legendPos val="r"/>
      <c:overlay val="0"/>
    </c:legend>
    <c:plotVisOnly val="1"/>
    <c:dispBlanksAs val="zero"/>
    <c:showDLblsOverMax val="0"/>
  </c:chart>
  <c:printSettings>
    <c:headerFooter/>
    <c:pageMargins b="1.0" l="0.75" r="0.75" t="1.0"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areaChart>
        <c:grouping val="standard"/>
        <c:varyColors val="0"/>
        <c:ser>
          <c:idx val="0"/>
          <c:order val="0"/>
          <c:tx>
            <c:strRef>
              <c:f>'Cumulative distributions'!$H$1</c:f>
              <c:strCache>
                <c:ptCount val="1"/>
                <c:pt idx="0">
                  <c:v>Late AGI</c:v>
                </c:pt>
              </c:strCache>
            </c:strRef>
          </c:tx>
          <c:spPr>
            <a:solidFill>
              <a:schemeClr val="tx2">
                <a:lumMod val="40000"/>
                <a:lumOff val="60000"/>
                <a:alpha val="50000"/>
              </a:schemeClr>
            </a:solidFill>
            <a:ln w="25400">
              <a:noFill/>
            </a:ln>
          </c:spPr>
          <c:cat>
            <c:numRef>
              <c:f>'Cumulative distributions'!$A$52:$A$182</c:f>
              <c:numCache>
                <c:formatCode>General</c:formatCode>
                <c:ptCount val="131"/>
                <c:pt idx="0">
                  <c:v>2010.0</c:v>
                </c:pt>
                <c:pt idx="1">
                  <c:v>2011.0</c:v>
                </c:pt>
                <c:pt idx="2">
                  <c:v>2012.0</c:v>
                </c:pt>
                <c:pt idx="3">
                  <c:v>2013.0</c:v>
                </c:pt>
                <c:pt idx="4">
                  <c:v>2014.0</c:v>
                </c:pt>
                <c:pt idx="5">
                  <c:v>2015.0</c:v>
                </c:pt>
                <c:pt idx="6">
                  <c:v>2016.0</c:v>
                </c:pt>
                <c:pt idx="7">
                  <c:v>2017.0</c:v>
                </c:pt>
                <c:pt idx="8">
                  <c:v>2018.0</c:v>
                </c:pt>
                <c:pt idx="9">
                  <c:v>2019.0</c:v>
                </c:pt>
                <c:pt idx="10">
                  <c:v>2020.0</c:v>
                </c:pt>
                <c:pt idx="11">
                  <c:v>2021.0</c:v>
                </c:pt>
                <c:pt idx="12">
                  <c:v>2022.0</c:v>
                </c:pt>
                <c:pt idx="13">
                  <c:v>2023.0</c:v>
                </c:pt>
                <c:pt idx="14">
                  <c:v>2024.0</c:v>
                </c:pt>
                <c:pt idx="15">
                  <c:v>2025.0</c:v>
                </c:pt>
                <c:pt idx="16">
                  <c:v>2026.0</c:v>
                </c:pt>
                <c:pt idx="17">
                  <c:v>2027.0</c:v>
                </c:pt>
                <c:pt idx="18">
                  <c:v>2028.0</c:v>
                </c:pt>
                <c:pt idx="19">
                  <c:v>2029.0</c:v>
                </c:pt>
                <c:pt idx="20">
                  <c:v>2030.0</c:v>
                </c:pt>
                <c:pt idx="21">
                  <c:v>2031.0</c:v>
                </c:pt>
                <c:pt idx="22">
                  <c:v>2032.0</c:v>
                </c:pt>
                <c:pt idx="23">
                  <c:v>2033.0</c:v>
                </c:pt>
                <c:pt idx="24">
                  <c:v>2034.0</c:v>
                </c:pt>
                <c:pt idx="25">
                  <c:v>2035.0</c:v>
                </c:pt>
                <c:pt idx="26">
                  <c:v>2036.0</c:v>
                </c:pt>
                <c:pt idx="27">
                  <c:v>2037.0</c:v>
                </c:pt>
                <c:pt idx="28">
                  <c:v>2038.0</c:v>
                </c:pt>
                <c:pt idx="29">
                  <c:v>2039.0</c:v>
                </c:pt>
                <c:pt idx="30">
                  <c:v>2040.0</c:v>
                </c:pt>
                <c:pt idx="31">
                  <c:v>2041.0</c:v>
                </c:pt>
                <c:pt idx="32">
                  <c:v>2042.0</c:v>
                </c:pt>
                <c:pt idx="33">
                  <c:v>2043.0</c:v>
                </c:pt>
                <c:pt idx="34">
                  <c:v>2044.0</c:v>
                </c:pt>
                <c:pt idx="35">
                  <c:v>2045.0</c:v>
                </c:pt>
                <c:pt idx="36">
                  <c:v>2046.0</c:v>
                </c:pt>
                <c:pt idx="37">
                  <c:v>2047.0</c:v>
                </c:pt>
                <c:pt idx="38">
                  <c:v>2048.0</c:v>
                </c:pt>
                <c:pt idx="39">
                  <c:v>2049.0</c:v>
                </c:pt>
                <c:pt idx="40">
                  <c:v>2050.0</c:v>
                </c:pt>
                <c:pt idx="41">
                  <c:v>2051.0</c:v>
                </c:pt>
                <c:pt idx="42">
                  <c:v>2052.0</c:v>
                </c:pt>
                <c:pt idx="43">
                  <c:v>2053.0</c:v>
                </c:pt>
                <c:pt idx="44">
                  <c:v>2054.0</c:v>
                </c:pt>
                <c:pt idx="45">
                  <c:v>2055.0</c:v>
                </c:pt>
                <c:pt idx="46">
                  <c:v>2056.0</c:v>
                </c:pt>
                <c:pt idx="47">
                  <c:v>2057.0</c:v>
                </c:pt>
                <c:pt idx="48">
                  <c:v>2058.0</c:v>
                </c:pt>
                <c:pt idx="49">
                  <c:v>2059.0</c:v>
                </c:pt>
                <c:pt idx="50">
                  <c:v>2060.0</c:v>
                </c:pt>
                <c:pt idx="51">
                  <c:v>2061.0</c:v>
                </c:pt>
                <c:pt idx="52">
                  <c:v>2062.0</c:v>
                </c:pt>
                <c:pt idx="53">
                  <c:v>2063.0</c:v>
                </c:pt>
                <c:pt idx="54">
                  <c:v>2064.0</c:v>
                </c:pt>
                <c:pt idx="55">
                  <c:v>2065.0</c:v>
                </c:pt>
                <c:pt idx="56">
                  <c:v>2066.0</c:v>
                </c:pt>
                <c:pt idx="57">
                  <c:v>2067.0</c:v>
                </c:pt>
                <c:pt idx="58">
                  <c:v>2068.0</c:v>
                </c:pt>
                <c:pt idx="59">
                  <c:v>2069.0</c:v>
                </c:pt>
                <c:pt idx="60">
                  <c:v>2070.0</c:v>
                </c:pt>
                <c:pt idx="61">
                  <c:v>2071.0</c:v>
                </c:pt>
                <c:pt idx="62">
                  <c:v>2072.0</c:v>
                </c:pt>
                <c:pt idx="63">
                  <c:v>2073.0</c:v>
                </c:pt>
                <c:pt idx="64">
                  <c:v>2074.0</c:v>
                </c:pt>
                <c:pt idx="65">
                  <c:v>2075.0</c:v>
                </c:pt>
                <c:pt idx="66">
                  <c:v>2076.0</c:v>
                </c:pt>
                <c:pt idx="67">
                  <c:v>2077.0</c:v>
                </c:pt>
                <c:pt idx="68">
                  <c:v>2078.0</c:v>
                </c:pt>
                <c:pt idx="69">
                  <c:v>2079.0</c:v>
                </c:pt>
                <c:pt idx="70">
                  <c:v>2080.0</c:v>
                </c:pt>
                <c:pt idx="71">
                  <c:v>2081.0</c:v>
                </c:pt>
                <c:pt idx="72">
                  <c:v>2082.0</c:v>
                </c:pt>
                <c:pt idx="73">
                  <c:v>2083.0</c:v>
                </c:pt>
                <c:pt idx="74">
                  <c:v>2084.0</c:v>
                </c:pt>
                <c:pt idx="75">
                  <c:v>2085.0</c:v>
                </c:pt>
                <c:pt idx="76">
                  <c:v>2086.0</c:v>
                </c:pt>
                <c:pt idx="77">
                  <c:v>2087.0</c:v>
                </c:pt>
                <c:pt idx="78">
                  <c:v>2088.0</c:v>
                </c:pt>
                <c:pt idx="79">
                  <c:v>2089.0</c:v>
                </c:pt>
                <c:pt idx="80">
                  <c:v>2090.0</c:v>
                </c:pt>
                <c:pt idx="81">
                  <c:v>2091.0</c:v>
                </c:pt>
                <c:pt idx="82">
                  <c:v>2092.0</c:v>
                </c:pt>
                <c:pt idx="83">
                  <c:v>2093.0</c:v>
                </c:pt>
                <c:pt idx="84">
                  <c:v>2094.0</c:v>
                </c:pt>
                <c:pt idx="85">
                  <c:v>2095.0</c:v>
                </c:pt>
                <c:pt idx="86">
                  <c:v>2096.0</c:v>
                </c:pt>
                <c:pt idx="87">
                  <c:v>2097.0</c:v>
                </c:pt>
                <c:pt idx="88">
                  <c:v>2098.0</c:v>
                </c:pt>
                <c:pt idx="89">
                  <c:v>2099.0</c:v>
                </c:pt>
                <c:pt idx="90">
                  <c:v>2100.0</c:v>
                </c:pt>
                <c:pt idx="91">
                  <c:v>2101.0</c:v>
                </c:pt>
                <c:pt idx="92">
                  <c:v>2102.0</c:v>
                </c:pt>
                <c:pt idx="93">
                  <c:v>2103.0</c:v>
                </c:pt>
                <c:pt idx="94">
                  <c:v>2104.0</c:v>
                </c:pt>
                <c:pt idx="95">
                  <c:v>2105.0</c:v>
                </c:pt>
                <c:pt idx="96">
                  <c:v>2106.0</c:v>
                </c:pt>
                <c:pt idx="97">
                  <c:v>2107.0</c:v>
                </c:pt>
                <c:pt idx="98">
                  <c:v>2108.0</c:v>
                </c:pt>
                <c:pt idx="99">
                  <c:v>2109.0</c:v>
                </c:pt>
                <c:pt idx="100">
                  <c:v>2110.0</c:v>
                </c:pt>
                <c:pt idx="101">
                  <c:v>2111.0</c:v>
                </c:pt>
                <c:pt idx="102">
                  <c:v>2112.0</c:v>
                </c:pt>
                <c:pt idx="103">
                  <c:v>2113.0</c:v>
                </c:pt>
                <c:pt idx="104">
                  <c:v>2114.0</c:v>
                </c:pt>
                <c:pt idx="105">
                  <c:v>2115.0</c:v>
                </c:pt>
                <c:pt idx="106">
                  <c:v>2116.0</c:v>
                </c:pt>
                <c:pt idx="107">
                  <c:v>2117.0</c:v>
                </c:pt>
                <c:pt idx="108">
                  <c:v>2118.0</c:v>
                </c:pt>
                <c:pt idx="109">
                  <c:v>2119.0</c:v>
                </c:pt>
                <c:pt idx="110">
                  <c:v>2120.0</c:v>
                </c:pt>
                <c:pt idx="111">
                  <c:v>2121.0</c:v>
                </c:pt>
                <c:pt idx="112">
                  <c:v>2122.0</c:v>
                </c:pt>
                <c:pt idx="113">
                  <c:v>2123.0</c:v>
                </c:pt>
                <c:pt idx="114">
                  <c:v>2124.0</c:v>
                </c:pt>
                <c:pt idx="115">
                  <c:v>2125.0</c:v>
                </c:pt>
                <c:pt idx="116">
                  <c:v>2126.0</c:v>
                </c:pt>
                <c:pt idx="117">
                  <c:v>2127.0</c:v>
                </c:pt>
                <c:pt idx="118">
                  <c:v>2128.0</c:v>
                </c:pt>
                <c:pt idx="119">
                  <c:v>2129.0</c:v>
                </c:pt>
                <c:pt idx="120">
                  <c:v>2130.0</c:v>
                </c:pt>
                <c:pt idx="121">
                  <c:v>2131.0</c:v>
                </c:pt>
                <c:pt idx="122">
                  <c:v>2132.0</c:v>
                </c:pt>
                <c:pt idx="123">
                  <c:v>2133.0</c:v>
                </c:pt>
                <c:pt idx="124">
                  <c:v>2134.0</c:v>
                </c:pt>
                <c:pt idx="125">
                  <c:v>2135.0</c:v>
                </c:pt>
                <c:pt idx="126">
                  <c:v>2136.0</c:v>
                </c:pt>
                <c:pt idx="127">
                  <c:v>2137.0</c:v>
                </c:pt>
                <c:pt idx="128">
                  <c:v>2138.0</c:v>
                </c:pt>
                <c:pt idx="129">
                  <c:v>2139.0</c:v>
                </c:pt>
                <c:pt idx="130">
                  <c:v>2140.0</c:v>
                </c:pt>
              </c:numCache>
            </c:numRef>
          </c:cat>
          <c:val>
            <c:numRef>
              <c:f>'Cumulative distributions'!$H$52:$H$182</c:f>
              <c:numCache>
                <c:formatCode>General</c:formatCode>
                <c:ptCount val="131"/>
                <c:pt idx="0">
                  <c:v>0.0</c:v>
                </c:pt>
                <c:pt idx="1">
                  <c:v>0.0</c:v>
                </c:pt>
                <c:pt idx="2">
                  <c:v>0.0</c:v>
                </c:pt>
                <c:pt idx="3">
                  <c:v>0.0</c:v>
                </c:pt>
                <c:pt idx="4">
                  <c:v>0.0</c:v>
                </c:pt>
                <c:pt idx="5">
                  <c:v>0.0</c:v>
                </c:pt>
                <c:pt idx="6">
                  <c:v>0.0</c:v>
                </c:pt>
                <c:pt idx="7">
                  <c:v>0.0</c:v>
                </c:pt>
                <c:pt idx="8">
                  <c:v>0.0</c:v>
                </c:pt>
                <c:pt idx="9">
                  <c:v>0.0</c:v>
                </c:pt>
                <c:pt idx="10">
                  <c:v>0.0</c:v>
                </c:pt>
                <c:pt idx="11">
                  <c:v>0.0769230769230769</c:v>
                </c:pt>
                <c:pt idx="12">
                  <c:v>0.0769230769230769</c:v>
                </c:pt>
                <c:pt idx="13">
                  <c:v>0.0769230769230769</c:v>
                </c:pt>
                <c:pt idx="14">
                  <c:v>0.0769230769230769</c:v>
                </c:pt>
                <c:pt idx="15">
                  <c:v>0.0769230769230769</c:v>
                </c:pt>
                <c:pt idx="16">
                  <c:v>0.153846153846154</c:v>
                </c:pt>
                <c:pt idx="17">
                  <c:v>0.230769230769231</c:v>
                </c:pt>
                <c:pt idx="18">
                  <c:v>0.307692307692308</c:v>
                </c:pt>
                <c:pt idx="19">
                  <c:v>0.307692307692308</c:v>
                </c:pt>
                <c:pt idx="20">
                  <c:v>0.307692307692308</c:v>
                </c:pt>
                <c:pt idx="21">
                  <c:v>0.461538461538462</c:v>
                </c:pt>
                <c:pt idx="22">
                  <c:v>0.461538461538462</c:v>
                </c:pt>
                <c:pt idx="23">
                  <c:v>0.538461538461538</c:v>
                </c:pt>
                <c:pt idx="24">
                  <c:v>0.538461538461538</c:v>
                </c:pt>
                <c:pt idx="25">
                  <c:v>0.538461538461538</c:v>
                </c:pt>
                <c:pt idx="26">
                  <c:v>0.615384615384615</c:v>
                </c:pt>
                <c:pt idx="27">
                  <c:v>0.615384615384615</c:v>
                </c:pt>
                <c:pt idx="28">
                  <c:v>0.615384615384615</c:v>
                </c:pt>
                <c:pt idx="29">
                  <c:v>0.615384615384615</c:v>
                </c:pt>
                <c:pt idx="30">
                  <c:v>0.615384615384615</c:v>
                </c:pt>
                <c:pt idx="31">
                  <c:v>0.615384615384615</c:v>
                </c:pt>
                <c:pt idx="32">
                  <c:v>0.692307692307692</c:v>
                </c:pt>
                <c:pt idx="33">
                  <c:v>0.769230769230769</c:v>
                </c:pt>
                <c:pt idx="34">
                  <c:v>0.769230769230769</c:v>
                </c:pt>
                <c:pt idx="35">
                  <c:v>0.769230769230769</c:v>
                </c:pt>
                <c:pt idx="36">
                  <c:v>0.846153846153846</c:v>
                </c:pt>
                <c:pt idx="37">
                  <c:v>0.846153846153846</c:v>
                </c:pt>
                <c:pt idx="38">
                  <c:v>0.846153846153846</c:v>
                </c:pt>
                <c:pt idx="39">
                  <c:v>0.846153846153846</c:v>
                </c:pt>
                <c:pt idx="40">
                  <c:v>0.846153846153846</c:v>
                </c:pt>
                <c:pt idx="41">
                  <c:v>0.846153846153846</c:v>
                </c:pt>
                <c:pt idx="42">
                  <c:v>0.846153846153846</c:v>
                </c:pt>
                <c:pt idx="43">
                  <c:v>0.923076923076923</c:v>
                </c:pt>
                <c:pt idx="44">
                  <c:v>0.923076923076923</c:v>
                </c:pt>
                <c:pt idx="45">
                  <c:v>0.923076923076923</c:v>
                </c:pt>
                <c:pt idx="46">
                  <c:v>0.923076923076923</c:v>
                </c:pt>
                <c:pt idx="47">
                  <c:v>0.923076923076923</c:v>
                </c:pt>
                <c:pt idx="48">
                  <c:v>0.923076923076923</c:v>
                </c:pt>
                <c:pt idx="49">
                  <c:v>0.923076923076923</c:v>
                </c:pt>
                <c:pt idx="50">
                  <c:v>0.923076923076923</c:v>
                </c:pt>
                <c:pt idx="51">
                  <c:v>0.923076923076923</c:v>
                </c:pt>
                <c:pt idx="52">
                  <c:v>0.923076923076923</c:v>
                </c:pt>
                <c:pt idx="53">
                  <c:v>0.923076923076923</c:v>
                </c:pt>
                <c:pt idx="54">
                  <c:v>0.923076923076923</c:v>
                </c:pt>
                <c:pt idx="55">
                  <c:v>0.923076923076923</c:v>
                </c:pt>
                <c:pt idx="56">
                  <c:v>0.923076923076923</c:v>
                </c:pt>
                <c:pt idx="57">
                  <c:v>0.923076923076923</c:v>
                </c:pt>
                <c:pt idx="58">
                  <c:v>0.923076923076923</c:v>
                </c:pt>
                <c:pt idx="59">
                  <c:v>0.923076923076923</c:v>
                </c:pt>
                <c:pt idx="60">
                  <c:v>0.923076923076923</c:v>
                </c:pt>
                <c:pt idx="61">
                  <c:v>0.923076923076923</c:v>
                </c:pt>
                <c:pt idx="62">
                  <c:v>0.923076923076923</c:v>
                </c:pt>
                <c:pt idx="63">
                  <c:v>0.923076923076923</c:v>
                </c:pt>
                <c:pt idx="64">
                  <c:v>0.923076923076923</c:v>
                </c:pt>
                <c:pt idx="65">
                  <c:v>0.923076923076923</c:v>
                </c:pt>
                <c:pt idx="66">
                  <c:v>0.923076923076923</c:v>
                </c:pt>
                <c:pt idx="67">
                  <c:v>0.923076923076923</c:v>
                </c:pt>
                <c:pt idx="68">
                  <c:v>0.923076923076923</c:v>
                </c:pt>
                <c:pt idx="69">
                  <c:v>0.923076923076923</c:v>
                </c:pt>
                <c:pt idx="70">
                  <c:v>0.923076923076923</c:v>
                </c:pt>
                <c:pt idx="71">
                  <c:v>0.923076923076923</c:v>
                </c:pt>
                <c:pt idx="72">
                  <c:v>0.923076923076923</c:v>
                </c:pt>
                <c:pt idx="73">
                  <c:v>0.923076923076923</c:v>
                </c:pt>
                <c:pt idx="74">
                  <c:v>0.923076923076923</c:v>
                </c:pt>
                <c:pt idx="75">
                  <c:v>0.923076923076923</c:v>
                </c:pt>
                <c:pt idx="76">
                  <c:v>0.923076923076923</c:v>
                </c:pt>
                <c:pt idx="77">
                  <c:v>0.923076923076923</c:v>
                </c:pt>
                <c:pt idx="78">
                  <c:v>0.923076923076923</c:v>
                </c:pt>
                <c:pt idx="79">
                  <c:v>0.923076923076923</c:v>
                </c:pt>
                <c:pt idx="80">
                  <c:v>0.923076923076923</c:v>
                </c:pt>
                <c:pt idx="81">
                  <c:v>0.923076923076923</c:v>
                </c:pt>
                <c:pt idx="82">
                  <c:v>0.923076923076923</c:v>
                </c:pt>
                <c:pt idx="83">
                  <c:v>0.923076923076923</c:v>
                </c:pt>
                <c:pt idx="84">
                  <c:v>0.923076923076923</c:v>
                </c:pt>
                <c:pt idx="85">
                  <c:v>0.923076923076923</c:v>
                </c:pt>
                <c:pt idx="86">
                  <c:v>0.923076923076923</c:v>
                </c:pt>
                <c:pt idx="87">
                  <c:v>0.923076923076923</c:v>
                </c:pt>
                <c:pt idx="88">
                  <c:v>0.923076923076923</c:v>
                </c:pt>
                <c:pt idx="89">
                  <c:v>0.923076923076923</c:v>
                </c:pt>
                <c:pt idx="90">
                  <c:v>0.923076923076923</c:v>
                </c:pt>
                <c:pt idx="91">
                  <c:v>0.923076923076923</c:v>
                </c:pt>
                <c:pt idx="92">
                  <c:v>1.0</c:v>
                </c:pt>
                <c:pt idx="93">
                  <c:v>1.0</c:v>
                </c:pt>
                <c:pt idx="94">
                  <c:v>1.0</c:v>
                </c:pt>
                <c:pt idx="95">
                  <c:v>1.0</c:v>
                </c:pt>
                <c:pt idx="96">
                  <c:v>1.0</c:v>
                </c:pt>
                <c:pt idx="97">
                  <c:v>1.0</c:v>
                </c:pt>
                <c:pt idx="98">
                  <c:v>1.0</c:v>
                </c:pt>
                <c:pt idx="99">
                  <c:v>1.0</c:v>
                </c:pt>
                <c:pt idx="100">
                  <c:v>1.0</c:v>
                </c:pt>
                <c:pt idx="101">
                  <c:v>1.0</c:v>
                </c:pt>
                <c:pt idx="102">
                  <c:v>1.0</c:v>
                </c:pt>
                <c:pt idx="103">
                  <c:v>1.0</c:v>
                </c:pt>
                <c:pt idx="104">
                  <c:v>1.0</c:v>
                </c:pt>
                <c:pt idx="105">
                  <c:v>1.0</c:v>
                </c:pt>
                <c:pt idx="106">
                  <c:v>1.0</c:v>
                </c:pt>
                <c:pt idx="107">
                  <c:v>1.0</c:v>
                </c:pt>
                <c:pt idx="108">
                  <c:v>1.0</c:v>
                </c:pt>
                <c:pt idx="109">
                  <c:v>1.0</c:v>
                </c:pt>
                <c:pt idx="110">
                  <c:v>1.0</c:v>
                </c:pt>
                <c:pt idx="111">
                  <c:v>1.0</c:v>
                </c:pt>
                <c:pt idx="112">
                  <c:v>1.0</c:v>
                </c:pt>
                <c:pt idx="113">
                  <c:v>1.0</c:v>
                </c:pt>
                <c:pt idx="114">
                  <c:v>1.0</c:v>
                </c:pt>
                <c:pt idx="115">
                  <c:v>1.0</c:v>
                </c:pt>
                <c:pt idx="116">
                  <c:v>1.0</c:v>
                </c:pt>
                <c:pt idx="117">
                  <c:v>1.0</c:v>
                </c:pt>
                <c:pt idx="118">
                  <c:v>1.0</c:v>
                </c:pt>
                <c:pt idx="119">
                  <c:v>1.0</c:v>
                </c:pt>
                <c:pt idx="120">
                  <c:v>1.0</c:v>
                </c:pt>
                <c:pt idx="121">
                  <c:v>1.0</c:v>
                </c:pt>
                <c:pt idx="122">
                  <c:v>1.0</c:v>
                </c:pt>
                <c:pt idx="123">
                  <c:v>1.0</c:v>
                </c:pt>
                <c:pt idx="124">
                  <c:v>1.0</c:v>
                </c:pt>
                <c:pt idx="125">
                  <c:v>1.0</c:v>
                </c:pt>
                <c:pt idx="126">
                  <c:v>1.0</c:v>
                </c:pt>
                <c:pt idx="127">
                  <c:v>1.0</c:v>
                </c:pt>
                <c:pt idx="128">
                  <c:v>1.0</c:v>
                </c:pt>
                <c:pt idx="129">
                  <c:v>1.0</c:v>
                </c:pt>
                <c:pt idx="130">
                  <c:v>1.0</c:v>
                </c:pt>
              </c:numCache>
            </c:numRef>
          </c:val>
        </c:ser>
        <c:ser>
          <c:idx val="3"/>
          <c:order val="1"/>
          <c:tx>
            <c:strRef>
              <c:f>'Cumulative distributions'!$J$1</c:f>
              <c:strCache>
                <c:ptCount val="1"/>
                <c:pt idx="0">
                  <c:v>Late Futurists</c:v>
                </c:pt>
              </c:strCache>
            </c:strRef>
          </c:tx>
          <c:spPr>
            <a:solidFill>
              <a:schemeClr val="accent6">
                <a:lumMod val="60000"/>
                <a:lumOff val="40000"/>
                <a:alpha val="50000"/>
              </a:schemeClr>
            </a:solidFill>
            <a:ln w="25400">
              <a:noFill/>
            </a:ln>
          </c:spPr>
          <c:cat>
            <c:numRef>
              <c:f>'Cumulative distributions'!$A$52:$A$182</c:f>
              <c:numCache>
                <c:formatCode>General</c:formatCode>
                <c:ptCount val="131"/>
                <c:pt idx="0">
                  <c:v>2010.0</c:v>
                </c:pt>
                <c:pt idx="1">
                  <c:v>2011.0</c:v>
                </c:pt>
                <c:pt idx="2">
                  <c:v>2012.0</c:v>
                </c:pt>
                <c:pt idx="3">
                  <c:v>2013.0</c:v>
                </c:pt>
                <c:pt idx="4">
                  <c:v>2014.0</c:v>
                </c:pt>
                <c:pt idx="5">
                  <c:v>2015.0</c:v>
                </c:pt>
                <c:pt idx="6">
                  <c:v>2016.0</c:v>
                </c:pt>
                <c:pt idx="7">
                  <c:v>2017.0</c:v>
                </c:pt>
                <c:pt idx="8">
                  <c:v>2018.0</c:v>
                </c:pt>
                <c:pt idx="9">
                  <c:v>2019.0</c:v>
                </c:pt>
                <c:pt idx="10">
                  <c:v>2020.0</c:v>
                </c:pt>
                <c:pt idx="11">
                  <c:v>2021.0</c:v>
                </c:pt>
                <c:pt idx="12">
                  <c:v>2022.0</c:v>
                </c:pt>
                <c:pt idx="13">
                  <c:v>2023.0</c:v>
                </c:pt>
                <c:pt idx="14">
                  <c:v>2024.0</c:v>
                </c:pt>
                <c:pt idx="15">
                  <c:v>2025.0</c:v>
                </c:pt>
                <c:pt idx="16">
                  <c:v>2026.0</c:v>
                </c:pt>
                <c:pt idx="17">
                  <c:v>2027.0</c:v>
                </c:pt>
                <c:pt idx="18">
                  <c:v>2028.0</c:v>
                </c:pt>
                <c:pt idx="19">
                  <c:v>2029.0</c:v>
                </c:pt>
                <c:pt idx="20">
                  <c:v>2030.0</c:v>
                </c:pt>
                <c:pt idx="21">
                  <c:v>2031.0</c:v>
                </c:pt>
                <c:pt idx="22">
                  <c:v>2032.0</c:v>
                </c:pt>
                <c:pt idx="23">
                  <c:v>2033.0</c:v>
                </c:pt>
                <c:pt idx="24">
                  <c:v>2034.0</c:v>
                </c:pt>
                <c:pt idx="25">
                  <c:v>2035.0</c:v>
                </c:pt>
                <c:pt idx="26">
                  <c:v>2036.0</c:v>
                </c:pt>
                <c:pt idx="27">
                  <c:v>2037.0</c:v>
                </c:pt>
                <c:pt idx="28">
                  <c:v>2038.0</c:v>
                </c:pt>
                <c:pt idx="29">
                  <c:v>2039.0</c:v>
                </c:pt>
                <c:pt idx="30">
                  <c:v>2040.0</c:v>
                </c:pt>
                <c:pt idx="31">
                  <c:v>2041.0</c:v>
                </c:pt>
                <c:pt idx="32">
                  <c:v>2042.0</c:v>
                </c:pt>
                <c:pt idx="33">
                  <c:v>2043.0</c:v>
                </c:pt>
                <c:pt idx="34">
                  <c:v>2044.0</c:v>
                </c:pt>
                <c:pt idx="35">
                  <c:v>2045.0</c:v>
                </c:pt>
                <c:pt idx="36">
                  <c:v>2046.0</c:v>
                </c:pt>
                <c:pt idx="37">
                  <c:v>2047.0</c:v>
                </c:pt>
                <c:pt idx="38">
                  <c:v>2048.0</c:v>
                </c:pt>
                <c:pt idx="39">
                  <c:v>2049.0</c:v>
                </c:pt>
                <c:pt idx="40">
                  <c:v>2050.0</c:v>
                </c:pt>
                <c:pt idx="41">
                  <c:v>2051.0</c:v>
                </c:pt>
                <c:pt idx="42">
                  <c:v>2052.0</c:v>
                </c:pt>
                <c:pt idx="43">
                  <c:v>2053.0</c:v>
                </c:pt>
                <c:pt idx="44">
                  <c:v>2054.0</c:v>
                </c:pt>
                <c:pt idx="45">
                  <c:v>2055.0</c:v>
                </c:pt>
                <c:pt idx="46">
                  <c:v>2056.0</c:v>
                </c:pt>
                <c:pt idx="47">
                  <c:v>2057.0</c:v>
                </c:pt>
                <c:pt idx="48">
                  <c:v>2058.0</c:v>
                </c:pt>
                <c:pt idx="49">
                  <c:v>2059.0</c:v>
                </c:pt>
                <c:pt idx="50">
                  <c:v>2060.0</c:v>
                </c:pt>
                <c:pt idx="51">
                  <c:v>2061.0</c:v>
                </c:pt>
                <c:pt idx="52">
                  <c:v>2062.0</c:v>
                </c:pt>
                <c:pt idx="53">
                  <c:v>2063.0</c:v>
                </c:pt>
                <c:pt idx="54">
                  <c:v>2064.0</c:v>
                </c:pt>
                <c:pt idx="55">
                  <c:v>2065.0</c:v>
                </c:pt>
                <c:pt idx="56">
                  <c:v>2066.0</c:v>
                </c:pt>
                <c:pt idx="57">
                  <c:v>2067.0</c:v>
                </c:pt>
                <c:pt idx="58">
                  <c:v>2068.0</c:v>
                </c:pt>
                <c:pt idx="59">
                  <c:v>2069.0</c:v>
                </c:pt>
                <c:pt idx="60">
                  <c:v>2070.0</c:v>
                </c:pt>
                <c:pt idx="61">
                  <c:v>2071.0</c:v>
                </c:pt>
                <c:pt idx="62">
                  <c:v>2072.0</c:v>
                </c:pt>
                <c:pt idx="63">
                  <c:v>2073.0</c:v>
                </c:pt>
                <c:pt idx="64">
                  <c:v>2074.0</c:v>
                </c:pt>
                <c:pt idx="65">
                  <c:v>2075.0</c:v>
                </c:pt>
                <c:pt idx="66">
                  <c:v>2076.0</c:v>
                </c:pt>
                <c:pt idx="67">
                  <c:v>2077.0</c:v>
                </c:pt>
                <c:pt idx="68">
                  <c:v>2078.0</c:v>
                </c:pt>
                <c:pt idx="69">
                  <c:v>2079.0</c:v>
                </c:pt>
                <c:pt idx="70">
                  <c:v>2080.0</c:v>
                </c:pt>
                <c:pt idx="71">
                  <c:v>2081.0</c:v>
                </c:pt>
                <c:pt idx="72">
                  <c:v>2082.0</c:v>
                </c:pt>
                <c:pt idx="73">
                  <c:v>2083.0</c:v>
                </c:pt>
                <c:pt idx="74">
                  <c:v>2084.0</c:v>
                </c:pt>
                <c:pt idx="75">
                  <c:v>2085.0</c:v>
                </c:pt>
                <c:pt idx="76">
                  <c:v>2086.0</c:v>
                </c:pt>
                <c:pt idx="77">
                  <c:v>2087.0</c:v>
                </c:pt>
                <c:pt idx="78">
                  <c:v>2088.0</c:v>
                </c:pt>
                <c:pt idx="79">
                  <c:v>2089.0</c:v>
                </c:pt>
                <c:pt idx="80">
                  <c:v>2090.0</c:v>
                </c:pt>
                <c:pt idx="81">
                  <c:v>2091.0</c:v>
                </c:pt>
                <c:pt idx="82">
                  <c:v>2092.0</c:v>
                </c:pt>
                <c:pt idx="83">
                  <c:v>2093.0</c:v>
                </c:pt>
                <c:pt idx="84">
                  <c:v>2094.0</c:v>
                </c:pt>
                <c:pt idx="85">
                  <c:v>2095.0</c:v>
                </c:pt>
                <c:pt idx="86">
                  <c:v>2096.0</c:v>
                </c:pt>
                <c:pt idx="87">
                  <c:v>2097.0</c:v>
                </c:pt>
                <c:pt idx="88">
                  <c:v>2098.0</c:v>
                </c:pt>
                <c:pt idx="89">
                  <c:v>2099.0</c:v>
                </c:pt>
                <c:pt idx="90">
                  <c:v>2100.0</c:v>
                </c:pt>
                <c:pt idx="91">
                  <c:v>2101.0</c:v>
                </c:pt>
                <c:pt idx="92">
                  <c:v>2102.0</c:v>
                </c:pt>
                <c:pt idx="93">
                  <c:v>2103.0</c:v>
                </c:pt>
                <c:pt idx="94">
                  <c:v>2104.0</c:v>
                </c:pt>
                <c:pt idx="95">
                  <c:v>2105.0</c:v>
                </c:pt>
                <c:pt idx="96">
                  <c:v>2106.0</c:v>
                </c:pt>
                <c:pt idx="97">
                  <c:v>2107.0</c:v>
                </c:pt>
                <c:pt idx="98">
                  <c:v>2108.0</c:v>
                </c:pt>
                <c:pt idx="99">
                  <c:v>2109.0</c:v>
                </c:pt>
                <c:pt idx="100">
                  <c:v>2110.0</c:v>
                </c:pt>
                <c:pt idx="101">
                  <c:v>2111.0</c:v>
                </c:pt>
                <c:pt idx="102">
                  <c:v>2112.0</c:v>
                </c:pt>
                <c:pt idx="103">
                  <c:v>2113.0</c:v>
                </c:pt>
                <c:pt idx="104">
                  <c:v>2114.0</c:v>
                </c:pt>
                <c:pt idx="105">
                  <c:v>2115.0</c:v>
                </c:pt>
                <c:pt idx="106">
                  <c:v>2116.0</c:v>
                </c:pt>
                <c:pt idx="107">
                  <c:v>2117.0</c:v>
                </c:pt>
                <c:pt idx="108">
                  <c:v>2118.0</c:v>
                </c:pt>
                <c:pt idx="109">
                  <c:v>2119.0</c:v>
                </c:pt>
                <c:pt idx="110">
                  <c:v>2120.0</c:v>
                </c:pt>
                <c:pt idx="111">
                  <c:v>2121.0</c:v>
                </c:pt>
                <c:pt idx="112">
                  <c:v>2122.0</c:v>
                </c:pt>
                <c:pt idx="113">
                  <c:v>2123.0</c:v>
                </c:pt>
                <c:pt idx="114">
                  <c:v>2124.0</c:v>
                </c:pt>
                <c:pt idx="115">
                  <c:v>2125.0</c:v>
                </c:pt>
                <c:pt idx="116">
                  <c:v>2126.0</c:v>
                </c:pt>
                <c:pt idx="117">
                  <c:v>2127.0</c:v>
                </c:pt>
                <c:pt idx="118">
                  <c:v>2128.0</c:v>
                </c:pt>
                <c:pt idx="119">
                  <c:v>2129.0</c:v>
                </c:pt>
                <c:pt idx="120">
                  <c:v>2130.0</c:v>
                </c:pt>
                <c:pt idx="121">
                  <c:v>2131.0</c:v>
                </c:pt>
                <c:pt idx="122">
                  <c:v>2132.0</c:v>
                </c:pt>
                <c:pt idx="123">
                  <c:v>2133.0</c:v>
                </c:pt>
                <c:pt idx="124">
                  <c:v>2134.0</c:v>
                </c:pt>
                <c:pt idx="125">
                  <c:v>2135.0</c:v>
                </c:pt>
                <c:pt idx="126">
                  <c:v>2136.0</c:v>
                </c:pt>
                <c:pt idx="127">
                  <c:v>2137.0</c:v>
                </c:pt>
                <c:pt idx="128">
                  <c:v>2138.0</c:v>
                </c:pt>
                <c:pt idx="129">
                  <c:v>2139.0</c:v>
                </c:pt>
                <c:pt idx="130">
                  <c:v>2140.0</c:v>
                </c:pt>
              </c:numCache>
            </c:numRef>
          </c:cat>
          <c:val>
            <c:numRef>
              <c:f>'Cumulative distributions'!$J$52:$J$182</c:f>
              <c:numCache>
                <c:formatCode>General</c:formatCode>
                <c:ptCount val="131"/>
                <c:pt idx="0">
                  <c:v>0.0</c:v>
                </c:pt>
                <c:pt idx="1">
                  <c:v>0.0</c:v>
                </c:pt>
                <c:pt idx="2">
                  <c:v>0.0</c:v>
                </c:pt>
                <c:pt idx="3">
                  <c:v>0.0</c:v>
                </c:pt>
                <c:pt idx="4">
                  <c:v>0.0</c:v>
                </c:pt>
                <c:pt idx="5">
                  <c:v>0.0</c:v>
                </c:pt>
                <c:pt idx="6">
                  <c:v>0.0</c:v>
                </c:pt>
                <c:pt idx="7">
                  <c:v>0.0</c:v>
                </c:pt>
                <c:pt idx="8">
                  <c:v>0.142857142857143</c:v>
                </c:pt>
                <c:pt idx="9">
                  <c:v>0.142857142857143</c:v>
                </c:pt>
                <c:pt idx="10">
                  <c:v>0.142857142857143</c:v>
                </c:pt>
                <c:pt idx="11">
                  <c:v>0.285714285714286</c:v>
                </c:pt>
                <c:pt idx="12">
                  <c:v>0.285714285714286</c:v>
                </c:pt>
                <c:pt idx="13">
                  <c:v>0.285714285714286</c:v>
                </c:pt>
                <c:pt idx="14">
                  <c:v>0.285714285714286</c:v>
                </c:pt>
                <c:pt idx="15">
                  <c:v>0.285714285714286</c:v>
                </c:pt>
                <c:pt idx="16">
                  <c:v>0.285714285714286</c:v>
                </c:pt>
                <c:pt idx="17">
                  <c:v>0.285714285714286</c:v>
                </c:pt>
                <c:pt idx="18">
                  <c:v>0.285714285714286</c:v>
                </c:pt>
                <c:pt idx="19">
                  <c:v>0.285714285714286</c:v>
                </c:pt>
                <c:pt idx="20">
                  <c:v>0.428571428571429</c:v>
                </c:pt>
                <c:pt idx="21">
                  <c:v>0.571428571428571</c:v>
                </c:pt>
                <c:pt idx="22">
                  <c:v>0.571428571428571</c:v>
                </c:pt>
                <c:pt idx="23">
                  <c:v>0.571428571428571</c:v>
                </c:pt>
                <c:pt idx="24">
                  <c:v>0.571428571428571</c:v>
                </c:pt>
                <c:pt idx="25">
                  <c:v>0.571428571428571</c:v>
                </c:pt>
                <c:pt idx="26">
                  <c:v>0.714285714285714</c:v>
                </c:pt>
                <c:pt idx="27">
                  <c:v>0.714285714285714</c:v>
                </c:pt>
                <c:pt idx="28">
                  <c:v>0.714285714285714</c:v>
                </c:pt>
                <c:pt idx="29">
                  <c:v>0.714285714285714</c:v>
                </c:pt>
                <c:pt idx="30">
                  <c:v>0.714285714285714</c:v>
                </c:pt>
                <c:pt idx="31">
                  <c:v>0.714285714285714</c:v>
                </c:pt>
                <c:pt idx="32">
                  <c:v>0.714285714285714</c:v>
                </c:pt>
                <c:pt idx="33">
                  <c:v>0.714285714285714</c:v>
                </c:pt>
                <c:pt idx="34">
                  <c:v>0.714285714285714</c:v>
                </c:pt>
                <c:pt idx="35">
                  <c:v>0.714285714285714</c:v>
                </c:pt>
                <c:pt idx="36">
                  <c:v>0.714285714285714</c:v>
                </c:pt>
                <c:pt idx="37">
                  <c:v>0.714285714285714</c:v>
                </c:pt>
                <c:pt idx="38">
                  <c:v>0.714285714285714</c:v>
                </c:pt>
                <c:pt idx="39">
                  <c:v>0.714285714285714</c:v>
                </c:pt>
                <c:pt idx="40">
                  <c:v>0.714285714285714</c:v>
                </c:pt>
                <c:pt idx="41">
                  <c:v>0.714285714285714</c:v>
                </c:pt>
                <c:pt idx="42">
                  <c:v>0.714285714285714</c:v>
                </c:pt>
                <c:pt idx="43">
                  <c:v>0.714285714285714</c:v>
                </c:pt>
                <c:pt idx="44">
                  <c:v>0.714285714285714</c:v>
                </c:pt>
                <c:pt idx="45">
                  <c:v>0.714285714285714</c:v>
                </c:pt>
                <c:pt idx="46">
                  <c:v>0.714285714285714</c:v>
                </c:pt>
                <c:pt idx="47">
                  <c:v>0.714285714285714</c:v>
                </c:pt>
                <c:pt idx="48">
                  <c:v>0.714285714285714</c:v>
                </c:pt>
                <c:pt idx="49">
                  <c:v>0.714285714285714</c:v>
                </c:pt>
                <c:pt idx="50">
                  <c:v>0.714285714285714</c:v>
                </c:pt>
                <c:pt idx="51">
                  <c:v>0.714285714285714</c:v>
                </c:pt>
                <c:pt idx="52">
                  <c:v>0.857142857142857</c:v>
                </c:pt>
                <c:pt idx="53">
                  <c:v>0.857142857142857</c:v>
                </c:pt>
                <c:pt idx="54">
                  <c:v>0.857142857142857</c:v>
                </c:pt>
                <c:pt idx="55">
                  <c:v>0.857142857142857</c:v>
                </c:pt>
                <c:pt idx="56">
                  <c:v>0.857142857142857</c:v>
                </c:pt>
                <c:pt idx="57">
                  <c:v>0.857142857142857</c:v>
                </c:pt>
                <c:pt idx="58">
                  <c:v>0.857142857142857</c:v>
                </c:pt>
                <c:pt idx="59">
                  <c:v>0.857142857142857</c:v>
                </c:pt>
                <c:pt idx="60">
                  <c:v>0.857142857142857</c:v>
                </c:pt>
                <c:pt idx="61">
                  <c:v>0.857142857142857</c:v>
                </c:pt>
                <c:pt idx="62">
                  <c:v>0.857142857142857</c:v>
                </c:pt>
                <c:pt idx="63">
                  <c:v>0.857142857142857</c:v>
                </c:pt>
                <c:pt idx="64">
                  <c:v>0.857142857142857</c:v>
                </c:pt>
                <c:pt idx="65">
                  <c:v>0.857142857142857</c:v>
                </c:pt>
                <c:pt idx="66">
                  <c:v>0.857142857142857</c:v>
                </c:pt>
                <c:pt idx="67">
                  <c:v>0.857142857142857</c:v>
                </c:pt>
                <c:pt idx="68">
                  <c:v>0.857142857142857</c:v>
                </c:pt>
                <c:pt idx="69">
                  <c:v>0.857142857142857</c:v>
                </c:pt>
                <c:pt idx="70">
                  <c:v>0.857142857142857</c:v>
                </c:pt>
                <c:pt idx="71">
                  <c:v>0.857142857142857</c:v>
                </c:pt>
                <c:pt idx="72">
                  <c:v>0.857142857142857</c:v>
                </c:pt>
                <c:pt idx="73">
                  <c:v>0.857142857142857</c:v>
                </c:pt>
                <c:pt idx="74">
                  <c:v>0.857142857142857</c:v>
                </c:pt>
                <c:pt idx="75">
                  <c:v>0.857142857142857</c:v>
                </c:pt>
                <c:pt idx="76">
                  <c:v>0.857142857142857</c:v>
                </c:pt>
                <c:pt idx="77">
                  <c:v>0.857142857142857</c:v>
                </c:pt>
                <c:pt idx="78">
                  <c:v>0.857142857142857</c:v>
                </c:pt>
                <c:pt idx="79">
                  <c:v>0.857142857142857</c:v>
                </c:pt>
                <c:pt idx="80">
                  <c:v>0.857142857142857</c:v>
                </c:pt>
                <c:pt idx="81">
                  <c:v>0.857142857142857</c:v>
                </c:pt>
                <c:pt idx="82">
                  <c:v>0.857142857142857</c:v>
                </c:pt>
                <c:pt idx="83">
                  <c:v>0.857142857142857</c:v>
                </c:pt>
                <c:pt idx="84">
                  <c:v>0.857142857142857</c:v>
                </c:pt>
                <c:pt idx="85">
                  <c:v>0.857142857142857</c:v>
                </c:pt>
                <c:pt idx="86">
                  <c:v>0.857142857142857</c:v>
                </c:pt>
                <c:pt idx="87">
                  <c:v>0.857142857142857</c:v>
                </c:pt>
                <c:pt idx="88">
                  <c:v>0.857142857142857</c:v>
                </c:pt>
                <c:pt idx="89">
                  <c:v>0.857142857142857</c:v>
                </c:pt>
                <c:pt idx="90">
                  <c:v>0.857142857142857</c:v>
                </c:pt>
                <c:pt idx="91">
                  <c:v>0.857142857142857</c:v>
                </c:pt>
                <c:pt idx="92">
                  <c:v>0.857142857142857</c:v>
                </c:pt>
                <c:pt idx="93">
                  <c:v>0.857142857142857</c:v>
                </c:pt>
                <c:pt idx="94">
                  <c:v>0.857142857142857</c:v>
                </c:pt>
                <c:pt idx="95">
                  <c:v>0.857142857142857</c:v>
                </c:pt>
                <c:pt idx="96">
                  <c:v>0.857142857142857</c:v>
                </c:pt>
                <c:pt idx="97">
                  <c:v>0.857142857142857</c:v>
                </c:pt>
                <c:pt idx="98">
                  <c:v>0.857142857142857</c:v>
                </c:pt>
                <c:pt idx="99">
                  <c:v>0.857142857142857</c:v>
                </c:pt>
                <c:pt idx="100">
                  <c:v>0.857142857142857</c:v>
                </c:pt>
                <c:pt idx="101">
                  <c:v>0.857142857142857</c:v>
                </c:pt>
                <c:pt idx="102">
                  <c:v>0.857142857142857</c:v>
                </c:pt>
                <c:pt idx="103">
                  <c:v>0.857142857142857</c:v>
                </c:pt>
                <c:pt idx="104">
                  <c:v>0.857142857142857</c:v>
                </c:pt>
                <c:pt idx="105">
                  <c:v>0.857142857142857</c:v>
                </c:pt>
                <c:pt idx="106">
                  <c:v>0.857142857142857</c:v>
                </c:pt>
                <c:pt idx="107">
                  <c:v>0.857142857142857</c:v>
                </c:pt>
                <c:pt idx="108">
                  <c:v>0.857142857142857</c:v>
                </c:pt>
                <c:pt idx="109">
                  <c:v>0.857142857142857</c:v>
                </c:pt>
                <c:pt idx="110">
                  <c:v>0.857142857142857</c:v>
                </c:pt>
                <c:pt idx="111">
                  <c:v>0.857142857142857</c:v>
                </c:pt>
                <c:pt idx="112">
                  <c:v>0.857142857142857</c:v>
                </c:pt>
                <c:pt idx="113">
                  <c:v>0.857142857142857</c:v>
                </c:pt>
                <c:pt idx="114">
                  <c:v>0.857142857142857</c:v>
                </c:pt>
                <c:pt idx="115">
                  <c:v>0.857142857142857</c:v>
                </c:pt>
                <c:pt idx="116">
                  <c:v>0.857142857142857</c:v>
                </c:pt>
                <c:pt idx="117">
                  <c:v>0.857142857142857</c:v>
                </c:pt>
                <c:pt idx="118">
                  <c:v>0.857142857142857</c:v>
                </c:pt>
                <c:pt idx="119">
                  <c:v>0.857142857142857</c:v>
                </c:pt>
                <c:pt idx="120">
                  <c:v>0.857142857142857</c:v>
                </c:pt>
                <c:pt idx="121">
                  <c:v>0.857142857142857</c:v>
                </c:pt>
                <c:pt idx="122">
                  <c:v>0.857142857142857</c:v>
                </c:pt>
                <c:pt idx="123">
                  <c:v>0.857142857142857</c:v>
                </c:pt>
                <c:pt idx="124">
                  <c:v>0.857142857142857</c:v>
                </c:pt>
                <c:pt idx="125">
                  <c:v>0.857142857142857</c:v>
                </c:pt>
                <c:pt idx="126">
                  <c:v>0.857142857142857</c:v>
                </c:pt>
                <c:pt idx="127">
                  <c:v>0.857142857142857</c:v>
                </c:pt>
                <c:pt idx="128">
                  <c:v>0.857142857142857</c:v>
                </c:pt>
                <c:pt idx="129">
                  <c:v>0.857142857142857</c:v>
                </c:pt>
                <c:pt idx="130">
                  <c:v>0.857142857142857</c:v>
                </c:pt>
              </c:numCache>
            </c:numRef>
          </c:val>
        </c:ser>
        <c:ser>
          <c:idx val="7"/>
          <c:order val="2"/>
          <c:tx>
            <c:strRef>
              <c:f>'Cumulative distributions'!$F$1</c:f>
              <c:strCache>
                <c:ptCount val="1"/>
                <c:pt idx="0">
                  <c:v>Late AI</c:v>
                </c:pt>
              </c:strCache>
            </c:strRef>
          </c:tx>
          <c:spPr>
            <a:solidFill>
              <a:schemeClr val="accent2">
                <a:lumMod val="60000"/>
                <a:lumOff val="40000"/>
                <a:alpha val="50000"/>
              </a:schemeClr>
            </a:solidFill>
            <a:ln w="25400">
              <a:noFill/>
            </a:ln>
          </c:spPr>
          <c:cat>
            <c:numRef>
              <c:f>'Cumulative distributions'!$A$52:$A$182</c:f>
              <c:numCache>
                <c:formatCode>General</c:formatCode>
                <c:ptCount val="131"/>
                <c:pt idx="0">
                  <c:v>2010.0</c:v>
                </c:pt>
                <c:pt idx="1">
                  <c:v>2011.0</c:v>
                </c:pt>
                <c:pt idx="2">
                  <c:v>2012.0</c:v>
                </c:pt>
                <c:pt idx="3">
                  <c:v>2013.0</c:v>
                </c:pt>
                <c:pt idx="4">
                  <c:v>2014.0</c:v>
                </c:pt>
                <c:pt idx="5">
                  <c:v>2015.0</c:v>
                </c:pt>
                <c:pt idx="6">
                  <c:v>2016.0</c:v>
                </c:pt>
                <c:pt idx="7">
                  <c:v>2017.0</c:v>
                </c:pt>
                <c:pt idx="8">
                  <c:v>2018.0</c:v>
                </c:pt>
                <c:pt idx="9">
                  <c:v>2019.0</c:v>
                </c:pt>
                <c:pt idx="10">
                  <c:v>2020.0</c:v>
                </c:pt>
                <c:pt idx="11">
                  <c:v>2021.0</c:v>
                </c:pt>
                <c:pt idx="12">
                  <c:v>2022.0</c:v>
                </c:pt>
                <c:pt idx="13">
                  <c:v>2023.0</c:v>
                </c:pt>
                <c:pt idx="14">
                  <c:v>2024.0</c:v>
                </c:pt>
                <c:pt idx="15">
                  <c:v>2025.0</c:v>
                </c:pt>
                <c:pt idx="16">
                  <c:v>2026.0</c:v>
                </c:pt>
                <c:pt idx="17">
                  <c:v>2027.0</c:v>
                </c:pt>
                <c:pt idx="18">
                  <c:v>2028.0</c:v>
                </c:pt>
                <c:pt idx="19">
                  <c:v>2029.0</c:v>
                </c:pt>
                <c:pt idx="20">
                  <c:v>2030.0</c:v>
                </c:pt>
                <c:pt idx="21">
                  <c:v>2031.0</c:v>
                </c:pt>
                <c:pt idx="22">
                  <c:v>2032.0</c:v>
                </c:pt>
                <c:pt idx="23">
                  <c:v>2033.0</c:v>
                </c:pt>
                <c:pt idx="24">
                  <c:v>2034.0</c:v>
                </c:pt>
                <c:pt idx="25">
                  <c:v>2035.0</c:v>
                </c:pt>
                <c:pt idx="26">
                  <c:v>2036.0</c:v>
                </c:pt>
                <c:pt idx="27">
                  <c:v>2037.0</c:v>
                </c:pt>
                <c:pt idx="28">
                  <c:v>2038.0</c:v>
                </c:pt>
                <c:pt idx="29">
                  <c:v>2039.0</c:v>
                </c:pt>
                <c:pt idx="30">
                  <c:v>2040.0</c:v>
                </c:pt>
                <c:pt idx="31">
                  <c:v>2041.0</c:v>
                </c:pt>
                <c:pt idx="32">
                  <c:v>2042.0</c:v>
                </c:pt>
                <c:pt idx="33">
                  <c:v>2043.0</c:v>
                </c:pt>
                <c:pt idx="34">
                  <c:v>2044.0</c:v>
                </c:pt>
                <c:pt idx="35">
                  <c:v>2045.0</c:v>
                </c:pt>
                <c:pt idx="36">
                  <c:v>2046.0</c:v>
                </c:pt>
                <c:pt idx="37">
                  <c:v>2047.0</c:v>
                </c:pt>
                <c:pt idx="38">
                  <c:v>2048.0</c:v>
                </c:pt>
                <c:pt idx="39">
                  <c:v>2049.0</c:v>
                </c:pt>
                <c:pt idx="40">
                  <c:v>2050.0</c:v>
                </c:pt>
                <c:pt idx="41">
                  <c:v>2051.0</c:v>
                </c:pt>
                <c:pt idx="42">
                  <c:v>2052.0</c:v>
                </c:pt>
                <c:pt idx="43">
                  <c:v>2053.0</c:v>
                </c:pt>
                <c:pt idx="44">
                  <c:v>2054.0</c:v>
                </c:pt>
                <c:pt idx="45">
                  <c:v>2055.0</c:v>
                </c:pt>
                <c:pt idx="46">
                  <c:v>2056.0</c:v>
                </c:pt>
                <c:pt idx="47">
                  <c:v>2057.0</c:v>
                </c:pt>
                <c:pt idx="48">
                  <c:v>2058.0</c:v>
                </c:pt>
                <c:pt idx="49">
                  <c:v>2059.0</c:v>
                </c:pt>
                <c:pt idx="50">
                  <c:v>2060.0</c:v>
                </c:pt>
                <c:pt idx="51">
                  <c:v>2061.0</c:v>
                </c:pt>
                <c:pt idx="52">
                  <c:v>2062.0</c:v>
                </c:pt>
                <c:pt idx="53">
                  <c:v>2063.0</c:v>
                </c:pt>
                <c:pt idx="54">
                  <c:v>2064.0</c:v>
                </c:pt>
                <c:pt idx="55">
                  <c:v>2065.0</c:v>
                </c:pt>
                <c:pt idx="56">
                  <c:v>2066.0</c:v>
                </c:pt>
                <c:pt idx="57">
                  <c:v>2067.0</c:v>
                </c:pt>
                <c:pt idx="58">
                  <c:v>2068.0</c:v>
                </c:pt>
                <c:pt idx="59">
                  <c:v>2069.0</c:v>
                </c:pt>
                <c:pt idx="60">
                  <c:v>2070.0</c:v>
                </c:pt>
                <c:pt idx="61">
                  <c:v>2071.0</c:v>
                </c:pt>
                <c:pt idx="62">
                  <c:v>2072.0</c:v>
                </c:pt>
                <c:pt idx="63">
                  <c:v>2073.0</c:v>
                </c:pt>
                <c:pt idx="64">
                  <c:v>2074.0</c:v>
                </c:pt>
                <c:pt idx="65">
                  <c:v>2075.0</c:v>
                </c:pt>
                <c:pt idx="66">
                  <c:v>2076.0</c:v>
                </c:pt>
                <c:pt idx="67">
                  <c:v>2077.0</c:v>
                </c:pt>
                <c:pt idx="68">
                  <c:v>2078.0</c:v>
                </c:pt>
                <c:pt idx="69">
                  <c:v>2079.0</c:v>
                </c:pt>
                <c:pt idx="70">
                  <c:v>2080.0</c:v>
                </c:pt>
                <c:pt idx="71">
                  <c:v>2081.0</c:v>
                </c:pt>
                <c:pt idx="72">
                  <c:v>2082.0</c:v>
                </c:pt>
                <c:pt idx="73">
                  <c:v>2083.0</c:v>
                </c:pt>
                <c:pt idx="74">
                  <c:v>2084.0</c:v>
                </c:pt>
                <c:pt idx="75">
                  <c:v>2085.0</c:v>
                </c:pt>
                <c:pt idx="76">
                  <c:v>2086.0</c:v>
                </c:pt>
                <c:pt idx="77">
                  <c:v>2087.0</c:v>
                </c:pt>
                <c:pt idx="78">
                  <c:v>2088.0</c:v>
                </c:pt>
                <c:pt idx="79">
                  <c:v>2089.0</c:v>
                </c:pt>
                <c:pt idx="80">
                  <c:v>2090.0</c:v>
                </c:pt>
                <c:pt idx="81">
                  <c:v>2091.0</c:v>
                </c:pt>
                <c:pt idx="82">
                  <c:v>2092.0</c:v>
                </c:pt>
                <c:pt idx="83">
                  <c:v>2093.0</c:v>
                </c:pt>
                <c:pt idx="84">
                  <c:v>2094.0</c:v>
                </c:pt>
                <c:pt idx="85">
                  <c:v>2095.0</c:v>
                </c:pt>
                <c:pt idx="86">
                  <c:v>2096.0</c:v>
                </c:pt>
                <c:pt idx="87">
                  <c:v>2097.0</c:v>
                </c:pt>
                <c:pt idx="88">
                  <c:v>2098.0</c:v>
                </c:pt>
                <c:pt idx="89">
                  <c:v>2099.0</c:v>
                </c:pt>
                <c:pt idx="90">
                  <c:v>2100.0</c:v>
                </c:pt>
                <c:pt idx="91">
                  <c:v>2101.0</c:v>
                </c:pt>
                <c:pt idx="92">
                  <c:v>2102.0</c:v>
                </c:pt>
                <c:pt idx="93">
                  <c:v>2103.0</c:v>
                </c:pt>
                <c:pt idx="94">
                  <c:v>2104.0</c:v>
                </c:pt>
                <c:pt idx="95">
                  <c:v>2105.0</c:v>
                </c:pt>
                <c:pt idx="96">
                  <c:v>2106.0</c:v>
                </c:pt>
                <c:pt idx="97">
                  <c:v>2107.0</c:v>
                </c:pt>
                <c:pt idx="98">
                  <c:v>2108.0</c:v>
                </c:pt>
                <c:pt idx="99">
                  <c:v>2109.0</c:v>
                </c:pt>
                <c:pt idx="100">
                  <c:v>2110.0</c:v>
                </c:pt>
                <c:pt idx="101">
                  <c:v>2111.0</c:v>
                </c:pt>
                <c:pt idx="102">
                  <c:v>2112.0</c:v>
                </c:pt>
                <c:pt idx="103">
                  <c:v>2113.0</c:v>
                </c:pt>
                <c:pt idx="104">
                  <c:v>2114.0</c:v>
                </c:pt>
                <c:pt idx="105">
                  <c:v>2115.0</c:v>
                </c:pt>
                <c:pt idx="106">
                  <c:v>2116.0</c:v>
                </c:pt>
                <c:pt idx="107">
                  <c:v>2117.0</c:v>
                </c:pt>
                <c:pt idx="108">
                  <c:v>2118.0</c:v>
                </c:pt>
                <c:pt idx="109">
                  <c:v>2119.0</c:v>
                </c:pt>
                <c:pt idx="110">
                  <c:v>2120.0</c:v>
                </c:pt>
                <c:pt idx="111">
                  <c:v>2121.0</c:v>
                </c:pt>
                <c:pt idx="112">
                  <c:v>2122.0</c:v>
                </c:pt>
                <c:pt idx="113">
                  <c:v>2123.0</c:v>
                </c:pt>
                <c:pt idx="114">
                  <c:v>2124.0</c:v>
                </c:pt>
                <c:pt idx="115">
                  <c:v>2125.0</c:v>
                </c:pt>
                <c:pt idx="116">
                  <c:v>2126.0</c:v>
                </c:pt>
                <c:pt idx="117">
                  <c:v>2127.0</c:v>
                </c:pt>
                <c:pt idx="118">
                  <c:v>2128.0</c:v>
                </c:pt>
                <c:pt idx="119">
                  <c:v>2129.0</c:v>
                </c:pt>
                <c:pt idx="120">
                  <c:v>2130.0</c:v>
                </c:pt>
                <c:pt idx="121">
                  <c:v>2131.0</c:v>
                </c:pt>
                <c:pt idx="122">
                  <c:v>2132.0</c:v>
                </c:pt>
                <c:pt idx="123">
                  <c:v>2133.0</c:v>
                </c:pt>
                <c:pt idx="124">
                  <c:v>2134.0</c:v>
                </c:pt>
                <c:pt idx="125">
                  <c:v>2135.0</c:v>
                </c:pt>
                <c:pt idx="126">
                  <c:v>2136.0</c:v>
                </c:pt>
                <c:pt idx="127">
                  <c:v>2137.0</c:v>
                </c:pt>
                <c:pt idx="128">
                  <c:v>2138.0</c:v>
                </c:pt>
                <c:pt idx="129">
                  <c:v>2139.0</c:v>
                </c:pt>
                <c:pt idx="130">
                  <c:v>2140.0</c:v>
                </c:pt>
              </c:numCache>
            </c:numRef>
          </c:cat>
          <c:val>
            <c:numRef>
              <c:f>'Cumulative distributions'!$F$52:$F$182</c:f>
              <c:numCache>
                <c:formatCode>General</c:formatCode>
                <c:ptCount val="131"/>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0.0666666666666667</c:v>
                </c:pt>
                <c:pt idx="18">
                  <c:v>0.0666666666666667</c:v>
                </c:pt>
                <c:pt idx="19">
                  <c:v>0.0666666666666667</c:v>
                </c:pt>
                <c:pt idx="20">
                  <c:v>0.0666666666666667</c:v>
                </c:pt>
                <c:pt idx="21">
                  <c:v>0.2</c:v>
                </c:pt>
                <c:pt idx="22">
                  <c:v>0.2</c:v>
                </c:pt>
                <c:pt idx="23">
                  <c:v>0.2</c:v>
                </c:pt>
                <c:pt idx="24">
                  <c:v>0.2</c:v>
                </c:pt>
                <c:pt idx="25">
                  <c:v>0.2</c:v>
                </c:pt>
                <c:pt idx="26">
                  <c:v>0.2</c:v>
                </c:pt>
                <c:pt idx="27">
                  <c:v>0.2</c:v>
                </c:pt>
                <c:pt idx="28">
                  <c:v>0.2</c:v>
                </c:pt>
                <c:pt idx="29">
                  <c:v>0.2</c:v>
                </c:pt>
                <c:pt idx="30">
                  <c:v>0.266666666666667</c:v>
                </c:pt>
                <c:pt idx="31">
                  <c:v>0.333333333333333</c:v>
                </c:pt>
                <c:pt idx="32">
                  <c:v>0.333333333333333</c:v>
                </c:pt>
                <c:pt idx="33">
                  <c:v>0.333333333333333</c:v>
                </c:pt>
                <c:pt idx="34">
                  <c:v>0.333333333333333</c:v>
                </c:pt>
                <c:pt idx="35">
                  <c:v>0.333333333333333</c:v>
                </c:pt>
                <c:pt idx="36">
                  <c:v>0.333333333333333</c:v>
                </c:pt>
                <c:pt idx="37">
                  <c:v>0.333333333333333</c:v>
                </c:pt>
                <c:pt idx="38">
                  <c:v>0.333333333333333</c:v>
                </c:pt>
                <c:pt idx="39">
                  <c:v>0.4</c:v>
                </c:pt>
                <c:pt idx="40">
                  <c:v>0.4</c:v>
                </c:pt>
                <c:pt idx="41">
                  <c:v>0.533333333333333</c:v>
                </c:pt>
                <c:pt idx="42">
                  <c:v>0.533333333333333</c:v>
                </c:pt>
                <c:pt idx="43">
                  <c:v>0.533333333333333</c:v>
                </c:pt>
                <c:pt idx="44">
                  <c:v>0.533333333333333</c:v>
                </c:pt>
                <c:pt idx="45">
                  <c:v>0.533333333333333</c:v>
                </c:pt>
                <c:pt idx="46">
                  <c:v>0.533333333333333</c:v>
                </c:pt>
                <c:pt idx="47">
                  <c:v>0.533333333333333</c:v>
                </c:pt>
                <c:pt idx="48">
                  <c:v>0.533333333333333</c:v>
                </c:pt>
                <c:pt idx="49">
                  <c:v>0.533333333333333</c:v>
                </c:pt>
                <c:pt idx="50">
                  <c:v>0.533333333333333</c:v>
                </c:pt>
                <c:pt idx="51">
                  <c:v>0.533333333333333</c:v>
                </c:pt>
                <c:pt idx="52">
                  <c:v>0.533333333333333</c:v>
                </c:pt>
                <c:pt idx="53">
                  <c:v>0.666666666666667</c:v>
                </c:pt>
                <c:pt idx="54">
                  <c:v>0.666666666666667</c:v>
                </c:pt>
                <c:pt idx="55">
                  <c:v>0.666666666666667</c:v>
                </c:pt>
                <c:pt idx="56">
                  <c:v>0.666666666666667</c:v>
                </c:pt>
                <c:pt idx="57">
                  <c:v>0.666666666666667</c:v>
                </c:pt>
                <c:pt idx="58">
                  <c:v>0.666666666666667</c:v>
                </c:pt>
                <c:pt idx="59">
                  <c:v>0.666666666666667</c:v>
                </c:pt>
                <c:pt idx="60">
                  <c:v>0.666666666666667</c:v>
                </c:pt>
                <c:pt idx="61">
                  <c:v>0.666666666666667</c:v>
                </c:pt>
                <c:pt idx="62">
                  <c:v>0.666666666666667</c:v>
                </c:pt>
                <c:pt idx="63">
                  <c:v>0.666666666666667</c:v>
                </c:pt>
                <c:pt idx="64">
                  <c:v>0.666666666666667</c:v>
                </c:pt>
                <c:pt idx="65">
                  <c:v>0.666666666666667</c:v>
                </c:pt>
                <c:pt idx="66">
                  <c:v>0.666666666666667</c:v>
                </c:pt>
                <c:pt idx="67">
                  <c:v>0.666666666666667</c:v>
                </c:pt>
                <c:pt idx="68">
                  <c:v>0.666666666666667</c:v>
                </c:pt>
                <c:pt idx="69">
                  <c:v>0.666666666666667</c:v>
                </c:pt>
                <c:pt idx="70">
                  <c:v>0.666666666666667</c:v>
                </c:pt>
                <c:pt idx="71">
                  <c:v>0.666666666666667</c:v>
                </c:pt>
                <c:pt idx="72">
                  <c:v>0.666666666666667</c:v>
                </c:pt>
                <c:pt idx="73">
                  <c:v>0.666666666666667</c:v>
                </c:pt>
                <c:pt idx="74">
                  <c:v>0.666666666666667</c:v>
                </c:pt>
                <c:pt idx="75">
                  <c:v>0.666666666666667</c:v>
                </c:pt>
                <c:pt idx="76">
                  <c:v>0.666666666666667</c:v>
                </c:pt>
                <c:pt idx="77">
                  <c:v>0.666666666666667</c:v>
                </c:pt>
                <c:pt idx="78">
                  <c:v>0.666666666666667</c:v>
                </c:pt>
                <c:pt idx="79">
                  <c:v>0.666666666666667</c:v>
                </c:pt>
                <c:pt idx="80">
                  <c:v>0.666666666666667</c:v>
                </c:pt>
                <c:pt idx="81">
                  <c:v>0.666666666666667</c:v>
                </c:pt>
                <c:pt idx="82">
                  <c:v>0.666666666666667</c:v>
                </c:pt>
                <c:pt idx="83">
                  <c:v>0.733333333333333</c:v>
                </c:pt>
                <c:pt idx="84">
                  <c:v>0.733333333333333</c:v>
                </c:pt>
                <c:pt idx="85">
                  <c:v>0.733333333333333</c:v>
                </c:pt>
                <c:pt idx="86">
                  <c:v>0.733333333333333</c:v>
                </c:pt>
                <c:pt idx="87">
                  <c:v>0.733333333333333</c:v>
                </c:pt>
                <c:pt idx="88">
                  <c:v>0.733333333333333</c:v>
                </c:pt>
                <c:pt idx="89">
                  <c:v>0.733333333333333</c:v>
                </c:pt>
                <c:pt idx="90">
                  <c:v>0.733333333333333</c:v>
                </c:pt>
                <c:pt idx="91">
                  <c:v>0.8</c:v>
                </c:pt>
                <c:pt idx="92">
                  <c:v>0.8</c:v>
                </c:pt>
                <c:pt idx="93">
                  <c:v>0.8</c:v>
                </c:pt>
                <c:pt idx="94">
                  <c:v>0.8</c:v>
                </c:pt>
                <c:pt idx="95">
                  <c:v>0.8</c:v>
                </c:pt>
                <c:pt idx="96">
                  <c:v>0.8</c:v>
                </c:pt>
                <c:pt idx="97">
                  <c:v>0.8</c:v>
                </c:pt>
                <c:pt idx="98">
                  <c:v>0.8</c:v>
                </c:pt>
                <c:pt idx="99">
                  <c:v>0.8</c:v>
                </c:pt>
                <c:pt idx="100">
                  <c:v>0.8</c:v>
                </c:pt>
                <c:pt idx="101">
                  <c:v>0.8</c:v>
                </c:pt>
                <c:pt idx="102">
                  <c:v>0.8</c:v>
                </c:pt>
                <c:pt idx="103">
                  <c:v>0.933333333333333</c:v>
                </c:pt>
                <c:pt idx="104">
                  <c:v>0.933333333333333</c:v>
                </c:pt>
                <c:pt idx="105">
                  <c:v>0.933333333333333</c:v>
                </c:pt>
                <c:pt idx="106">
                  <c:v>0.933333333333333</c:v>
                </c:pt>
                <c:pt idx="107">
                  <c:v>0.933333333333333</c:v>
                </c:pt>
                <c:pt idx="108">
                  <c:v>0.933333333333333</c:v>
                </c:pt>
                <c:pt idx="109">
                  <c:v>0.933333333333333</c:v>
                </c:pt>
                <c:pt idx="110">
                  <c:v>0.933333333333333</c:v>
                </c:pt>
                <c:pt idx="111">
                  <c:v>0.933333333333333</c:v>
                </c:pt>
                <c:pt idx="112">
                  <c:v>0.933333333333333</c:v>
                </c:pt>
                <c:pt idx="113">
                  <c:v>0.933333333333333</c:v>
                </c:pt>
                <c:pt idx="114">
                  <c:v>0.933333333333333</c:v>
                </c:pt>
                <c:pt idx="115">
                  <c:v>0.933333333333333</c:v>
                </c:pt>
                <c:pt idx="116">
                  <c:v>0.933333333333333</c:v>
                </c:pt>
                <c:pt idx="117">
                  <c:v>0.933333333333333</c:v>
                </c:pt>
                <c:pt idx="118">
                  <c:v>0.933333333333333</c:v>
                </c:pt>
                <c:pt idx="119">
                  <c:v>0.933333333333333</c:v>
                </c:pt>
                <c:pt idx="120">
                  <c:v>0.933333333333333</c:v>
                </c:pt>
                <c:pt idx="121">
                  <c:v>0.933333333333333</c:v>
                </c:pt>
                <c:pt idx="122">
                  <c:v>0.933333333333333</c:v>
                </c:pt>
                <c:pt idx="123">
                  <c:v>0.933333333333333</c:v>
                </c:pt>
                <c:pt idx="124">
                  <c:v>0.933333333333333</c:v>
                </c:pt>
                <c:pt idx="125">
                  <c:v>0.933333333333333</c:v>
                </c:pt>
                <c:pt idx="126">
                  <c:v>0.933333333333333</c:v>
                </c:pt>
                <c:pt idx="127">
                  <c:v>0.933333333333333</c:v>
                </c:pt>
                <c:pt idx="128">
                  <c:v>0.933333333333333</c:v>
                </c:pt>
                <c:pt idx="129">
                  <c:v>0.933333333333333</c:v>
                </c:pt>
                <c:pt idx="130">
                  <c:v>0.933333333333333</c:v>
                </c:pt>
              </c:numCache>
            </c:numRef>
          </c:val>
        </c:ser>
        <c:ser>
          <c:idx val="5"/>
          <c:order val="3"/>
          <c:tx>
            <c:strRef>
              <c:f>'Cumulative distributions'!$L$1</c:f>
              <c:strCache>
                <c:ptCount val="1"/>
                <c:pt idx="0">
                  <c:v>Late Other</c:v>
                </c:pt>
              </c:strCache>
            </c:strRef>
          </c:tx>
          <c:spPr>
            <a:solidFill>
              <a:schemeClr val="accent3">
                <a:lumMod val="60000"/>
                <a:lumOff val="40000"/>
                <a:alpha val="50000"/>
              </a:schemeClr>
            </a:solidFill>
            <a:ln w="25400">
              <a:noFill/>
            </a:ln>
          </c:spPr>
          <c:cat>
            <c:numRef>
              <c:f>'Cumulative distributions'!$A$52:$A$182</c:f>
              <c:numCache>
                <c:formatCode>General</c:formatCode>
                <c:ptCount val="131"/>
                <c:pt idx="0">
                  <c:v>2010.0</c:v>
                </c:pt>
                <c:pt idx="1">
                  <c:v>2011.0</c:v>
                </c:pt>
                <c:pt idx="2">
                  <c:v>2012.0</c:v>
                </c:pt>
                <c:pt idx="3">
                  <c:v>2013.0</c:v>
                </c:pt>
                <c:pt idx="4">
                  <c:v>2014.0</c:v>
                </c:pt>
                <c:pt idx="5">
                  <c:v>2015.0</c:v>
                </c:pt>
                <c:pt idx="6">
                  <c:v>2016.0</c:v>
                </c:pt>
                <c:pt idx="7">
                  <c:v>2017.0</c:v>
                </c:pt>
                <c:pt idx="8">
                  <c:v>2018.0</c:v>
                </c:pt>
                <c:pt idx="9">
                  <c:v>2019.0</c:v>
                </c:pt>
                <c:pt idx="10">
                  <c:v>2020.0</c:v>
                </c:pt>
                <c:pt idx="11">
                  <c:v>2021.0</c:v>
                </c:pt>
                <c:pt idx="12">
                  <c:v>2022.0</c:v>
                </c:pt>
                <c:pt idx="13">
                  <c:v>2023.0</c:v>
                </c:pt>
                <c:pt idx="14">
                  <c:v>2024.0</c:v>
                </c:pt>
                <c:pt idx="15">
                  <c:v>2025.0</c:v>
                </c:pt>
                <c:pt idx="16">
                  <c:v>2026.0</c:v>
                </c:pt>
                <c:pt idx="17">
                  <c:v>2027.0</c:v>
                </c:pt>
                <c:pt idx="18">
                  <c:v>2028.0</c:v>
                </c:pt>
                <c:pt idx="19">
                  <c:v>2029.0</c:v>
                </c:pt>
                <c:pt idx="20">
                  <c:v>2030.0</c:v>
                </c:pt>
                <c:pt idx="21">
                  <c:v>2031.0</c:v>
                </c:pt>
                <c:pt idx="22">
                  <c:v>2032.0</c:v>
                </c:pt>
                <c:pt idx="23">
                  <c:v>2033.0</c:v>
                </c:pt>
                <c:pt idx="24">
                  <c:v>2034.0</c:v>
                </c:pt>
                <c:pt idx="25">
                  <c:v>2035.0</c:v>
                </c:pt>
                <c:pt idx="26">
                  <c:v>2036.0</c:v>
                </c:pt>
                <c:pt idx="27">
                  <c:v>2037.0</c:v>
                </c:pt>
                <c:pt idx="28">
                  <c:v>2038.0</c:v>
                </c:pt>
                <c:pt idx="29">
                  <c:v>2039.0</c:v>
                </c:pt>
                <c:pt idx="30">
                  <c:v>2040.0</c:v>
                </c:pt>
                <c:pt idx="31">
                  <c:v>2041.0</c:v>
                </c:pt>
                <c:pt idx="32">
                  <c:v>2042.0</c:v>
                </c:pt>
                <c:pt idx="33">
                  <c:v>2043.0</c:v>
                </c:pt>
                <c:pt idx="34">
                  <c:v>2044.0</c:v>
                </c:pt>
                <c:pt idx="35">
                  <c:v>2045.0</c:v>
                </c:pt>
                <c:pt idx="36">
                  <c:v>2046.0</c:v>
                </c:pt>
                <c:pt idx="37">
                  <c:v>2047.0</c:v>
                </c:pt>
                <c:pt idx="38">
                  <c:v>2048.0</c:v>
                </c:pt>
                <c:pt idx="39">
                  <c:v>2049.0</c:v>
                </c:pt>
                <c:pt idx="40">
                  <c:v>2050.0</c:v>
                </c:pt>
                <c:pt idx="41">
                  <c:v>2051.0</c:v>
                </c:pt>
                <c:pt idx="42">
                  <c:v>2052.0</c:v>
                </c:pt>
                <c:pt idx="43">
                  <c:v>2053.0</c:v>
                </c:pt>
                <c:pt idx="44">
                  <c:v>2054.0</c:v>
                </c:pt>
                <c:pt idx="45">
                  <c:v>2055.0</c:v>
                </c:pt>
                <c:pt idx="46">
                  <c:v>2056.0</c:v>
                </c:pt>
                <c:pt idx="47">
                  <c:v>2057.0</c:v>
                </c:pt>
                <c:pt idx="48">
                  <c:v>2058.0</c:v>
                </c:pt>
                <c:pt idx="49">
                  <c:v>2059.0</c:v>
                </c:pt>
                <c:pt idx="50">
                  <c:v>2060.0</c:v>
                </c:pt>
                <c:pt idx="51">
                  <c:v>2061.0</c:v>
                </c:pt>
                <c:pt idx="52">
                  <c:v>2062.0</c:v>
                </c:pt>
                <c:pt idx="53">
                  <c:v>2063.0</c:v>
                </c:pt>
                <c:pt idx="54">
                  <c:v>2064.0</c:v>
                </c:pt>
                <c:pt idx="55">
                  <c:v>2065.0</c:v>
                </c:pt>
                <c:pt idx="56">
                  <c:v>2066.0</c:v>
                </c:pt>
                <c:pt idx="57">
                  <c:v>2067.0</c:v>
                </c:pt>
                <c:pt idx="58">
                  <c:v>2068.0</c:v>
                </c:pt>
                <c:pt idx="59">
                  <c:v>2069.0</c:v>
                </c:pt>
                <c:pt idx="60">
                  <c:v>2070.0</c:v>
                </c:pt>
                <c:pt idx="61">
                  <c:v>2071.0</c:v>
                </c:pt>
                <c:pt idx="62">
                  <c:v>2072.0</c:v>
                </c:pt>
                <c:pt idx="63">
                  <c:v>2073.0</c:v>
                </c:pt>
                <c:pt idx="64">
                  <c:v>2074.0</c:v>
                </c:pt>
                <c:pt idx="65">
                  <c:v>2075.0</c:v>
                </c:pt>
                <c:pt idx="66">
                  <c:v>2076.0</c:v>
                </c:pt>
                <c:pt idx="67">
                  <c:v>2077.0</c:v>
                </c:pt>
                <c:pt idx="68">
                  <c:v>2078.0</c:v>
                </c:pt>
                <c:pt idx="69">
                  <c:v>2079.0</c:v>
                </c:pt>
                <c:pt idx="70">
                  <c:v>2080.0</c:v>
                </c:pt>
                <c:pt idx="71">
                  <c:v>2081.0</c:v>
                </c:pt>
                <c:pt idx="72">
                  <c:v>2082.0</c:v>
                </c:pt>
                <c:pt idx="73">
                  <c:v>2083.0</c:v>
                </c:pt>
                <c:pt idx="74">
                  <c:v>2084.0</c:v>
                </c:pt>
                <c:pt idx="75">
                  <c:v>2085.0</c:v>
                </c:pt>
                <c:pt idx="76">
                  <c:v>2086.0</c:v>
                </c:pt>
                <c:pt idx="77">
                  <c:v>2087.0</c:v>
                </c:pt>
                <c:pt idx="78">
                  <c:v>2088.0</c:v>
                </c:pt>
                <c:pt idx="79">
                  <c:v>2089.0</c:v>
                </c:pt>
                <c:pt idx="80">
                  <c:v>2090.0</c:v>
                </c:pt>
                <c:pt idx="81">
                  <c:v>2091.0</c:v>
                </c:pt>
                <c:pt idx="82">
                  <c:v>2092.0</c:v>
                </c:pt>
                <c:pt idx="83">
                  <c:v>2093.0</c:v>
                </c:pt>
                <c:pt idx="84">
                  <c:v>2094.0</c:v>
                </c:pt>
                <c:pt idx="85">
                  <c:v>2095.0</c:v>
                </c:pt>
                <c:pt idx="86">
                  <c:v>2096.0</c:v>
                </c:pt>
                <c:pt idx="87">
                  <c:v>2097.0</c:v>
                </c:pt>
                <c:pt idx="88">
                  <c:v>2098.0</c:v>
                </c:pt>
                <c:pt idx="89">
                  <c:v>2099.0</c:v>
                </c:pt>
                <c:pt idx="90">
                  <c:v>2100.0</c:v>
                </c:pt>
                <c:pt idx="91">
                  <c:v>2101.0</c:v>
                </c:pt>
                <c:pt idx="92">
                  <c:v>2102.0</c:v>
                </c:pt>
                <c:pt idx="93">
                  <c:v>2103.0</c:v>
                </c:pt>
                <c:pt idx="94">
                  <c:v>2104.0</c:v>
                </c:pt>
                <c:pt idx="95">
                  <c:v>2105.0</c:v>
                </c:pt>
                <c:pt idx="96">
                  <c:v>2106.0</c:v>
                </c:pt>
                <c:pt idx="97">
                  <c:v>2107.0</c:v>
                </c:pt>
                <c:pt idx="98">
                  <c:v>2108.0</c:v>
                </c:pt>
                <c:pt idx="99">
                  <c:v>2109.0</c:v>
                </c:pt>
                <c:pt idx="100">
                  <c:v>2110.0</c:v>
                </c:pt>
                <c:pt idx="101">
                  <c:v>2111.0</c:v>
                </c:pt>
                <c:pt idx="102">
                  <c:v>2112.0</c:v>
                </c:pt>
                <c:pt idx="103">
                  <c:v>2113.0</c:v>
                </c:pt>
                <c:pt idx="104">
                  <c:v>2114.0</c:v>
                </c:pt>
                <c:pt idx="105">
                  <c:v>2115.0</c:v>
                </c:pt>
                <c:pt idx="106">
                  <c:v>2116.0</c:v>
                </c:pt>
                <c:pt idx="107">
                  <c:v>2117.0</c:v>
                </c:pt>
                <c:pt idx="108">
                  <c:v>2118.0</c:v>
                </c:pt>
                <c:pt idx="109">
                  <c:v>2119.0</c:v>
                </c:pt>
                <c:pt idx="110">
                  <c:v>2120.0</c:v>
                </c:pt>
                <c:pt idx="111">
                  <c:v>2121.0</c:v>
                </c:pt>
                <c:pt idx="112">
                  <c:v>2122.0</c:v>
                </c:pt>
                <c:pt idx="113">
                  <c:v>2123.0</c:v>
                </c:pt>
                <c:pt idx="114">
                  <c:v>2124.0</c:v>
                </c:pt>
                <c:pt idx="115">
                  <c:v>2125.0</c:v>
                </c:pt>
                <c:pt idx="116">
                  <c:v>2126.0</c:v>
                </c:pt>
                <c:pt idx="117">
                  <c:v>2127.0</c:v>
                </c:pt>
                <c:pt idx="118">
                  <c:v>2128.0</c:v>
                </c:pt>
                <c:pt idx="119">
                  <c:v>2129.0</c:v>
                </c:pt>
                <c:pt idx="120">
                  <c:v>2130.0</c:v>
                </c:pt>
                <c:pt idx="121">
                  <c:v>2131.0</c:v>
                </c:pt>
                <c:pt idx="122">
                  <c:v>2132.0</c:v>
                </c:pt>
                <c:pt idx="123">
                  <c:v>2133.0</c:v>
                </c:pt>
                <c:pt idx="124">
                  <c:v>2134.0</c:v>
                </c:pt>
                <c:pt idx="125">
                  <c:v>2135.0</c:v>
                </c:pt>
                <c:pt idx="126">
                  <c:v>2136.0</c:v>
                </c:pt>
                <c:pt idx="127">
                  <c:v>2137.0</c:v>
                </c:pt>
                <c:pt idx="128">
                  <c:v>2138.0</c:v>
                </c:pt>
                <c:pt idx="129">
                  <c:v>2139.0</c:v>
                </c:pt>
                <c:pt idx="130">
                  <c:v>2140.0</c:v>
                </c:pt>
              </c:numCache>
            </c:numRef>
          </c:cat>
          <c:val>
            <c:numRef>
              <c:f>'Cumulative distributions'!$L$52:$L$182</c:f>
              <c:numCache>
                <c:formatCode>General</c:formatCode>
                <c:ptCount val="131"/>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0.2</c:v>
                </c:pt>
                <c:pt idx="32">
                  <c:v>0.2</c:v>
                </c:pt>
                <c:pt idx="33">
                  <c:v>0.2</c:v>
                </c:pt>
                <c:pt idx="34">
                  <c:v>0.2</c:v>
                </c:pt>
                <c:pt idx="35">
                  <c:v>0.2</c:v>
                </c:pt>
                <c:pt idx="36">
                  <c:v>0.2</c:v>
                </c:pt>
                <c:pt idx="37">
                  <c:v>0.2</c:v>
                </c:pt>
                <c:pt idx="38">
                  <c:v>0.2</c:v>
                </c:pt>
                <c:pt idx="39">
                  <c:v>0.2</c:v>
                </c:pt>
                <c:pt idx="40">
                  <c:v>0.2</c:v>
                </c:pt>
                <c:pt idx="41">
                  <c:v>0.2</c:v>
                </c:pt>
                <c:pt idx="42">
                  <c:v>0.2</c:v>
                </c:pt>
                <c:pt idx="43">
                  <c:v>0.2</c:v>
                </c:pt>
                <c:pt idx="44">
                  <c:v>0.2</c:v>
                </c:pt>
                <c:pt idx="45">
                  <c:v>0.4</c:v>
                </c:pt>
                <c:pt idx="46">
                  <c:v>0.4</c:v>
                </c:pt>
                <c:pt idx="47">
                  <c:v>0.4</c:v>
                </c:pt>
                <c:pt idx="48">
                  <c:v>0.4</c:v>
                </c:pt>
                <c:pt idx="49">
                  <c:v>0.4</c:v>
                </c:pt>
                <c:pt idx="50">
                  <c:v>0.4</c:v>
                </c:pt>
                <c:pt idx="51">
                  <c:v>0.4</c:v>
                </c:pt>
                <c:pt idx="52">
                  <c:v>0.4</c:v>
                </c:pt>
                <c:pt idx="53">
                  <c:v>0.4</c:v>
                </c:pt>
                <c:pt idx="54">
                  <c:v>0.4</c:v>
                </c:pt>
                <c:pt idx="55">
                  <c:v>0.4</c:v>
                </c:pt>
                <c:pt idx="56">
                  <c:v>0.4</c:v>
                </c:pt>
                <c:pt idx="57">
                  <c:v>0.4</c:v>
                </c:pt>
                <c:pt idx="58">
                  <c:v>0.4</c:v>
                </c:pt>
                <c:pt idx="59">
                  <c:v>0.4</c:v>
                </c:pt>
                <c:pt idx="60">
                  <c:v>0.4</c:v>
                </c:pt>
                <c:pt idx="61">
                  <c:v>0.4</c:v>
                </c:pt>
                <c:pt idx="62">
                  <c:v>0.4</c:v>
                </c:pt>
                <c:pt idx="63">
                  <c:v>0.4</c:v>
                </c:pt>
                <c:pt idx="64">
                  <c:v>0.4</c:v>
                </c:pt>
                <c:pt idx="65">
                  <c:v>0.4</c:v>
                </c:pt>
                <c:pt idx="66">
                  <c:v>0.4</c:v>
                </c:pt>
                <c:pt idx="67">
                  <c:v>0.4</c:v>
                </c:pt>
                <c:pt idx="68">
                  <c:v>0.4</c:v>
                </c:pt>
                <c:pt idx="69">
                  <c:v>0.4</c:v>
                </c:pt>
                <c:pt idx="70">
                  <c:v>0.4</c:v>
                </c:pt>
                <c:pt idx="71">
                  <c:v>0.4</c:v>
                </c:pt>
                <c:pt idx="72">
                  <c:v>0.4</c:v>
                </c:pt>
                <c:pt idx="73">
                  <c:v>0.4</c:v>
                </c:pt>
                <c:pt idx="74">
                  <c:v>0.4</c:v>
                </c:pt>
                <c:pt idx="75">
                  <c:v>0.4</c:v>
                </c:pt>
                <c:pt idx="76">
                  <c:v>0.4</c:v>
                </c:pt>
                <c:pt idx="77">
                  <c:v>0.4</c:v>
                </c:pt>
                <c:pt idx="78">
                  <c:v>0.4</c:v>
                </c:pt>
                <c:pt idx="79">
                  <c:v>0.4</c:v>
                </c:pt>
                <c:pt idx="80">
                  <c:v>0.4</c:v>
                </c:pt>
                <c:pt idx="81">
                  <c:v>0.4</c:v>
                </c:pt>
                <c:pt idx="82">
                  <c:v>0.4</c:v>
                </c:pt>
                <c:pt idx="83">
                  <c:v>0.4</c:v>
                </c:pt>
                <c:pt idx="84">
                  <c:v>0.4</c:v>
                </c:pt>
                <c:pt idx="85">
                  <c:v>0.4</c:v>
                </c:pt>
                <c:pt idx="86">
                  <c:v>0.4</c:v>
                </c:pt>
                <c:pt idx="87">
                  <c:v>0.4</c:v>
                </c:pt>
                <c:pt idx="88">
                  <c:v>0.4</c:v>
                </c:pt>
                <c:pt idx="89">
                  <c:v>0.4</c:v>
                </c:pt>
                <c:pt idx="90">
                  <c:v>0.4</c:v>
                </c:pt>
                <c:pt idx="91">
                  <c:v>0.6</c:v>
                </c:pt>
                <c:pt idx="92">
                  <c:v>0.8</c:v>
                </c:pt>
                <c:pt idx="93">
                  <c:v>0.8</c:v>
                </c:pt>
                <c:pt idx="94">
                  <c:v>0.8</c:v>
                </c:pt>
                <c:pt idx="95">
                  <c:v>0.8</c:v>
                </c:pt>
                <c:pt idx="96">
                  <c:v>0.8</c:v>
                </c:pt>
                <c:pt idx="97">
                  <c:v>0.8</c:v>
                </c:pt>
                <c:pt idx="98">
                  <c:v>0.8</c:v>
                </c:pt>
                <c:pt idx="99">
                  <c:v>0.8</c:v>
                </c:pt>
                <c:pt idx="100">
                  <c:v>0.8</c:v>
                </c:pt>
                <c:pt idx="101">
                  <c:v>0.8</c:v>
                </c:pt>
                <c:pt idx="102">
                  <c:v>0.8</c:v>
                </c:pt>
                <c:pt idx="103">
                  <c:v>0.8</c:v>
                </c:pt>
                <c:pt idx="104">
                  <c:v>0.8</c:v>
                </c:pt>
                <c:pt idx="105">
                  <c:v>0.8</c:v>
                </c:pt>
                <c:pt idx="106">
                  <c:v>0.8</c:v>
                </c:pt>
                <c:pt idx="107">
                  <c:v>0.8</c:v>
                </c:pt>
                <c:pt idx="108">
                  <c:v>0.8</c:v>
                </c:pt>
                <c:pt idx="109">
                  <c:v>0.8</c:v>
                </c:pt>
                <c:pt idx="110">
                  <c:v>0.8</c:v>
                </c:pt>
                <c:pt idx="111">
                  <c:v>0.8</c:v>
                </c:pt>
                <c:pt idx="112">
                  <c:v>0.8</c:v>
                </c:pt>
                <c:pt idx="113">
                  <c:v>0.8</c:v>
                </c:pt>
                <c:pt idx="114">
                  <c:v>0.8</c:v>
                </c:pt>
                <c:pt idx="115">
                  <c:v>0.8</c:v>
                </c:pt>
                <c:pt idx="116">
                  <c:v>0.8</c:v>
                </c:pt>
                <c:pt idx="117">
                  <c:v>0.8</c:v>
                </c:pt>
                <c:pt idx="118">
                  <c:v>0.8</c:v>
                </c:pt>
                <c:pt idx="119">
                  <c:v>0.8</c:v>
                </c:pt>
                <c:pt idx="120">
                  <c:v>0.8</c:v>
                </c:pt>
                <c:pt idx="121">
                  <c:v>0.8</c:v>
                </c:pt>
                <c:pt idx="122">
                  <c:v>0.8</c:v>
                </c:pt>
                <c:pt idx="123">
                  <c:v>0.8</c:v>
                </c:pt>
                <c:pt idx="124">
                  <c:v>0.8</c:v>
                </c:pt>
                <c:pt idx="125">
                  <c:v>0.8</c:v>
                </c:pt>
                <c:pt idx="126">
                  <c:v>0.8</c:v>
                </c:pt>
                <c:pt idx="127">
                  <c:v>0.8</c:v>
                </c:pt>
                <c:pt idx="128">
                  <c:v>0.8</c:v>
                </c:pt>
                <c:pt idx="129">
                  <c:v>0.8</c:v>
                </c:pt>
                <c:pt idx="130">
                  <c:v>0.8</c:v>
                </c:pt>
              </c:numCache>
            </c:numRef>
          </c:val>
        </c:ser>
        <c:dLbls>
          <c:showLegendKey val="0"/>
          <c:showVal val="0"/>
          <c:showCatName val="0"/>
          <c:showSerName val="0"/>
          <c:showPercent val="0"/>
          <c:showBubbleSize val="0"/>
        </c:dLbls>
        <c:axId val="-2066001928"/>
        <c:axId val="-2065998808"/>
      </c:areaChart>
      <c:catAx>
        <c:axId val="-2066001928"/>
        <c:scaling>
          <c:orientation val="minMax"/>
        </c:scaling>
        <c:delete val="0"/>
        <c:axPos val="b"/>
        <c:numFmt formatCode="General" sourceLinked="1"/>
        <c:majorTickMark val="out"/>
        <c:minorTickMark val="none"/>
        <c:tickLblPos val="nextTo"/>
        <c:crossAx val="-2065998808"/>
        <c:crosses val="autoZero"/>
        <c:auto val="1"/>
        <c:lblAlgn val="ctr"/>
        <c:lblOffset val="100"/>
        <c:noMultiLvlLbl val="0"/>
      </c:catAx>
      <c:valAx>
        <c:axId val="-2065998808"/>
        <c:scaling>
          <c:orientation val="minMax"/>
          <c:max val="1.0"/>
        </c:scaling>
        <c:delete val="0"/>
        <c:axPos val="l"/>
        <c:majorGridlines/>
        <c:numFmt formatCode="General" sourceLinked="1"/>
        <c:majorTickMark val="out"/>
        <c:minorTickMark val="none"/>
        <c:tickLblPos val="nextTo"/>
        <c:crossAx val="-2066001928"/>
        <c:crosses val="autoZero"/>
        <c:crossBetween val="midCat"/>
      </c:valAx>
    </c:plotArea>
    <c:legend>
      <c:legendPos val="r"/>
      <c:overlay val="0"/>
    </c:legend>
    <c:plotVisOnly val="1"/>
    <c:dispBlanksAs val="zero"/>
    <c:showDLblsOverMax val="0"/>
  </c:chart>
  <c:printSettings>
    <c:headerFooter/>
    <c:pageMargins b="1.0" l="0.75" r="0.75" t="1.0"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areaChart>
        <c:grouping val="standard"/>
        <c:varyColors val="0"/>
        <c:ser>
          <c:idx val="0"/>
          <c:order val="0"/>
          <c:tx>
            <c:strRef>
              <c:f>'Cumulative distributions'!$H$1</c:f>
              <c:strCache>
                <c:ptCount val="1"/>
                <c:pt idx="0">
                  <c:v>Late AGI</c:v>
                </c:pt>
              </c:strCache>
            </c:strRef>
          </c:tx>
          <c:spPr>
            <a:solidFill>
              <a:schemeClr val="tx2">
                <a:lumMod val="40000"/>
                <a:lumOff val="60000"/>
                <a:alpha val="50000"/>
              </a:schemeClr>
            </a:solidFill>
            <a:ln w="25400">
              <a:noFill/>
            </a:ln>
          </c:spPr>
          <c:cat>
            <c:numRef>
              <c:f>'Cumulative distributions'!$A$52:$A$182</c:f>
              <c:numCache>
                <c:formatCode>General</c:formatCode>
                <c:ptCount val="131"/>
                <c:pt idx="0">
                  <c:v>2010.0</c:v>
                </c:pt>
                <c:pt idx="1">
                  <c:v>2011.0</c:v>
                </c:pt>
                <c:pt idx="2">
                  <c:v>2012.0</c:v>
                </c:pt>
                <c:pt idx="3">
                  <c:v>2013.0</c:v>
                </c:pt>
                <c:pt idx="4">
                  <c:v>2014.0</c:v>
                </c:pt>
                <c:pt idx="5">
                  <c:v>2015.0</c:v>
                </c:pt>
                <c:pt idx="6">
                  <c:v>2016.0</c:v>
                </c:pt>
                <c:pt idx="7">
                  <c:v>2017.0</c:v>
                </c:pt>
                <c:pt idx="8">
                  <c:v>2018.0</c:v>
                </c:pt>
                <c:pt idx="9">
                  <c:v>2019.0</c:v>
                </c:pt>
                <c:pt idx="10">
                  <c:v>2020.0</c:v>
                </c:pt>
                <c:pt idx="11">
                  <c:v>2021.0</c:v>
                </c:pt>
                <c:pt idx="12">
                  <c:v>2022.0</c:v>
                </c:pt>
                <c:pt idx="13">
                  <c:v>2023.0</c:v>
                </c:pt>
                <c:pt idx="14">
                  <c:v>2024.0</c:v>
                </c:pt>
                <c:pt idx="15">
                  <c:v>2025.0</c:v>
                </c:pt>
                <c:pt idx="16">
                  <c:v>2026.0</c:v>
                </c:pt>
                <c:pt idx="17">
                  <c:v>2027.0</c:v>
                </c:pt>
                <c:pt idx="18">
                  <c:v>2028.0</c:v>
                </c:pt>
                <c:pt idx="19">
                  <c:v>2029.0</c:v>
                </c:pt>
                <c:pt idx="20">
                  <c:v>2030.0</c:v>
                </c:pt>
                <c:pt idx="21">
                  <c:v>2031.0</c:v>
                </c:pt>
                <c:pt idx="22">
                  <c:v>2032.0</c:v>
                </c:pt>
                <c:pt idx="23">
                  <c:v>2033.0</c:v>
                </c:pt>
                <c:pt idx="24">
                  <c:v>2034.0</c:v>
                </c:pt>
                <c:pt idx="25">
                  <c:v>2035.0</c:v>
                </c:pt>
                <c:pt idx="26">
                  <c:v>2036.0</c:v>
                </c:pt>
                <c:pt idx="27">
                  <c:v>2037.0</c:v>
                </c:pt>
                <c:pt idx="28">
                  <c:v>2038.0</c:v>
                </c:pt>
                <c:pt idx="29">
                  <c:v>2039.0</c:v>
                </c:pt>
                <c:pt idx="30">
                  <c:v>2040.0</c:v>
                </c:pt>
                <c:pt idx="31">
                  <c:v>2041.0</c:v>
                </c:pt>
                <c:pt idx="32">
                  <c:v>2042.0</c:v>
                </c:pt>
                <c:pt idx="33">
                  <c:v>2043.0</c:v>
                </c:pt>
                <c:pt idx="34">
                  <c:v>2044.0</c:v>
                </c:pt>
                <c:pt idx="35">
                  <c:v>2045.0</c:v>
                </c:pt>
                <c:pt idx="36">
                  <c:v>2046.0</c:v>
                </c:pt>
                <c:pt idx="37">
                  <c:v>2047.0</c:v>
                </c:pt>
                <c:pt idx="38">
                  <c:v>2048.0</c:v>
                </c:pt>
                <c:pt idx="39">
                  <c:v>2049.0</c:v>
                </c:pt>
                <c:pt idx="40">
                  <c:v>2050.0</c:v>
                </c:pt>
                <c:pt idx="41">
                  <c:v>2051.0</c:v>
                </c:pt>
                <c:pt idx="42">
                  <c:v>2052.0</c:v>
                </c:pt>
                <c:pt idx="43">
                  <c:v>2053.0</c:v>
                </c:pt>
                <c:pt idx="44">
                  <c:v>2054.0</c:v>
                </c:pt>
                <c:pt idx="45">
                  <c:v>2055.0</c:v>
                </c:pt>
                <c:pt idx="46">
                  <c:v>2056.0</c:v>
                </c:pt>
                <c:pt idx="47">
                  <c:v>2057.0</c:v>
                </c:pt>
                <c:pt idx="48">
                  <c:v>2058.0</c:v>
                </c:pt>
                <c:pt idx="49">
                  <c:v>2059.0</c:v>
                </c:pt>
                <c:pt idx="50">
                  <c:v>2060.0</c:v>
                </c:pt>
                <c:pt idx="51">
                  <c:v>2061.0</c:v>
                </c:pt>
                <c:pt idx="52">
                  <c:v>2062.0</c:v>
                </c:pt>
                <c:pt idx="53">
                  <c:v>2063.0</c:v>
                </c:pt>
                <c:pt idx="54">
                  <c:v>2064.0</c:v>
                </c:pt>
                <c:pt idx="55">
                  <c:v>2065.0</c:v>
                </c:pt>
                <c:pt idx="56">
                  <c:v>2066.0</c:v>
                </c:pt>
                <c:pt idx="57">
                  <c:v>2067.0</c:v>
                </c:pt>
                <c:pt idx="58">
                  <c:v>2068.0</c:v>
                </c:pt>
                <c:pt idx="59">
                  <c:v>2069.0</c:v>
                </c:pt>
                <c:pt idx="60">
                  <c:v>2070.0</c:v>
                </c:pt>
                <c:pt idx="61">
                  <c:v>2071.0</c:v>
                </c:pt>
                <c:pt idx="62">
                  <c:v>2072.0</c:v>
                </c:pt>
                <c:pt idx="63">
                  <c:v>2073.0</c:v>
                </c:pt>
                <c:pt idx="64">
                  <c:v>2074.0</c:v>
                </c:pt>
                <c:pt idx="65">
                  <c:v>2075.0</c:v>
                </c:pt>
                <c:pt idx="66">
                  <c:v>2076.0</c:v>
                </c:pt>
                <c:pt idx="67">
                  <c:v>2077.0</c:v>
                </c:pt>
                <c:pt idx="68">
                  <c:v>2078.0</c:v>
                </c:pt>
                <c:pt idx="69">
                  <c:v>2079.0</c:v>
                </c:pt>
                <c:pt idx="70">
                  <c:v>2080.0</c:v>
                </c:pt>
                <c:pt idx="71">
                  <c:v>2081.0</c:v>
                </c:pt>
                <c:pt idx="72">
                  <c:v>2082.0</c:v>
                </c:pt>
                <c:pt idx="73">
                  <c:v>2083.0</c:v>
                </c:pt>
                <c:pt idx="74">
                  <c:v>2084.0</c:v>
                </c:pt>
                <c:pt idx="75">
                  <c:v>2085.0</c:v>
                </c:pt>
                <c:pt idx="76">
                  <c:v>2086.0</c:v>
                </c:pt>
                <c:pt idx="77">
                  <c:v>2087.0</c:v>
                </c:pt>
                <c:pt idx="78">
                  <c:v>2088.0</c:v>
                </c:pt>
                <c:pt idx="79">
                  <c:v>2089.0</c:v>
                </c:pt>
                <c:pt idx="80">
                  <c:v>2090.0</c:v>
                </c:pt>
                <c:pt idx="81">
                  <c:v>2091.0</c:v>
                </c:pt>
                <c:pt idx="82">
                  <c:v>2092.0</c:v>
                </c:pt>
                <c:pt idx="83">
                  <c:v>2093.0</c:v>
                </c:pt>
                <c:pt idx="84">
                  <c:v>2094.0</c:v>
                </c:pt>
                <c:pt idx="85">
                  <c:v>2095.0</c:v>
                </c:pt>
                <c:pt idx="86">
                  <c:v>2096.0</c:v>
                </c:pt>
                <c:pt idx="87">
                  <c:v>2097.0</c:v>
                </c:pt>
                <c:pt idx="88">
                  <c:v>2098.0</c:v>
                </c:pt>
                <c:pt idx="89">
                  <c:v>2099.0</c:v>
                </c:pt>
                <c:pt idx="90">
                  <c:v>2100.0</c:v>
                </c:pt>
                <c:pt idx="91">
                  <c:v>2101.0</c:v>
                </c:pt>
                <c:pt idx="92">
                  <c:v>2102.0</c:v>
                </c:pt>
                <c:pt idx="93">
                  <c:v>2103.0</c:v>
                </c:pt>
                <c:pt idx="94">
                  <c:v>2104.0</c:v>
                </c:pt>
                <c:pt idx="95">
                  <c:v>2105.0</c:v>
                </c:pt>
                <c:pt idx="96">
                  <c:v>2106.0</c:v>
                </c:pt>
                <c:pt idx="97">
                  <c:v>2107.0</c:v>
                </c:pt>
                <c:pt idx="98">
                  <c:v>2108.0</c:v>
                </c:pt>
                <c:pt idx="99">
                  <c:v>2109.0</c:v>
                </c:pt>
                <c:pt idx="100">
                  <c:v>2110.0</c:v>
                </c:pt>
                <c:pt idx="101">
                  <c:v>2111.0</c:v>
                </c:pt>
                <c:pt idx="102">
                  <c:v>2112.0</c:v>
                </c:pt>
                <c:pt idx="103">
                  <c:v>2113.0</c:v>
                </c:pt>
                <c:pt idx="104">
                  <c:v>2114.0</c:v>
                </c:pt>
                <c:pt idx="105">
                  <c:v>2115.0</c:v>
                </c:pt>
                <c:pt idx="106">
                  <c:v>2116.0</c:v>
                </c:pt>
                <c:pt idx="107">
                  <c:v>2117.0</c:v>
                </c:pt>
                <c:pt idx="108">
                  <c:v>2118.0</c:v>
                </c:pt>
                <c:pt idx="109">
                  <c:v>2119.0</c:v>
                </c:pt>
                <c:pt idx="110">
                  <c:v>2120.0</c:v>
                </c:pt>
                <c:pt idx="111">
                  <c:v>2121.0</c:v>
                </c:pt>
                <c:pt idx="112">
                  <c:v>2122.0</c:v>
                </c:pt>
                <c:pt idx="113">
                  <c:v>2123.0</c:v>
                </c:pt>
                <c:pt idx="114">
                  <c:v>2124.0</c:v>
                </c:pt>
                <c:pt idx="115">
                  <c:v>2125.0</c:v>
                </c:pt>
                <c:pt idx="116">
                  <c:v>2126.0</c:v>
                </c:pt>
                <c:pt idx="117">
                  <c:v>2127.0</c:v>
                </c:pt>
                <c:pt idx="118">
                  <c:v>2128.0</c:v>
                </c:pt>
                <c:pt idx="119">
                  <c:v>2129.0</c:v>
                </c:pt>
                <c:pt idx="120">
                  <c:v>2130.0</c:v>
                </c:pt>
                <c:pt idx="121">
                  <c:v>2131.0</c:v>
                </c:pt>
                <c:pt idx="122">
                  <c:v>2132.0</c:v>
                </c:pt>
                <c:pt idx="123">
                  <c:v>2133.0</c:v>
                </c:pt>
                <c:pt idx="124">
                  <c:v>2134.0</c:v>
                </c:pt>
                <c:pt idx="125">
                  <c:v>2135.0</c:v>
                </c:pt>
                <c:pt idx="126">
                  <c:v>2136.0</c:v>
                </c:pt>
                <c:pt idx="127">
                  <c:v>2137.0</c:v>
                </c:pt>
                <c:pt idx="128">
                  <c:v>2138.0</c:v>
                </c:pt>
                <c:pt idx="129">
                  <c:v>2139.0</c:v>
                </c:pt>
                <c:pt idx="130">
                  <c:v>2140.0</c:v>
                </c:pt>
              </c:numCache>
            </c:numRef>
          </c:cat>
          <c:val>
            <c:numRef>
              <c:f>'Cumulative distributions'!$H$52:$H$182</c:f>
              <c:numCache>
                <c:formatCode>General</c:formatCode>
                <c:ptCount val="131"/>
                <c:pt idx="0">
                  <c:v>0.0</c:v>
                </c:pt>
                <c:pt idx="1">
                  <c:v>0.0</c:v>
                </c:pt>
                <c:pt idx="2">
                  <c:v>0.0</c:v>
                </c:pt>
                <c:pt idx="3">
                  <c:v>0.0</c:v>
                </c:pt>
                <c:pt idx="4">
                  <c:v>0.0</c:v>
                </c:pt>
                <c:pt idx="5">
                  <c:v>0.0</c:v>
                </c:pt>
                <c:pt idx="6">
                  <c:v>0.0</c:v>
                </c:pt>
                <c:pt idx="7">
                  <c:v>0.0</c:v>
                </c:pt>
                <c:pt idx="8">
                  <c:v>0.0</c:v>
                </c:pt>
                <c:pt idx="9">
                  <c:v>0.0</c:v>
                </c:pt>
                <c:pt idx="10">
                  <c:v>0.0</c:v>
                </c:pt>
                <c:pt idx="11">
                  <c:v>0.0769230769230769</c:v>
                </c:pt>
                <c:pt idx="12">
                  <c:v>0.0769230769230769</c:v>
                </c:pt>
                <c:pt idx="13">
                  <c:v>0.0769230769230769</c:v>
                </c:pt>
                <c:pt idx="14">
                  <c:v>0.0769230769230769</c:v>
                </c:pt>
                <c:pt idx="15">
                  <c:v>0.0769230769230769</c:v>
                </c:pt>
                <c:pt idx="16">
                  <c:v>0.153846153846154</c:v>
                </c:pt>
                <c:pt idx="17">
                  <c:v>0.230769230769231</c:v>
                </c:pt>
                <c:pt idx="18">
                  <c:v>0.307692307692308</c:v>
                </c:pt>
                <c:pt idx="19">
                  <c:v>0.307692307692308</c:v>
                </c:pt>
                <c:pt idx="20">
                  <c:v>0.307692307692308</c:v>
                </c:pt>
                <c:pt idx="21">
                  <c:v>0.461538461538462</c:v>
                </c:pt>
                <c:pt idx="22">
                  <c:v>0.461538461538462</c:v>
                </c:pt>
                <c:pt idx="23">
                  <c:v>0.538461538461538</c:v>
                </c:pt>
                <c:pt idx="24">
                  <c:v>0.538461538461538</c:v>
                </c:pt>
                <c:pt idx="25">
                  <c:v>0.538461538461538</c:v>
                </c:pt>
                <c:pt idx="26">
                  <c:v>0.615384615384615</c:v>
                </c:pt>
                <c:pt idx="27">
                  <c:v>0.615384615384615</c:v>
                </c:pt>
                <c:pt idx="28">
                  <c:v>0.615384615384615</c:v>
                </c:pt>
                <c:pt idx="29">
                  <c:v>0.615384615384615</c:v>
                </c:pt>
                <c:pt idx="30">
                  <c:v>0.615384615384615</c:v>
                </c:pt>
                <c:pt idx="31">
                  <c:v>0.615384615384615</c:v>
                </c:pt>
                <c:pt idx="32">
                  <c:v>0.692307692307692</c:v>
                </c:pt>
                <c:pt idx="33">
                  <c:v>0.769230769230769</c:v>
                </c:pt>
                <c:pt idx="34">
                  <c:v>0.769230769230769</c:v>
                </c:pt>
                <c:pt idx="35">
                  <c:v>0.769230769230769</c:v>
                </c:pt>
                <c:pt idx="36">
                  <c:v>0.846153846153846</c:v>
                </c:pt>
                <c:pt idx="37">
                  <c:v>0.846153846153846</c:v>
                </c:pt>
                <c:pt idx="38">
                  <c:v>0.846153846153846</c:v>
                </c:pt>
                <c:pt idx="39">
                  <c:v>0.846153846153846</c:v>
                </c:pt>
                <c:pt idx="40">
                  <c:v>0.846153846153846</c:v>
                </c:pt>
                <c:pt idx="41">
                  <c:v>0.846153846153846</c:v>
                </c:pt>
                <c:pt idx="42">
                  <c:v>0.846153846153846</c:v>
                </c:pt>
                <c:pt idx="43">
                  <c:v>0.923076923076923</c:v>
                </c:pt>
                <c:pt idx="44">
                  <c:v>0.923076923076923</c:v>
                </c:pt>
                <c:pt idx="45">
                  <c:v>0.923076923076923</c:v>
                </c:pt>
                <c:pt idx="46">
                  <c:v>0.923076923076923</c:v>
                </c:pt>
                <c:pt idx="47">
                  <c:v>0.923076923076923</c:v>
                </c:pt>
                <c:pt idx="48">
                  <c:v>0.923076923076923</c:v>
                </c:pt>
                <c:pt idx="49">
                  <c:v>0.923076923076923</c:v>
                </c:pt>
                <c:pt idx="50">
                  <c:v>0.923076923076923</c:v>
                </c:pt>
                <c:pt idx="51">
                  <c:v>0.923076923076923</c:v>
                </c:pt>
                <c:pt idx="52">
                  <c:v>0.923076923076923</c:v>
                </c:pt>
                <c:pt idx="53">
                  <c:v>0.923076923076923</c:v>
                </c:pt>
                <c:pt idx="54">
                  <c:v>0.923076923076923</c:v>
                </c:pt>
                <c:pt idx="55">
                  <c:v>0.923076923076923</c:v>
                </c:pt>
                <c:pt idx="56">
                  <c:v>0.923076923076923</c:v>
                </c:pt>
                <c:pt idx="57">
                  <c:v>0.923076923076923</c:v>
                </c:pt>
                <c:pt idx="58">
                  <c:v>0.923076923076923</c:v>
                </c:pt>
                <c:pt idx="59">
                  <c:v>0.923076923076923</c:v>
                </c:pt>
                <c:pt idx="60">
                  <c:v>0.923076923076923</c:v>
                </c:pt>
                <c:pt idx="61">
                  <c:v>0.923076923076923</c:v>
                </c:pt>
                <c:pt idx="62">
                  <c:v>0.923076923076923</c:v>
                </c:pt>
                <c:pt idx="63">
                  <c:v>0.923076923076923</c:v>
                </c:pt>
                <c:pt idx="64">
                  <c:v>0.923076923076923</c:v>
                </c:pt>
                <c:pt idx="65">
                  <c:v>0.923076923076923</c:v>
                </c:pt>
                <c:pt idx="66">
                  <c:v>0.923076923076923</c:v>
                </c:pt>
                <c:pt idx="67">
                  <c:v>0.923076923076923</c:v>
                </c:pt>
                <c:pt idx="68">
                  <c:v>0.923076923076923</c:v>
                </c:pt>
                <c:pt idx="69">
                  <c:v>0.923076923076923</c:v>
                </c:pt>
                <c:pt idx="70">
                  <c:v>0.923076923076923</c:v>
                </c:pt>
                <c:pt idx="71">
                  <c:v>0.923076923076923</c:v>
                </c:pt>
                <c:pt idx="72">
                  <c:v>0.923076923076923</c:v>
                </c:pt>
                <c:pt idx="73">
                  <c:v>0.923076923076923</c:v>
                </c:pt>
                <c:pt idx="74">
                  <c:v>0.923076923076923</c:v>
                </c:pt>
                <c:pt idx="75">
                  <c:v>0.923076923076923</c:v>
                </c:pt>
                <c:pt idx="76">
                  <c:v>0.923076923076923</c:v>
                </c:pt>
                <c:pt idx="77">
                  <c:v>0.923076923076923</c:v>
                </c:pt>
                <c:pt idx="78">
                  <c:v>0.923076923076923</c:v>
                </c:pt>
                <c:pt idx="79">
                  <c:v>0.923076923076923</c:v>
                </c:pt>
                <c:pt idx="80">
                  <c:v>0.923076923076923</c:v>
                </c:pt>
                <c:pt idx="81">
                  <c:v>0.923076923076923</c:v>
                </c:pt>
                <c:pt idx="82">
                  <c:v>0.923076923076923</c:v>
                </c:pt>
                <c:pt idx="83">
                  <c:v>0.923076923076923</c:v>
                </c:pt>
                <c:pt idx="84">
                  <c:v>0.923076923076923</c:v>
                </c:pt>
                <c:pt idx="85">
                  <c:v>0.923076923076923</c:v>
                </c:pt>
                <c:pt idx="86">
                  <c:v>0.923076923076923</c:v>
                </c:pt>
                <c:pt idx="87">
                  <c:v>0.923076923076923</c:v>
                </c:pt>
                <c:pt idx="88">
                  <c:v>0.923076923076923</c:v>
                </c:pt>
                <c:pt idx="89">
                  <c:v>0.923076923076923</c:v>
                </c:pt>
                <c:pt idx="90">
                  <c:v>0.923076923076923</c:v>
                </c:pt>
                <c:pt idx="91">
                  <c:v>0.923076923076923</c:v>
                </c:pt>
                <c:pt idx="92">
                  <c:v>1.0</c:v>
                </c:pt>
                <c:pt idx="93">
                  <c:v>1.0</c:v>
                </c:pt>
                <c:pt idx="94">
                  <c:v>1.0</c:v>
                </c:pt>
                <c:pt idx="95">
                  <c:v>1.0</c:v>
                </c:pt>
                <c:pt idx="96">
                  <c:v>1.0</c:v>
                </c:pt>
                <c:pt idx="97">
                  <c:v>1.0</c:v>
                </c:pt>
                <c:pt idx="98">
                  <c:v>1.0</c:v>
                </c:pt>
                <c:pt idx="99">
                  <c:v>1.0</c:v>
                </c:pt>
                <c:pt idx="100">
                  <c:v>1.0</c:v>
                </c:pt>
                <c:pt idx="101">
                  <c:v>1.0</c:v>
                </c:pt>
                <c:pt idx="102">
                  <c:v>1.0</c:v>
                </c:pt>
                <c:pt idx="103">
                  <c:v>1.0</c:v>
                </c:pt>
                <c:pt idx="104">
                  <c:v>1.0</c:v>
                </c:pt>
                <c:pt idx="105">
                  <c:v>1.0</c:v>
                </c:pt>
                <c:pt idx="106">
                  <c:v>1.0</c:v>
                </c:pt>
                <c:pt idx="107">
                  <c:v>1.0</c:v>
                </c:pt>
                <c:pt idx="108">
                  <c:v>1.0</c:v>
                </c:pt>
                <c:pt idx="109">
                  <c:v>1.0</c:v>
                </c:pt>
                <c:pt idx="110">
                  <c:v>1.0</c:v>
                </c:pt>
                <c:pt idx="111">
                  <c:v>1.0</c:v>
                </c:pt>
                <c:pt idx="112">
                  <c:v>1.0</c:v>
                </c:pt>
                <c:pt idx="113">
                  <c:v>1.0</c:v>
                </c:pt>
                <c:pt idx="114">
                  <c:v>1.0</c:v>
                </c:pt>
                <c:pt idx="115">
                  <c:v>1.0</c:v>
                </c:pt>
                <c:pt idx="116">
                  <c:v>1.0</c:v>
                </c:pt>
                <c:pt idx="117">
                  <c:v>1.0</c:v>
                </c:pt>
                <c:pt idx="118">
                  <c:v>1.0</c:v>
                </c:pt>
                <c:pt idx="119">
                  <c:v>1.0</c:v>
                </c:pt>
                <c:pt idx="120">
                  <c:v>1.0</c:v>
                </c:pt>
                <c:pt idx="121">
                  <c:v>1.0</c:v>
                </c:pt>
                <c:pt idx="122">
                  <c:v>1.0</c:v>
                </c:pt>
                <c:pt idx="123">
                  <c:v>1.0</c:v>
                </c:pt>
                <c:pt idx="124">
                  <c:v>1.0</c:v>
                </c:pt>
                <c:pt idx="125">
                  <c:v>1.0</c:v>
                </c:pt>
                <c:pt idx="126">
                  <c:v>1.0</c:v>
                </c:pt>
                <c:pt idx="127">
                  <c:v>1.0</c:v>
                </c:pt>
                <c:pt idx="128">
                  <c:v>1.0</c:v>
                </c:pt>
                <c:pt idx="129">
                  <c:v>1.0</c:v>
                </c:pt>
                <c:pt idx="130">
                  <c:v>1.0</c:v>
                </c:pt>
              </c:numCache>
            </c:numRef>
          </c:val>
        </c:ser>
        <c:ser>
          <c:idx val="7"/>
          <c:order val="1"/>
          <c:tx>
            <c:strRef>
              <c:f>'Cumulative distributions'!$F$1</c:f>
              <c:strCache>
                <c:ptCount val="1"/>
                <c:pt idx="0">
                  <c:v>Late AI</c:v>
                </c:pt>
              </c:strCache>
            </c:strRef>
          </c:tx>
          <c:spPr>
            <a:solidFill>
              <a:schemeClr val="accent2">
                <a:lumMod val="60000"/>
                <a:lumOff val="40000"/>
                <a:alpha val="50000"/>
              </a:schemeClr>
            </a:solidFill>
            <a:ln w="25400">
              <a:noFill/>
            </a:ln>
          </c:spPr>
          <c:cat>
            <c:numRef>
              <c:f>'Cumulative distributions'!$A$52:$A$182</c:f>
              <c:numCache>
                <c:formatCode>General</c:formatCode>
                <c:ptCount val="131"/>
                <c:pt idx="0">
                  <c:v>2010.0</c:v>
                </c:pt>
                <c:pt idx="1">
                  <c:v>2011.0</c:v>
                </c:pt>
                <c:pt idx="2">
                  <c:v>2012.0</c:v>
                </c:pt>
                <c:pt idx="3">
                  <c:v>2013.0</c:v>
                </c:pt>
                <c:pt idx="4">
                  <c:v>2014.0</c:v>
                </c:pt>
                <c:pt idx="5">
                  <c:v>2015.0</c:v>
                </c:pt>
                <c:pt idx="6">
                  <c:v>2016.0</c:v>
                </c:pt>
                <c:pt idx="7">
                  <c:v>2017.0</c:v>
                </c:pt>
                <c:pt idx="8">
                  <c:v>2018.0</c:v>
                </c:pt>
                <c:pt idx="9">
                  <c:v>2019.0</c:v>
                </c:pt>
                <c:pt idx="10">
                  <c:v>2020.0</c:v>
                </c:pt>
                <c:pt idx="11">
                  <c:v>2021.0</c:v>
                </c:pt>
                <c:pt idx="12">
                  <c:v>2022.0</c:v>
                </c:pt>
                <c:pt idx="13">
                  <c:v>2023.0</c:v>
                </c:pt>
                <c:pt idx="14">
                  <c:v>2024.0</c:v>
                </c:pt>
                <c:pt idx="15">
                  <c:v>2025.0</c:v>
                </c:pt>
                <c:pt idx="16">
                  <c:v>2026.0</c:v>
                </c:pt>
                <c:pt idx="17">
                  <c:v>2027.0</c:v>
                </c:pt>
                <c:pt idx="18">
                  <c:v>2028.0</c:v>
                </c:pt>
                <c:pt idx="19">
                  <c:v>2029.0</c:v>
                </c:pt>
                <c:pt idx="20">
                  <c:v>2030.0</c:v>
                </c:pt>
                <c:pt idx="21">
                  <c:v>2031.0</c:v>
                </c:pt>
                <c:pt idx="22">
                  <c:v>2032.0</c:v>
                </c:pt>
                <c:pt idx="23">
                  <c:v>2033.0</c:v>
                </c:pt>
                <c:pt idx="24">
                  <c:v>2034.0</c:v>
                </c:pt>
                <c:pt idx="25">
                  <c:v>2035.0</c:v>
                </c:pt>
                <c:pt idx="26">
                  <c:v>2036.0</c:v>
                </c:pt>
                <c:pt idx="27">
                  <c:v>2037.0</c:v>
                </c:pt>
                <c:pt idx="28">
                  <c:v>2038.0</c:v>
                </c:pt>
                <c:pt idx="29">
                  <c:v>2039.0</c:v>
                </c:pt>
                <c:pt idx="30">
                  <c:v>2040.0</c:v>
                </c:pt>
                <c:pt idx="31">
                  <c:v>2041.0</c:v>
                </c:pt>
                <c:pt idx="32">
                  <c:v>2042.0</c:v>
                </c:pt>
                <c:pt idx="33">
                  <c:v>2043.0</c:v>
                </c:pt>
                <c:pt idx="34">
                  <c:v>2044.0</c:v>
                </c:pt>
                <c:pt idx="35">
                  <c:v>2045.0</c:v>
                </c:pt>
                <c:pt idx="36">
                  <c:v>2046.0</c:v>
                </c:pt>
                <c:pt idx="37">
                  <c:v>2047.0</c:v>
                </c:pt>
                <c:pt idx="38">
                  <c:v>2048.0</c:v>
                </c:pt>
                <c:pt idx="39">
                  <c:v>2049.0</c:v>
                </c:pt>
                <c:pt idx="40">
                  <c:v>2050.0</c:v>
                </c:pt>
                <c:pt idx="41">
                  <c:v>2051.0</c:v>
                </c:pt>
                <c:pt idx="42">
                  <c:v>2052.0</c:v>
                </c:pt>
                <c:pt idx="43">
                  <c:v>2053.0</c:v>
                </c:pt>
                <c:pt idx="44">
                  <c:v>2054.0</c:v>
                </c:pt>
                <c:pt idx="45">
                  <c:v>2055.0</c:v>
                </c:pt>
                <c:pt idx="46">
                  <c:v>2056.0</c:v>
                </c:pt>
                <c:pt idx="47">
                  <c:v>2057.0</c:v>
                </c:pt>
                <c:pt idx="48">
                  <c:v>2058.0</c:v>
                </c:pt>
                <c:pt idx="49">
                  <c:v>2059.0</c:v>
                </c:pt>
                <c:pt idx="50">
                  <c:v>2060.0</c:v>
                </c:pt>
                <c:pt idx="51">
                  <c:v>2061.0</c:v>
                </c:pt>
                <c:pt idx="52">
                  <c:v>2062.0</c:v>
                </c:pt>
                <c:pt idx="53">
                  <c:v>2063.0</c:v>
                </c:pt>
                <c:pt idx="54">
                  <c:v>2064.0</c:v>
                </c:pt>
                <c:pt idx="55">
                  <c:v>2065.0</c:v>
                </c:pt>
                <c:pt idx="56">
                  <c:v>2066.0</c:v>
                </c:pt>
                <c:pt idx="57">
                  <c:v>2067.0</c:v>
                </c:pt>
                <c:pt idx="58">
                  <c:v>2068.0</c:v>
                </c:pt>
                <c:pt idx="59">
                  <c:v>2069.0</c:v>
                </c:pt>
                <c:pt idx="60">
                  <c:v>2070.0</c:v>
                </c:pt>
                <c:pt idx="61">
                  <c:v>2071.0</c:v>
                </c:pt>
                <c:pt idx="62">
                  <c:v>2072.0</c:v>
                </c:pt>
                <c:pt idx="63">
                  <c:v>2073.0</c:v>
                </c:pt>
                <c:pt idx="64">
                  <c:v>2074.0</c:v>
                </c:pt>
                <c:pt idx="65">
                  <c:v>2075.0</c:v>
                </c:pt>
                <c:pt idx="66">
                  <c:v>2076.0</c:v>
                </c:pt>
                <c:pt idx="67">
                  <c:v>2077.0</c:v>
                </c:pt>
                <c:pt idx="68">
                  <c:v>2078.0</c:v>
                </c:pt>
                <c:pt idx="69">
                  <c:v>2079.0</c:v>
                </c:pt>
                <c:pt idx="70">
                  <c:v>2080.0</c:v>
                </c:pt>
                <c:pt idx="71">
                  <c:v>2081.0</c:v>
                </c:pt>
                <c:pt idx="72">
                  <c:v>2082.0</c:v>
                </c:pt>
                <c:pt idx="73">
                  <c:v>2083.0</c:v>
                </c:pt>
                <c:pt idx="74">
                  <c:v>2084.0</c:v>
                </c:pt>
                <c:pt idx="75">
                  <c:v>2085.0</c:v>
                </c:pt>
                <c:pt idx="76">
                  <c:v>2086.0</c:v>
                </c:pt>
                <c:pt idx="77">
                  <c:v>2087.0</c:v>
                </c:pt>
                <c:pt idx="78">
                  <c:v>2088.0</c:v>
                </c:pt>
                <c:pt idx="79">
                  <c:v>2089.0</c:v>
                </c:pt>
                <c:pt idx="80">
                  <c:v>2090.0</c:v>
                </c:pt>
                <c:pt idx="81">
                  <c:v>2091.0</c:v>
                </c:pt>
                <c:pt idx="82">
                  <c:v>2092.0</c:v>
                </c:pt>
                <c:pt idx="83">
                  <c:v>2093.0</c:v>
                </c:pt>
                <c:pt idx="84">
                  <c:v>2094.0</c:v>
                </c:pt>
                <c:pt idx="85">
                  <c:v>2095.0</c:v>
                </c:pt>
                <c:pt idx="86">
                  <c:v>2096.0</c:v>
                </c:pt>
                <c:pt idx="87">
                  <c:v>2097.0</c:v>
                </c:pt>
                <c:pt idx="88">
                  <c:v>2098.0</c:v>
                </c:pt>
                <c:pt idx="89">
                  <c:v>2099.0</c:v>
                </c:pt>
                <c:pt idx="90">
                  <c:v>2100.0</c:v>
                </c:pt>
                <c:pt idx="91">
                  <c:v>2101.0</c:v>
                </c:pt>
                <c:pt idx="92">
                  <c:v>2102.0</c:v>
                </c:pt>
                <c:pt idx="93">
                  <c:v>2103.0</c:v>
                </c:pt>
                <c:pt idx="94">
                  <c:v>2104.0</c:v>
                </c:pt>
                <c:pt idx="95">
                  <c:v>2105.0</c:v>
                </c:pt>
                <c:pt idx="96">
                  <c:v>2106.0</c:v>
                </c:pt>
                <c:pt idx="97">
                  <c:v>2107.0</c:v>
                </c:pt>
                <c:pt idx="98">
                  <c:v>2108.0</c:v>
                </c:pt>
                <c:pt idx="99">
                  <c:v>2109.0</c:v>
                </c:pt>
                <c:pt idx="100">
                  <c:v>2110.0</c:v>
                </c:pt>
                <c:pt idx="101">
                  <c:v>2111.0</c:v>
                </c:pt>
                <c:pt idx="102">
                  <c:v>2112.0</c:v>
                </c:pt>
                <c:pt idx="103">
                  <c:v>2113.0</c:v>
                </c:pt>
                <c:pt idx="104">
                  <c:v>2114.0</c:v>
                </c:pt>
                <c:pt idx="105">
                  <c:v>2115.0</c:v>
                </c:pt>
                <c:pt idx="106">
                  <c:v>2116.0</c:v>
                </c:pt>
                <c:pt idx="107">
                  <c:v>2117.0</c:v>
                </c:pt>
                <c:pt idx="108">
                  <c:v>2118.0</c:v>
                </c:pt>
                <c:pt idx="109">
                  <c:v>2119.0</c:v>
                </c:pt>
                <c:pt idx="110">
                  <c:v>2120.0</c:v>
                </c:pt>
                <c:pt idx="111">
                  <c:v>2121.0</c:v>
                </c:pt>
                <c:pt idx="112">
                  <c:v>2122.0</c:v>
                </c:pt>
                <c:pt idx="113">
                  <c:v>2123.0</c:v>
                </c:pt>
                <c:pt idx="114">
                  <c:v>2124.0</c:v>
                </c:pt>
                <c:pt idx="115">
                  <c:v>2125.0</c:v>
                </c:pt>
                <c:pt idx="116">
                  <c:v>2126.0</c:v>
                </c:pt>
                <c:pt idx="117">
                  <c:v>2127.0</c:v>
                </c:pt>
                <c:pt idx="118">
                  <c:v>2128.0</c:v>
                </c:pt>
                <c:pt idx="119">
                  <c:v>2129.0</c:v>
                </c:pt>
                <c:pt idx="120">
                  <c:v>2130.0</c:v>
                </c:pt>
                <c:pt idx="121">
                  <c:v>2131.0</c:v>
                </c:pt>
                <c:pt idx="122">
                  <c:v>2132.0</c:v>
                </c:pt>
                <c:pt idx="123">
                  <c:v>2133.0</c:v>
                </c:pt>
                <c:pt idx="124">
                  <c:v>2134.0</c:v>
                </c:pt>
                <c:pt idx="125">
                  <c:v>2135.0</c:v>
                </c:pt>
                <c:pt idx="126">
                  <c:v>2136.0</c:v>
                </c:pt>
                <c:pt idx="127">
                  <c:v>2137.0</c:v>
                </c:pt>
                <c:pt idx="128">
                  <c:v>2138.0</c:v>
                </c:pt>
                <c:pt idx="129">
                  <c:v>2139.0</c:v>
                </c:pt>
                <c:pt idx="130">
                  <c:v>2140.0</c:v>
                </c:pt>
              </c:numCache>
            </c:numRef>
          </c:cat>
          <c:val>
            <c:numRef>
              <c:f>'Cumulative distributions'!$F$52:$F$182</c:f>
              <c:numCache>
                <c:formatCode>General</c:formatCode>
                <c:ptCount val="131"/>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0.0666666666666667</c:v>
                </c:pt>
                <c:pt idx="18">
                  <c:v>0.0666666666666667</c:v>
                </c:pt>
                <c:pt idx="19">
                  <c:v>0.0666666666666667</c:v>
                </c:pt>
                <c:pt idx="20">
                  <c:v>0.0666666666666667</c:v>
                </c:pt>
                <c:pt idx="21">
                  <c:v>0.2</c:v>
                </c:pt>
                <c:pt idx="22">
                  <c:v>0.2</c:v>
                </c:pt>
                <c:pt idx="23">
                  <c:v>0.2</c:v>
                </c:pt>
                <c:pt idx="24">
                  <c:v>0.2</c:v>
                </c:pt>
                <c:pt idx="25">
                  <c:v>0.2</c:v>
                </c:pt>
                <c:pt idx="26">
                  <c:v>0.2</c:v>
                </c:pt>
                <c:pt idx="27">
                  <c:v>0.2</c:v>
                </c:pt>
                <c:pt idx="28">
                  <c:v>0.2</c:v>
                </c:pt>
                <c:pt idx="29">
                  <c:v>0.2</c:v>
                </c:pt>
                <c:pt idx="30">
                  <c:v>0.266666666666667</c:v>
                </c:pt>
                <c:pt idx="31">
                  <c:v>0.333333333333333</c:v>
                </c:pt>
                <c:pt idx="32">
                  <c:v>0.333333333333333</c:v>
                </c:pt>
                <c:pt idx="33">
                  <c:v>0.333333333333333</c:v>
                </c:pt>
                <c:pt idx="34">
                  <c:v>0.333333333333333</c:v>
                </c:pt>
                <c:pt idx="35">
                  <c:v>0.333333333333333</c:v>
                </c:pt>
                <c:pt idx="36">
                  <c:v>0.333333333333333</c:v>
                </c:pt>
                <c:pt idx="37">
                  <c:v>0.333333333333333</c:v>
                </c:pt>
                <c:pt idx="38">
                  <c:v>0.333333333333333</c:v>
                </c:pt>
                <c:pt idx="39">
                  <c:v>0.4</c:v>
                </c:pt>
                <c:pt idx="40">
                  <c:v>0.4</c:v>
                </c:pt>
                <c:pt idx="41">
                  <c:v>0.533333333333333</c:v>
                </c:pt>
                <c:pt idx="42">
                  <c:v>0.533333333333333</c:v>
                </c:pt>
                <c:pt idx="43">
                  <c:v>0.533333333333333</c:v>
                </c:pt>
                <c:pt idx="44">
                  <c:v>0.533333333333333</c:v>
                </c:pt>
                <c:pt idx="45">
                  <c:v>0.533333333333333</c:v>
                </c:pt>
                <c:pt idx="46">
                  <c:v>0.533333333333333</c:v>
                </c:pt>
                <c:pt idx="47">
                  <c:v>0.533333333333333</c:v>
                </c:pt>
                <c:pt idx="48">
                  <c:v>0.533333333333333</c:v>
                </c:pt>
                <c:pt idx="49">
                  <c:v>0.533333333333333</c:v>
                </c:pt>
                <c:pt idx="50">
                  <c:v>0.533333333333333</c:v>
                </c:pt>
                <c:pt idx="51">
                  <c:v>0.533333333333333</c:v>
                </c:pt>
                <c:pt idx="52">
                  <c:v>0.533333333333333</c:v>
                </c:pt>
                <c:pt idx="53">
                  <c:v>0.666666666666667</c:v>
                </c:pt>
                <c:pt idx="54">
                  <c:v>0.666666666666667</c:v>
                </c:pt>
                <c:pt idx="55">
                  <c:v>0.666666666666667</c:v>
                </c:pt>
                <c:pt idx="56">
                  <c:v>0.666666666666667</c:v>
                </c:pt>
                <c:pt idx="57">
                  <c:v>0.666666666666667</c:v>
                </c:pt>
                <c:pt idx="58">
                  <c:v>0.666666666666667</c:v>
                </c:pt>
                <c:pt idx="59">
                  <c:v>0.666666666666667</c:v>
                </c:pt>
                <c:pt idx="60">
                  <c:v>0.666666666666667</c:v>
                </c:pt>
                <c:pt idx="61">
                  <c:v>0.666666666666667</c:v>
                </c:pt>
                <c:pt idx="62">
                  <c:v>0.666666666666667</c:v>
                </c:pt>
                <c:pt idx="63">
                  <c:v>0.666666666666667</c:v>
                </c:pt>
                <c:pt idx="64">
                  <c:v>0.666666666666667</c:v>
                </c:pt>
                <c:pt idx="65">
                  <c:v>0.666666666666667</c:v>
                </c:pt>
                <c:pt idx="66">
                  <c:v>0.666666666666667</c:v>
                </c:pt>
                <c:pt idx="67">
                  <c:v>0.666666666666667</c:v>
                </c:pt>
                <c:pt idx="68">
                  <c:v>0.666666666666667</c:v>
                </c:pt>
                <c:pt idx="69">
                  <c:v>0.666666666666667</c:v>
                </c:pt>
                <c:pt idx="70">
                  <c:v>0.666666666666667</c:v>
                </c:pt>
                <c:pt idx="71">
                  <c:v>0.666666666666667</c:v>
                </c:pt>
                <c:pt idx="72">
                  <c:v>0.666666666666667</c:v>
                </c:pt>
                <c:pt idx="73">
                  <c:v>0.666666666666667</c:v>
                </c:pt>
                <c:pt idx="74">
                  <c:v>0.666666666666667</c:v>
                </c:pt>
                <c:pt idx="75">
                  <c:v>0.666666666666667</c:v>
                </c:pt>
                <c:pt idx="76">
                  <c:v>0.666666666666667</c:v>
                </c:pt>
                <c:pt idx="77">
                  <c:v>0.666666666666667</c:v>
                </c:pt>
                <c:pt idx="78">
                  <c:v>0.666666666666667</c:v>
                </c:pt>
                <c:pt idx="79">
                  <c:v>0.666666666666667</c:v>
                </c:pt>
                <c:pt idx="80">
                  <c:v>0.666666666666667</c:v>
                </c:pt>
                <c:pt idx="81">
                  <c:v>0.666666666666667</c:v>
                </c:pt>
                <c:pt idx="82">
                  <c:v>0.666666666666667</c:v>
                </c:pt>
                <c:pt idx="83">
                  <c:v>0.733333333333333</c:v>
                </c:pt>
                <c:pt idx="84">
                  <c:v>0.733333333333333</c:v>
                </c:pt>
                <c:pt idx="85">
                  <c:v>0.733333333333333</c:v>
                </c:pt>
                <c:pt idx="86">
                  <c:v>0.733333333333333</c:v>
                </c:pt>
                <c:pt idx="87">
                  <c:v>0.733333333333333</c:v>
                </c:pt>
                <c:pt idx="88">
                  <c:v>0.733333333333333</c:v>
                </c:pt>
                <c:pt idx="89">
                  <c:v>0.733333333333333</c:v>
                </c:pt>
                <c:pt idx="90">
                  <c:v>0.733333333333333</c:v>
                </c:pt>
                <c:pt idx="91">
                  <c:v>0.8</c:v>
                </c:pt>
                <c:pt idx="92">
                  <c:v>0.8</c:v>
                </c:pt>
                <c:pt idx="93">
                  <c:v>0.8</c:v>
                </c:pt>
                <c:pt idx="94">
                  <c:v>0.8</c:v>
                </c:pt>
                <c:pt idx="95">
                  <c:v>0.8</c:v>
                </c:pt>
                <c:pt idx="96">
                  <c:v>0.8</c:v>
                </c:pt>
                <c:pt idx="97">
                  <c:v>0.8</c:v>
                </c:pt>
                <c:pt idx="98">
                  <c:v>0.8</c:v>
                </c:pt>
                <c:pt idx="99">
                  <c:v>0.8</c:v>
                </c:pt>
                <c:pt idx="100">
                  <c:v>0.8</c:v>
                </c:pt>
                <c:pt idx="101">
                  <c:v>0.8</c:v>
                </c:pt>
                <c:pt idx="102">
                  <c:v>0.8</c:v>
                </c:pt>
                <c:pt idx="103">
                  <c:v>0.933333333333333</c:v>
                </c:pt>
                <c:pt idx="104">
                  <c:v>0.933333333333333</c:v>
                </c:pt>
                <c:pt idx="105">
                  <c:v>0.933333333333333</c:v>
                </c:pt>
                <c:pt idx="106">
                  <c:v>0.933333333333333</c:v>
                </c:pt>
                <c:pt idx="107">
                  <c:v>0.933333333333333</c:v>
                </c:pt>
                <c:pt idx="108">
                  <c:v>0.933333333333333</c:v>
                </c:pt>
                <c:pt idx="109">
                  <c:v>0.933333333333333</c:v>
                </c:pt>
                <c:pt idx="110">
                  <c:v>0.933333333333333</c:v>
                </c:pt>
                <c:pt idx="111">
                  <c:v>0.933333333333333</c:v>
                </c:pt>
                <c:pt idx="112">
                  <c:v>0.933333333333333</c:v>
                </c:pt>
                <c:pt idx="113">
                  <c:v>0.933333333333333</c:v>
                </c:pt>
                <c:pt idx="114">
                  <c:v>0.933333333333333</c:v>
                </c:pt>
                <c:pt idx="115">
                  <c:v>0.933333333333333</c:v>
                </c:pt>
                <c:pt idx="116">
                  <c:v>0.933333333333333</c:v>
                </c:pt>
                <c:pt idx="117">
                  <c:v>0.933333333333333</c:v>
                </c:pt>
                <c:pt idx="118">
                  <c:v>0.933333333333333</c:v>
                </c:pt>
                <c:pt idx="119">
                  <c:v>0.933333333333333</c:v>
                </c:pt>
                <c:pt idx="120">
                  <c:v>0.933333333333333</c:v>
                </c:pt>
                <c:pt idx="121">
                  <c:v>0.933333333333333</c:v>
                </c:pt>
                <c:pt idx="122">
                  <c:v>0.933333333333333</c:v>
                </c:pt>
                <c:pt idx="123">
                  <c:v>0.933333333333333</c:v>
                </c:pt>
                <c:pt idx="124">
                  <c:v>0.933333333333333</c:v>
                </c:pt>
                <c:pt idx="125">
                  <c:v>0.933333333333333</c:v>
                </c:pt>
                <c:pt idx="126">
                  <c:v>0.933333333333333</c:v>
                </c:pt>
                <c:pt idx="127">
                  <c:v>0.933333333333333</c:v>
                </c:pt>
                <c:pt idx="128">
                  <c:v>0.933333333333333</c:v>
                </c:pt>
                <c:pt idx="129">
                  <c:v>0.933333333333333</c:v>
                </c:pt>
                <c:pt idx="130">
                  <c:v>0.933333333333333</c:v>
                </c:pt>
              </c:numCache>
            </c:numRef>
          </c:val>
        </c:ser>
        <c:dLbls>
          <c:showLegendKey val="0"/>
          <c:showVal val="0"/>
          <c:showCatName val="0"/>
          <c:showSerName val="0"/>
          <c:showPercent val="0"/>
          <c:showBubbleSize val="0"/>
        </c:dLbls>
        <c:axId val="-2065951128"/>
        <c:axId val="-2065948152"/>
      </c:areaChart>
      <c:catAx>
        <c:axId val="-2065951128"/>
        <c:scaling>
          <c:orientation val="minMax"/>
        </c:scaling>
        <c:delete val="0"/>
        <c:axPos val="b"/>
        <c:numFmt formatCode="General" sourceLinked="1"/>
        <c:majorTickMark val="out"/>
        <c:minorTickMark val="none"/>
        <c:tickLblPos val="nextTo"/>
        <c:crossAx val="-2065948152"/>
        <c:crosses val="autoZero"/>
        <c:auto val="1"/>
        <c:lblAlgn val="ctr"/>
        <c:lblOffset val="100"/>
        <c:noMultiLvlLbl val="0"/>
      </c:catAx>
      <c:valAx>
        <c:axId val="-2065948152"/>
        <c:scaling>
          <c:orientation val="minMax"/>
          <c:max val="1.0"/>
        </c:scaling>
        <c:delete val="0"/>
        <c:axPos val="l"/>
        <c:majorGridlines/>
        <c:numFmt formatCode="General" sourceLinked="1"/>
        <c:majorTickMark val="out"/>
        <c:minorTickMark val="none"/>
        <c:tickLblPos val="nextTo"/>
        <c:crossAx val="-2065951128"/>
        <c:crosses val="autoZero"/>
        <c:crossBetween val="midCat"/>
      </c:valAx>
    </c:plotArea>
    <c:legend>
      <c:legendPos val="r"/>
      <c:overlay val="0"/>
    </c:legend>
    <c:plotVisOnly val="1"/>
    <c:dispBlanksAs val="zero"/>
    <c:showDLblsOverMax val="0"/>
  </c:chart>
  <c:printSettings>
    <c:headerFooter/>
    <c:pageMargins b="1.0" l="0.75" r="0.75" t="1.0"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areaChart>
        <c:grouping val="standard"/>
        <c:varyColors val="0"/>
        <c:ser>
          <c:idx val="3"/>
          <c:order val="0"/>
          <c:tx>
            <c:strRef>
              <c:f>'Cumulative distributions'!$I$1</c:f>
              <c:strCache>
                <c:ptCount val="1"/>
                <c:pt idx="0">
                  <c:v>Early Futurists</c:v>
                </c:pt>
              </c:strCache>
            </c:strRef>
          </c:tx>
          <c:spPr>
            <a:solidFill>
              <a:schemeClr val="accent6">
                <a:lumMod val="60000"/>
                <a:lumOff val="40000"/>
                <a:alpha val="50000"/>
              </a:schemeClr>
            </a:solidFill>
            <a:ln w="25400">
              <a:noFill/>
            </a:ln>
          </c:spPr>
          <c:cat>
            <c:numRef>
              <c:f>'Cumulative distributions'!$A$12:$A$182</c:f>
              <c:numCache>
                <c:formatCode>General</c:formatCode>
                <c:ptCount val="171"/>
                <c:pt idx="0">
                  <c:v>1970.0</c:v>
                </c:pt>
                <c:pt idx="1">
                  <c:v>1971.0</c:v>
                </c:pt>
                <c:pt idx="2">
                  <c:v>1972.0</c:v>
                </c:pt>
                <c:pt idx="3">
                  <c:v>1973.0</c:v>
                </c:pt>
                <c:pt idx="4">
                  <c:v>1974.0</c:v>
                </c:pt>
                <c:pt idx="5">
                  <c:v>1975.0</c:v>
                </c:pt>
                <c:pt idx="6">
                  <c:v>1976.0</c:v>
                </c:pt>
                <c:pt idx="7">
                  <c:v>1977.0</c:v>
                </c:pt>
                <c:pt idx="8">
                  <c:v>1978.0</c:v>
                </c:pt>
                <c:pt idx="9">
                  <c:v>1979.0</c:v>
                </c:pt>
                <c:pt idx="10">
                  <c:v>1980.0</c:v>
                </c:pt>
                <c:pt idx="11">
                  <c:v>1981.0</c:v>
                </c:pt>
                <c:pt idx="12">
                  <c:v>1982.0</c:v>
                </c:pt>
                <c:pt idx="13">
                  <c:v>1983.0</c:v>
                </c:pt>
                <c:pt idx="14">
                  <c:v>1984.0</c:v>
                </c:pt>
                <c:pt idx="15">
                  <c:v>1985.0</c:v>
                </c:pt>
                <c:pt idx="16">
                  <c:v>1986.0</c:v>
                </c:pt>
                <c:pt idx="17">
                  <c:v>1987.0</c:v>
                </c:pt>
                <c:pt idx="18">
                  <c:v>1988.0</c:v>
                </c:pt>
                <c:pt idx="19">
                  <c:v>1989.0</c:v>
                </c:pt>
                <c:pt idx="20">
                  <c:v>1990.0</c:v>
                </c:pt>
                <c:pt idx="21">
                  <c:v>1991.0</c:v>
                </c:pt>
                <c:pt idx="22">
                  <c:v>1992.0</c:v>
                </c:pt>
                <c:pt idx="23">
                  <c:v>1993.0</c:v>
                </c:pt>
                <c:pt idx="24">
                  <c:v>1994.0</c:v>
                </c:pt>
                <c:pt idx="25">
                  <c:v>1995.0</c:v>
                </c:pt>
                <c:pt idx="26">
                  <c:v>1996.0</c:v>
                </c:pt>
                <c:pt idx="27">
                  <c:v>1997.0</c:v>
                </c:pt>
                <c:pt idx="28">
                  <c:v>1998.0</c:v>
                </c:pt>
                <c:pt idx="29">
                  <c:v>1999.0</c:v>
                </c:pt>
                <c:pt idx="30">
                  <c:v>2000.0</c:v>
                </c:pt>
                <c:pt idx="31">
                  <c:v>2001.0</c:v>
                </c:pt>
                <c:pt idx="32">
                  <c:v>2002.0</c:v>
                </c:pt>
                <c:pt idx="33">
                  <c:v>2003.0</c:v>
                </c:pt>
                <c:pt idx="34">
                  <c:v>2004.0</c:v>
                </c:pt>
                <c:pt idx="35">
                  <c:v>2005.0</c:v>
                </c:pt>
                <c:pt idx="36">
                  <c:v>2006.0</c:v>
                </c:pt>
                <c:pt idx="37">
                  <c:v>2007.0</c:v>
                </c:pt>
                <c:pt idx="38">
                  <c:v>2008.0</c:v>
                </c:pt>
                <c:pt idx="39">
                  <c:v>2009.0</c:v>
                </c:pt>
                <c:pt idx="40">
                  <c:v>2010.0</c:v>
                </c:pt>
                <c:pt idx="41">
                  <c:v>2011.0</c:v>
                </c:pt>
                <c:pt idx="42">
                  <c:v>2012.0</c:v>
                </c:pt>
                <c:pt idx="43">
                  <c:v>2013.0</c:v>
                </c:pt>
                <c:pt idx="44">
                  <c:v>2014.0</c:v>
                </c:pt>
                <c:pt idx="45">
                  <c:v>2015.0</c:v>
                </c:pt>
                <c:pt idx="46">
                  <c:v>2016.0</c:v>
                </c:pt>
                <c:pt idx="47">
                  <c:v>2017.0</c:v>
                </c:pt>
                <c:pt idx="48">
                  <c:v>2018.0</c:v>
                </c:pt>
                <c:pt idx="49">
                  <c:v>2019.0</c:v>
                </c:pt>
                <c:pt idx="50">
                  <c:v>2020.0</c:v>
                </c:pt>
                <c:pt idx="51">
                  <c:v>2021.0</c:v>
                </c:pt>
                <c:pt idx="52">
                  <c:v>2022.0</c:v>
                </c:pt>
                <c:pt idx="53">
                  <c:v>2023.0</c:v>
                </c:pt>
                <c:pt idx="54">
                  <c:v>2024.0</c:v>
                </c:pt>
                <c:pt idx="55">
                  <c:v>2025.0</c:v>
                </c:pt>
                <c:pt idx="56">
                  <c:v>2026.0</c:v>
                </c:pt>
                <c:pt idx="57">
                  <c:v>2027.0</c:v>
                </c:pt>
                <c:pt idx="58">
                  <c:v>2028.0</c:v>
                </c:pt>
                <c:pt idx="59">
                  <c:v>2029.0</c:v>
                </c:pt>
                <c:pt idx="60">
                  <c:v>2030.0</c:v>
                </c:pt>
                <c:pt idx="61">
                  <c:v>2031.0</c:v>
                </c:pt>
                <c:pt idx="62">
                  <c:v>2032.0</c:v>
                </c:pt>
                <c:pt idx="63">
                  <c:v>2033.0</c:v>
                </c:pt>
                <c:pt idx="64">
                  <c:v>2034.0</c:v>
                </c:pt>
                <c:pt idx="65">
                  <c:v>2035.0</c:v>
                </c:pt>
                <c:pt idx="66">
                  <c:v>2036.0</c:v>
                </c:pt>
                <c:pt idx="67">
                  <c:v>2037.0</c:v>
                </c:pt>
                <c:pt idx="68">
                  <c:v>2038.0</c:v>
                </c:pt>
                <c:pt idx="69">
                  <c:v>2039.0</c:v>
                </c:pt>
                <c:pt idx="70">
                  <c:v>2040.0</c:v>
                </c:pt>
                <c:pt idx="71">
                  <c:v>2041.0</c:v>
                </c:pt>
                <c:pt idx="72">
                  <c:v>2042.0</c:v>
                </c:pt>
                <c:pt idx="73">
                  <c:v>2043.0</c:v>
                </c:pt>
                <c:pt idx="74">
                  <c:v>2044.0</c:v>
                </c:pt>
                <c:pt idx="75">
                  <c:v>2045.0</c:v>
                </c:pt>
                <c:pt idx="76">
                  <c:v>2046.0</c:v>
                </c:pt>
                <c:pt idx="77">
                  <c:v>2047.0</c:v>
                </c:pt>
                <c:pt idx="78">
                  <c:v>2048.0</c:v>
                </c:pt>
                <c:pt idx="79">
                  <c:v>2049.0</c:v>
                </c:pt>
                <c:pt idx="80">
                  <c:v>2050.0</c:v>
                </c:pt>
                <c:pt idx="81">
                  <c:v>2051.0</c:v>
                </c:pt>
                <c:pt idx="82">
                  <c:v>2052.0</c:v>
                </c:pt>
                <c:pt idx="83">
                  <c:v>2053.0</c:v>
                </c:pt>
                <c:pt idx="84">
                  <c:v>2054.0</c:v>
                </c:pt>
                <c:pt idx="85">
                  <c:v>2055.0</c:v>
                </c:pt>
                <c:pt idx="86">
                  <c:v>2056.0</c:v>
                </c:pt>
                <c:pt idx="87">
                  <c:v>2057.0</c:v>
                </c:pt>
                <c:pt idx="88">
                  <c:v>2058.0</c:v>
                </c:pt>
                <c:pt idx="89">
                  <c:v>2059.0</c:v>
                </c:pt>
                <c:pt idx="90">
                  <c:v>2060.0</c:v>
                </c:pt>
                <c:pt idx="91">
                  <c:v>2061.0</c:v>
                </c:pt>
                <c:pt idx="92">
                  <c:v>2062.0</c:v>
                </c:pt>
                <c:pt idx="93">
                  <c:v>2063.0</c:v>
                </c:pt>
                <c:pt idx="94">
                  <c:v>2064.0</c:v>
                </c:pt>
                <c:pt idx="95">
                  <c:v>2065.0</c:v>
                </c:pt>
                <c:pt idx="96">
                  <c:v>2066.0</c:v>
                </c:pt>
                <c:pt idx="97">
                  <c:v>2067.0</c:v>
                </c:pt>
                <c:pt idx="98">
                  <c:v>2068.0</c:v>
                </c:pt>
                <c:pt idx="99">
                  <c:v>2069.0</c:v>
                </c:pt>
                <c:pt idx="100">
                  <c:v>2070.0</c:v>
                </c:pt>
                <c:pt idx="101">
                  <c:v>2071.0</c:v>
                </c:pt>
                <c:pt idx="102">
                  <c:v>2072.0</c:v>
                </c:pt>
                <c:pt idx="103">
                  <c:v>2073.0</c:v>
                </c:pt>
                <c:pt idx="104">
                  <c:v>2074.0</c:v>
                </c:pt>
                <c:pt idx="105">
                  <c:v>2075.0</c:v>
                </c:pt>
                <c:pt idx="106">
                  <c:v>2076.0</c:v>
                </c:pt>
                <c:pt idx="107">
                  <c:v>2077.0</c:v>
                </c:pt>
                <c:pt idx="108">
                  <c:v>2078.0</c:v>
                </c:pt>
                <c:pt idx="109">
                  <c:v>2079.0</c:v>
                </c:pt>
                <c:pt idx="110">
                  <c:v>2080.0</c:v>
                </c:pt>
                <c:pt idx="111">
                  <c:v>2081.0</c:v>
                </c:pt>
                <c:pt idx="112">
                  <c:v>2082.0</c:v>
                </c:pt>
                <c:pt idx="113">
                  <c:v>2083.0</c:v>
                </c:pt>
                <c:pt idx="114">
                  <c:v>2084.0</c:v>
                </c:pt>
                <c:pt idx="115">
                  <c:v>2085.0</c:v>
                </c:pt>
                <c:pt idx="116">
                  <c:v>2086.0</c:v>
                </c:pt>
                <c:pt idx="117">
                  <c:v>2087.0</c:v>
                </c:pt>
                <c:pt idx="118">
                  <c:v>2088.0</c:v>
                </c:pt>
                <c:pt idx="119">
                  <c:v>2089.0</c:v>
                </c:pt>
                <c:pt idx="120">
                  <c:v>2090.0</c:v>
                </c:pt>
                <c:pt idx="121">
                  <c:v>2091.0</c:v>
                </c:pt>
                <c:pt idx="122">
                  <c:v>2092.0</c:v>
                </c:pt>
                <c:pt idx="123">
                  <c:v>2093.0</c:v>
                </c:pt>
                <c:pt idx="124">
                  <c:v>2094.0</c:v>
                </c:pt>
                <c:pt idx="125">
                  <c:v>2095.0</c:v>
                </c:pt>
                <c:pt idx="126">
                  <c:v>2096.0</c:v>
                </c:pt>
                <c:pt idx="127">
                  <c:v>2097.0</c:v>
                </c:pt>
                <c:pt idx="128">
                  <c:v>2098.0</c:v>
                </c:pt>
                <c:pt idx="129">
                  <c:v>2099.0</c:v>
                </c:pt>
                <c:pt idx="130">
                  <c:v>2100.0</c:v>
                </c:pt>
                <c:pt idx="131">
                  <c:v>2101.0</c:v>
                </c:pt>
                <c:pt idx="132">
                  <c:v>2102.0</c:v>
                </c:pt>
                <c:pt idx="133">
                  <c:v>2103.0</c:v>
                </c:pt>
                <c:pt idx="134">
                  <c:v>2104.0</c:v>
                </c:pt>
                <c:pt idx="135">
                  <c:v>2105.0</c:v>
                </c:pt>
                <c:pt idx="136">
                  <c:v>2106.0</c:v>
                </c:pt>
                <c:pt idx="137">
                  <c:v>2107.0</c:v>
                </c:pt>
                <c:pt idx="138">
                  <c:v>2108.0</c:v>
                </c:pt>
                <c:pt idx="139">
                  <c:v>2109.0</c:v>
                </c:pt>
                <c:pt idx="140">
                  <c:v>2110.0</c:v>
                </c:pt>
                <c:pt idx="141">
                  <c:v>2111.0</c:v>
                </c:pt>
                <c:pt idx="142">
                  <c:v>2112.0</c:v>
                </c:pt>
                <c:pt idx="143">
                  <c:v>2113.0</c:v>
                </c:pt>
                <c:pt idx="144">
                  <c:v>2114.0</c:v>
                </c:pt>
                <c:pt idx="145">
                  <c:v>2115.0</c:v>
                </c:pt>
                <c:pt idx="146">
                  <c:v>2116.0</c:v>
                </c:pt>
                <c:pt idx="147">
                  <c:v>2117.0</c:v>
                </c:pt>
                <c:pt idx="148">
                  <c:v>2118.0</c:v>
                </c:pt>
                <c:pt idx="149">
                  <c:v>2119.0</c:v>
                </c:pt>
                <c:pt idx="150">
                  <c:v>2120.0</c:v>
                </c:pt>
                <c:pt idx="151">
                  <c:v>2121.0</c:v>
                </c:pt>
                <c:pt idx="152">
                  <c:v>2122.0</c:v>
                </c:pt>
                <c:pt idx="153">
                  <c:v>2123.0</c:v>
                </c:pt>
                <c:pt idx="154">
                  <c:v>2124.0</c:v>
                </c:pt>
                <c:pt idx="155">
                  <c:v>2125.0</c:v>
                </c:pt>
                <c:pt idx="156">
                  <c:v>2126.0</c:v>
                </c:pt>
                <c:pt idx="157">
                  <c:v>2127.0</c:v>
                </c:pt>
                <c:pt idx="158">
                  <c:v>2128.0</c:v>
                </c:pt>
                <c:pt idx="159">
                  <c:v>2129.0</c:v>
                </c:pt>
                <c:pt idx="160">
                  <c:v>2130.0</c:v>
                </c:pt>
                <c:pt idx="161">
                  <c:v>2131.0</c:v>
                </c:pt>
                <c:pt idx="162">
                  <c:v>2132.0</c:v>
                </c:pt>
                <c:pt idx="163">
                  <c:v>2133.0</c:v>
                </c:pt>
                <c:pt idx="164">
                  <c:v>2134.0</c:v>
                </c:pt>
                <c:pt idx="165">
                  <c:v>2135.0</c:v>
                </c:pt>
                <c:pt idx="166">
                  <c:v>2136.0</c:v>
                </c:pt>
                <c:pt idx="167">
                  <c:v>2137.0</c:v>
                </c:pt>
                <c:pt idx="168">
                  <c:v>2138.0</c:v>
                </c:pt>
                <c:pt idx="169">
                  <c:v>2139.0</c:v>
                </c:pt>
                <c:pt idx="170">
                  <c:v>2140.0</c:v>
                </c:pt>
              </c:numCache>
            </c:numRef>
          </c:cat>
          <c:val>
            <c:numRef>
              <c:f>'Cumulative distributions'!$I$12:$I$182</c:f>
              <c:numCache>
                <c:formatCode>General</c:formatCode>
                <c:ptCount val="171"/>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0.125</c:v>
                </c:pt>
                <c:pt idx="42">
                  <c:v>0.125</c:v>
                </c:pt>
                <c:pt idx="43">
                  <c:v>0.125</c:v>
                </c:pt>
                <c:pt idx="44">
                  <c:v>0.125</c:v>
                </c:pt>
                <c:pt idx="45">
                  <c:v>0.125</c:v>
                </c:pt>
                <c:pt idx="46">
                  <c:v>0.125</c:v>
                </c:pt>
                <c:pt idx="47">
                  <c:v>0.125</c:v>
                </c:pt>
                <c:pt idx="48">
                  <c:v>0.125</c:v>
                </c:pt>
                <c:pt idx="49">
                  <c:v>0.125</c:v>
                </c:pt>
                <c:pt idx="50">
                  <c:v>0.25</c:v>
                </c:pt>
                <c:pt idx="51">
                  <c:v>0.375</c:v>
                </c:pt>
                <c:pt idx="52">
                  <c:v>0.375</c:v>
                </c:pt>
                <c:pt idx="53">
                  <c:v>0.375</c:v>
                </c:pt>
                <c:pt idx="54">
                  <c:v>0.375</c:v>
                </c:pt>
                <c:pt idx="55">
                  <c:v>0.375</c:v>
                </c:pt>
                <c:pt idx="56">
                  <c:v>0.375</c:v>
                </c:pt>
                <c:pt idx="57">
                  <c:v>0.375</c:v>
                </c:pt>
                <c:pt idx="58">
                  <c:v>0.375</c:v>
                </c:pt>
                <c:pt idx="59">
                  <c:v>0.375</c:v>
                </c:pt>
                <c:pt idx="60">
                  <c:v>0.375</c:v>
                </c:pt>
                <c:pt idx="61">
                  <c:v>0.625</c:v>
                </c:pt>
                <c:pt idx="62">
                  <c:v>0.625</c:v>
                </c:pt>
                <c:pt idx="63">
                  <c:v>0.625</c:v>
                </c:pt>
                <c:pt idx="64">
                  <c:v>0.625</c:v>
                </c:pt>
                <c:pt idx="65">
                  <c:v>0.625</c:v>
                </c:pt>
                <c:pt idx="66">
                  <c:v>0.625</c:v>
                </c:pt>
                <c:pt idx="67">
                  <c:v>0.625</c:v>
                </c:pt>
                <c:pt idx="68">
                  <c:v>0.625</c:v>
                </c:pt>
                <c:pt idx="69">
                  <c:v>0.625</c:v>
                </c:pt>
                <c:pt idx="70">
                  <c:v>0.625</c:v>
                </c:pt>
                <c:pt idx="71">
                  <c:v>0.625</c:v>
                </c:pt>
                <c:pt idx="72">
                  <c:v>0.625</c:v>
                </c:pt>
                <c:pt idx="73">
                  <c:v>0.625</c:v>
                </c:pt>
                <c:pt idx="74">
                  <c:v>0.625</c:v>
                </c:pt>
                <c:pt idx="75">
                  <c:v>0.625</c:v>
                </c:pt>
                <c:pt idx="76">
                  <c:v>0.625</c:v>
                </c:pt>
                <c:pt idx="77">
                  <c:v>0.625</c:v>
                </c:pt>
                <c:pt idx="78">
                  <c:v>0.625</c:v>
                </c:pt>
                <c:pt idx="79">
                  <c:v>0.625</c:v>
                </c:pt>
                <c:pt idx="80">
                  <c:v>0.625</c:v>
                </c:pt>
                <c:pt idx="81">
                  <c:v>0.75</c:v>
                </c:pt>
                <c:pt idx="82">
                  <c:v>0.75</c:v>
                </c:pt>
                <c:pt idx="83">
                  <c:v>0.75</c:v>
                </c:pt>
                <c:pt idx="84">
                  <c:v>0.75</c:v>
                </c:pt>
                <c:pt idx="85">
                  <c:v>0.75</c:v>
                </c:pt>
                <c:pt idx="86">
                  <c:v>0.75</c:v>
                </c:pt>
                <c:pt idx="87">
                  <c:v>0.75</c:v>
                </c:pt>
                <c:pt idx="88">
                  <c:v>0.75</c:v>
                </c:pt>
                <c:pt idx="89">
                  <c:v>0.75</c:v>
                </c:pt>
                <c:pt idx="90">
                  <c:v>0.75</c:v>
                </c:pt>
                <c:pt idx="91">
                  <c:v>0.75</c:v>
                </c:pt>
                <c:pt idx="92">
                  <c:v>0.75</c:v>
                </c:pt>
                <c:pt idx="93">
                  <c:v>0.75</c:v>
                </c:pt>
                <c:pt idx="94">
                  <c:v>0.75</c:v>
                </c:pt>
                <c:pt idx="95">
                  <c:v>0.75</c:v>
                </c:pt>
                <c:pt idx="96">
                  <c:v>0.75</c:v>
                </c:pt>
                <c:pt idx="97">
                  <c:v>0.75</c:v>
                </c:pt>
                <c:pt idx="98">
                  <c:v>0.75</c:v>
                </c:pt>
                <c:pt idx="99">
                  <c:v>0.75</c:v>
                </c:pt>
                <c:pt idx="100">
                  <c:v>0.75</c:v>
                </c:pt>
                <c:pt idx="101">
                  <c:v>0.75</c:v>
                </c:pt>
                <c:pt idx="102">
                  <c:v>0.75</c:v>
                </c:pt>
                <c:pt idx="103">
                  <c:v>0.75</c:v>
                </c:pt>
                <c:pt idx="104">
                  <c:v>0.75</c:v>
                </c:pt>
                <c:pt idx="105">
                  <c:v>0.75</c:v>
                </c:pt>
                <c:pt idx="106">
                  <c:v>0.75</c:v>
                </c:pt>
                <c:pt idx="107">
                  <c:v>0.75</c:v>
                </c:pt>
                <c:pt idx="108">
                  <c:v>0.75</c:v>
                </c:pt>
                <c:pt idx="109">
                  <c:v>0.75</c:v>
                </c:pt>
                <c:pt idx="110">
                  <c:v>0.75</c:v>
                </c:pt>
                <c:pt idx="111">
                  <c:v>0.75</c:v>
                </c:pt>
                <c:pt idx="112">
                  <c:v>0.75</c:v>
                </c:pt>
                <c:pt idx="113">
                  <c:v>0.75</c:v>
                </c:pt>
                <c:pt idx="114">
                  <c:v>0.75</c:v>
                </c:pt>
                <c:pt idx="115">
                  <c:v>0.75</c:v>
                </c:pt>
                <c:pt idx="116">
                  <c:v>0.75</c:v>
                </c:pt>
                <c:pt idx="117">
                  <c:v>0.75</c:v>
                </c:pt>
                <c:pt idx="118">
                  <c:v>0.75</c:v>
                </c:pt>
                <c:pt idx="119">
                  <c:v>0.75</c:v>
                </c:pt>
                <c:pt idx="120">
                  <c:v>0.75</c:v>
                </c:pt>
                <c:pt idx="121">
                  <c:v>0.75</c:v>
                </c:pt>
                <c:pt idx="122">
                  <c:v>0.75</c:v>
                </c:pt>
                <c:pt idx="123">
                  <c:v>0.75</c:v>
                </c:pt>
                <c:pt idx="124">
                  <c:v>0.75</c:v>
                </c:pt>
                <c:pt idx="125">
                  <c:v>0.75</c:v>
                </c:pt>
                <c:pt idx="126">
                  <c:v>0.75</c:v>
                </c:pt>
                <c:pt idx="127">
                  <c:v>0.75</c:v>
                </c:pt>
                <c:pt idx="128">
                  <c:v>0.75</c:v>
                </c:pt>
                <c:pt idx="129">
                  <c:v>0.75</c:v>
                </c:pt>
                <c:pt idx="130">
                  <c:v>0.75</c:v>
                </c:pt>
                <c:pt idx="131">
                  <c:v>0.75</c:v>
                </c:pt>
                <c:pt idx="132">
                  <c:v>0.75</c:v>
                </c:pt>
                <c:pt idx="133">
                  <c:v>0.75</c:v>
                </c:pt>
                <c:pt idx="134">
                  <c:v>0.75</c:v>
                </c:pt>
                <c:pt idx="135">
                  <c:v>0.75</c:v>
                </c:pt>
                <c:pt idx="136">
                  <c:v>0.75</c:v>
                </c:pt>
                <c:pt idx="137">
                  <c:v>0.75</c:v>
                </c:pt>
                <c:pt idx="138">
                  <c:v>0.75</c:v>
                </c:pt>
                <c:pt idx="139">
                  <c:v>0.75</c:v>
                </c:pt>
                <c:pt idx="140">
                  <c:v>0.75</c:v>
                </c:pt>
                <c:pt idx="141">
                  <c:v>0.75</c:v>
                </c:pt>
                <c:pt idx="142">
                  <c:v>0.75</c:v>
                </c:pt>
                <c:pt idx="143">
                  <c:v>0.75</c:v>
                </c:pt>
                <c:pt idx="144">
                  <c:v>0.75</c:v>
                </c:pt>
                <c:pt idx="145">
                  <c:v>0.75</c:v>
                </c:pt>
                <c:pt idx="146">
                  <c:v>0.75</c:v>
                </c:pt>
                <c:pt idx="147">
                  <c:v>0.75</c:v>
                </c:pt>
                <c:pt idx="148">
                  <c:v>0.75</c:v>
                </c:pt>
                <c:pt idx="149">
                  <c:v>0.75</c:v>
                </c:pt>
                <c:pt idx="150">
                  <c:v>0.75</c:v>
                </c:pt>
                <c:pt idx="151">
                  <c:v>0.75</c:v>
                </c:pt>
                <c:pt idx="152">
                  <c:v>0.75</c:v>
                </c:pt>
                <c:pt idx="153">
                  <c:v>0.75</c:v>
                </c:pt>
                <c:pt idx="154">
                  <c:v>0.75</c:v>
                </c:pt>
                <c:pt idx="155">
                  <c:v>0.75</c:v>
                </c:pt>
                <c:pt idx="156">
                  <c:v>0.75</c:v>
                </c:pt>
                <c:pt idx="157">
                  <c:v>0.75</c:v>
                </c:pt>
                <c:pt idx="158">
                  <c:v>0.75</c:v>
                </c:pt>
                <c:pt idx="159">
                  <c:v>0.75</c:v>
                </c:pt>
                <c:pt idx="160">
                  <c:v>0.75</c:v>
                </c:pt>
                <c:pt idx="161">
                  <c:v>0.75</c:v>
                </c:pt>
                <c:pt idx="162">
                  <c:v>0.75</c:v>
                </c:pt>
                <c:pt idx="163">
                  <c:v>0.75</c:v>
                </c:pt>
                <c:pt idx="164">
                  <c:v>0.75</c:v>
                </c:pt>
                <c:pt idx="165">
                  <c:v>0.75</c:v>
                </c:pt>
                <c:pt idx="166">
                  <c:v>0.75</c:v>
                </c:pt>
                <c:pt idx="167">
                  <c:v>0.75</c:v>
                </c:pt>
                <c:pt idx="168">
                  <c:v>0.75</c:v>
                </c:pt>
                <c:pt idx="169">
                  <c:v>0.75</c:v>
                </c:pt>
                <c:pt idx="170">
                  <c:v>0.75</c:v>
                </c:pt>
              </c:numCache>
            </c:numRef>
          </c:val>
        </c:ser>
        <c:ser>
          <c:idx val="7"/>
          <c:order val="1"/>
          <c:tx>
            <c:strRef>
              <c:f>'Cumulative distributions'!$E$1</c:f>
              <c:strCache>
                <c:ptCount val="1"/>
                <c:pt idx="0">
                  <c:v>Early AI</c:v>
                </c:pt>
              </c:strCache>
            </c:strRef>
          </c:tx>
          <c:spPr>
            <a:solidFill>
              <a:schemeClr val="accent2">
                <a:lumMod val="60000"/>
                <a:lumOff val="40000"/>
                <a:alpha val="50000"/>
              </a:schemeClr>
            </a:solidFill>
            <a:ln w="25400">
              <a:noFill/>
            </a:ln>
          </c:spPr>
          <c:cat>
            <c:numRef>
              <c:f>'Cumulative distributions'!$A$12:$A$182</c:f>
              <c:numCache>
                <c:formatCode>General</c:formatCode>
                <c:ptCount val="171"/>
                <c:pt idx="0">
                  <c:v>1970.0</c:v>
                </c:pt>
                <c:pt idx="1">
                  <c:v>1971.0</c:v>
                </c:pt>
                <c:pt idx="2">
                  <c:v>1972.0</c:v>
                </c:pt>
                <c:pt idx="3">
                  <c:v>1973.0</c:v>
                </c:pt>
                <c:pt idx="4">
                  <c:v>1974.0</c:v>
                </c:pt>
                <c:pt idx="5">
                  <c:v>1975.0</c:v>
                </c:pt>
                <c:pt idx="6">
                  <c:v>1976.0</c:v>
                </c:pt>
                <c:pt idx="7">
                  <c:v>1977.0</c:v>
                </c:pt>
                <c:pt idx="8">
                  <c:v>1978.0</c:v>
                </c:pt>
                <c:pt idx="9">
                  <c:v>1979.0</c:v>
                </c:pt>
                <c:pt idx="10">
                  <c:v>1980.0</c:v>
                </c:pt>
                <c:pt idx="11">
                  <c:v>1981.0</c:v>
                </c:pt>
                <c:pt idx="12">
                  <c:v>1982.0</c:v>
                </c:pt>
                <c:pt idx="13">
                  <c:v>1983.0</c:v>
                </c:pt>
                <c:pt idx="14">
                  <c:v>1984.0</c:v>
                </c:pt>
                <c:pt idx="15">
                  <c:v>1985.0</c:v>
                </c:pt>
                <c:pt idx="16">
                  <c:v>1986.0</c:v>
                </c:pt>
                <c:pt idx="17">
                  <c:v>1987.0</c:v>
                </c:pt>
                <c:pt idx="18">
                  <c:v>1988.0</c:v>
                </c:pt>
                <c:pt idx="19">
                  <c:v>1989.0</c:v>
                </c:pt>
                <c:pt idx="20">
                  <c:v>1990.0</c:v>
                </c:pt>
                <c:pt idx="21">
                  <c:v>1991.0</c:v>
                </c:pt>
                <c:pt idx="22">
                  <c:v>1992.0</c:v>
                </c:pt>
                <c:pt idx="23">
                  <c:v>1993.0</c:v>
                </c:pt>
                <c:pt idx="24">
                  <c:v>1994.0</c:v>
                </c:pt>
                <c:pt idx="25">
                  <c:v>1995.0</c:v>
                </c:pt>
                <c:pt idx="26">
                  <c:v>1996.0</c:v>
                </c:pt>
                <c:pt idx="27">
                  <c:v>1997.0</c:v>
                </c:pt>
                <c:pt idx="28">
                  <c:v>1998.0</c:v>
                </c:pt>
                <c:pt idx="29">
                  <c:v>1999.0</c:v>
                </c:pt>
                <c:pt idx="30">
                  <c:v>2000.0</c:v>
                </c:pt>
                <c:pt idx="31">
                  <c:v>2001.0</c:v>
                </c:pt>
                <c:pt idx="32">
                  <c:v>2002.0</c:v>
                </c:pt>
                <c:pt idx="33">
                  <c:v>2003.0</c:v>
                </c:pt>
                <c:pt idx="34">
                  <c:v>2004.0</c:v>
                </c:pt>
                <c:pt idx="35">
                  <c:v>2005.0</c:v>
                </c:pt>
                <c:pt idx="36">
                  <c:v>2006.0</c:v>
                </c:pt>
                <c:pt idx="37">
                  <c:v>2007.0</c:v>
                </c:pt>
                <c:pt idx="38">
                  <c:v>2008.0</c:v>
                </c:pt>
                <c:pt idx="39">
                  <c:v>2009.0</c:v>
                </c:pt>
                <c:pt idx="40">
                  <c:v>2010.0</c:v>
                </c:pt>
                <c:pt idx="41">
                  <c:v>2011.0</c:v>
                </c:pt>
                <c:pt idx="42">
                  <c:v>2012.0</c:v>
                </c:pt>
                <c:pt idx="43">
                  <c:v>2013.0</c:v>
                </c:pt>
                <c:pt idx="44">
                  <c:v>2014.0</c:v>
                </c:pt>
                <c:pt idx="45">
                  <c:v>2015.0</c:v>
                </c:pt>
                <c:pt idx="46">
                  <c:v>2016.0</c:v>
                </c:pt>
                <c:pt idx="47">
                  <c:v>2017.0</c:v>
                </c:pt>
                <c:pt idx="48">
                  <c:v>2018.0</c:v>
                </c:pt>
                <c:pt idx="49">
                  <c:v>2019.0</c:v>
                </c:pt>
                <c:pt idx="50">
                  <c:v>2020.0</c:v>
                </c:pt>
                <c:pt idx="51">
                  <c:v>2021.0</c:v>
                </c:pt>
                <c:pt idx="52">
                  <c:v>2022.0</c:v>
                </c:pt>
                <c:pt idx="53">
                  <c:v>2023.0</c:v>
                </c:pt>
                <c:pt idx="54">
                  <c:v>2024.0</c:v>
                </c:pt>
                <c:pt idx="55">
                  <c:v>2025.0</c:v>
                </c:pt>
                <c:pt idx="56">
                  <c:v>2026.0</c:v>
                </c:pt>
                <c:pt idx="57">
                  <c:v>2027.0</c:v>
                </c:pt>
                <c:pt idx="58">
                  <c:v>2028.0</c:v>
                </c:pt>
                <c:pt idx="59">
                  <c:v>2029.0</c:v>
                </c:pt>
                <c:pt idx="60">
                  <c:v>2030.0</c:v>
                </c:pt>
                <c:pt idx="61">
                  <c:v>2031.0</c:v>
                </c:pt>
                <c:pt idx="62">
                  <c:v>2032.0</c:v>
                </c:pt>
                <c:pt idx="63">
                  <c:v>2033.0</c:v>
                </c:pt>
                <c:pt idx="64">
                  <c:v>2034.0</c:v>
                </c:pt>
                <c:pt idx="65">
                  <c:v>2035.0</c:v>
                </c:pt>
                <c:pt idx="66">
                  <c:v>2036.0</c:v>
                </c:pt>
                <c:pt idx="67">
                  <c:v>2037.0</c:v>
                </c:pt>
                <c:pt idx="68">
                  <c:v>2038.0</c:v>
                </c:pt>
                <c:pt idx="69">
                  <c:v>2039.0</c:v>
                </c:pt>
                <c:pt idx="70">
                  <c:v>2040.0</c:v>
                </c:pt>
                <c:pt idx="71">
                  <c:v>2041.0</c:v>
                </c:pt>
                <c:pt idx="72">
                  <c:v>2042.0</c:v>
                </c:pt>
                <c:pt idx="73">
                  <c:v>2043.0</c:v>
                </c:pt>
                <c:pt idx="74">
                  <c:v>2044.0</c:v>
                </c:pt>
                <c:pt idx="75">
                  <c:v>2045.0</c:v>
                </c:pt>
                <c:pt idx="76">
                  <c:v>2046.0</c:v>
                </c:pt>
                <c:pt idx="77">
                  <c:v>2047.0</c:v>
                </c:pt>
                <c:pt idx="78">
                  <c:v>2048.0</c:v>
                </c:pt>
                <c:pt idx="79">
                  <c:v>2049.0</c:v>
                </c:pt>
                <c:pt idx="80">
                  <c:v>2050.0</c:v>
                </c:pt>
                <c:pt idx="81">
                  <c:v>2051.0</c:v>
                </c:pt>
                <c:pt idx="82">
                  <c:v>2052.0</c:v>
                </c:pt>
                <c:pt idx="83">
                  <c:v>2053.0</c:v>
                </c:pt>
                <c:pt idx="84">
                  <c:v>2054.0</c:v>
                </c:pt>
                <c:pt idx="85">
                  <c:v>2055.0</c:v>
                </c:pt>
                <c:pt idx="86">
                  <c:v>2056.0</c:v>
                </c:pt>
                <c:pt idx="87">
                  <c:v>2057.0</c:v>
                </c:pt>
                <c:pt idx="88">
                  <c:v>2058.0</c:v>
                </c:pt>
                <c:pt idx="89">
                  <c:v>2059.0</c:v>
                </c:pt>
                <c:pt idx="90">
                  <c:v>2060.0</c:v>
                </c:pt>
                <c:pt idx="91">
                  <c:v>2061.0</c:v>
                </c:pt>
                <c:pt idx="92">
                  <c:v>2062.0</c:v>
                </c:pt>
                <c:pt idx="93">
                  <c:v>2063.0</c:v>
                </c:pt>
                <c:pt idx="94">
                  <c:v>2064.0</c:v>
                </c:pt>
                <c:pt idx="95">
                  <c:v>2065.0</c:v>
                </c:pt>
                <c:pt idx="96">
                  <c:v>2066.0</c:v>
                </c:pt>
                <c:pt idx="97">
                  <c:v>2067.0</c:v>
                </c:pt>
                <c:pt idx="98">
                  <c:v>2068.0</c:v>
                </c:pt>
                <c:pt idx="99">
                  <c:v>2069.0</c:v>
                </c:pt>
                <c:pt idx="100">
                  <c:v>2070.0</c:v>
                </c:pt>
                <c:pt idx="101">
                  <c:v>2071.0</c:v>
                </c:pt>
                <c:pt idx="102">
                  <c:v>2072.0</c:v>
                </c:pt>
                <c:pt idx="103">
                  <c:v>2073.0</c:v>
                </c:pt>
                <c:pt idx="104">
                  <c:v>2074.0</c:v>
                </c:pt>
                <c:pt idx="105">
                  <c:v>2075.0</c:v>
                </c:pt>
                <c:pt idx="106">
                  <c:v>2076.0</c:v>
                </c:pt>
                <c:pt idx="107">
                  <c:v>2077.0</c:v>
                </c:pt>
                <c:pt idx="108">
                  <c:v>2078.0</c:v>
                </c:pt>
                <c:pt idx="109">
                  <c:v>2079.0</c:v>
                </c:pt>
                <c:pt idx="110">
                  <c:v>2080.0</c:v>
                </c:pt>
                <c:pt idx="111">
                  <c:v>2081.0</c:v>
                </c:pt>
                <c:pt idx="112">
                  <c:v>2082.0</c:v>
                </c:pt>
                <c:pt idx="113">
                  <c:v>2083.0</c:v>
                </c:pt>
                <c:pt idx="114">
                  <c:v>2084.0</c:v>
                </c:pt>
                <c:pt idx="115">
                  <c:v>2085.0</c:v>
                </c:pt>
                <c:pt idx="116">
                  <c:v>2086.0</c:v>
                </c:pt>
                <c:pt idx="117">
                  <c:v>2087.0</c:v>
                </c:pt>
                <c:pt idx="118">
                  <c:v>2088.0</c:v>
                </c:pt>
                <c:pt idx="119">
                  <c:v>2089.0</c:v>
                </c:pt>
                <c:pt idx="120">
                  <c:v>2090.0</c:v>
                </c:pt>
                <c:pt idx="121">
                  <c:v>2091.0</c:v>
                </c:pt>
                <c:pt idx="122">
                  <c:v>2092.0</c:v>
                </c:pt>
                <c:pt idx="123">
                  <c:v>2093.0</c:v>
                </c:pt>
                <c:pt idx="124">
                  <c:v>2094.0</c:v>
                </c:pt>
                <c:pt idx="125">
                  <c:v>2095.0</c:v>
                </c:pt>
                <c:pt idx="126">
                  <c:v>2096.0</c:v>
                </c:pt>
                <c:pt idx="127">
                  <c:v>2097.0</c:v>
                </c:pt>
                <c:pt idx="128">
                  <c:v>2098.0</c:v>
                </c:pt>
                <c:pt idx="129">
                  <c:v>2099.0</c:v>
                </c:pt>
                <c:pt idx="130">
                  <c:v>2100.0</c:v>
                </c:pt>
                <c:pt idx="131">
                  <c:v>2101.0</c:v>
                </c:pt>
                <c:pt idx="132">
                  <c:v>2102.0</c:v>
                </c:pt>
                <c:pt idx="133">
                  <c:v>2103.0</c:v>
                </c:pt>
                <c:pt idx="134">
                  <c:v>2104.0</c:v>
                </c:pt>
                <c:pt idx="135">
                  <c:v>2105.0</c:v>
                </c:pt>
                <c:pt idx="136">
                  <c:v>2106.0</c:v>
                </c:pt>
                <c:pt idx="137">
                  <c:v>2107.0</c:v>
                </c:pt>
                <c:pt idx="138">
                  <c:v>2108.0</c:v>
                </c:pt>
                <c:pt idx="139">
                  <c:v>2109.0</c:v>
                </c:pt>
                <c:pt idx="140">
                  <c:v>2110.0</c:v>
                </c:pt>
                <c:pt idx="141">
                  <c:v>2111.0</c:v>
                </c:pt>
                <c:pt idx="142">
                  <c:v>2112.0</c:v>
                </c:pt>
                <c:pt idx="143">
                  <c:v>2113.0</c:v>
                </c:pt>
                <c:pt idx="144">
                  <c:v>2114.0</c:v>
                </c:pt>
                <c:pt idx="145">
                  <c:v>2115.0</c:v>
                </c:pt>
                <c:pt idx="146">
                  <c:v>2116.0</c:v>
                </c:pt>
                <c:pt idx="147">
                  <c:v>2117.0</c:v>
                </c:pt>
                <c:pt idx="148">
                  <c:v>2118.0</c:v>
                </c:pt>
                <c:pt idx="149">
                  <c:v>2119.0</c:v>
                </c:pt>
                <c:pt idx="150">
                  <c:v>2120.0</c:v>
                </c:pt>
                <c:pt idx="151">
                  <c:v>2121.0</c:v>
                </c:pt>
                <c:pt idx="152">
                  <c:v>2122.0</c:v>
                </c:pt>
                <c:pt idx="153">
                  <c:v>2123.0</c:v>
                </c:pt>
                <c:pt idx="154">
                  <c:v>2124.0</c:v>
                </c:pt>
                <c:pt idx="155">
                  <c:v>2125.0</c:v>
                </c:pt>
                <c:pt idx="156">
                  <c:v>2126.0</c:v>
                </c:pt>
                <c:pt idx="157">
                  <c:v>2127.0</c:v>
                </c:pt>
                <c:pt idx="158">
                  <c:v>2128.0</c:v>
                </c:pt>
                <c:pt idx="159">
                  <c:v>2129.0</c:v>
                </c:pt>
                <c:pt idx="160">
                  <c:v>2130.0</c:v>
                </c:pt>
                <c:pt idx="161">
                  <c:v>2131.0</c:v>
                </c:pt>
                <c:pt idx="162">
                  <c:v>2132.0</c:v>
                </c:pt>
                <c:pt idx="163">
                  <c:v>2133.0</c:v>
                </c:pt>
                <c:pt idx="164">
                  <c:v>2134.0</c:v>
                </c:pt>
                <c:pt idx="165">
                  <c:v>2135.0</c:v>
                </c:pt>
                <c:pt idx="166">
                  <c:v>2136.0</c:v>
                </c:pt>
                <c:pt idx="167">
                  <c:v>2137.0</c:v>
                </c:pt>
                <c:pt idx="168">
                  <c:v>2138.0</c:v>
                </c:pt>
                <c:pt idx="169">
                  <c:v>2139.0</c:v>
                </c:pt>
                <c:pt idx="170">
                  <c:v>2140.0</c:v>
                </c:pt>
              </c:numCache>
            </c:numRef>
          </c:cat>
          <c:val>
            <c:numRef>
              <c:f>'Cumulative distributions'!$E$12:$E$182</c:f>
              <c:numCache>
                <c:formatCode>General</c:formatCode>
                <c:ptCount val="171"/>
                <c:pt idx="0">
                  <c:v>0.0</c:v>
                </c:pt>
                <c:pt idx="1">
                  <c:v>0.0</c:v>
                </c:pt>
                <c:pt idx="2">
                  <c:v>0.0</c:v>
                </c:pt>
                <c:pt idx="3">
                  <c:v>0.0</c:v>
                </c:pt>
                <c:pt idx="4">
                  <c:v>0.0</c:v>
                </c:pt>
                <c:pt idx="5">
                  <c:v>0.0</c:v>
                </c:pt>
                <c:pt idx="6">
                  <c:v>0.0</c:v>
                </c:pt>
                <c:pt idx="7">
                  <c:v>0.142857142857143</c:v>
                </c:pt>
                <c:pt idx="8">
                  <c:v>0.142857142857143</c:v>
                </c:pt>
                <c:pt idx="9">
                  <c:v>0.142857142857143</c:v>
                </c:pt>
                <c:pt idx="10">
                  <c:v>0.142857142857143</c:v>
                </c:pt>
                <c:pt idx="11">
                  <c:v>0.142857142857143</c:v>
                </c:pt>
                <c:pt idx="12">
                  <c:v>0.142857142857143</c:v>
                </c:pt>
                <c:pt idx="13">
                  <c:v>0.142857142857143</c:v>
                </c:pt>
                <c:pt idx="14">
                  <c:v>0.142857142857143</c:v>
                </c:pt>
                <c:pt idx="15">
                  <c:v>0.142857142857143</c:v>
                </c:pt>
                <c:pt idx="16">
                  <c:v>0.428571428571429</c:v>
                </c:pt>
                <c:pt idx="17">
                  <c:v>0.428571428571429</c:v>
                </c:pt>
                <c:pt idx="18">
                  <c:v>0.571428571428571</c:v>
                </c:pt>
                <c:pt idx="19">
                  <c:v>0.571428571428571</c:v>
                </c:pt>
                <c:pt idx="20">
                  <c:v>0.571428571428571</c:v>
                </c:pt>
                <c:pt idx="21">
                  <c:v>0.571428571428571</c:v>
                </c:pt>
                <c:pt idx="22">
                  <c:v>0.571428571428571</c:v>
                </c:pt>
                <c:pt idx="23">
                  <c:v>0.714285714285714</c:v>
                </c:pt>
                <c:pt idx="24">
                  <c:v>0.714285714285714</c:v>
                </c:pt>
                <c:pt idx="25">
                  <c:v>0.714285714285714</c:v>
                </c:pt>
                <c:pt idx="26">
                  <c:v>0.714285714285714</c:v>
                </c:pt>
                <c:pt idx="27">
                  <c:v>0.714285714285714</c:v>
                </c:pt>
                <c:pt idx="28">
                  <c:v>0.714285714285714</c:v>
                </c:pt>
                <c:pt idx="29">
                  <c:v>0.714285714285714</c:v>
                </c:pt>
                <c:pt idx="30">
                  <c:v>0.714285714285714</c:v>
                </c:pt>
                <c:pt idx="31">
                  <c:v>0.714285714285714</c:v>
                </c:pt>
                <c:pt idx="32">
                  <c:v>0.714285714285714</c:v>
                </c:pt>
                <c:pt idx="33">
                  <c:v>0.714285714285714</c:v>
                </c:pt>
                <c:pt idx="34">
                  <c:v>0.714285714285714</c:v>
                </c:pt>
                <c:pt idx="35">
                  <c:v>0.714285714285714</c:v>
                </c:pt>
                <c:pt idx="36">
                  <c:v>0.714285714285714</c:v>
                </c:pt>
                <c:pt idx="37">
                  <c:v>0.714285714285714</c:v>
                </c:pt>
                <c:pt idx="38">
                  <c:v>0.714285714285714</c:v>
                </c:pt>
                <c:pt idx="39">
                  <c:v>0.714285714285714</c:v>
                </c:pt>
                <c:pt idx="40">
                  <c:v>0.714285714285714</c:v>
                </c:pt>
                <c:pt idx="41">
                  <c:v>0.714285714285714</c:v>
                </c:pt>
                <c:pt idx="42">
                  <c:v>0.714285714285714</c:v>
                </c:pt>
                <c:pt idx="43">
                  <c:v>0.714285714285714</c:v>
                </c:pt>
                <c:pt idx="44">
                  <c:v>0.714285714285714</c:v>
                </c:pt>
                <c:pt idx="45">
                  <c:v>0.714285714285714</c:v>
                </c:pt>
                <c:pt idx="46">
                  <c:v>0.714285714285714</c:v>
                </c:pt>
                <c:pt idx="47">
                  <c:v>0.714285714285714</c:v>
                </c:pt>
                <c:pt idx="48">
                  <c:v>0.714285714285714</c:v>
                </c:pt>
                <c:pt idx="49">
                  <c:v>0.714285714285714</c:v>
                </c:pt>
                <c:pt idx="50">
                  <c:v>0.714285714285714</c:v>
                </c:pt>
                <c:pt idx="51">
                  <c:v>0.714285714285714</c:v>
                </c:pt>
                <c:pt idx="52">
                  <c:v>0.714285714285714</c:v>
                </c:pt>
                <c:pt idx="53">
                  <c:v>0.714285714285714</c:v>
                </c:pt>
                <c:pt idx="54">
                  <c:v>0.714285714285714</c:v>
                </c:pt>
                <c:pt idx="55">
                  <c:v>0.714285714285714</c:v>
                </c:pt>
                <c:pt idx="56">
                  <c:v>0.714285714285714</c:v>
                </c:pt>
                <c:pt idx="57">
                  <c:v>0.714285714285714</c:v>
                </c:pt>
                <c:pt idx="58">
                  <c:v>0.714285714285714</c:v>
                </c:pt>
                <c:pt idx="59">
                  <c:v>0.857142857142857</c:v>
                </c:pt>
                <c:pt idx="60">
                  <c:v>0.857142857142857</c:v>
                </c:pt>
                <c:pt idx="61">
                  <c:v>0.857142857142857</c:v>
                </c:pt>
                <c:pt idx="62">
                  <c:v>0.857142857142857</c:v>
                </c:pt>
                <c:pt idx="63">
                  <c:v>0.857142857142857</c:v>
                </c:pt>
                <c:pt idx="64">
                  <c:v>0.857142857142857</c:v>
                </c:pt>
                <c:pt idx="65">
                  <c:v>0.857142857142857</c:v>
                </c:pt>
                <c:pt idx="66">
                  <c:v>0.857142857142857</c:v>
                </c:pt>
                <c:pt idx="67">
                  <c:v>0.857142857142857</c:v>
                </c:pt>
                <c:pt idx="68">
                  <c:v>0.857142857142857</c:v>
                </c:pt>
                <c:pt idx="69">
                  <c:v>1.0</c:v>
                </c:pt>
                <c:pt idx="70">
                  <c:v>1.0</c:v>
                </c:pt>
                <c:pt idx="71">
                  <c:v>1.0</c:v>
                </c:pt>
                <c:pt idx="72">
                  <c:v>1.0</c:v>
                </c:pt>
                <c:pt idx="73">
                  <c:v>1.0</c:v>
                </c:pt>
                <c:pt idx="74">
                  <c:v>1.0</c:v>
                </c:pt>
                <c:pt idx="75">
                  <c:v>1.0</c:v>
                </c:pt>
                <c:pt idx="76">
                  <c:v>1.0</c:v>
                </c:pt>
                <c:pt idx="77">
                  <c:v>1.0</c:v>
                </c:pt>
                <c:pt idx="78">
                  <c:v>1.0</c:v>
                </c:pt>
                <c:pt idx="79">
                  <c:v>1.0</c:v>
                </c:pt>
                <c:pt idx="80">
                  <c:v>1.0</c:v>
                </c:pt>
                <c:pt idx="81">
                  <c:v>1.0</c:v>
                </c:pt>
                <c:pt idx="82">
                  <c:v>1.0</c:v>
                </c:pt>
                <c:pt idx="83">
                  <c:v>1.0</c:v>
                </c:pt>
                <c:pt idx="84">
                  <c:v>1.0</c:v>
                </c:pt>
                <c:pt idx="85">
                  <c:v>1.0</c:v>
                </c:pt>
                <c:pt idx="86">
                  <c:v>1.0</c:v>
                </c:pt>
                <c:pt idx="87">
                  <c:v>1.0</c:v>
                </c:pt>
                <c:pt idx="88">
                  <c:v>1.0</c:v>
                </c:pt>
                <c:pt idx="89">
                  <c:v>1.0</c:v>
                </c:pt>
                <c:pt idx="90">
                  <c:v>1.0</c:v>
                </c:pt>
                <c:pt idx="91">
                  <c:v>1.0</c:v>
                </c:pt>
                <c:pt idx="92">
                  <c:v>1.0</c:v>
                </c:pt>
                <c:pt idx="93">
                  <c:v>1.0</c:v>
                </c:pt>
                <c:pt idx="94">
                  <c:v>1.0</c:v>
                </c:pt>
                <c:pt idx="95">
                  <c:v>1.0</c:v>
                </c:pt>
                <c:pt idx="96">
                  <c:v>1.0</c:v>
                </c:pt>
                <c:pt idx="97">
                  <c:v>1.0</c:v>
                </c:pt>
                <c:pt idx="98">
                  <c:v>1.0</c:v>
                </c:pt>
                <c:pt idx="99">
                  <c:v>1.0</c:v>
                </c:pt>
                <c:pt idx="100">
                  <c:v>1.0</c:v>
                </c:pt>
                <c:pt idx="101">
                  <c:v>1.0</c:v>
                </c:pt>
                <c:pt idx="102">
                  <c:v>1.0</c:v>
                </c:pt>
                <c:pt idx="103">
                  <c:v>1.0</c:v>
                </c:pt>
                <c:pt idx="104">
                  <c:v>1.0</c:v>
                </c:pt>
                <c:pt idx="105">
                  <c:v>1.0</c:v>
                </c:pt>
                <c:pt idx="106">
                  <c:v>1.0</c:v>
                </c:pt>
                <c:pt idx="107">
                  <c:v>1.0</c:v>
                </c:pt>
                <c:pt idx="108">
                  <c:v>1.0</c:v>
                </c:pt>
                <c:pt idx="109">
                  <c:v>1.0</c:v>
                </c:pt>
                <c:pt idx="110">
                  <c:v>1.0</c:v>
                </c:pt>
                <c:pt idx="111">
                  <c:v>1.0</c:v>
                </c:pt>
                <c:pt idx="112">
                  <c:v>1.0</c:v>
                </c:pt>
                <c:pt idx="113">
                  <c:v>1.0</c:v>
                </c:pt>
                <c:pt idx="114">
                  <c:v>1.0</c:v>
                </c:pt>
                <c:pt idx="115">
                  <c:v>1.0</c:v>
                </c:pt>
                <c:pt idx="116">
                  <c:v>1.0</c:v>
                </c:pt>
                <c:pt idx="117">
                  <c:v>1.0</c:v>
                </c:pt>
                <c:pt idx="118">
                  <c:v>1.0</c:v>
                </c:pt>
                <c:pt idx="119">
                  <c:v>1.0</c:v>
                </c:pt>
                <c:pt idx="120">
                  <c:v>1.0</c:v>
                </c:pt>
                <c:pt idx="121">
                  <c:v>1.0</c:v>
                </c:pt>
                <c:pt idx="122">
                  <c:v>1.0</c:v>
                </c:pt>
                <c:pt idx="123">
                  <c:v>1.0</c:v>
                </c:pt>
                <c:pt idx="124">
                  <c:v>1.0</c:v>
                </c:pt>
                <c:pt idx="125">
                  <c:v>1.0</c:v>
                </c:pt>
                <c:pt idx="126">
                  <c:v>1.0</c:v>
                </c:pt>
                <c:pt idx="127">
                  <c:v>1.0</c:v>
                </c:pt>
                <c:pt idx="128">
                  <c:v>1.0</c:v>
                </c:pt>
                <c:pt idx="129">
                  <c:v>1.0</c:v>
                </c:pt>
                <c:pt idx="130">
                  <c:v>1.0</c:v>
                </c:pt>
                <c:pt idx="131">
                  <c:v>1.0</c:v>
                </c:pt>
                <c:pt idx="132">
                  <c:v>1.0</c:v>
                </c:pt>
                <c:pt idx="133">
                  <c:v>1.0</c:v>
                </c:pt>
                <c:pt idx="134">
                  <c:v>1.0</c:v>
                </c:pt>
                <c:pt idx="135">
                  <c:v>1.0</c:v>
                </c:pt>
                <c:pt idx="136">
                  <c:v>1.0</c:v>
                </c:pt>
                <c:pt idx="137">
                  <c:v>1.0</c:v>
                </c:pt>
                <c:pt idx="138">
                  <c:v>1.0</c:v>
                </c:pt>
                <c:pt idx="139">
                  <c:v>1.0</c:v>
                </c:pt>
                <c:pt idx="140">
                  <c:v>1.0</c:v>
                </c:pt>
                <c:pt idx="141">
                  <c:v>1.0</c:v>
                </c:pt>
                <c:pt idx="142">
                  <c:v>1.0</c:v>
                </c:pt>
                <c:pt idx="143">
                  <c:v>1.0</c:v>
                </c:pt>
                <c:pt idx="144">
                  <c:v>1.0</c:v>
                </c:pt>
                <c:pt idx="145">
                  <c:v>1.0</c:v>
                </c:pt>
                <c:pt idx="146">
                  <c:v>1.0</c:v>
                </c:pt>
                <c:pt idx="147">
                  <c:v>1.0</c:v>
                </c:pt>
                <c:pt idx="148">
                  <c:v>1.0</c:v>
                </c:pt>
                <c:pt idx="149">
                  <c:v>1.0</c:v>
                </c:pt>
                <c:pt idx="150">
                  <c:v>1.0</c:v>
                </c:pt>
                <c:pt idx="151">
                  <c:v>1.0</c:v>
                </c:pt>
                <c:pt idx="152">
                  <c:v>1.0</c:v>
                </c:pt>
                <c:pt idx="153">
                  <c:v>1.0</c:v>
                </c:pt>
                <c:pt idx="154">
                  <c:v>1.0</c:v>
                </c:pt>
                <c:pt idx="155">
                  <c:v>1.0</c:v>
                </c:pt>
                <c:pt idx="156">
                  <c:v>1.0</c:v>
                </c:pt>
                <c:pt idx="157">
                  <c:v>1.0</c:v>
                </c:pt>
                <c:pt idx="158">
                  <c:v>1.0</c:v>
                </c:pt>
                <c:pt idx="159">
                  <c:v>1.0</c:v>
                </c:pt>
                <c:pt idx="160">
                  <c:v>1.0</c:v>
                </c:pt>
                <c:pt idx="161">
                  <c:v>1.0</c:v>
                </c:pt>
                <c:pt idx="162">
                  <c:v>1.0</c:v>
                </c:pt>
                <c:pt idx="163">
                  <c:v>1.0</c:v>
                </c:pt>
                <c:pt idx="164">
                  <c:v>1.0</c:v>
                </c:pt>
                <c:pt idx="165">
                  <c:v>1.0</c:v>
                </c:pt>
                <c:pt idx="166">
                  <c:v>1.0</c:v>
                </c:pt>
                <c:pt idx="167">
                  <c:v>1.0</c:v>
                </c:pt>
                <c:pt idx="168">
                  <c:v>1.0</c:v>
                </c:pt>
                <c:pt idx="169">
                  <c:v>1.0</c:v>
                </c:pt>
                <c:pt idx="170">
                  <c:v>1.0</c:v>
                </c:pt>
              </c:numCache>
            </c:numRef>
          </c:val>
        </c:ser>
        <c:ser>
          <c:idx val="5"/>
          <c:order val="2"/>
          <c:tx>
            <c:strRef>
              <c:f>'Cumulative distributions'!$K$1</c:f>
              <c:strCache>
                <c:ptCount val="1"/>
                <c:pt idx="0">
                  <c:v>Early Other</c:v>
                </c:pt>
              </c:strCache>
            </c:strRef>
          </c:tx>
          <c:spPr>
            <a:solidFill>
              <a:schemeClr val="accent3">
                <a:lumMod val="60000"/>
                <a:lumOff val="40000"/>
                <a:alpha val="50000"/>
              </a:schemeClr>
            </a:solidFill>
            <a:ln w="25400">
              <a:noFill/>
            </a:ln>
          </c:spPr>
          <c:cat>
            <c:numRef>
              <c:f>'Cumulative distributions'!$A$12:$A$182</c:f>
              <c:numCache>
                <c:formatCode>General</c:formatCode>
                <c:ptCount val="171"/>
                <c:pt idx="0">
                  <c:v>1970.0</c:v>
                </c:pt>
                <c:pt idx="1">
                  <c:v>1971.0</c:v>
                </c:pt>
                <c:pt idx="2">
                  <c:v>1972.0</c:v>
                </c:pt>
                <c:pt idx="3">
                  <c:v>1973.0</c:v>
                </c:pt>
                <c:pt idx="4">
                  <c:v>1974.0</c:v>
                </c:pt>
                <c:pt idx="5">
                  <c:v>1975.0</c:v>
                </c:pt>
                <c:pt idx="6">
                  <c:v>1976.0</c:v>
                </c:pt>
                <c:pt idx="7">
                  <c:v>1977.0</c:v>
                </c:pt>
                <c:pt idx="8">
                  <c:v>1978.0</c:v>
                </c:pt>
                <c:pt idx="9">
                  <c:v>1979.0</c:v>
                </c:pt>
                <c:pt idx="10">
                  <c:v>1980.0</c:v>
                </c:pt>
                <c:pt idx="11">
                  <c:v>1981.0</c:v>
                </c:pt>
                <c:pt idx="12">
                  <c:v>1982.0</c:v>
                </c:pt>
                <c:pt idx="13">
                  <c:v>1983.0</c:v>
                </c:pt>
                <c:pt idx="14">
                  <c:v>1984.0</c:v>
                </c:pt>
                <c:pt idx="15">
                  <c:v>1985.0</c:v>
                </c:pt>
                <c:pt idx="16">
                  <c:v>1986.0</c:v>
                </c:pt>
                <c:pt idx="17">
                  <c:v>1987.0</c:v>
                </c:pt>
                <c:pt idx="18">
                  <c:v>1988.0</c:v>
                </c:pt>
                <c:pt idx="19">
                  <c:v>1989.0</c:v>
                </c:pt>
                <c:pt idx="20">
                  <c:v>1990.0</c:v>
                </c:pt>
                <c:pt idx="21">
                  <c:v>1991.0</c:v>
                </c:pt>
                <c:pt idx="22">
                  <c:v>1992.0</c:v>
                </c:pt>
                <c:pt idx="23">
                  <c:v>1993.0</c:v>
                </c:pt>
                <c:pt idx="24">
                  <c:v>1994.0</c:v>
                </c:pt>
                <c:pt idx="25">
                  <c:v>1995.0</c:v>
                </c:pt>
                <c:pt idx="26">
                  <c:v>1996.0</c:v>
                </c:pt>
                <c:pt idx="27">
                  <c:v>1997.0</c:v>
                </c:pt>
                <c:pt idx="28">
                  <c:v>1998.0</c:v>
                </c:pt>
                <c:pt idx="29">
                  <c:v>1999.0</c:v>
                </c:pt>
                <c:pt idx="30">
                  <c:v>2000.0</c:v>
                </c:pt>
                <c:pt idx="31">
                  <c:v>2001.0</c:v>
                </c:pt>
                <c:pt idx="32">
                  <c:v>2002.0</c:v>
                </c:pt>
                <c:pt idx="33">
                  <c:v>2003.0</c:v>
                </c:pt>
                <c:pt idx="34">
                  <c:v>2004.0</c:v>
                </c:pt>
                <c:pt idx="35">
                  <c:v>2005.0</c:v>
                </c:pt>
                <c:pt idx="36">
                  <c:v>2006.0</c:v>
                </c:pt>
                <c:pt idx="37">
                  <c:v>2007.0</c:v>
                </c:pt>
                <c:pt idx="38">
                  <c:v>2008.0</c:v>
                </c:pt>
                <c:pt idx="39">
                  <c:v>2009.0</c:v>
                </c:pt>
                <c:pt idx="40">
                  <c:v>2010.0</c:v>
                </c:pt>
                <c:pt idx="41">
                  <c:v>2011.0</c:v>
                </c:pt>
                <c:pt idx="42">
                  <c:v>2012.0</c:v>
                </c:pt>
                <c:pt idx="43">
                  <c:v>2013.0</c:v>
                </c:pt>
                <c:pt idx="44">
                  <c:v>2014.0</c:v>
                </c:pt>
                <c:pt idx="45">
                  <c:v>2015.0</c:v>
                </c:pt>
                <c:pt idx="46">
                  <c:v>2016.0</c:v>
                </c:pt>
                <c:pt idx="47">
                  <c:v>2017.0</c:v>
                </c:pt>
                <c:pt idx="48">
                  <c:v>2018.0</c:v>
                </c:pt>
                <c:pt idx="49">
                  <c:v>2019.0</c:v>
                </c:pt>
                <c:pt idx="50">
                  <c:v>2020.0</c:v>
                </c:pt>
                <c:pt idx="51">
                  <c:v>2021.0</c:v>
                </c:pt>
                <c:pt idx="52">
                  <c:v>2022.0</c:v>
                </c:pt>
                <c:pt idx="53">
                  <c:v>2023.0</c:v>
                </c:pt>
                <c:pt idx="54">
                  <c:v>2024.0</c:v>
                </c:pt>
                <c:pt idx="55">
                  <c:v>2025.0</c:v>
                </c:pt>
                <c:pt idx="56">
                  <c:v>2026.0</c:v>
                </c:pt>
                <c:pt idx="57">
                  <c:v>2027.0</c:v>
                </c:pt>
                <c:pt idx="58">
                  <c:v>2028.0</c:v>
                </c:pt>
                <c:pt idx="59">
                  <c:v>2029.0</c:v>
                </c:pt>
                <c:pt idx="60">
                  <c:v>2030.0</c:v>
                </c:pt>
                <c:pt idx="61">
                  <c:v>2031.0</c:v>
                </c:pt>
                <c:pt idx="62">
                  <c:v>2032.0</c:v>
                </c:pt>
                <c:pt idx="63">
                  <c:v>2033.0</c:v>
                </c:pt>
                <c:pt idx="64">
                  <c:v>2034.0</c:v>
                </c:pt>
                <c:pt idx="65">
                  <c:v>2035.0</c:v>
                </c:pt>
                <c:pt idx="66">
                  <c:v>2036.0</c:v>
                </c:pt>
                <c:pt idx="67">
                  <c:v>2037.0</c:v>
                </c:pt>
                <c:pt idx="68">
                  <c:v>2038.0</c:v>
                </c:pt>
                <c:pt idx="69">
                  <c:v>2039.0</c:v>
                </c:pt>
                <c:pt idx="70">
                  <c:v>2040.0</c:v>
                </c:pt>
                <c:pt idx="71">
                  <c:v>2041.0</c:v>
                </c:pt>
                <c:pt idx="72">
                  <c:v>2042.0</c:v>
                </c:pt>
                <c:pt idx="73">
                  <c:v>2043.0</c:v>
                </c:pt>
                <c:pt idx="74">
                  <c:v>2044.0</c:v>
                </c:pt>
                <c:pt idx="75">
                  <c:v>2045.0</c:v>
                </c:pt>
                <c:pt idx="76">
                  <c:v>2046.0</c:v>
                </c:pt>
                <c:pt idx="77">
                  <c:v>2047.0</c:v>
                </c:pt>
                <c:pt idx="78">
                  <c:v>2048.0</c:v>
                </c:pt>
                <c:pt idx="79">
                  <c:v>2049.0</c:v>
                </c:pt>
                <c:pt idx="80">
                  <c:v>2050.0</c:v>
                </c:pt>
                <c:pt idx="81">
                  <c:v>2051.0</c:v>
                </c:pt>
                <c:pt idx="82">
                  <c:v>2052.0</c:v>
                </c:pt>
                <c:pt idx="83">
                  <c:v>2053.0</c:v>
                </c:pt>
                <c:pt idx="84">
                  <c:v>2054.0</c:v>
                </c:pt>
                <c:pt idx="85">
                  <c:v>2055.0</c:v>
                </c:pt>
                <c:pt idx="86">
                  <c:v>2056.0</c:v>
                </c:pt>
                <c:pt idx="87">
                  <c:v>2057.0</c:v>
                </c:pt>
                <c:pt idx="88">
                  <c:v>2058.0</c:v>
                </c:pt>
                <c:pt idx="89">
                  <c:v>2059.0</c:v>
                </c:pt>
                <c:pt idx="90">
                  <c:v>2060.0</c:v>
                </c:pt>
                <c:pt idx="91">
                  <c:v>2061.0</c:v>
                </c:pt>
                <c:pt idx="92">
                  <c:v>2062.0</c:v>
                </c:pt>
                <c:pt idx="93">
                  <c:v>2063.0</c:v>
                </c:pt>
                <c:pt idx="94">
                  <c:v>2064.0</c:v>
                </c:pt>
                <c:pt idx="95">
                  <c:v>2065.0</c:v>
                </c:pt>
                <c:pt idx="96">
                  <c:v>2066.0</c:v>
                </c:pt>
                <c:pt idx="97">
                  <c:v>2067.0</c:v>
                </c:pt>
                <c:pt idx="98">
                  <c:v>2068.0</c:v>
                </c:pt>
                <c:pt idx="99">
                  <c:v>2069.0</c:v>
                </c:pt>
                <c:pt idx="100">
                  <c:v>2070.0</c:v>
                </c:pt>
                <c:pt idx="101">
                  <c:v>2071.0</c:v>
                </c:pt>
                <c:pt idx="102">
                  <c:v>2072.0</c:v>
                </c:pt>
                <c:pt idx="103">
                  <c:v>2073.0</c:v>
                </c:pt>
                <c:pt idx="104">
                  <c:v>2074.0</c:v>
                </c:pt>
                <c:pt idx="105">
                  <c:v>2075.0</c:v>
                </c:pt>
                <c:pt idx="106">
                  <c:v>2076.0</c:v>
                </c:pt>
                <c:pt idx="107">
                  <c:v>2077.0</c:v>
                </c:pt>
                <c:pt idx="108">
                  <c:v>2078.0</c:v>
                </c:pt>
                <c:pt idx="109">
                  <c:v>2079.0</c:v>
                </c:pt>
                <c:pt idx="110">
                  <c:v>2080.0</c:v>
                </c:pt>
                <c:pt idx="111">
                  <c:v>2081.0</c:v>
                </c:pt>
                <c:pt idx="112">
                  <c:v>2082.0</c:v>
                </c:pt>
                <c:pt idx="113">
                  <c:v>2083.0</c:v>
                </c:pt>
                <c:pt idx="114">
                  <c:v>2084.0</c:v>
                </c:pt>
                <c:pt idx="115">
                  <c:v>2085.0</c:v>
                </c:pt>
                <c:pt idx="116">
                  <c:v>2086.0</c:v>
                </c:pt>
                <c:pt idx="117">
                  <c:v>2087.0</c:v>
                </c:pt>
                <c:pt idx="118">
                  <c:v>2088.0</c:v>
                </c:pt>
                <c:pt idx="119">
                  <c:v>2089.0</c:v>
                </c:pt>
                <c:pt idx="120">
                  <c:v>2090.0</c:v>
                </c:pt>
                <c:pt idx="121">
                  <c:v>2091.0</c:v>
                </c:pt>
                <c:pt idx="122">
                  <c:v>2092.0</c:v>
                </c:pt>
                <c:pt idx="123">
                  <c:v>2093.0</c:v>
                </c:pt>
                <c:pt idx="124">
                  <c:v>2094.0</c:v>
                </c:pt>
                <c:pt idx="125">
                  <c:v>2095.0</c:v>
                </c:pt>
                <c:pt idx="126">
                  <c:v>2096.0</c:v>
                </c:pt>
                <c:pt idx="127">
                  <c:v>2097.0</c:v>
                </c:pt>
                <c:pt idx="128">
                  <c:v>2098.0</c:v>
                </c:pt>
                <c:pt idx="129">
                  <c:v>2099.0</c:v>
                </c:pt>
                <c:pt idx="130">
                  <c:v>2100.0</c:v>
                </c:pt>
                <c:pt idx="131">
                  <c:v>2101.0</c:v>
                </c:pt>
                <c:pt idx="132">
                  <c:v>2102.0</c:v>
                </c:pt>
                <c:pt idx="133">
                  <c:v>2103.0</c:v>
                </c:pt>
                <c:pt idx="134">
                  <c:v>2104.0</c:v>
                </c:pt>
                <c:pt idx="135">
                  <c:v>2105.0</c:v>
                </c:pt>
                <c:pt idx="136">
                  <c:v>2106.0</c:v>
                </c:pt>
                <c:pt idx="137">
                  <c:v>2107.0</c:v>
                </c:pt>
                <c:pt idx="138">
                  <c:v>2108.0</c:v>
                </c:pt>
                <c:pt idx="139">
                  <c:v>2109.0</c:v>
                </c:pt>
                <c:pt idx="140">
                  <c:v>2110.0</c:v>
                </c:pt>
                <c:pt idx="141">
                  <c:v>2111.0</c:v>
                </c:pt>
                <c:pt idx="142">
                  <c:v>2112.0</c:v>
                </c:pt>
                <c:pt idx="143">
                  <c:v>2113.0</c:v>
                </c:pt>
                <c:pt idx="144">
                  <c:v>2114.0</c:v>
                </c:pt>
                <c:pt idx="145">
                  <c:v>2115.0</c:v>
                </c:pt>
                <c:pt idx="146">
                  <c:v>2116.0</c:v>
                </c:pt>
                <c:pt idx="147">
                  <c:v>2117.0</c:v>
                </c:pt>
                <c:pt idx="148">
                  <c:v>2118.0</c:v>
                </c:pt>
                <c:pt idx="149">
                  <c:v>2119.0</c:v>
                </c:pt>
                <c:pt idx="150">
                  <c:v>2120.0</c:v>
                </c:pt>
                <c:pt idx="151">
                  <c:v>2121.0</c:v>
                </c:pt>
                <c:pt idx="152">
                  <c:v>2122.0</c:v>
                </c:pt>
                <c:pt idx="153">
                  <c:v>2123.0</c:v>
                </c:pt>
                <c:pt idx="154">
                  <c:v>2124.0</c:v>
                </c:pt>
                <c:pt idx="155">
                  <c:v>2125.0</c:v>
                </c:pt>
                <c:pt idx="156">
                  <c:v>2126.0</c:v>
                </c:pt>
                <c:pt idx="157">
                  <c:v>2127.0</c:v>
                </c:pt>
                <c:pt idx="158">
                  <c:v>2128.0</c:v>
                </c:pt>
                <c:pt idx="159">
                  <c:v>2129.0</c:v>
                </c:pt>
                <c:pt idx="160">
                  <c:v>2130.0</c:v>
                </c:pt>
                <c:pt idx="161">
                  <c:v>2131.0</c:v>
                </c:pt>
                <c:pt idx="162">
                  <c:v>2132.0</c:v>
                </c:pt>
                <c:pt idx="163">
                  <c:v>2133.0</c:v>
                </c:pt>
                <c:pt idx="164">
                  <c:v>2134.0</c:v>
                </c:pt>
                <c:pt idx="165">
                  <c:v>2135.0</c:v>
                </c:pt>
                <c:pt idx="166">
                  <c:v>2136.0</c:v>
                </c:pt>
                <c:pt idx="167">
                  <c:v>2137.0</c:v>
                </c:pt>
                <c:pt idx="168">
                  <c:v>2138.0</c:v>
                </c:pt>
                <c:pt idx="169">
                  <c:v>2139.0</c:v>
                </c:pt>
                <c:pt idx="170">
                  <c:v>2140.0</c:v>
                </c:pt>
              </c:numCache>
            </c:numRef>
          </c:cat>
          <c:val>
            <c:numRef>
              <c:f>'Cumulative distributions'!$K$12:$K$182</c:f>
              <c:numCache>
                <c:formatCode>General</c:formatCode>
                <c:ptCount val="171"/>
                <c:pt idx="0">
                  <c:v>0.0</c:v>
                </c:pt>
                <c:pt idx="1">
                  <c:v>0.0</c:v>
                </c:pt>
                <c:pt idx="2">
                  <c:v>0.0</c:v>
                </c:pt>
                <c:pt idx="3">
                  <c:v>0.0</c:v>
                </c:pt>
                <c:pt idx="4">
                  <c:v>0.0</c:v>
                </c:pt>
                <c:pt idx="5">
                  <c:v>0.0</c:v>
                </c:pt>
                <c:pt idx="6">
                  <c:v>0.0</c:v>
                </c:pt>
                <c:pt idx="7">
                  <c:v>0.0</c:v>
                </c:pt>
                <c:pt idx="8">
                  <c:v>0.0</c:v>
                </c:pt>
                <c:pt idx="9">
                  <c:v>0.333333333333333</c:v>
                </c:pt>
                <c:pt idx="10">
                  <c:v>0.333333333333333</c:v>
                </c:pt>
                <c:pt idx="11">
                  <c:v>0.333333333333333</c:v>
                </c:pt>
                <c:pt idx="12">
                  <c:v>0.333333333333333</c:v>
                </c:pt>
                <c:pt idx="13">
                  <c:v>0.333333333333333</c:v>
                </c:pt>
                <c:pt idx="14">
                  <c:v>0.333333333333333</c:v>
                </c:pt>
                <c:pt idx="15">
                  <c:v>0.333333333333333</c:v>
                </c:pt>
                <c:pt idx="16">
                  <c:v>0.333333333333333</c:v>
                </c:pt>
                <c:pt idx="17">
                  <c:v>0.333333333333333</c:v>
                </c:pt>
                <c:pt idx="18">
                  <c:v>0.333333333333333</c:v>
                </c:pt>
                <c:pt idx="19">
                  <c:v>0.333333333333333</c:v>
                </c:pt>
                <c:pt idx="20">
                  <c:v>0.333333333333333</c:v>
                </c:pt>
                <c:pt idx="21">
                  <c:v>0.333333333333333</c:v>
                </c:pt>
                <c:pt idx="22">
                  <c:v>0.333333333333333</c:v>
                </c:pt>
                <c:pt idx="23">
                  <c:v>0.333333333333333</c:v>
                </c:pt>
                <c:pt idx="24">
                  <c:v>0.333333333333333</c:v>
                </c:pt>
                <c:pt idx="25">
                  <c:v>0.333333333333333</c:v>
                </c:pt>
                <c:pt idx="26">
                  <c:v>0.333333333333333</c:v>
                </c:pt>
                <c:pt idx="27">
                  <c:v>0.333333333333333</c:v>
                </c:pt>
                <c:pt idx="28">
                  <c:v>0.333333333333333</c:v>
                </c:pt>
                <c:pt idx="29">
                  <c:v>0.333333333333333</c:v>
                </c:pt>
                <c:pt idx="30">
                  <c:v>0.333333333333333</c:v>
                </c:pt>
                <c:pt idx="31">
                  <c:v>0.333333333333333</c:v>
                </c:pt>
                <c:pt idx="32">
                  <c:v>0.333333333333333</c:v>
                </c:pt>
                <c:pt idx="33">
                  <c:v>0.333333333333333</c:v>
                </c:pt>
                <c:pt idx="34">
                  <c:v>0.333333333333333</c:v>
                </c:pt>
                <c:pt idx="35">
                  <c:v>0.333333333333333</c:v>
                </c:pt>
                <c:pt idx="36">
                  <c:v>0.333333333333333</c:v>
                </c:pt>
                <c:pt idx="37">
                  <c:v>0.333333333333333</c:v>
                </c:pt>
                <c:pt idx="38">
                  <c:v>0.333333333333333</c:v>
                </c:pt>
                <c:pt idx="39">
                  <c:v>0.333333333333333</c:v>
                </c:pt>
                <c:pt idx="40">
                  <c:v>0.333333333333333</c:v>
                </c:pt>
                <c:pt idx="41">
                  <c:v>0.333333333333333</c:v>
                </c:pt>
                <c:pt idx="42">
                  <c:v>0.333333333333333</c:v>
                </c:pt>
                <c:pt idx="43">
                  <c:v>0.333333333333333</c:v>
                </c:pt>
                <c:pt idx="44">
                  <c:v>0.333333333333333</c:v>
                </c:pt>
                <c:pt idx="45">
                  <c:v>0.333333333333333</c:v>
                </c:pt>
                <c:pt idx="46">
                  <c:v>0.333333333333333</c:v>
                </c:pt>
                <c:pt idx="47">
                  <c:v>0.333333333333333</c:v>
                </c:pt>
                <c:pt idx="48">
                  <c:v>0.333333333333333</c:v>
                </c:pt>
                <c:pt idx="49">
                  <c:v>0.333333333333333</c:v>
                </c:pt>
                <c:pt idx="50">
                  <c:v>0.333333333333333</c:v>
                </c:pt>
                <c:pt idx="51">
                  <c:v>0.333333333333333</c:v>
                </c:pt>
                <c:pt idx="52">
                  <c:v>0.333333333333333</c:v>
                </c:pt>
                <c:pt idx="53">
                  <c:v>0.333333333333333</c:v>
                </c:pt>
                <c:pt idx="54">
                  <c:v>0.333333333333333</c:v>
                </c:pt>
                <c:pt idx="55">
                  <c:v>0.333333333333333</c:v>
                </c:pt>
                <c:pt idx="56">
                  <c:v>0.333333333333333</c:v>
                </c:pt>
                <c:pt idx="57">
                  <c:v>0.333333333333333</c:v>
                </c:pt>
                <c:pt idx="58">
                  <c:v>0.333333333333333</c:v>
                </c:pt>
                <c:pt idx="59">
                  <c:v>0.333333333333333</c:v>
                </c:pt>
                <c:pt idx="60">
                  <c:v>0.333333333333333</c:v>
                </c:pt>
                <c:pt idx="61">
                  <c:v>0.333333333333333</c:v>
                </c:pt>
                <c:pt idx="62">
                  <c:v>0.333333333333333</c:v>
                </c:pt>
                <c:pt idx="63">
                  <c:v>0.333333333333333</c:v>
                </c:pt>
                <c:pt idx="64">
                  <c:v>0.333333333333333</c:v>
                </c:pt>
                <c:pt idx="65">
                  <c:v>0.333333333333333</c:v>
                </c:pt>
                <c:pt idx="66">
                  <c:v>0.666666666666667</c:v>
                </c:pt>
                <c:pt idx="67">
                  <c:v>0.666666666666667</c:v>
                </c:pt>
                <c:pt idx="68">
                  <c:v>0.666666666666667</c:v>
                </c:pt>
                <c:pt idx="69">
                  <c:v>0.666666666666667</c:v>
                </c:pt>
                <c:pt idx="70">
                  <c:v>0.666666666666667</c:v>
                </c:pt>
                <c:pt idx="71">
                  <c:v>0.666666666666667</c:v>
                </c:pt>
                <c:pt idx="72">
                  <c:v>0.666666666666667</c:v>
                </c:pt>
                <c:pt idx="73">
                  <c:v>0.666666666666667</c:v>
                </c:pt>
                <c:pt idx="74">
                  <c:v>0.666666666666667</c:v>
                </c:pt>
                <c:pt idx="75">
                  <c:v>0.666666666666667</c:v>
                </c:pt>
                <c:pt idx="76">
                  <c:v>0.666666666666667</c:v>
                </c:pt>
                <c:pt idx="77">
                  <c:v>0.666666666666667</c:v>
                </c:pt>
                <c:pt idx="78">
                  <c:v>0.666666666666667</c:v>
                </c:pt>
                <c:pt idx="79">
                  <c:v>0.666666666666667</c:v>
                </c:pt>
                <c:pt idx="80">
                  <c:v>0.666666666666667</c:v>
                </c:pt>
                <c:pt idx="81">
                  <c:v>0.666666666666667</c:v>
                </c:pt>
                <c:pt idx="82">
                  <c:v>0.666666666666667</c:v>
                </c:pt>
                <c:pt idx="83">
                  <c:v>0.666666666666667</c:v>
                </c:pt>
                <c:pt idx="84">
                  <c:v>0.666666666666667</c:v>
                </c:pt>
                <c:pt idx="85">
                  <c:v>0.666666666666667</c:v>
                </c:pt>
                <c:pt idx="86">
                  <c:v>0.666666666666667</c:v>
                </c:pt>
                <c:pt idx="87">
                  <c:v>0.666666666666667</c:v>
                </c:pt>
                <c:pt idx="88">
                  <c:v>0.666666666666667</c:v>
                </c:pt>
                <c:pt idx="89">
                  <c:v>0.666666666666667</c:v>
                </c:pt>
                <c:pt idx="90">
                  <c:v>0.666666666666667</c:v>
                </c:pt>
                <c:pt idx="91">
                  <c:v>0.666666666666667</c:v>
                </c:pt>
                <c:pt idx="92">
                  <c:v>0.666666666666667</c:v>
                </c:pt>
                <c:pt idx="93">
                  <c:v>0.666666666666667</c:v>
                </c:pt>
                <c:pt idx="94">
                  <c:v>0.666666666666667</c:v>
                </c:pt>
                <c:pt idx="95">
                  <c:v>0.666666666666667</c:v>
                </c:pt>
                <c:pt idx="96">
                  <c:v>0.666666666666667</c:v>
                </c:pt>
                <c:pt idx="97">
                  <c:v>0.666666666666667</c:v>
                </c:pt>
                <c:pt idx="98">
                  <c:v>0.666666666666667</c:v>
                </c:pt>
                <c:pt idx="99">
                  <c:v>0.666666666666667</c:v>
                </c:pt>
                <c:pt idx="100">
                  <c:v>0.666666666666667</c:v>
                </c:pt>
                <c:pt idx="101">
                  <c:v>0.666666666666667</c:v>
                </c:pt>
                <c:pt idx="102">
                  <c:v>0.666666666666667</c:v>
                </c:pt>
                <c:pt idx="103">
                  <c:v>0.666666666666667</c:v>
                </c:pt>
                <c:pt idx="104">
                  <c:v>0.666666666666667</c:v>
                </c:pt>
                <c:pt idx="105">
                  <c:v>0.666666666666667</c:v>
                </c:pt>
                <c:pt idx="106">
                  <c:v>0.666666666666667</c:v>
                </c:pt>
                <c:pt idx="107">
                  <c:v>0.666666666666667</c:v>
                </c:pt>
                <c:pt idx="108">
                  <c:v>0.666666666666667</c:v>
                </c:pt>
                <c:pt idx="109">
                  <c:v>0.666666666666667</c:v>
                </c:pt>
                <c:pt idx="110">
                  <c:v>0.666666666666667</c:v>
                </c:pt>
                <c:pt idx="111">
                  <c:v>0.666666666666667</c:v>
                </c:pt>
                <c:pt idx="112">
                  <c:v>0.666666666666667</c:v>
                </c:pt>
                <c:pt idx="113">
                  <c:v>0.666666666666667</c:v>
                </c:pt>
                <c:pt idx="114">
                  <c:v>0.666666666666667</c:v>
                </c:pt>
                <c:pt idx="115">
                  <c:v>0.666666666666667</c:v>
                </c:pt>
                <c:pt idx="116">
                  <c:v>0.666666666666667</c:v>
                </c:pt>
                <c:pt idx="117">
                  <c:v>0.666666666666667</c:v>
                </c:pt>
                <c:pt idx="118">
                  <c:v>0.666666666666667</c:v>
                </c:pt>
                <c:pt idx="119">
                  <c:v>0.666666666666667</c:v>
                </c:pt>
                <c:pt idx="120">
                  <c:v>0.666666666666667</c:v>
                </c:pt>
                <c:pt idx="121">
                  <c:v>0.666666666666667</c:v>
                </c:pt>
                <c:pt idx="122">
                  <c:v>0.666666666666667</c:v>
                </c:pt>
                <c:pt idx="123">
                  <c:v>0.666666666666667</c:v>
                </c:pt>
                <c:pt idx="124">
                  <c:v>0.666666666666667</c:v>
                </c:pt>
                <c:pt idx="125">
                  <c:v>0.666666666666667</c:v>
                </c:pt>
                <c:pt idx="126">
                  <c:v>0.666666666666667</c:v>
                </c:pt>
                <c:pt idx="127">
                  <c:v>0.666666666666667</c:v>
                </c:pt>
                <c:pt idx="128">
                  <c:v>0.666666666666667</c:v>
                </c:pt>
                <c:pt idx="129">
                  <c:v>0.666666666666667</c:v>
                </c:pt>
                <c:pt idx="130">
                  <c:v>0.666666666666667</c:v>
                </c:pt>
                <c:pt idx="131">
                  <c:v>0.666666666666667</c:v>
                </c:pt>
                <c:pt idx="132">
                  <c:v>0.666666666666667</c:v>
                </c:pt>
                <c:pt idx="133">
                  <c:v>0.666666666666667</c:v>
                </c:pt>
                <c:pt idx="134">
                  <c:v>0.666666666666667</c:v>
                </c:pt>
                <c:pt idx="135">
                  <c:v>0.666666666666667</c:v>
                </c:pt>
                <c:pt idx="136">
                  <c:v>0.666666666666667</c:v>
                </c:pt>
                <c:pt idx="137">
                  <c:v>0.666666666666667</c:v>
                </c:pt>
                <c:pt idx="138">
                  <c:v>0.666666666666667</c:v>
                </c:pt>
                <c:pt idx="139">
                  <c:v>1.0</c:v>
                </c:pt>
                <c:pt idx="140">
                  <c:v>1.0</c:v>
                </c:pt>
                <c:pt idx="141">
                  <c:v>1.0</c:v>
                </c:pt>
                <c:pt idx="142">
                  <c:v>1.0</c:v>
                </c:pt>
                <c:pt idx="143">
                  <c:v>1.0</c:v>
                </c:pt>
                <c:pt idx="144">
                  <c:v>1.0</c:v>
                </c:pt>
                <c:pt idx="145">
                  <c:v>1.0</c:v>
                </c:pt>
                <c:pt idx="146">
                  <c:v>1.0</c:v>
                </c:pt>
                <c:pt idx="147">
                  <c:v>1.0</c:v>
                </c:pt>
                <c:pt idx="148">
                  <c:v>1.0</c:v>
                </c:pt>
                <c:pt idx="149">
                  <c:v>1.0</c:v>
                </c:pt>
                <c:pt idx="150">
                  <c:v>1.0</c:v>
                </c:pt>
                <c:pt idx="151">
                  <c:v>1.0</c:v>
                </c:pt>
                <c:pt idx="152">
                  <c:v>1.0</c:v>
                </c:pt>
                <c:pt idx="153">
                  <c:v>1.0</c:v>
                </c:pt>
                <c:pt idx="154">
                  <c:v>1.0</c:v>
                </c:pt>
                <c:pt idx="155">
                  <c:v>1.0</c:v>
                </c:pt>
                <c:pt idx="156">
                  <c:v>1.0</c:v>
                </c:pt>
                <c:pt idx="157">
                  <c:v>1.0</c:v>
                </c:pt>
                <c:pt idx="158">
                  <c:v>1.0</c:v>
                </c:pt>
                <c:pt idx="159">
                  <c:v>1.0</c:v>
                </c:pt>
                <c:pt idx="160">
                  <c:v>1.0</c:v>
                </c:pt>
                <c:pt idx="161">
                  <c:v>1.0</c:v>
                </c:pt>
                <c:pt idx="162">
                  <c:v>1.0</c:v>
                </c:pt>
                <c:pt idx="163">
                  <c:v>1.0</c:v>
                </c:pt>
                <c:pt idx="164">
                  <c:v>1.0</c:v>
                </c:pt>
                <c:pt idx="165">
                  <c:v>1.0</c:v>
                </c:pt>
                <c:pt idx="166">
                  <c:v>1.0</c:v>
                </c:pt>
                <c:pt idx="167">
                  <c:v>1.0</c:v>
                </c:pt>
                <c:pt idx="168">
                  <c:v>1.0</c:v>
                </c:pt>
                <c:pt idx="169">
                  <c:v>1.0</c:v>
                </c:pt>
                <c:pt idx="170">
                  <c:v>1.0</c:v>
                </c:pt>
              </c:numCache>
            </c:numRef>
          </c:val>
        </c:ser>
        <c:dLbls>
          <c:showLegendKey val="0"/>
          <c:showVal val="0"/>
          <c:showCatName val="0"/>
          <c:showSerName val="0"/>
          <c:showPercent val="0"/>
          <c:showBubbleSize val="0"/>
        </c:dLbls>
        <c:axId val="-2065914104"/>
        <c:axId val="-2065911128"/>
      </c:areaChart>
      <c:catAx>
        <c:axId val="-2065914104"/>
        <c:scaling>
          <c:orientation val="minMax"/>
        </c:scaling>
        <c:delete val="0"/>
        <c:axPos val="b"/>
        <c:numFmt formatCode="General" sourceLinked="1"/>
        <c:majorTickMark val="out"/>
        <c:minorTickMark val="none"/>
        <c:tickLblPos val="nextTo"/>
        <c:crossAx val="-2065911128"/>
        <c:crosses val="autoZero"/>
        <c:auto val="1"/>
        <c:lblAlgn val="ctr"/>
        <c:lblOffset val="100"/>
        <c:noMultiLvlLbl val="0"/>
      </c:catAx>
      <c:valAx>
        <c:axId val="-2065911128"/>
        <c:scaling>
          <c:orientation val="minMax"/>
          <c:max val="1.0"/>
        </c:scaling>
        <c:delete val="0"/>
        <c:axPos val="l"/>
        <c:majorGridlines/>
        <c:numFmt formatCode="General" sourceLinked="1"/>
        <c:majorTickMark val="out"/>
        <c:minorTickMark val="none"/>
        <c:tickLblPos val="nextTo"/>
        <c:crossAx val="-2065914104"/>
        <c:crosses val="autoZero"/>
        <c:crossBetween val="midCat"/>
      </c:valAx>
    </c:plotArea>
    <c:legend>
      <c:legendPos val="r"/>
      <c:overlay val="0"/>
    </c:legend>
    <c:plotVisOnly val="1"/>
    <c:dispBlanksAs val="zero"/>
    <c:showDLblsOverMax val="0"/>
  </c:chart>
  <c:printSettings>
    <c:headerFooter/>
    <c:pageMargins b="1.0" l="0.75" r="0.75" t="1.0"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Predictions since 2000 CDF</a:t>
            </a:r>
          </a:p>
        </c:rich>
      </c:tx>
      <c:overlay val="0"/>
    </c:title>
    <c:autoTitleDeleted val="0"/>
    <c:plotArea>
      <c:layout/>
      <c:areaChart>
        <c:grouping val="standard"/>
        <c:varyColors val="0"/>
        <c:ser>
          <c:idx val="7"/>
          <c:order val="0"/>
          <c:tx>
            <c:strRef>
              <c:f>'Cumulative distributions'!$T$1</c:f>
              <c:strCache>
                <c:ptCount val="1"/>
                <c:pt idx="0">
                  <c:v>Late All</c:v>
                </c:pt>
              </c:strCache>
            </c:strRef>
          </c:tx>
          <c:spPr>
            <a:ln w="25400">
              <a:noFill/>
            </a:ln>
          </c:spPr>
          <c:cat>
            <c:numRef>
              <c:f>'Cumulative distributions'!$A$55:$A$164</c:f>
              <c:numCache>
                <c:formatCode>General</c:formatCode>
                <c:ptCount val="110"/>
                <c:pt idx="0">
                  <c:v>2013.0</c:v>
                </c:pt>
                <c:pt idx="1">
                  <c:v>2014.0</c:v>
                </c:pt>
                <c:pt idx="2">
                  <c:v>2015.0</c:v>
                </c:pt>
                <c:pt idx="3">
                  <c:v>2016.0</c:v>
                </c:pt>
                <c:pt idx="4">
                  <c:v>2017.0</c:v>
                </c:pt>
                <c:pt idx="5">
                  <c:v>2018.0</c:v>
                </c:pt>
                <c:pt idx="6">
                  <c:v>2019.0</c:v>
                </c:pt>
                <c:pt idx="7">
                  <c:v>2020.0</c:v>
                </c:pt>
                <c:pt idx="8">
                  <c:v>2021.0</c:v>
                </c:pt>
                <c:pt idx="9">
                  <c:v>2022.0</c:v>
                </c:pt>
                <c:pt idx="10">
                  <c:v>2023.0</c:v>
                </c:pt>
                <c:pt idx="11">
                  <c:v>2024.0</c:v>
                </c:pt>
                <c:pt idx="12">
                  <c:v>2025.0</c:v>
                </c:pt>
                <c:pt idx="13">
                  <c:v>2026.0</c:v>
                </c:pt>
                <c:pt idx="14">
                  <c:v>2027.0</c:v>
                </c:pt>
                <c:pt idx="15">
                  <c:v>2028.0</c:v>
                </c:pt>
                <c:pt idx="16">
                  <c:v>2029.0</c:v>
                </c:pt>
                <c:pt idx="17">
                  <c:v>2030.0</c:v>
                </c:pt>
                <c:pt idx="18">
                  <c:v>2031.0</c:v>
                </c:pt>
                <c:pt idx="19">
                  <c:v>2032.0</c:v>
                </c:pt>
                <c:pt idx="20">
                  <c:v>2033.0</c:v>
                </c:pt>
                <c:pt idx="21">
                  <c:v>2034.0</c:v>
                </c:pt>
                <c:pt idx="22">
                  <c:v>2035.0</c:v>
                </c:pt>
                <c:pt idx="23">
                  <c:v>2036.0</c:v>
                </c:pt>
                <c:pt idx="24">
                  <c:v>2037.0</c:v>
                </c:pt>
                <c:pt idx="25">
                  <c:v>2038.0</c:v>
                </c:pt>
                <c:pt idx="26">
                  <c:v>2039.0</c:v>
                </c:pt>
                <c:pt idx="27">
                  <c:v>2040.0</c:v>
                </c:pt>
                <c:pt idx="28">
                  <c:v>2041.0</c:v>
                </c:pt>
                <c:pt idx="29">
                  <c:v>2042.0</c:v>
                </c:pt>
                <c:pt idx="30">
                  <c:v>2043.0</c:v>
                </c:pt>
                <c:pt idx="31">
                  <c:v>2044.0</c:v>
                </c:pt>
                <c:pt idx="32">
                  <c:v>2045.0</c:v>
                </c:pt>
                <c:pt idx="33">
                  <c:v>2046.0</c:v>
                </c:pt>
                <c:pt idx="34">
                  <c:v>2047.0</c:v>
                </c:pt>
                <c:pt idx="35">
                  <c:v>2048.0</c:v>
                </c:pt>
                <c:pt idx="36">
                  <c:v>2049.0</c:v>
                </c:pt>
                <c:pt idx="37">
                  <c:v>2050.0</c:v>
                </c:pt>
                <c:pt idx="38">
                  <c:v>2051.0</c:v>
                </c:pt>
                <c:pt idx="39">
                  <c:v>2052.0</c:v>
                </c:pt>
                <c:pt idx="40">
                  <c:v>2053.0</c:v>
                </c:pt>
                <c:pt idx="41">
                  <c:v>2054.0</c:v>
                </c:pt>
                <c:pt idx="42">
                  <c:v>2055.0</c:v>
                </c:pt>
                <c:pt idx="43">
                  <c:v>2056.0</c:v>
                </c:pt>
                <c:pt idx="44">
                  <c:v>2057.0</c:v>
                </c:pt>
                <c:pt idx="45">
                  <c:v>2058.0</c:v>
                </c:pt>
                <c:pt idx="46">
                  <c:v>2059.0</c:v>
                </c:pt>
                <c:pt idx="47">
                  <c:v>2060.0</c:v>
                </c:pt>
                <c:pt idx="48">
                  <c:v>2061.0</c:v>
                </c:pt>
                <c:pt idx="49">
                  <c:v>2062.0</c:v>
                </c:pt>
                <c:pt idx="50">
                  <c:v>2063.0</c:v>
                </c:pt>
                <c:pt idx="51">
                  <c:v>2064.0</c:v>
                </c:pt>
                <c:pt idx="52">
                  <c:v>2065.0</c:v>
                </c:pt>
                <c:pt idx="53">
                  <c:v>2066.0</c:v>
                </c:pt>
                <c:pt idx="54">
                  <c:v>2067.0</c:v>
                </c:pt>
                <c:pt idx="55">
                  <c:v>2068.0</c:v>
                </c:pt>
                <c:pt idx="56">
                  <c:v>2069.0</c:v>
                </c:pt>
                <c:pt idx="57">
                  <c:v>2070.0</c:v>
                </c:pt>
                <c:pt idx="58">
                  <c:v>2071.0</c:v>
                </c:pt>
                <c:pt idx="59">
                  <c:v>2072.0</c:v>
                </c:pt>
                <c:pt idx="60">
                  <c:v>2073.0</c:v>
                </c:pt>
                <c:pt idx="61">
                  <c:v>2074.0</c:v>
                </c:pt>
                <c:pt idx="62">
                  <c:v>2075.0</c:v>
                </c:pt>
                <c:pt idx="63">
                  <c:v>2076.0</c:v>
                </c:pt>
                <c:pt idx="64">
                  <c:v>2077.0</c:v>
                </c:pt>
                <c:pt idx="65">
                  <c:v>2078.0</c:v>
                </c:pt>
                <c:pt idx="66">
                  <c:v>2079.0</c:v>
                </c:pt>
                <c:pt idx="67">
                  <c:v>2080.0</c:v>
                </c:pt>
                <c:pt idx="68">
                  <c:v>2081.0</c:v>
                </c:pt>
                <c:pt idx="69">
                  <c:v>2082.0</c:v>
                </c:pt>
                <c:pt idx="70">
                  <c:v>2083.0</c:v>
                </c:pt>
                <c:pt idx="71">
                  <c:v>2084.0</c:v>
                </c:pt>
                <c:pt idx="72">
                  <c:v>2085.0</c:v>
                </c:pt>
                <c:pt idx="73">
                  <c:v>2086.0</c:v>
                </c:pt>
                <c:pt idx="74">
                  <c:v>2087.0</c:v>
                </c:pt>
                <c:pt idx="75">
                  <c:v>2088.0</c:v>
                </c:pt>
                <c:pt idx="76">
                  <c:v>2089.0</c:v>
                </c:pt>
                <c:pt idx="77">
                  <c:v>2090.0</c:v>
                </c:pt>
                <c:pt idx="78">
                  <c:v>2091.0</c:v>
                </c:pt>
                <c:pt idx="79">
                  <c:v>2092.0</c:v>
                </c:pt>
                <c:pt idx="80">
                  <c:v>2093.0</c:v>
                </c:pt>
                <c:pt idx="81">
                  <c:v>2094.0</c:v>
                </c:pt>
                <c:pt idx="82">
                  <c:v>2095.0</c:v>
                </c:pt>
                <c:pt idx="83">
                  <c:v>2096.0</c:v>
                </c:pt>
                <c:pt idx="84">
                  <c:v>2097.0</c:v>
                </c:pt>
                <c:pt idx="85">
                  <c:v>2098.0</c:v>
                </c:pt>
                <c:pt idx="86">
                  <c:v>2099.0</c:v>
                </c:pt>
                <c:pt idx="87">
                  <c:v>2100.0</c:v>
                </c:pt>
                <c:pt idx="88">
                  <c:v>2101.0</c:v>
                </c:pt>
                <c:pt idx="89">
                  <c:v>2102.0</c:v>
                </c:pt>
                <c:pt idx="90">
                  <c:v>2103.0</c:v>
                </c:pt>
                <c:pt idx="91">
                  <c:v>2104.0</c:v>
                </c:pt>
                <c:pt idx="92">
                  <c:v>2105.0</c:v>
                </c:pt>
                <c:pt idx="93">
                  <c:v>2106.0</c:v>
                </c:pt>
                <c:pt idx="94">
                  <c:v>2107.0</c:v>
                </c:pt>
                <c:pt idx="95">
                  <c:v>2108.0</c:v>
                </c:pt>
                <c:pt idx="96">
                  <c:v>2109.0</c:v>
                </c:pt>
                <c:pt idx="97">
                  <c:v>2110.0</c:v>
                </c:pt>
                <c:pt idx="98">
                  <c:v>2111.0</c:v>
                </c:pt>
                <c:pt idx="99">
                  <c:v>2112.0</c:v>
                </c:pt>
                <c:pt idx="100">
                  <c:v>2113.0</c:v>
                </c:pt>
                <c:pt idx="101">
                  <c:v>2114.0</c:v>
                </c:pt>
                <c:pt idx="102">
                  <c:v>2115.0</c:v>
                </c:pt>
                <c:pt idx="103">
                  <c:v>2116.0</c:v>
                </c:pt>
                <c:pt idx="104">
                  <c:v>2117.0</c:v>
                </c:pt>
                <c:pt idx="105">
                  <c:v>2118.0</c:v>
                </c:pt>
                <c:pt idx="106">
                  <c:v>2119.0</c:v>
                </c:pt>
                <c:pt idx="107">
                  <c:v>2120.0</c:v>
                </c:pt>
                <c:pt idx="108">
                  <c:v>2121.0</c:v>
                </c:pt>
                <c:pt idx="109">
                  <c:v>2122.0</c:v>
                </c:pt>
              </c:numCache>
            </c:numRef>
          </c:cat>
          <c:val>
            <c:numRef>
              <c:f>'Cumulative distributions'!$T$55:$T$164</c:f>
              <c:numCache>
                <c:formatCode>General</c:formatCode>
                <c:ptCount val="110"/>
                <c:pt idx="0">
                  <c:v>0.0</c:v>
                </c:pt>
                <c:pt idx="1">
                  <c:v>0.0</c:v>
                </c:pt>
                <c:pt idx="2">
                  <c:v>0.0</c:v>
                </c:pt>
                <c:pt idx="3">
                  <c:v>0.0</c:v>
                </c:pt>
                <c:pt idx="4">
                  <c:v>0.0</c:v>
                </c:pt>
                <c:pt idx="5">
                  <c:v>0.025</c:v>
                </c:pt>
                <c:pt idx="6">
                  <c:v>0.025</c:v>
                </c:pt>
                <c:pt idx="7">
                  <c:v>0.025</c:v>
                </c:pt>
                <c:pt idx="8">
                  <c:v>0.075</c:v>
                </c:pt>
                <c:pt idx="9">
                  <c:v>0.075</c:v>
                </c:pt>
                <c:pt idx="10">
                  <c:v>0.075</c:v>
                </c:pt>
                <c:pt idx="11">
                  <c:v>0.075</c:v>
                </c:pt>
                <c:pt idx="12">
                  <c:v>0.075</c:v>
                </c:pt>
                <c:pt idx="13">
                  <c:v>0.1</c:v>
                </c:pt>
                <c:pt idx="14">
                  <c:v>0.15</c:v>
                </c:pt>
                <c:pt idx="15">
                  <c:v>0.175</c:v>
                </c:pt>
                <c:pt idx="16">
                  <c:v>0.175</c:v>
                </c:pt>
                <c:pt idx="17">
                  <c:v>0.2</c:v>
                </c:pt>
                <c:pt idx="18">
                  <c:v>0.325</c:v>
                </c:pt>
                <c:pt idx="19">
                  <c:v>0.325</c:v>
                </c:pt>
                <c:pt idx="20">
                  <c:v>0.35</c:v>
                </c:pt>
                <c:pt idx="21">
                  <c:v>0.35</c:v>
                </c:pt>
                <c:pt idx="22">
                  <c:v>0.35</c:v>
                </c:pt>
                <c:pt idx="23">
                  <c:v>0.4</c:v>
                </c:pt>
                <c:pt idx="24">
                  <c:v>0.4</c:v>
                </c:pt>
                <c:pt idx="25">
                  <c:v>0.4</c:v>
                </c:pt>
                <c:pt idx="26">
                  <c:v>0.4</c:v>
                </c:pt>
                <c:pt idx="27">
                  <c:v>0.425</c:v>
                </c:pt>
                <c:pt idx="28">
                  <c:v>0.475</c:v>
                </c:pt>
                <c:pt idx="29">
                  <c:v>0.5</c:v>
                </c:pt>
                <c:pt idx="30">
                  <c:v>0.525</c:v>
                </c:pt>
                <c:pt idx="31">
                  <c:v>0.525</c:v>
                </c:pt>
                <c:pt idx="32">
                  <c:v>0.525</c:v>
                </c:pt>
                <c:pt idx="33">
                  <c:v>0.55</c:v>
                </c:pt>
                <c:pt idx="34">
                  <c:v>0.55</c:v>
                </c:pt>
                <c:pt idx="35">
                  <c:v>0.55</c:v>
                </c:pt>
                <c:pt idx="36">
                  <c:v>0.575</c:v>
                </c:pt>
                <c:pt idx="37">
                  <c:v>0.575</c:v>
                </c:pt>
                <c:pt idx="38">
                  <c:v>0.625</c:v>
                </c:pt>
                <c:pt idx="39">
                  <c:v>0.625</c:v>
                </c:pt>
                <c:pt idx="40">
                  <c:v>0.65</c:v>
                </c:pt>
                <c:pt idx="41">
                  <c:v>0.65</c:v>
                </c:pt>
                <c:pt idx="42">
                  <c:v>0.675</c:v>
                </c:pt>
                <c:pt idx="43">
                  <c:v>0.675</c:v>
                </c:pt>
                <c:pt idx="44">
                  <c:v>0.675</c:v>
                </c:pt>
                <c:pt idx="45">
                  <c:v>0.675</c:v>
                </c:pt>
                <c:pt idx="46">
                  <c:v>0.675</c:v>
                </c:pt>
                <c:pt idx="47">
                  <c:v>0.675</c:v>
                </c:pt>
                <c:pt idx="48">
                  <c:v>0.675</c:v>
                </c:pt>
                <c:pt idx="49">
                  <c:v>0.7</c:v>
                </c:pt>
                <c:pt idx="50">
                  <c:v>0.75</c:v>
                </c:pt>
                <c:pt idx="51">
                  <c:v>0.75</c:v>
                </c:pt>
                <c:pt idx="52">
                  <c:v>0.75</c:v>
                </c:pt>
                <c:pt idx="53">
                  <c:v>0.75</c:v>
                </c:pt>
                <c:pt idx="54">
                  <c:v>0.75</c:v>
                </c:pt>
                <c:pt idx="55">
                  <c:v>0.75</c:v>
                </c:pt>
                <c:pt idx="56">
                  <c:v>0.75</c:v>
                </c:pt>
                <c:pt idx="57">
                  <c:v>0.75</c:v>
                </c:pt>
                <c:pt idx="58">
                  <c:v>0.75</c:v>
                </c:pt>
                <c:pt idx="59">
                  <c:v>0.75</c:v>
                </c:pt>
                <c:pt idx="60">
                  <c:v>0.75</c:v>
                </c:pt>
                <c:pt idx="61">
                  <c:v>0.75</c:v>
                </c:pt>
                <c:pt idx="62">
                  <c:v>0.75</c:v>
                </c:pt>
                <c:pt idx="63">
                  <c:v>0.75</c:v>
                </c:pt>
                <c:pt idx="64">
                  <c:v>0.75</c:v>
                </c:pt>
                <c:pt idx="65">
                  <c:v>0.75</c:v>
                </c:pt>
                <c:pt idx="66">
                  <c:v>0.75</c:v>
                </c:pt>
                <c:pt idx="67">
                  <c:v>0.75</c:v>
                </c:pt>
                <c:pt idx="68">
                  <c:v>0.75</c:v>
                </c:pt>
                <c:pt idx="69">
                  <c:v>0.75</c:v>
                </c:pt>
                <c:pt idx="70">
                  <c:v>0.75</c:v>
                </c:pt>
                <c:pt idx="71">
                  <c:v>0.75</c:v>
                </c:pt>
                <c:pt idx="72">
                  <c:v>0.75</c:v>
                </c:pt>
                <c:pt idx="73">
                  <c:v>0.75</c:v>
                </c:pt>
                <c:pt idx="74">
                  <c:v>0.75</c:v>
                </c:pt>
                <c:pt idx="75">
                  <c:v>0.75</c:v>
                </c:pt>
                <c:pt idx="76">
                  <c:v>0.75</c:v>
                </c:pt>
                <c:pt idx="77">
                  <c:v>0.75</c:v>
                </c:pt>
                <c:pt idx="78">
                  <c:v>0.75</c:v>
                </c:pt>
                <c:pt idx="79">
                  <c:v>0.75</c:v>
                </c:pt>
                <c:pt idx="80">
                  <c:v>0.775</c:v>
                </c:pt>
                <c:pt idx="81">
                  <c:v>0.775</c:v>
                </c:pt>
                <c:pt idx="82">
                  <c:v>0.775</c:v>
                </c:pt>
                <c:pt idx="83">
                  <c:v>0.775</c:v>
                </c:pt>
                <c:pt idx="84">
                  <c:v>0.775</c:v>
                </c:pt>
                <c:pt idx="85">
                  <c:v>0.775</c:v>
                </c:pt>
                <c:pt idx="86">
                  <c:v>0.775</c:v>
                </c:pt>
                <c:pt idx="87">
                  <c:v>0.775</c:v>
                </c:pt>
                <c:pt idx="88">
                  <c:v>0.825</c:v>
                </c:pt>
                <c:pt idx="89">
                  <c:v>0.875</c:v>
                </c:pt>
                <c:pt idx="90">
                  <c:v>0.875</c:v>
                </c:pt>
                <c:pt idx="91">
                  <c:v>0.875</c:v>
                </c:pt>
                <c:pt idx="92">
                  <c:v>0.875</c:v>
                </c:pt>
                <c:pt idx="93">
                  <c:v>0.875</c:v>
                </c:pt>
                <c:pt idx="94">
                  <c:v>0.875</c:v>
                </c:pt>
                <c:pt idx="95">
                  <c:v>0.875</c:v>
                </c:pt>
                <c:pt idx="96">
                  <c:v>0.875</c:v>
                </c:pt>
                <c:pt idx="97">
                  <c:v>0.875</c:v>
                </c:pt>
                <c:pt idx="98">
                  <c:v>0.875</c:v>
                </c:pt>
                <c:pt idx="99">
                  <c:v>0.875</c:v>
                </c:pt>
                <c:pt idx="100">
                  <c:v>0.925</c:v>
                </c:pt>
                <c:pt idx="101">
                  <c:v>0.925</c:v>
                </c:pt>
                <c:pt idx="102">
                  <c:v>0.925</c:v>
                </c:pt>
                <c:pt idx="103">
                  <c:v>0.925</c:v>
                </c:pt>
                <c:pt idx="104">
                  <c:v>0.925</c:v>
                </c:pt>
                <c:pt idx="105">
                  <c:v>0.925</c:v>
                </c:pt>
                <c:pt idx="106">
                  <c:v>0.925</c:v>
                </c:pt>
                <c:pt idx="107">
                  <c:v>0.925</c:v>
                </c:pt>
                <c:pt idx="108">
                  <c:v>0.925</c:v>
                </c:pt>
                <c:pt idx="109">
                  <c:v>0.925</c:v>
                </c:pt>
              </c:numCache>
            </c:numRef>
          </c:val>
        </c:ser>
        <c:dLbls>
          <c:showLegendKey val="0"/>
          <c:showVal val="0"/>
          <c:showCatName val="0"/>
          <c:showSerName val="0"/>
          <c:showPercent val="0"/>
          <c:showBubbleSize val="0"/>
        </c:dLbls>
        <c:axId val="-2065887192"/>
        <c:axId val="-2065884248"/>
      </c:areaChart>
      <c:catAx>
        <c:axId val="-2065887192"/>
        <c:scaling>
          <c:orientation val="minMax"/>
        </c:scaling>
        <c:delete val="0"/>
        <c:axPos val="b"/>
        <c:numFmt formatCode="General" sourceLinked="1"/>
        <c:majorTickMark val="out"/>
        <c:minorTickMark val="none"/>
        <c:tickLblPos val="nextTo"/>
        <c:crossAx val="-2065884248"/>
        <c:crosses val="autoZero"/>
        <c:auto val="1"/>
        <c:lblAlgn val="ctr"/>
        <c:lblOffset val="100"/>
        <c:noMultiLvlLbl val="0"/>
      </c:catAx>
      <c:valAx>
        <c:axId val="-2065884248"/>
        <c:scaling>
          <c:orientation val="minMax"/>
          <c:max val="1.0"/>
        </c:scaling>
        <c:delete val="0"/>
        <c:axPos val="l"/>
        <c:majorGridlines/>
        <c:numFmt formatCode="General" sourceLinked="1"/>
        <c:majorTickMark val="out"/>
        <c:minorTickMark val="none"/>
        <c:tickLblPos val="nextTo"/>
        <c:crossAx val="-2065887192"/>
        <c:crosses val="autoZero"/>
        <c:crossBetween val="midCat"/>
      </c:valAx>
    </c:plotArea>
    <c:plotVisOnly val="1"/>
    <c:dispBlanksAs val="zero"/>
    <c:showDLblsOverMax val="0"/>
  </c:chart>
  <c:printSettings>
    <c:headerFooter/>
    <c:pageMargins b="1.0" l="0.75" r="0.75" t="1.0"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n-US"/>
              <a:t>Expert and non-expert </a:t>
            </a:r>
            <a:r>
              <a:rPr lang="en-US" baseline="0"/>
              <a:t>minPY</a:t>
            </a:r>
            <a:endParaRPr lang="en-US"/>
          </a:p>
        </c:rich>
      </c:tx>
      <c:overlay val="0"/>
    </c:title>
    <c:autoTitleDeleted val="0"/>
    <c:plotArea>
      <c:layout/>
      <c:areaChart>
        <c:grouping val="standard"/>
        <c:varyColors val="0"/>
        <c:ser>
          <c:idx val="1"/>
          <c:order val="0"/>
          <c:tx>
            <c:strRef>
              <c:f>'Cumulative distributions'!$V$1</c:f>
              <c:strCache>
                <c:ptCount val="1"/>
                <c:pt idx="0">
                  <c:v>Late expert</c:v>
                </c:pt>
              </c:strCache>
            </c:strRef>
          </c:tx>
          <c:spPr>
            <a:solidFill>
              <a:schemeClr val="tx2">
                <a:lumMod val="75000"/>
                <a:alpha val="42000"/>
              </a:schemeClr>
            </a:solidFill>
          </c:spPr>
          <c:cat>
            <c:numRef>
              <c:f>'Cumulative distributions'!$A$42:$A$202</c:f>
              <c:numCache>
                <c:formatCode>General</c:formatCode>
                <c:ptCount val="161"/>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pt idx="17">
                  <c:v>2017.0</c:v>
                </c:pt>
                <c:pt idx="18">
                  <c:v>2018.0</c:v>
                </c:pt>
                <c:pt idx="19">
                  <c:v>2019.0</c:v>
                </c:pt>
                <c:pt idx="20">
                  <c:v>2020.0</c:v>
                </c:pt>
                <c:pt idx="21">
                  <c:v>2021.0</c:v>
                </c:pt>
                <c:pt idx="22">
                  <c:v>2022.0</c:v>
                </c:pt>
                <c:pt idx="23">
                  <c:v>2023.0</c:v>
                </c:pt>
                <c:pt idx="24">
                  <c:v>2024.0</c:v>
                </c:pt>
                <c:pt idx="25">
                  <c:v>2025.0</c:v>
                </c:pt>
                <c:pt idx="26">
                  <c:v>2026.0</c:v>
                </c:pt>
                <c:pt idx="27">
                  <c:v>2027.0</c:v>
                </c:pt>
                <c:pt idx="28">
                  <c:v>2028.0</c:v>
                </c:pt>
                <c:pt idx="29">
                  <c:v>2029.0</c:v>
                </c:pt>
                <c:pt idx="30">
                  <c:v>2030.0</c:v>
                </c:pt>
                <c:pt idx="31">
                  <c:v>2031.0</c:v>
                </c:pt>
                <c:pt idx="32">
                  <c:v>2032.0</c:v>
                </c:pt>
                <c:pt idx="33">
                  <c:v>2033.0</c:v>
                </c:pt>
                <c:pt idx="34">
                  <c:v>2034.0</c:v>
                </c:pt>
                <c:pt idx="35">
                  <c:v>2035.0</c:v>
                </c:pt>
                <c:pt idx="36">
                  <c:v>2036.0</c:v>
                </c:pt>
                <c:pt idx="37">
                  <c:v>2037.0</c:v>
                </c:pt>
                <c:pt idx="38">
                  <c:v>2038.0</c:v>
                </c:pt>
                <c:pt idx="39">
                  <c:v>2039.0</c:v>
                </c:pt>
                <c:pt idx="40">
                  <c:v>2040.0</c:v>
                </c:pt>
                <c:pt idx="41">
                  <c:v>2041.0</c:v>
                </c:pt>
                <c:pt idx="42">
                  <c:v>2042.0</c:v>
                </c:pt>
                <c:pt idx="43">
                  <c:v>2043.0</c:v>
                </c:pt>
                <c:pt idx="44">
                  <c:v>2044.0</c:v>
                </c:pt>
                <c:pt idx="45">
                  <c:v>2045.0</c:v>
                </c:pt>
                <c:pt idx="46">
                  <c:v>2046.0</c:v>
                </c:pt>
                <c:pt idx="47">
                  <c:v>2047.0</c:v>
                </c:pt>
                <c:pt idx="48">
                  <c:v>2048.0</c:v>
                </c:pt>
                <c:pt idx="49">
                  <c:v>2049.0</c:v>
                </c:pt>
                <c:pt idx="50">
                  <c:v>2050.0</c:v>
                </c:pt>
                <c:pt idx="51">
                  <c:v>2051.0</c:v>
                </c:pt>
                <c:pt idx="52">
                  <c:v>2052.0</c:v>
                </c:pt>
                <c:pt idx="53">
                  <c:v>2053.0</c:v>
                </c:pt>
                <c:pt idx="54">
                  <c:v>2054.0</c:v>
                </c:pt>
                <c:pt idx="55">
                  <c:v>2055.0</c:v>
                </c:pt>
                <c:pt idx="56">
                  <c:v>2056.0</c:v>
                </c:pt>
                <c:pt idx="57">
                  <c:v>2057.0</c:v>
                </c:pt>
                <c:pt idx="58">
                  <c:v>2058.0</c:v>
                </c:pt>
                <c:pt idx="59">
                  <c:v>2059.0</c:v>
                </c:pt>
                <c:pt idx="60">
                  <c:v>2060.0</c:v>
                </c:pt>
                <c:pt idx="61">
                  <c:v>2061.0</c:v>
                </c:pt>
                <c:pt idx="62">
                  <c:v>2062.0</c:v>
                </c:pt>
                <c:pt idx="63">
                  <c:v>2063.0</c:v>
                </c:pt>
                <c:pt idx="64">
                  <c:v>2064.0</c:v>
                </c:pt>
                <c:pt idx="65">
                  <c:v>2065.0</c:v>
                </c:pt>
                <c:pt idx="66">
                  <c:v>2066.0</c:v>
                </c:pt>
                <c:pt idx="67">
                  <c:v>2067.0</c:v>
                </c:pt>
                <c:pt idx="68">
                  <c:v>2068.0</c:v>
                </c:pt>
                <c:pt idx="69">
                  <c:v>2069.0</c:v>
                </c:pt>
                <c:pt idx="70">
                  <c:v>2070.0</c:v>
                </c:pt>
                <c:pt idx="71">
                  <c:v>2071.0</c:v>
                </c:pt>
                <c:pt idx="72">
                  <c:v>2072.0</c:v>
                </c:pt>
                <c:pt idx="73">
                  <c:v>2073.0</c:v>
                </c:pt>
                <c:pt idx="74">
                  <c:v>2074.0</c:v>
                </c:pt>
                <c:pt idx="75">
                  <c:v>2075.0</c:v>
                </c:pt>
                <c:pt idx="76">
                  <c:v>2076.0</c:v>
                </c:pt>
                <c:pt idx="77">
                  <c:v>2077.0</c:v>
                </c:pt>
                <c:pt idx="78">
                  <c:v>2078.0</c:v>
                </c:pt>
                <c:pt idx="79">
                  <c:v>2079.0</c:v>
                </c:pt>
                <c:pt idx="80">
                  <c:v>2080.0</c:v>
                </c:pt>
                <c:pt idx="81">
                  <c:v>2081.0</c:v>
                </c:pt>
                <c:pt idx="82">
                  <c:v>2082.0</c:v>
                </c:pt>
                <c:pt idx="83">
                  <c:v>2083.0</c:v>
                </c:pt>
                <c:pt idx="84">
                  <c:v>2084.0</c:v>
                </c:pt>
                <c:pt idx="85">
                  <c:v>2085.0</c:v>
                </c:pt>
                <c:pt idx="86">
                  <c:v>2086.0</c:v>
                </c:pt>
                <c:pt idx="87">
                  <c:v>2087.0</c:v>
                </c:pt>
                <c:pt idx="88">
                  <c:v>2088.0</c:v>
                </c:pt>
                <c:pt idx="89">
                  <c:v>2089.0</c:v>
                </c:pt>
                <c:pt idx="90">
                  <c:v>2090.0</c:v>
                </c:pt>
                <c:pt idx="91">
                  <c:v>2091.0</c:v>
                </c:pt>
                <c:pt idx="92">
                  <c:v>2092.0</c:v>
                </c:pt>
                <c:pt idx="93">
                  <c:v>2093.0</c:v>
                </c:pt>
                <c:pt idx="94">
                  <c:v>2094.0</c:v>
                </c:pt>
                <c:pt idx="95">
                  <c:v>2095.0</c:v>
                </c:pt>
                <c:pt idx="96">
                  <c:v>2096.0</c:v>
                </c:pt>
                <c:pt idx="97">
                  <c:v>2097.0</c:v>
                </c:pt>
                <c:pt idx="98">
                  <c:v>2098.0</c:v>
                </c:pt>
                <c:pt idx="99">
                  <c:v>2099.0</c:v>
                </c:pt>
                <c:pt idx="100">
                  <c:v>2100.0</c:v>
                </c:pt>
                <c:pt idx="101">
                  <c:v>2101.0</c:v>
                </c:pt>
                <c:pt idx="102">
                  <c:v>2102.0</c:v>
                </c:pt>
                <c:pt idx="103">
                  <c:v>2103.0</c:v>
                </c:pt>
                <c:pt idx="104">
                  <c:v>2104.0</c:v>
                </c:pt>
                <c:pt idx="105">
                  <c:v>2105.0</c:v>
                </c:pt>
                <c:pt idx="106">
                  <c:v>2106.0</c:v>
                </c:pt>
                <c:pt idx="107">
                  <c:v>2107.0</c:v>
                </c:pt>
                <c:pt idx="108">
                  <c:v>2108.0</c:v>
                </c:pt>
                <c:pt idx="109">
                  <c:v>2109.0</c:v>
                </c:pt>
                <c:pt idx="110">
                  <c:v>2110.0</c:v>
                </c:pt>
                <c:pt idx="111">
                  <c:v>2111.0</c:v>
                </c:pt>
                <c:pt idx="112">
                  <c:v>2112.0</c:v>
                </c:pt>
                <c:pt idx="113">
                  <c:v>2113.0</c:v>
                </c:pt>
                <c:pt idx="114">
                  <c:v>2114.0</c:v>
                </c:pt>
                <c:pt idx="115">
                  <c:v>2115.0</c:v>
                </c:pt>
                <c:pt idx="116">
                  <c:v>2116.0</c:v>
                </c:pt>
                <c:pt idx="117">
                  <c:v>2117.0</c:v>
                </c:pt>
                <c:pt idx="118">
                  <c:v>2118.0</c:v>
                </c:pt>
                <c:pt idx="119">
                  <c:v>2119.0</c:v>
                </c:pt>
                <c:pt idx="120">
                  <c:v>2120.0</c:v>
                </c:pt>
                <c:pt idx="121">
                  <c:v>2121.0</c:v>
                </c:pt>
                <c:pt idx="122">
                  <c:v>2122.0</c:v>
                </c:pt>
                <c:pt idx="123">
                  <c:v>2123.0</c:v>
                </c:pt>
                <c:pt idx="124">
                  <c:v>2124.0</c:v>
                </c:pt>
                <c:pt idx="125">
                  <c:v>2125.0</c:v>
                </c:pt>
                <c:pt idx="126">
                  <c:v>2126.0</c:v>
                </c:pt>
                <c:pt idx="127">
                  <c:v>2127.0</c:v>
                </c:pt>
                <c:pt idx="128">
                  <c:v>2128.0</c:v>
                </c:pt>
                <c:pt idx="129">
                  <c:v>2129.0</c:v>
                </c:pt>
                <c:pt idx="130">
                  <c:v>2130.0</c:v>
                </c:pt>
                <c:pt idx="131">
                  <c:v>2131.0</c:v>
                </c:pt>
                <c:pt idx="132">
                  <c:v>2132.0</c:v>
                </c:pt>
                <c:pt idx="133">
                  <c:v>2133.0</c:v>
                </c:pt>
                <c:pt idx="134">
                  <c:v>2134.0</c:v>
                </c:pt>
                <c:pt idx="135">
                  <c:v>2135.0</c:v>
                </c:pt>
                <c:pt idx="136">
                  <c:v>2136.0</c:v>
                </c:pt>
                <c:pt idx="137">
                  <c:v>2137.0</c:v>
                </c:pt>
                <c:pt idx="138">
                  <c:v>2138.0</c:v>
                </c:pt>
                <c:pt idx="139">
                  <c:v>2139.0</c:v>
                </c:pt>
                <c:pt idx="140">
                  <c:v>2140.0</c:v>
                </c:pt>
                <c:pt idx="141">
                  <c:v>2141.0</c:v>
                </c:pt>
                <c:pt idx="142">
                  <c:v>2142.0</c:v>
                </c:pt>
                <c:pt idx="143">
                  <c:v>2143.0</c:v>
                </c:pt>
                <c:pt idx="144">
                  <c:v>2144.0</c:v>
                </c:pt>
                <c:pt idx="145">
                  <c:v>2145.0</c:v>
                </c:pt>
                <c:pt idx="146">
                  <c:v>2146.0</c:v>
                </c:pt>
                <c:pt idx="147">
                  <c:v>2147.0</c:v>
                </c:pt>
                <c:pt idx="148">
                  <c:v>2148.0</c:v>
                </c:pt>
                <c:pt idx="149">
                  <c:v>2149.0</c:v>
                </c:pt>
                <c:pt idx="150">
                  <c:v>2150.0</c:v>
                </c:pt>
                <c:pt idx="151">
                  <c:v>2151.0</c:v>
                </c:pt>
                <c:pt idx="152">
                  <c:v>2152.0</c:v>
                </c:pt>
                <c:pt idx="153">
                  <c:v>2153.0</c:v>
                </c:pt>
                <c:pt idx="154">
                  <c:v>2154.0</c:v>
                </c:pt>
                <c:pt idx="155">
                  <c:v>2155.0</c:v>
                </c:pt>
                <c:pt idx="156">
                  <c:v>2156.0</c:v>
                </c:pt>
                <c:pt idx="157">
                  <c:v>2157.0</c:v>
                </c:pt>
                <c:pt idx="158">
                  <c:v>2158.0</c:v>
                </c:pt>
                <c:pt idx="159">
                  <c:v>2159.0</c:v>
                </c:pt>
                <c:pt idx="160">
                  <c:v>2160.0</c:v>
                </c:pt>
              </c:numCache>
            </c:numRef>
          </c:cat>
          <c:val>
            <c:numRef>
              <c:f>'Cumulative distributions'!$V$42:$V$202</c:f>
              <c:numCache>
                <c:formatCode>General</c:formatCode>
                <c:ptCount val="161"/>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0.0454545454545454</c:v>
                </c:pt>
                <c:pt idx="19">
                  <c:v>0.0454545454545454</c:v>
                </c:pt>
                <c:pt idx="20">
                  <c:v>0.0454545454545454</c:v>
                </c:pt>
                <c:pt idx="21">
                  <c:v>0.0909090909090909</c:v>
                </c:pt>
                <c:pt idx="22">
                  <c:v>0.0909090909090909</c:v>
                </c:pt>
                <c:pt idx="23">
                  <c:v>0.0909090909090909</c:v>
                </c:pt>
                <c:pt idx="24">
                  <c:v>0.0909090909090909</c:v>
                </c:pt>
                <c:pt idx="25">
                  <c:v>0.0909090909090909</c:v>
                </c:pt>
                <c:pt idx="26">
                  <c:v>0.136363636363636</c:v>
                </c:pt>
                <c:pt idx="27">
                  <c:v>0.227272727272727</c:v>
                </c:pt>
                <c:pt idx="28">
                  <c:v>0.272727272727273</c:v>
                </c:pt>
                <c:pt idx="29">
                  <c:v>0.272727272727273</c:v>
                </c:pt>
                <c:pt idx="30">
                  <c:v>0.272727272727273</c:v>
                </c:pt>
                <c:pt idx="31">
                  <c:v>0.454545454545454</c:v>
                </c:pt>
                <c:pt idx="32">
                  <c:v>0.454545454545454</c:v>
                </c:pt>
                <c:pt idx="33">
                  <c:v>0.5</c:v>
                </c:pt>
                <c:pt idx="34">
                  <c:v>0.5</c:v>
                </c:pt>
                <c:pt idx="35">
                  <c:v>0.5</c:v>
                </c:pt>
                <c:pt idx="36">
                  <c:v>0.5</c:v>
                </c:pt>
                <c:pt idx="37">
                  <c:v>0.5</c:v>
                </c:pt>
                <c:pt idx="38">
                  <c:v>0.5</c:v>
                </c:pt>
                <c:pt idx="39">
                  <c:v>0.5</c:v>
                </c:pt>
                <c:pt idx="40">
                  <c:v>0.5</c:v>
                </c:pt>
                <c:pt idx="41">
                  <c:v>0.5</c:v>
                </c:pt>
                <c:pt idx="42">
                  <c:v>0.545454545454545</c:v>
                </c:pt>
                <c:pt idx="43">
                  <c:v>0.545454545454545</c:v>
                </c:pt>
                <c:pt idx="44">
                  <c:v>0.545454545454545</c:v>
                </c:pt>
                <c:pt idx="45">
                  <c:v>0.545454545454545</c:v>
                </c:pt>
                <c:pt idx="46">
                  <c:v>0.545454545454545</c:v>
                </c:pt>
                <c:pt idx="47">
                  <c:v>0.545454545454545</c:v>
                </c:pt>
                <c:pt idx="48">
                  <c:v>0.545454545454545</c:v>
                </c:pt>
                <c:pt idx="49">
                  <c:v>0.545454545454545</c:v>
                </c:pt>
                <c:pt idx="50">
                  <c:v>0.545454545454545</c:v>
                </c:pt>
                <c:pt idx="51">
                  <c:v>0.590909090909091</c:v>
                </c:pt>
                <c:pt idx="52">
                  <c:v>0.590909090909091</c:v>
                </c:pt>
                <c:pt idx="53">
                  <c:v>0.636363636363636</c:v>
                </c:pt>
                <c:pt idx="54">
                  <c:v>0.636363636363636</c:v>
                </c:pt>
                <c:pt idx="55">
                  <c:v>0.681818181818182</c:v>
                </c:pt>
                <c:pt idx="56">
                  <c:v>0.681818181818182</c:v>
                </c:pt>
                <c:pt idx="57">
                  <c:v>0.681818181818182</c:v>
                </c:pt>
                <c:pt idx="58">
                  <c:v>0.681818181818182</c:v>
                </c:pt>
                <c:pt idx="59">
                  <c:v>0.681818181818182</c:v>
                </c:pt>
                <c:pt idx="60">
                  <c:v>0.681818181818182</c:v>
                </c:pt>
                <c:pt idx="61">
                  <c:v>0.681818181818182</c:v>
                </c:pt>
                <c:pt idx="62">
                  <c:v>0.727272727272727</c:v>
                </c:pt>
                <c:pt idx="63">
                  <c:v>0.772727272727273</c:v>
                </c:pt>
                <c:pt idx="64">
                  <c:v>0.772727272727273</c:v>
                </c:pt>
                <c:pt idx="65">
                  <c:v>0.772727272727273</c:v>
                </c:pt>
                <c:pt idx="66">
                  <c:v>0.772727272727273</c:v>
                </c:pt>
                <c:pt idx="67">
                  <c:v>0.772727272727273</c:v>
                </c:pt>
                <c:pt idx="68">
                  <c:v>0.772727272727273</c:v>
                </c:pt>
                <c:pt idx="69">
                  <c:v>0.772727272727273</c:v>
                </c:pt>
                <c:pt idx="70">
                  <c:v>0.772727272727273</c:v>
                </c:pt>
                <c:pt idx="71">
                  <c:v>0.772727272727273</c:v>
                </c:pt>
                <c:pt idx="72">
                  <c:v>0.772727272727273</c:v>
                </c:pt>
                <c:pt idx="73">
                  <c:v>0.772727272727273</c:v>
                </c:pt>
                <c:pt idx="74">
                  <c:v>0.772727272727273</c:v>
                </c:pt>
                <c:pt idx="75">
                  <c:v>0.772727272727273</c:v>
                </c:pt>
                <c:pt idx="76">
                  <c:v>0.772727272727273</c:v>
                </c:pt>
                <c:pt idx="77">
                  <c:v>0.772727272727273</c:v>
                </c:pt>
                <c:pt idx="78">
                  <c:v>0.772727272727273</c:v>
                </c:pt>
                <c:pt idx="79">
                  <c:v>0.772727272727273</c:v>
                </c:pt>
                <c:pt idx="80">
                  <c:v>0.772727272727273</c:v>
                </c:pt>
                <c:pt idx="81">
                  <c:v>0.772727272727273</c:v>
                </c:pt>
                <c:pt idx="82">
                  <c:v>0.772727272727273</c:v>
                </c:pt>
                <c:pt idx="83">
                  <c:v>0.772727272727273</c:v>
                </c:pt>
                <c:pt idx="84">
                  <c:v>0.772727272727273</c:v>
                </c:pt>
                <c:pt idx="85">
                  <c:v>0.772727272727273</c:v>
                </c:pt>
                <c:pt idx="86">
                  <c:v>0.772727272727273</c:v>
                </c:pt>
                <c:pt idx="87">
                  <c:v>0.772727272727273</c:v>
                </c:pt>
                <c:pt idx="88">
                  <c:v>0.772727272727273</c:v>
                </c:pt>
                <c:pt idx="89">
                  <c:v>0.772727272727273</c:v>
                </c:pt>
                <c:pt idx="90">
                  <c:v>0.772727272727273</c:v>
                </c:pt>
                <c:pt idx="91">
                  <c:v>0.772727272727273</c:v>
                </c:pt>
                <c:pt idx="92">
                  <c:v>0.772727272727273</c:v>
                </c:pt>
                <c:pt idx="93">
                  <c:v>0.818181818181818</c:v>
                </c:pt>
                <c:pt idx="94">
                  <c:v>0.818181818181818</c:v>
                </c:pt>
                <c:pt idx="95">
                  <c:v>0.818181818181818</c:v>
                </c:pt>
                <c:pt idx="96">
                  <c:v>0.818181818181818</c:v>
                </c:pt>
                <c:pt idx="97">
                  <c:v>0.818181818181818</c:v>
                </c:pt>
                <c:pt idx="98">
                  <c:v>0.818181818181818</c:v>
                </c:pt>
                <c:pt idx="99">
                  <c:v>0.818181818181818</c:v>
                </c:pt>
                <c:pt idx="100">
                  <c:v>0.818181818181818</c:v>
                </c:pt>
                <c:pt idx="101">
                  <c:v>0.909090909090909</c:v>
                </c:pt>
                <c:pt idx="102">
                  <c:v>0.909090909090909</c:v>
                </c:pt>
                <c:pt idx="103">
                  <c:v>0.909090909090909</c:v>
                </c:pt>
                <c:pt idx="104">
                  <c:v>0.909090909090909</c:v>
                </c:pt>
                <c:pt idx="105">
                  <c:v>0.909090909090909</c:v>
                </c:pt>
                <c:pt idx="106">
                  <c:v>0.909090909090909</c:v>
                </c:pt>
                <c:pt idx="107">
                  <c:v>0.909090909090909</c:v>
                </c:pt>
                <c:pt idx="108">
                  <c:v>0.909090909090909</c:v>
                </c:pt>
                <c:pt idx="109">
                  <c:v>0.909090909090909</c:v>
                </c:pt>
                <c:pt idx="110">
                  <c:v>0.909090909090909</c:v>
                </c:pt>
                <c:pt idx="111">
                  <c:v>0.909090909090909</c:v>
                </c:pt>
                <c:pt idx="112">
                  <c:v>0.909090909090909</c:v>
                </c:pt>
                <c:pt idx="113">
                  <c:v>0.954545454545455</c:v>
                </c:pt>
                <c:pt idx="114">
                  <c:v>0.954545454545455</c:v>
                </c:pt>
                <c:pt idx="115">
                  <c:v>0.954545454545455</c:v>
                </c:pt>
                <c:pt idx="116">
                  <c:v>0.954545454545455</c:v>
                </c:pt>
                <c:pt idx="117">
                  <c:v>0.954545454545455</c:v>
                </c:pt>
                <c:pt idx="118">
                  <c:v>0.954545454545455</c:v>
                </c:pt>
                <c:pt idx="119">
                  <c:v>0.954545454545455</c:v>
                </c:pt>
                <c:pt idx="120">
                  <c:v>0.954545454545455</c:v>
                </c:pt>
                <c:pt idx="121">
                  <c:v>0.954545454545455</c:v>
                </c:pt>
                <c:pt idx="122">
                  <c:v>0.954545454545455</c:v>
                </c:pt>
                <c:pt idx="123">
                  <c:v>0.954545454545455</c:v>
                </c:pt>
                <c:pt idx="124">
                  <c:v>0.954545454545455</c:v>
                </c:pt>
                <c:pt idx="125">
                  <c:v>0.954545454545455</c:v>
                </c:pt>
                <c:pt idx="126">
                  <c:v>0.954545454545455</c:v>
                </c:pt>
                <c:pt idx="127">
                  <c:v>0.954545454545455</c:v>
                </c:pt>
                <c:pt idx="128">
                  <c:v>0.954545454545455</c:v>
                </c:pt>
                <c:pt idx="129">
                  <c:v>0.954545454545455</c:v>
                </c:pt>
                <c:pt idx="130">
                  <c:v>0.954545454545455</c:v>
                </c:pt>
                <c:pt idx="131">
                  <c:v>0.954545454545455</c:v>
                </c:pt>
                <c:pt idx="132">
                  <c:v>0.954545454545455</c:v>
                </c:pt>
                <c:pt idx="133">
                  <c:v>0.954545454545455</c:v>
                </c:pt>
                <c:pt idx="134">
                  <c:v>0.954545454545455</c:v>
                </c:pt>
                <c:pt idx="135">
                  <c:v>0.954545454545455</c:v>
                </c:pt>
                <c:pt idx="136">
                  <c:v>0.954545454545455</c:v>
                </c:pt>
                <c:pt idx="137">
                  <c:v>0.954545454545455</c:v>
                </c:pt>
                <c:pt idx="138">
                  <c:v>0.954545454545455</c:v>
                </c:pt>
                <c:pt idx="139">
                  <c:v>0.954545454545455</c:v>
                </c:pt>
                <c:pt idx="140">
                  <c:v>0.954545454545455</c:v>
                </c:pt>
                <c:pt idx="141">
                  <c:v>0.954545454545455</c:v>
                </c:pt>
                <c:pt idx="142">
                  <c:v>0.954545454545455</c:v>
                </c:pt>
                <c:pt idx="143">
                  <c:v>0.954545454545455</c:v>
                </c:pt>
                <c:pt idx="144">
                  <c:v>0.954545454545455</c:v>
                </c:pt>
                <c:pt idx="145">
                  <c:v>0.954545454545455</c:v>
                </c:pt>
                <c:pt idx="146">
                  <c:v>0.954545454545455</c:v>
                </c:pt>
                <c:pt idx="147">
                  <c:v>0.954545454545455</c:v>
                </c:pt>
                <c:pt idx="148">
                  <c:v>0.954545454545455</c:v>
                </c:pt>
                <c:pt idx="149">
                  <c:v>0.954545454545455</c:v>
                </c:pt>
                <c:pt idx="150">
                  <c:v>0.954545454545455</c:v>
                </c:pt>
                <c:pt idx="151">
                  <c:v>0.954545454545455</c:v>
                </c:pt>
                <c:pt idx="152">
                  <c:v>0.954545454545455</c:v>
                </c:pt>
                <c:pt idx="153">
                  <c:v>0.954545454545455</c:v>
                </c:pt>
                <c:pt idx="154">
                  <c:v>0.954545454545455</c:v>
                </c:pt>
                <c:pt idx="155">
                  <c:v>0.954545454545455</c:v>
                </c:pt>
                <c:pt idx="156">
                  <c:v>0.954545454545455</c:v>
                </c:pt>
                <c:pt idx="157">
                  <c:v>0.954545454545455</c:v>
                </c:pt>
                <c:pt idx="158">
                  <c:v>0.954545454545455</c:v>
                </c:pt>
                <c:pt idx="159">
                  <c:v>0.954545454545455</c:v>
                </c:pt>
                <c:pt idx="160">
                  <c:v>0.954545454545455</c:v>
                </c:pt>
              </c:numCache>
            </c:numRef>
          </c:val>
        </c:ser>
        <c:ser>
          <c:idx val="2"/>
          <c:order val="1"/>
          <c:tx>
            <c:strRef>
              <c:f>'Cumulative distributions'!$W$1</c:f>
              <c:strCache>
                <c:ptCount val="1"/>
                <c:pt idx="0">
                  <c:v>Late non-expert</c:v>
                </c:pt>
              </c:strCache>
            </c:strRef>
          </c:tx>
          <c:spPr>
            <a:solidFill>
              <a:schemeClr val="accent2">
                <a:lumMod val="75000"/>
                <a:alpha val="37000"/>
              </a:schemeClr>
            </a:solidFill>
          </c:spPr>
          <c:cat>
            <c:numRef>
              <c:f>'Cumulative distributions'!$A$42:$A$202</c:f>
              <c:numCache>
                <c:formatCode>General</c:formatCode>
                <c:ptCount val="161"/>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pt idx="17">
                  <c:v>2017.0</c:v>
                </c:pt>
                <c:pt idx="18">
                  <c:v>2018.0</c:v>
                </c:pt>
                <c:pt idx="19">
                  <c:v>2019.0</c:v>
                </c:pt>
                <c:pt idx="20">
                  <c:v>2020.0</c:v>
                </c:pt>
                <c:pt idx="21">
                  <c:v>2021.0</c:v>
                </c:pt>
                <c:pt idx="22">
                  <c:v>2022.0</c:v>
                </c:pt>
                <c:pt idx="23">
                  <c:v>2023.0</c:v>
                </c:pt>
                <c:pt idx="24">
                  <c:v>2024.0</c:v>
                </c:pt>
                <c:pt idx="25">
                  <c:v>2025.0</c:v>
                </c:pt>
                <c:pt idx="26">
                  <c:v>2026.0</c:v>
                </c:pt>
                <c:pt idx="27">
                  <c:v>2027.0</c:v>
                </c:pt>
                <c:pt idx="28">
                  <c:v>2028.0</c:v>
                </c:pt>
                <c:pt idx="29">
                  <c:v>2029.0</c:v>
                </c:pt>
                <c:pt idx="30">
                  <c:v>2030.0</c:v>
                </c:pt>
                <c:pt idx="31">
                  <c:v>2031.0</c:v>
                </c:pt>
                <c:pt idx="32">
                  <c:v>2032.0</c:v>
                </c:pt>
                <c:pt idx="33">
                  <c:v>2033.0</c:v>
                </c:pt>
                <c:pt idx="34">
                  <c:v>2034.0</c:v>
                </c:pt>
                <c:pt idx="35">
                  <c:v>2035.0</c:v>
                </c:pt>
                <c:pt idx="36">
                  <c:v>2036.0</c:v>
                </c:pt>
                <c:pt idx="37">
                  <c:v>2037.0</c:v>
                </c:pt>
                <c:pt idx="38">
                  <c:v>2038.0</c:v>
                </c:pt>
                <c:pt idx="39">
                  <c:v>2039.0</c:v>
                </c:pt>
                <c:pt idx="40">
                  <c:v>2040.0</c:v>
                </c:pt>
                <c:pt idx="41">
                  <c:v>2041.0</c:v>
                </c:pt>
                <c:pt idx="42">
                  <c:v>2042.0</c:v>
                </c:pt>
                <c:pt idx="43">
                  <c:v>2043.0</c:v>
                </c:pt>
                <c:pt idx="44">
                  <c:v>2044.0</c:v>
                </c:pt>
                <c:pt idx="45">
                  <c:v>2045.0</c:v>
                </c:pt>
                <c:pt idx="46">
                  <c:v>2046.0</c:v>
                </c:pt>
                <c:pt idx="47">
                  <c:v>2047.0</c:v>
                </c:pt>
                <c:pt idx="48">
                  <c:v>2048.0</c:v>
                </c:pt>
                <c:pt idx="49">
                  <c:v>2049.0</c:v>
                </c:pt>
                <c:pt idx="50">
                  <c:v>2050.0</c:v>
                </c:pt>
                <c:pt idx="51">
                  <c:v>2051.0</c:v>
                </c:pt>
                <c:pt idx="52">
                  <c:v>2052.0</c:v>
                </c:pt>
                <c:pt idx="53">
                  <c:v>2053.0</c:v>
                </c:pt>
                <c:pt idx="54">
                  <c:v>2054.0</c:v>
                </c:pt>
                <c:pt idx="55">
                  <c:v>2055.0</c:v>
                </c:pt>
                <c:pt idx="56">
                  <c:v>2056.0</c:v>
                </c:pt>
                <c:pt idx="57">
                  <c:v>2057.0</c:v>
                </c:pt>
                <c:pt idx="58">
                  <c:v>2058.0</c:v>
                </c:pt>
                <c:pt idx="59">
                  <c:v>2059.0</c:v>
                </c:pt>
                <c:pt idx="60">
                  <c:v>2060.0</c:v>
                </c:pt>
                <c:pt idx="61">
                  <c:v>2061.0</c:v>
                </c:pt>
                <c:pt idx="62">
                  <c:v>2062.0</c:v>
                </c:pt>
                <c:pt idx="63">
                  <c:v>2063.0</c:v>
                </c:pt>
                <c:pt idx="64">
                  <c:v>2064.0</c:v>
                </c:pt>
                <c:pt idx="65">
                  <c:v>2065.0</c:v>
                </c:pt>
                <c:pt idx="66">
                  <c:v>2066.0</c:v>
                </c:pt>
                <c:pt idx="67">
                  <c:v>2067.0</c:v>
                </c:pt>
                <c:pt idx="68">
                  <c:v>2068.0</c:v>
                </c:pt>
                <c:pt idx="69">
                  <c:v>2069.0</c:v>
                </c:pt>
                <c:pt idx="70">
                  <c:v>2070.0</c:v>
                </c:pt>
                <c:pt idx="71">
                  <c:v>2071.0</c:v>
                </c:pt>
                <c:pt idx="72">
                  <c:v>2072.0</c:v>
                </c:pt>
                <c:pt idx="73">
                  <c:v>2073.0</c:v>
                </c:pt>
                <c:pt idx="74">
                  <c:v>2074.0</c:v>
                </c:pt>
                <c:pt idx="75">
                  <c:v>2075.0</c:v>
                </c:pt>
                <c:pt idx="76">
                  <c:v>2076.0</c:v>
                </c:pt>
                <c:pt idx="77">
                  <c:v>2077.0</c:v>
                </c:pt>
                <c:pt idx="78">
                  <c:v>2078.0</c:v>
                </c:pt>
                <c:pt idx="79">
                  <c:v>2079.0</c:v>
                </c:pt>
                <c:pt idx="80">
                  <c:v>2080.0</c:v>
                </c:pt>
                <c:pt idx="81">
                  <c:v>2081.0</c:v>
                </c:pt>
                <c:pt idx="82">
                  <c:v>2082.0</c:v>
                </c:pt>
                <c:pt idx="83">
                  <c:v>2083.0</c:v>
                </c:pt>
                <c:pt idx="84">
                  <c:v>2084.0</c:v>
                </c:pt>
                <c:pt idx="85">
                  <c:v>2085.0</c:v>
                </c:pt>
                <c:pt idx="86">
                  <c:v>2086.0</c:v>
                </c:pt>
                <c:pt idx="87">
                  <c:v>2087.0</c:v>
                </c:pt>
                <c:pt idx="88">
                  <c:v>2088.0</c:v>
                </c:pt>
                <c:pt idx="89">
                  <c:v>2089.0</c:v>
                </c:pt>
                <c:pt idx="90">
                  <c:v>2090.0</c:v>
                </c:pt>
                <c:pt idx="91">
                  <c:v>2091.0</c:v>
                </c:pt>
                <c:pt idx="92">
                  <c:v>2092.0</c:v>
                </c:pt>
                <c:pt idx="93">
                  <c:v>2093.0</c:v>
                </c:pt>
                <c:pt idx="94">
                  <c:v>2094.0</c:v>
                </c:pt>
                <c:pt idx="95">
                  <c:v>2095.0</c:v>
                </c:pt>
                <c:pt idx="96">
                  <c:v>2096.0</c:v>
                </c:pt>
                <c:pt idx="97">
                  <c:v>2097.0</c:v>
                </c:pt>
                <c:pt idx="98">
                  <c:v>2098.0</c:v>
                </c:pt>
                <c:pt idx="99">
                  <c:v>2099.0</c:v>
                </c:pt>
                <c:pt idx="100">
                  <c:v>2100.0</c:v>
                </c:pt>
                <c:pt idx="101">
                  <c:v>2101.0</c:v>
                </c:pt>
                <c:pt idx="102">
                  <c:v>2102.0</c:v>
                </c:pt>
                <c:pt idx="103">
                  <c:v>2103.0</c:v>
                </c:pt>
                <c:pt idx="104">
                  <c:v>2104.0</c:v>
                </c:pt>
                <c:pt idx="105">
                  <c:v>2105.0</c:v>
                </c:pt>
                <c:pt idx="106">
                  <c:v>2106.0</c:v>
                </c:pt>
                <c:pt idx="107">
                  <c:v>2107.0</c:v>
                </c:pt>
                <c:pt idx="108">
                  <c:v>2108.0</c:v>
                </c:pt>
                <c:pt idx="109">
                  <c:v>2109.0</c:v>
                </c:pt>
                <c:pt idx="110">
                  <c:v>2110.0</c:v>
                </c:pt>
                <c:pt idx="111">
                  <c:v>2111.0</c:v>
                </c:pt>
                <c:pt idx="112">
                  <c:v>2112.0</c:v>
                </c:pt>
                <c:pt idx="113">
                  <c:v>2113.0</c:v>
                </c:pt>
                <c:pt idx="114">
                  <c:v>2114.0</c:v>
                </c:pt>
                <c:pt idx="115">
                  <c:v>2115.0</c:v>
                </c:pt>
                <c:pt idx="116">
                  <c:v>2116.0</c:v>
                </c:pt>
                <c:pt idx="117">
                  <c:v>2117.0</c:v>
                </c:pt>
                <c:pt idx="118">
                  <c:v>2118.0</c:v>
                </c:pt>
                <c:pt idx="119">
                  <c:v>2119.0</c:v>
                </c:pt>
                <c:pt idx="120">
                  <c:v>2120.0</c:v>
                </c:pt>
                <c:pt idx="121">
                  <c:v>2121.0</c:v>
                </c:pt>
                <c:pt idx="122">
                  <c:v>2122.0</c:v>
                </c:pt>
                <c:pt idx="123">
                  <c:v>2123.0</c:v>
                </c:pt>
                <c:pt idx="124">
                  <c:v>2124.0</c:v>
                </c:pt>
                <c:pt idx="125">
                  <c:v>2125.0</c:v>
                </c:pt>
                <c:pt idx="126">
                  <c:v>2126.0</c:v>
                </c:pt>
                <c:pt idx="127">
                  <c:v>2127.0</c:v>
                </c:pt>
                <c:pt idx="128">
                  <c:v>2128.0</c:v>
                </c:pt>
                <c:pt idx="129">
                  <c:v>2129.0</c:v>
                </c:pt>
                <c:pt idx="130">
                  <c:v>2130.0</c:v>
                </c:pt>
                <c:pt idx="131">
                  <c:v>2131.0</c:v>
                </c:pt>
                <c:pt idx="132">
                  <c:v>2132.0</c:v>
                </c:pt>
                <c:pt idx="133">
                  <c:v>2133.0</c:v>
                </c:pt>
                <c:pt idx="134">
                  <c:v>2134.0</c:v>
                </c:pt>
                <c:pt idx="135">
                  <c:v>2135.0</c:v>
                </c:pt>
                <c:pt idx="136">
                  <c:v>2136.0</c:v>
                </c:pt>
                <c:pt idx="137">
                  <c:v>2137.0</c:v>
                </c:pt>
                <c:pt idx="138">
                  <c:v>2138.0</c:v>
                </c:pt>
                <c:pt idx="139">
                  <c:v>2139.0</c:v>
                </c:pt>
                <c:pt idx="140">
                  <c:v>2140.0</c:v>
                </c:pt>
                <c:pt idx="141">
                  <c:v>2141.0</c:v>
                </c:pt>
                <c:pt idx="142">
                  <c:v>2142.0</c:v>
                </c:pt>
                <c:pt idx="143">
                  <c:v>2143.0</c:v>
                </c:pt>
                <c:pt idx="144">
                  <c:v>2144.0</c:v>
                </c:pt>
                <c:pt idx="145">
                  <c:v>2145.0</c:v>
                </c:pt>
                <c:pt idx="146">
                  <c:v>2146.0</c:v>
                </c:pt>
                <c:pt idx="147">
                  <c:v>2147.0</c:v>
                </c:pt>
                <c:pt idx="148">
                  <c:v>2148.0</c:v>
                </c:pt>
                <c:pt idx="149">
                  <c:v>2149.0</c:v>
                </c:pt>
                <c:pt idx="150">
                  <c:v>2150.0</c:v>
                </c:pt>
                <c:pt idx="151">
                  <c:v>2151.0</c:v>
                </c:pt>
                <c:pt idx="152">
                  <c:v>2152.0</c:v>
                </c:pt>
                <c:pt idx="153">
                  <c:v>2153.0</c:v>
                </c:pt>
                <c:pt idx="154">
                  <c:v>2154.0</c:v>
                </c:pt>
                <c:pt idx="155">
                  <c:v>2155.0</c:v>
                </c:pt>
                <c:pt idx="156">
                  <c:v>2156.0</c:v>
                </c:pt>
                <c:pt idx="157">
                  <c:v>2157.0</c:v>
                </c:pt>
                <c:pt idx="158">
                  <c:v>2158.0</c:v>
                </c:pt>
                <c:pt idx="159">
                  <c:v>2159.0</c:v>
                </c:pt>
                <c:pt idx="160">
                  <c:v>2160.0</c:v>
                </c:pt>
              </c:numCache>
            </c:numRef>
          </c:cat>
          <c:val>
            <c:numRef>
              <c:f>'Cumulative distributions'!$W$42:$W$202</c:f>
              <c:numCache>
                <c:formatCode>General</c:formatCode>
                <c:ptCount val="161"/>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0.0909090909090909</c:v>
                </c:pt>
                <c:pt idx="22">
                  <c:v>0.0909090909090909</c:v>
                </c:pt>
                <c:pt idx="23">
                  <c:v>0.0909090909090909</c:v>
                </c:pt>
                <c:pt idx="24">
                  <c:v>0.0909090909090909</c:v>
                </c:pt>
                <c:pt idx="25">
                  <c:v>0.0909090909090909</c:v>
                </c:pt>
                <c:pt idx="26">
                  <c:v>0.0909090909090909</c:v>
                </c:pt>
                <c:pt idx="27">
                  <c:v>0.0909090909090909</c:v>
                </c:pt>
                <c:pt idx="28">
                  <c:v>0.0909090909090909</c:v>
                </c:pt>
                <c:pt idx="29">
                  <c:v>0.0909090909090909</c:v>
                </c:pt>
                <c:pt idx="30">
                  <c:v>0.181818181818182</c:v>
                </c:pt>
                <c:pt idx="31">
                  <c:v>0.272727272727273</c:v>
                </c:pt>
                <c:pt idx="32">
                  <c:v>0.272727272727273</c:v>
                </c:pt>
                <c:pt idx="33">
                  <c:v>0.272727272727273</c:v>
                </c:pt>
                <c:pt idx="34">
                  <c:v>0.272727272727273</c:v>
                </c:pt>
                <c:pt idx="35">
                  <c:v>0.272727272727273</c:v>
                </c:pt>
                <c:pt idx="36">
                  <c:v>0.272727272727273</c:v>
                </c:pt>
                <c:pt idx="37">
                  <c:v>0.272727272727273</c:v>
                </c:pt>
                <c:pt idx="38">
                  <c:v>0.272727272727273</c:v>
                </c:pt>
                <c:pt idx="39">
                  <c:v>0.272727272727273</c:v>
                </c:pt>
                <c:pt idx="40">
                  <c:v>0.363636363636364</c:v>
                </c:pt>
                <c:pt idx="41">
                  <c:v>0.454545454545454</c:v>
                </c:pt>
                <c:pt idx="42">
                  <c:v>0.454545454545454</c:v>
                </c:pt>
                <c:pt idx="43">
                  <c:v>0.545454545454545</c:v>
                </c:pt>
                <c:pt idx="44">
                  <c:v>0.545454545454545</c:v>
                </c:pt>
                <c:pt idx="45">
                  <c:v>0.545454545454545</c:v>
                </c:pt>
                <c:pt idx="46">
                  <c:v>0.545454545454545</c:v>
                </c:pt>
                <c:pt idx="47">
                  <c:v>0.545454545454545</c:v>
                </c:pt>
                <c:pt idx="48">
                  <c:v>0.545454545454545</c:v>
                </c:pt>
                <c:pt idx="49">
                  <c:v>0.636363636363636</c:v>
                </c:pt>
                <c:pt idx="50">
                  <c:v>0.636363636363636</c:v>
                </c:pt>
                <c:pt idx="51">
                  <c:v>0.727272727272727</c:v>
                </c:pt>
                <c:pt idx="52">
                  <c:v>0.727272727272727</c:v>
                </c:pt>
                <c:pt idx="53">
                  <c:v>0.727272727272727</c:v>
                </c:pt>
                <c:pt idx="54">
                  <c:v>0.727272727272727</c:v>
                </c:pt>
                <c:pt idx="55">
                  <c:v>0.727272727272727</c:v>
                </c:pt>
                <c:pt idx="56">
                  <c:v>0.727272727272727</c:v>
                </c:pt>
                <c:pt idx="57">
                  <c:v>0.727272727272727</c:v>
                </c:pt>
                <c:pt idx="58">
                  <c:v>0.727272727272727</c:v>
                </c:pt>
                <c:pt idx="59">
                  <c:v>0.727272727272727</c:v>
                </c:pt>
                <c:pt idx="60">
                  <c:v>0.727272727272727</c:v>
                </c:pt>
                <c:pt idx="61">
                  <c:v>0.727272727272727</c:v>
                </c:pt>
                <c:pt idx="62">
                  <c:v>0.727272727272727</c:v>
                </c:pt>
                <c:pt idx="63">
                  <c:v>0.727272727272727</c:v>
                </c:pt>
                <c:pt idx="64">
                  <c:v>0.727272727272727</c:v>
                </c:pt>
                <c:pt idx="65">
                  <c:v>0.727272727272727</c:v>
                </c:pt>
                <c:pt idx="66">
                  <c:v>0.727272727272727</c:v>
                </c:pt>
                <c:pt idx="67">
                  <c:v>0.727272727272727</c:v>
                </c:pt>
                <c:pt idx="68">
                  <c:v>0.727272727272727</c:v>
                </c:pt>
                <c:pt idx="69">
                  <c:v>0.727272727272727</c:v>
                </c:pt>
                <c:pt idx="70">
                  <c:v>0.727272727272727</c:v>
                </c:pt>
                <c:pt idx="71">
                  <c:v>0.727272727272727</c:v>
                </c:pt>
                <c:pt idx="72">
                  <c:v>0.727272727272727</c:v>
                </c:pt>
                <c:pt idx="73">
                  <c:v>0.727272727272727</c:v>
                </c:pt>
                <c:pt idx="74">
                  <c:v>0.727272727272727</c:v>
                </c:pt>
                <c:pt idx="75">
                  <c:v>0.727272727272727</c:v>
                </c:pt>
                <c:pt idx="76">
                  <c:v>0.727272727272727</c:v>
                </c:pt>
                <c:pt idx="77">
                  <c:v>0.727272727272727</c:v>
                </c:pt>
                <c:pt idx="78">
                  <c:v>0.727272727272727</c:v>
                </c:pt>
                <c:pt idx="79">
                  <c:v>0.727272727272727</c:v>
                </c:pt>
                <c:pt idx="80">
                  <c:v>0.727272727272727</c:v>
                </c:pt>
                <c:pt idx="81">
                  <c:v>0.727272727272727</c:v>
                </c:pt>
                <c:pt idx="82">
                  <c:v>0.727272727272727</c:v>
                </c:pt>
                <c:pt idx="83">
                  <c:v>0.727272727272727</c:v>
                </c:pt>
                <c:pt idx="84">
                  <c:v>0.727272727272727</c:v>
                </c:pt>
                <c:pt idx="85">
                  <c:v>0.727272727272727</c:v>
                </c:pt>
                <c:pt idx="86">
                  <c:v>0.727272727272727</c:v>
                </c:pt>
                <c:pt idx="87">
                  <c:v>0.727272727272727</c:v>
                </c:pt>
                <c:pt idx="88">
                  <c:v>0.727272727272727</c:v>
                </c:pt>
                <c:pt idx="89">
                  <c:v>0.727272727272727</c:v>
                </c:pt>
                <c:pt idx="90">
                  <c:v>0.727272727272727</c:v>
                </c:pt>
                <c:pt idx="91">
                  <c:v>0.727272727272727</c:v>
                </c:pt>
                <c:pt idx="92">
                  <c:v>0.727272727272727</c:v>
                </c:pt>
                <c:pt idx="93">
                  <c:v>0.727272727272727</c:v>
                </c:pt>
                <c:pt idx="94">
                  <c:v>0.727272727272727</c:v>
                </c:pt>
                <c:pt idx="95">
                  <c:v>0.727272727272727</c:v>
                </c:pt>
                <c:pt idx="96">
                  <c:v>0.727272727272727</c:v>
                </c:pt>
                <c:pt idx="97">
                  <c:v>0.727272727272727</c:v>
                </c:pt>
                <c:pt idx="98">
                  <c:v>0.727272727272727</c:v>
                </c:pt>
                <c:pt idx="99">
                  <c:v>0.727272727272727</c:v>
                </c:pt>
                <c:pt idx="100">
                  <c:v>0.727272727272727</c:v>
                </c:pt>
                <c:pt idx="101">
                  <c:v>0.727272727272727</c:v>
                </c:pt>
                <c:pt idx="102">
                  <c:v>0.909090909090909</c:v>
                </c:pt>
                <c:pt idx="103">
                  <c:v>0.909090909090909</c:v>
                </c:pt>
                <c:pt idx="104">
                  <c:v>0.909090909090909</c:v>
                </c:pt>
                <c:pt idx="105">
                  <c:v>0.909090909090909</c:v>
                </c:pt>
                <c:pt idx="106">
                  <c:v>0.909090909090909</c:v>
                </c:pt>
                <c:pt idx="107">
                  <c:v>0.909090909090909</c:v>
                </c:pt>
                <c:pt idx="108">
                  <c:v>0.909090909090909</c:v>
                </c:pt>
                <c:pt idx="109">
                  <c:v>0.909090909090909</c:v>
                </c:pt>
                <c:pt idx="110">
                  <c:v>0.909090909090909</c:v>
                </c:pt>
                <c:pt idx="111">
                  <c:v>0.909090909090909</c:v>
                </c:pt>
                <c:pt idx="112">
                  <c:v>0.909090909090909</c:v>
                </c:pt>
                <c:pt idx="113">
                  <c:v>0.909090909090909</c:v>
                </c:pt>
                <c:pt idx="114">
                  <c:v>0.909090909090909</c:v>
                </c:pt>
                <c:pt idx="115">
                  <c:v>0.909090909090909</c:v>
                </c:pt>
                <c:pt idx="116">
                  <c:v>0.909090909090909</c:v>
                </c:pt>
                <c:pt idx="117">
                  <c:v>0.909090909090909</c:v>
                </c:pt>
                <c:pt idx="118">
                  <c:v>0.909090909090909</c:v>
                </c:pt>
                <c:pt idx="119">
                  <c:v>0.909090909090909</c:v>
                </c:pt>
                <c:pt idx="120">
                  <c:v>0.909090909090909</c:v>
                </c:pt>
                <c:pt idx="121">
                  <c:v>0.909090909090909</c:v>
                </c:pt>
                <c:pt idx="122">
                  <c:v>0.909090909090909</c:v>
                </c:pt>
                <c:pt idx="123">
                  <c:v>0.909090909090909</c:v>
                </c:pt>
                <c:pt idx="124">
                  <c:v>0.909090909090909</c:v>
                </c:pt>
                <c:pt idx="125">
                  <c:v>0.909090909090909</c:v>
                </c:pt>
                <c:pt idx="126">
                  <c:v>0.909090909090909</c:v>
                </c:pt>
                <c:pt idx="127">
                  <c:v>0.909090909090909</c:v>
                </c:pt>
                <c:pt idx="128">
                  <c:v>0.909090909090909</c:v>
                </c:pt>
                <c:pt idx="129">
                  <c:v>0.909090909090909</c:v>
                </c:pt>
                <c:pt idx="130">
                  <c:v>0.909090909090909</c:v>
                </c:pt>
                <c:pt idx="131">
                  <c:v>0.909090909090909</c:v>
                </c:pt>
                <c:pt idx="132">
                  <c:v>0.909090909090909</c:v>
                </c:pt>
                <c:pt idx="133">
                  <c:v>0.909090909090909</c:v>
                </c:pt>
                <c:pt idx="134">
                  <c:v>0.909090909090909</c:v>
                </c:pt>
                <c:pt idx="135">
                  <c:v>0.909090909090909</c:v>
                </c:pt>
                <c:pt idx="136">
                  <c:v>0.909090909090909</c:v>
                </c:pt>
                <c:pt idx="137">
                  <c:v>0.909090909090909</c:v>
                </c:pt>
                <c:pt idx="138">
                  <c:v>0.909090909090909</c:v>
                </c:pt>
                <c:pt idx="139">
                  <c:v>0.909090909090909</c:v>
                </c:pt>
                <c:pt idx="140">
                  <c:v>0.909090909090909</c:v>
                </c:pt>
                <c:pt idx="141">
                  <c:v>0.909090909090909</c:v>
                </c:pt>
                <c:pt idx="142">
                  <c:v>0.909090909090909</c:v>
                </c:pt>
                <c:pt idx="143">
                  <c:v>0.909090909090909</c:v>
                </c:pt>
                <c:pt idx="144">
                  <c:v>0.909090909090909</c:v>
                </c:pt>
                <c:pt idx="145">
                  <c:v>0.909090909090909</c:v>
                </c:pt>
                <c:pt idx="146">
                  <c:v>0.909090909090909</c:v>
                </c:pt>
                <c:pt idx="147">
                  <c:v>0.909090909090909</c:v>
                </c:pt>
                <c:pt idx="148">
                  <c:v>0.909090909090909</c:v>
                </c:pt>
                <c:pt idx="149">
                  <c:v>0.909090909090909</c:v>
                </c:pt>
                <c:pt idx="150">
                  <c:v>0.909090909090909</c:v>
                </c:pt>
                <c:pt idx="151">
                  <c:v>0.909090909090909</c:v>
                </c:pt>
                <c:pt idx="152">
                  <c:v>0.909090909090909</c:v>
                </c:pt>
                <c:pt idx="153">
                  <c:v>0.909090909090909</c:v>
                </c:pt>
                <c:pt idx="154">
                  <c:v>0.909090909090909</c:v>
                </c:pt>
                <c:pt idx="155">
                  <c:v>0.909090909090909</c:v>
                </c:pt>
                <c:pt idx="156">
                  <c:v>0.909090909090909</c:v>
                </c:pt>
                <c:pt idx="157">
                  <c:v>0.909090909090909</c:v>
                </c:pt>
                <c:pt idx="158">
                  <c:v>0.909090909090909</c:v>
                </c:pt>
                <c:pt idx="159">
                  <c:v>0.909090909090909</c:v>
                </c:pt>
                <c:pt idx="160">
                  <c:v>0.909090909090909</c:v>
                </c:pt>
              </c:numCache>
            </c:numRef>
          </c:val>
        </c:ser>
        <c:dLbls>
          <c:showLegendKey val="0"/>
          <c:showVal val="0"/>
          <c:showCatName val="0"/>
          <c:showSerName val="0"/>
          <c:showPercent val="0"/>
          <c:showBubbleSize val="0"/>
        </c:dLbls>
        <c:axId val="-2065852408"/>
        <c:axId val="-2065849432"/>
      </c:areaChart>
      <c:catAx>
        <c:axId val="-2065852408"/>
        <c:scaling>
          <c:orientation val="minMax"/>
        </c:scaling>
        <c:delete val="0"/>
        <c:axPos val="b"/>
        <c:numFmt formatCode="General" sourceLinked="1"/>
        <c:majorTickMark val="none"/>
        <c:minorTickMark val="none"/>
        <c:tickLblPos val="nextTo"/>
        <c:crossAx val="-2065849432"/>
        <c:crosses val="autoZero"/>
        <c:auto val="1"/>
        <c:lblAlgn val="ctr"/>
        <c:lblOffset val="100"/>
        <c:noMultiLvlLbl val="0"/>
      </c:catAx>
      <c:valAx>
        <c:axId val="-2065849432"/>
        <c:scaling>
          <c:orientation val="minMax"/>
          <c:max val="1.0"/>
        </c:scaling>
        <c:delete val="0"/>
        <c:axPos val="l"/>
        <c:majorGridlines/>
        <c:title>
          <c:tx>
            <c:rich>
              <a:bodyPr/>
              <a:lstStyle/>
              <a:p>
                <a:pPr>
                  <a:defRPr/>
                </a:pPr>
                <a:r>
                  <a:rPr lang="en-US"/>
                  <a:t>Fraction</a:t>
                </a:r>
              </a:p>
            </c:rich>
          </c:tx>
          <c:overlay val="0"/>
        </c:title>
        <c:numFmt formatCode="General" sourceLinked="1"/>
        <c:majorTickMark val="none"/>
        <c:minorTickMark val="none"/>
        <c:tickLblPos val="nextTo"/>
        <c:crossAx val="-2065852408"/>
        <c:crosses val="autoZero"/>
        <c:crossBetween val="midCat"/>
      </c:valAx>
    </c:plotArea>
    <c:legend>
      <c:legendPos val="r"/>
      <c:overlay val="0"/>
    </c:legend>
    <c:plotVisOnly val="1"/>
    <c:dispBlanksAs val="zero"/>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autoTitleDeleted val="0"/>
    <c:plotArea>
      <c:layout/>
      <c:scatterChart>
        <c:scatterStyle val="lineMarker"/>
        <c:varyColors val="0"/>
        <c:ser>
          <c:idx val="0"/>
          <c:order val="0"/>
          <c:tx>
            <c:strRef>
              <c:f>Data!$L$1</c:f>
              <c:strCache>
                <c:ptCount val="1"/>
                <c:pt idx="0">
                  <c:v>No AI till</c:v>
                </c:pt>
              </c:strCache>
            </c:strRef>
          </c:tx>
          <c:spPr>
            <a:ln w="47625">
              <a:noFill/>
            </a:ln>
          </c:spPr>
          <c:marker>
            <c:symbol val="plus"/>
            <c:size val="12"/>
          </c:marker>
          <c:xVal>
            <c:numRef>
              <c:f>Data!$H$2:$H$95</c:f>
              <c:numCache>
                <c:formatCode>General</c:formatCode>
                <c:ptCount val="94"/>
                <c:pt idx="0">
                  <c:v>2012.0</c:v>
                </c:pt>
                <c:pt idx="1">
                  <c:v>2007.0</c:v>
                </c:pt>
                <c:pt idx="2">
                  <c:v>2001.0</c:v>
                </c:pt>
                <c:pt idx="3">
                  <c:v>2009.0</c:v>
                </c:pt>
                <c:pt idx="4">
                  <c:v>1995.0</c:v>
                </c:pt>
                <c:pt idx="5">
                  <c:v>2008.0</c:v>
                </c:pt>
                <c:pt idx="6">
                  <c:v>1970.0</c:v>
                </c:pt>
                <c:pt idx="7">
                  <c:v>1995.0</c:v>
                </c:pt>
                <c:pt idx="8">
                  <c:v>2008.0</c:v>
                </c:pt>
                <c:pt idx="9">
                  <c:v>2011.0</c:v>
                </c:pt>
                <c:pt idx="10">
                  <c:v>2012.0</c:v>
                </c:pt>
                <c:pt idx="11">
                  <c:v>2001.0</c:v>
                </c:pt>
                <c:pt idx="12">
                  <c:v>1998.0</c:v>
                </c:pt>
                <c:pt idx="13">
                  <c:v>2012.0</c:v>
                </c:pt>
                <c:pt idx="14">
                  <c:v>1995.0</c:v>
                </c:pt>
                <c:pt idx="15">
                  <c:v>2012.0</c:v>
                </c:pt>
                <c:pt idx="16">
                  <c:v>1994.0</c:v>
                </c:pt>
                <c:pt idx="17">
                  <c:v>2012.0</c:v>
                </c:pt>
                <c:pt idx="18">
                  <c:v>1995.0</c:v>
                </c:pt>
                <c:pt idx="19">
                  <c:v>2012.0</c:v>
                </c:pt>
                <c:pt idx="20">
                  <c:v>1962.0</c:v>
                </c:pt>
                <c:pt idx="21">
                  <c:v>2012.0</c:v>
                </c:pt>
                <c:pt idx="22">
                  <c:v>2004.0</c:v>
                </c:pt>
                <c:pt idx="23">
                  <c:v>2001.0</c:v>
                </c:pt>
                <c:pt idx="24">
                  <c:v>2006.0</c:v>
                </c:pt>
                <c:pt idx="25">
                  <c:v>2012.0</c:v>
                </c:pt>
                <c:pt idx="26">
                  <c:v>2008.0</c:v>
                </c:pt>
                <c:pt idx="27">
                  <c:v>2002.0</c:v>
                </c:pt>
                <c:pt idx="28">
                  <c:v>2012.0</c:v>
                </c:pt>
                <c:pt idx="29">
                  <c:v>2012.0</c:v>
                </c:pt>
                <c:pt idx="30">
                  <c:v>2002.0</c:v>
                </c:pt>
                <c:pt idx="31">
                  <c:v>2012.0</c:v>
                </c:pt>
                <c:pt idx="32">
                  <c:v>2011.0</c:v>
                </c:pt>
                <c:pt idx="33">
                  <c:v>2012.0</c:v>
                </c:pt>
                <c:pt idx="34">
                  <c:v>2012.0</c:v>
                </c:pt>
                <c:pt idx="35">
                  <c:v>2007.0</c:v>
                </c:pt>
                <c:pt idx="36">
                  <c:v>1970.0</c:v>
                </c:pt>
                <c:pt idx="37">
                  <c:v>1967.0</c:v>
                </c:pt>
                <c:pt idx="38">
                  <c:v>1977.0</c:v>
                </c:pt>
                <c:pt idx="39">
                  <c:v>1988.0</c:v>
                </c:pt>
                <c:pt idx="40">
                  <c:v>1998.0</c:v>
                </c:pt>
                <c:pt idx="41">
                  <c:v>1995.0</c:v>
                </c:pt>
                <c:pt idx="42">
                  <c:v>2012.0</c:v>
                </c:pt>
                <c:pt idx="43">
                  <c:v>2012.0</c:v>
                </c:pt>
                <c:pt idx="44">
                  <c:v>2012.0</c:v>
                </c:pt>
                <c:pt idx="45">
                  <c:v>2012.0</c:v>
                </c:pt>
                <c:pt idx="46">
                  <c:v>2007.0</c:v>
                </c:pt>
                <c:pt idx="47">
                  <c:v>2012.0</c:v>
                </c:pt>
                <c:pt idx="48">
                  <c:v>2012.0</c:v>
                </c:pt>
                <c:pt idx="49">
                  <c:v>2011.0</c:v>
                </c:pt>
                <c:pt idx="50">
                  <c:v>2009.0</c:v>
                </c:pt>
                <c:pt idx="51">
                  <c:v>1965.0</c:v>
                </c:pt>
                <c:pt idx="52">
                  <c:v>2003.0</c:v>
                </c:pt>
                <c:pt idx="53">
                  <c:v>2006.0</c:v>
                </c:pt>
                <c:pt idx="54">
                  <c:v>2011.0</c:v>
                </c:pt>
                <c:pt idx="55">
                  <c:v>1995.0</c:v>
                </c:pt>
                <c:pt idx="56">
                  <c:v>2012.0</c:v>
                </c:pt>
                <c:pt idx="57">
                  <c:v>2012.0</c:v>
                </c:pt>
                <c:pt idx="58">
                  <c:v>2012.0</c:v>
                </c:pt>
                <c:pt idx="59">
                  <c:v>1993.0</c:v>
                </c:pt>
                <c:pt idx="60">
                  <c:v>1988.0</c:v>
                </c:pt>
                <c:pt idx="61">
                  <c:v>2012.0</c:v>
                </c:pt>
                <c:pt idx="62">
                  <c:v>2004.0</c:v>
                </c:pt>
                <c:pt idx="63">
                  <c:v>2012.0</c:v>
                </c:pt>
                <c:pt idx="64">
                  <c:v>1999.0</c:v>
                </c:pt>
              </c:numCache>
            </c:numRef>
          </c:xVal>
          <c:yVal>
            <c:numRef>
              <c:f>Data!$L$2:$L$95</c:f>
              <c:numCache>
                <c:formatCode>General</c:formatCode>
                <c:ptCount val="94"/>
                <c:pt idx="0">
                  <c:v>2026.0</c:v>
                </c:pt>
                <c:pt idx="1">
                  <c:v>2207.0</c:v>
                </c:pt>
                <c:pt idx="4">
                  <c:v>2030.0</c:v>
                </c:pt>
                <c:pt idx="5">
                  <c:v>2033.0</c:v>
                </c:pt>
                <c:pt idx="6">
                  <c:v>1973.0</c:v>
                </c:pt>
                <c:pt idx="7">
                  <c:v>2050.0</c:v>
                </c:pt>
                <c:pt idx="8">
                  <c:v>2030.0</c:v>
                </c:pt>
                <c:pt idx="9">
                  <c:v>2040.0</c:v>
                </c:pt>
                <c:pt idx="10">
                  <c:v>3012.0</c:v>
                </c:pt>
                <c:pt idx="11">
                  <c:v>2020.0</c:v>
                </c:pt>
                <c:pt idx="12">
                  <c:v>2108.0</c:v>
                </c:pt>
                <c:pt idx="13">
                  <c:v>2027.0</c:v>
                </c:pt>
                <c:pt idx="14">
                  <c:v>2004.0</c:v>
                </c:pt>
                <c:pt idx="15">
                  <c:v>2095.0</c:v>
                </c:pt>
                <c:pt idx="16">
                  <c:v>2035.0</c:v>
                </c:pt>
                <c:pt idx="17">
                  <c:v>2112.0</c:v>
                </c:pt>
                <c:pt idx="18">
                  <c:v>2010.0</c:v>
                </c:pt>
                <c:pt idx="20">
                  <c:v>1978.0</c:v>
                </c:pt>
                <c:pt idx="21">
                  <c:v>2030.0</c:v>
                </c:pt>
                <c:pt idx="24">
                  <c:v>2100.0</c:v>
                </c:pt>
                <c:pt idx="25">
                  <c:v>2042.0</c:v>
                </c:pt>
                <c:pt idx="26">
                  <c:v>2048.0</c:v>
                </c:pt>
                <c:pt idx="27">
                  <c:v>2009.0</c:v>
                </c:pt>
                <c:pt idx="28">
                  <c:v>2035.0</c:v>
                </c:pt>
                <c:pt idx="29">
                  <c:v>2200.0</c:v>
                </c:pt>
                <c:pt idx="31">
                  <c:v>2062.0</c:v>
                </c:pt>
                <c:pt idx="32">
                  <c:v>2062.0</c:v>
                </c:pt>
                <c:pt idx="33">
                  <c:v>2020.0</c:v>
                </c:pt>
                <c:pt idx="34">
                  <c:v>2112.0</c:v>
                </c:pt>
                <c:pt idx="36">
                  <c:v>1976.0</c:v>
                </c:pt>
                <c:pt idx="38">
                  <c:v>1987.0</c:v>
                </c:pt>
                <c:pt idx="39">
                  <c:v>2028.0</c:v>
                </c:pt>
                <c:pt idx="40">
                  <c:v>2028.0</c:v>
                </c:pt>
                <c:pt idx="41">
                  <c:v>2040.0</c:v>
                </c:pt>
                <c:pt idx="42">
                  <c:v>2050.0</c:v>
                </c:pt>
                <c:pt idx="43">
                  <c:v>2032.0</c:v>
                </c:pt>
                <c:pt idx="44">
                  <c:v>2030.0</c:v>
                </c:pt>
                <c:pt idx="45">
                  <c:v>2312.0</c:v>
                </c:pt>
                <c:pt idx="47">
                  <c:v>2035.0</c:v>
                </c:pt>
                <c:pt idx="48">
                  <c:v>2052.0</c:v>
                </c:pt>
                <c:pt idx="50">
                  <c:v>2025.0</c:v>
                </c:pt>
                <c:pt idx="51">
                  <c:v>1985.0</c:v>
                </c:pt>
                <c:pt idx="52">
                  <c:v>2041.0</c:v>
                </c:pt>
                <c:pt idx="54">
                  <c:v>2030.0</c:v>
                </c:pt>
                <c:pt idx="55">
                  <c:v>2150.0</c:v>
                </c:pt>
                <c:pt idx="56">
                  <c:v>2045.0</c:v>
                </c:pt>
                <c:pt idx="57">
                  <c:v>2030.0</c:v>
                </c:pt>
                <c:pt idx="58">
                  <c:v>2052.0</c:v>
                </c:pt>
                <c:pt idx="59">
                  <c:v>2005.0</c:v>
                </c:pt>
                <c:pt idx="60">
                  <c:v>2017.0</c:v>
                </c:pt>
                <c:pt idx="61">
                  <c:v>2030.0</c:v>
                </c:pt>
                <c:pt idx="63">
                  <c:v>2040.0</c:v>
                </c:pt>
                <c:pt idx="64">
                  <c:v>2020.0</c:v>
                </c:pt>
              </c:numCache>
            </c:numRef>
          </c:yVal>
          <c:smooth val="0"/>
        </c:ser>
        <c:ser>
          <c:idx val="1"/>
          <c:order val="1"/>
          <c:tx>
            <c:strRef>
              <c:f>Data!$M$1</c:f>
              <c:strCache>
                <c:ptCount val="1"/>
                <c:pt idx="0">
                  <c:v>AI after</c:v>
                </c:pt>
              </c:strCache>
            </c:strRef>
          </c:tx>
          <c:spPr>
            <a:ln w="47625">
              <a:noFill/>
            </a:ln>
          </c:spPr>
          <c:marker>
            <c:symbol val="x"/>
            <c:size val="11"/>
          </c:marker>
          <c:xVal>
            <c:numRef>
              <c:f>Data!$H$2:$H$95</c:f>
              <c:numCache>
                <c:formatCode>General</c:formatCode>
                <c:ptCount val="94"/>
                <c:pt idx="0">
                  <c:v>2012.0</c:v>
                </c:pt>
                <c:pt idx="1">
                  <c:v>2007.0</c:v>
                </c:pt>
                <c:pt idx="2">
                  <c:v>2001.0</c:v>
                </c:pt>
                <c:pt idx="3">
                  <c:v>2009.0</c:v>
                </c:pt>
                <c:pt idx="4">
                  <c:v>1995.0</c:v>
                </c:pt>
                <c:pt idx="5">
                  <c:v>2008.0</c:v>
                </c:pt>
                <c:pt idx="6">
                  <c:v>1970.0</c:v>
                </c:pt>
                <c:pt idx="7">
                  <c:v>1995.0</c:v>
                </c:pt>
                <c:pt idx="8">
                  <c:v>2008.0</c:v>
                </c:pt>
                <c:pt idx="9">
                  <c:v>2011.0</c:v>
                </c:pt>
                <c:pt idx="10">
                  <c:v>2012.0</c:v>
                </c:pt>
                <c:pt idx="11">
                  <c:v>2001.0</c:v>
                </c:pt>
                <c:pt idx="12">
                  <c:v>1998.0</c:v>
                </c:pt>
                <c:pt idx="13">
                  <c:v>2012.0</c:v>
                </c:pt>
                <c:pt idx="14">
                  <c:v>1995.0</c:v>
                </c:pt>
                <c:pt idx="15">
                  <c:v>2012.0</c:v>
                </c:pt>
                <c:pt idx="16">
                  <c:v>1994.0</c:v>
                </c:pt>
                <c:pt idx="17">
                  <c:v>2012.0</c:v>
                </c:pt>
                <c:pt idx="18">
                  <c:v>1995.0</c:v>
                </c:pt>
                <c:pt idx="19">
                  <c:v>2012.0</c:v>
                </c:pt>
                <c:pt idx="20">
                  <c:v>1962.0</c:v>
                </c:pt>
                <c:pt idx="21">
                  <c:v>2012.0</c:v>
                </c:pt>
                <c:pt idx="22">
                  <c:v>2004.0</c:v>
                </c:pt>
                <c:pt idx="23">
                  <c:v>2001.0</c:v>
                </c:pt>
                <c:pt idx="24">
                  <c:v>2006.0</c:v>
                </c:pt>
                <c:pt idx="25">
                  <c:v>2012.0</c:v>
                </c:pt>
                <c:pt idx="26">
                  <c:v>2008.0</c:v>
                </c:pt>
                <c:pt idx="27">
                  <c:v>2002.0</c:v>
                </c:pt>
                <c:pt idx="28">
                  <c:v>2012.0</c:v>
                </c:pt>
                <c:pt idx="29">
                  <c:v>2012.0</c:v>
                </c:pt>
                <c:pt idx="30">
                  <c:v>2002.0</c:v>
                </c:pt>
                <c:pt idx="31">
                  <c:v>2012.0</c:v>
                </c:pt>
                <c:pt idx="32">
                  <c:v>2011.0</c:v>
                </c:pt>
                <c:pt idx="33">
                  <c:v>2012.0</c:v>
                </c:pt>
                <c:pt idx="34">
                  <c:v>2012.0</c:v>
                </c:pt>
                <c:pt idx="35">
                  <c:v>2007.0</c:v>
                </c:pt>
                <c:pt idx="36">
                  <c:v>1970.0</c:v>
                </c:pt>
                <c:pt idx="37">
                  <c:v>1967.0</c:v>
                </c:pt>
                <c:pt idx="38">
                  <c:v>1977.0</c:v>
                </c:pt>
                <c:pt idx="39">
                  <c:v>1988.0</c:v>
                </c:pt>
                <c:pt idx="40">
                  <c:v>1998.0</c:v>
                </c:pt>
                <c:pt idx="41">
                  <c:v>1995.0</c:v>
                </c:pt>
                <c:pt idx="42">
                  <c:v>2012.0</c:v>
                </c:pt>
                <c:pt idx="43">
                  <c:v>2012.0</c:v>
                </c:pt>
                <c:pt idx="44">
                  <c:v>2012.0</c:v>
                </c:pt>
                <c:pt idx="45">
                  <c:v>2012.0</c:v>
                </c:pt>
                <c:pt idx="46">
                  <c:v>2007.0</c:v>
                </c:pt>
                <c:pt idx="47">
                  <c:v>2012.0</c:v>
                </c:pt>
                <c:pt idx="48">
                  <c:v>2012.0</c:v>
                </c:pt>
                <c:pt idx="49">
                  <c:v>2011.0</c:v>
                </c:pt>
                <c:pt idx="50">
                  <c:v>2009.0</c:v>
                </c:pt>
                <c:pt idx="51">
                  <c:v>1965.0</c:v>
                </c:pt>
                <c:pt idx="52">
                  <c:v>2003.0</c:v>
                </c:pt>
                <c:pt idx="53">
                  <c:v>2006.0</c:v>
                </c:pt>
                <c:pt idx="54">
                  <c:v>2011.0</c:v>
                </c:pt>
                <c:pt idx="55">
                  <c:v>1995.0</c:v>
                </c:pt>
                <c:pt idx="56">
                  <c:v>2012.0</c:v>
                </c:pt>
                <c:pt idx="57">
                  <c:v>2012.0</c:v>
                </c:pt>
                <c:pt idx="58">
                  <c:v>2012.0</c:v>
                </c:pt>
                <c:pt idx="59">
                  <c:v>1993.0</c:v>
                </c:pt>
                <c:pt idx="60">
                  <c:v>1988.0</c:v>
                </c:pt>
                <c:pt idx="61">
                  <c:v>2012.0</c:v>
                </c:pt>
                <c:pt idx="62">
                  <c:v>2004.0</c:v>
                </c:pt>
                <c:pt idx="63">
                  <c:v>2012.0</c:v>
                </c:pt>
                <c:pt idx="64">
                  <c:v>1999.0</c:v>
                </c:pt>
              </c:numCache>
            </c:numRef>
          </c:xVal>
          <c:yVal>
            <c:numRef>
              <c:f>Data!$M$2:$M$95</c:f>
              <c:numCache>
                <c:formatCode>General</c:formatCode>
                <c:ptCount val="94"/>
                <c:pt idx="0">
                  <c:v>2026.0</c:v>
                </c:pt>
                <c:pt idx="1">
                  <c:v>2207.0</c:v>
                </c:pt>
                <c:pt idx="2">
                  <c:v>2101.0</c:v>
                </c:pt>
                <c:pt idx="3">
                  <c:v>2039.0</c:v>
                </c:pt>
                <c:pt idx="4">
                  <c:v>2030.0</c:v>
                </c:pt>
                <c:pt idx="6">
                  <c:v>1985.0</c:v>
                </c:pt>
                <c:pt idx="7">
                  <c:v>2050.0</c:v>
                </c:pt>
                <c:pt idx="9">
                  <c:v>2040.0</c:v>
                </c:pt>
                <c:pt idx="10">
                  <c:v>3012.0</c:v>
                </c:pt>
                <c:pt idx="11">
                  <c:v>2020.0</c:v>
                </c:pt>
                <c:pt idx="12">
                  <c:v>2108.0</c:v>
                </c:pt>
                <c:pt idx="13">
                  <c:v>2027.0</c:v>
                </c:pt>
                <c:pt idx="14">
                  <c:v>2019.0</c:v>
                </c:pt>
                <c:pt idx="16">
                  <c:v>2035.0</c:v>
                </c:pt>
                <c:pt idx="17">
                  <c:v>2112.0</c:v>
                </c:pt>
                <c:pt idx="18">
                  <c:v>2010.0</c:v>
                </c:pt>
                <c:pt idx="19">
                  <c:v>2092.0</c:v>
                </c:pt>
                <c:pt idx="20">
                  <c:v>1978.0</c:v>
                </c:pt>
                <c:pt idx="21">
                  <c:v>2030.0</c:v>
                </c:pt>
                <c:pt idx="22">
                  <c:v>2054.0</c:v>
                </c:pt>
                <c:pt idx="23">
                  <c:v>2101.0</c:v>
                </c:pt>
                <c:pt idx="24">
                  <c:v>2100.0</c:v>
                </c:pt>
                <c:pt idx="25">
                  <c:v>2042.0</c:v>
                </c:pt>
                <c:pt idx="26">
                  <c:v>2048.0</c:v>
                </c:pt>
                <c:pt idx="28">
                  <c:v>2035.0</c:v>
                </c:pt>
                <c:pt idx="29">
                  <c:v>2200.0</c:v>
                </c:pt>
                <c:pt idx="30">
                  <c:v>2029.0</c:v>
                </c:pt>
                <c:pt idx="31">
                  <c:v>2062.0</c:v>
                </c:pt>
                <c:pt idx="32">
                  <c:v>2062.0</c:v>
                </c:pt>
                <c:pt idx="33">
                  <c:v>2020.0</c:v>
                </c:pt>
                <c:pt idx="34">
                  <c:v>2112.0</c:v>
                </c:pt>
                <c:pt idx="35">
                  <c:v>2100.0</c:v>
                </c:pt>
                <c:pt idx="36">
                  <c:v>1976.0</c:v>
                </c:pt>
                <c:pt idx="37">
                  <c:v>1992.0</c:v>
                </c:pt>
                <c:pt idx="38">
                  <c:v>1987.0</c:v>
                </c:pt>
                <c:pt idx="39">
                  <c:v>2028.0</c:v>
                </c:pt>
                <c:pt idx="40">
                  <c:v>2038.0</c:v>
                </c:pt>
                <c:pt idx="41">
                  <c:v>2150.0</c:v>
                </c:pt>
                <c:pt idx="42">
                  <c:v>2050.0</c:v>
                </c:pt>
                <c:pt idx="43">
                  <c:v>2032.0</c:v>
                </c:pt>
                <c:pt idx="44">
                  <c:v>2030.0</c:v>
                </c:pt>
                <c:pt idx="46">
                  <c:v>2017.0</c:v>
                </c:pt>
                <c:pt idx="47">
                  <c:v>2035.0</c:v>
                </c:pt>
                <c:pt idx="48">
                  <c:v>2052.0</c:v>
                </c:pt>
                <c:pt idx="49">
                  <c:v>2041.0</c:v>
                </c:pt>
                <c:pt idx="50">
                  <c:v>2025.0</c:v>
                </c:pt>
                <c:pt idx="51">
                  <c:v>1985.0</c:v>
                </c:pt>
                <c:pt idx="52">
                  <c:v>2061.0</c:v>
                </c:pt>
                <c:pt idx="53">
                  <c:v>2026.0</c:v>
                </c:pt>
                <c:pt idx="54">
                  <c:v>2030.0</c:v>
                </c:pt>
                <c:pt idx="55">
                  <c:v>2200.0</c:v>
                </c:pt>
                <c:pt idx="56">
                  <c:v>2045.0</c:v>
                </c:pt>
                <c:pt idx="57">
                  <c:v>2030.0</c:v>
                </c:pt>
                <c:pt idx="59">
                  <c:v>2030.0</c:v>
                </c:pt>
                <c:pt idx="61">
                  <c:v>2030.0</c:v>
                </c:pt>
                <c:pt idx="62">
                  <c:v>2050.0</c:v>
                </c:pt>
                <c:pt idx="63">
                  <c:v>2040.0</c:v>
                </c:pt>
                <c:pt idx="64">
                  <c:v>2020.0</c:v>
                </c:pt>
              </c:numCache>
            </c:numRef>
          </c:yVal>
          <c:smooth val="0"/>
        </c:ser>
        <c:dLbls>
          <c:showLegendKey val="0"/>
          <c:showVal val="0"/>
          <c:showCatName val="0"/>
          <c:showSerName val="0"/>
          <c:showPercent val="0"/>
          <c:showBubbleSize val="0"/>
        </c:dLbls>
        <c:axId val="-2068055592"/>
        <c:axId val="-2068052600"/>
      </c:scatterChart>
      <c:valAx>
        <c:axId val="-2068055592"/>
        <c:scaling>
          <c:orientation val="minMax"/>
          <c:max val="2014.0"/>
        </c:scaling>
        <c:delete val="0"/>
        <c:axPos val="b"/>
        <c:numFmt formatCode="General" sourceLinked="1"/>
        <c:majorTickMark val="out"/>
        <c:minorTickMark val="none"/>
        <c:tickLblPos val="nextTo"/>
        <c:crossAx val="-2068052600"/>
        <c:crosses val="autoZero"/>
        <c:crossBetween val="midCat"/>
      </c:valAx>
      <c:valAx>
        <c:axId val="-2068052600"/>
        <c:scaling>
          <c:orientation val="minMax"/>
          <c:max val="2200.0"/>
          <c:min val="1960.0"/>
        </c:scaling>
        <c:delete val="0"/>
        <c:axPos val="l"/>
        <c:majorGridlines/>
        <c:numFmt formatCode="General" sourceLinked="1"/>
        <c:majorTickMark val="out"/>
        <c:minorTickMark val="none"/>
        <c:tickLblPos val="nextTo"/>
        <c:crossAx val="-2068055592"/>
        <c:crosses val="autoZero"/>
        <c:crossBetween val="midCat"/>
        <c:majorUnit val="10.0"/>
      </c:valAx>
    </c:plotArea>
    <c:legend>
      <c:legendPos val="r"/>
      <c:overlay val="0"/>
    </c:legend>
    <c:plotVisOnly val="1"/>
    <c:dispBlanksAs val="gap"/>
    <c:showDLblsOverMax val="0"/>
  </c:chart>
  <c:printSettings>
    <c:headerFooter/>
    <c:pageMargins b="1.0" l="0.75" r="0.75" t="1.0"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barChart>
        <c:barDir val="col"/>
        <c:grouping val="clustered"/>
        <c:varyColors val="0"/>
        <c:ser>
          <c:idx val="1"/>
          <c:order val="0"/>
          <c:tx>
            <c:strRef>
              <c:f>'Time to prediction'!$A$1</c:f>
              <c:strCache>
                <c:ptCount val="1"/>
                <c:pt idx="0">
                  <c:v>Time to prediction</c:v>
                </c:pt>
              </c:strCache>
            </c:strRef>
          </c:tx>
          <c:invertIfNegative val="0"/>
          <c:cat>
            <c:numRef>
              <c:f>'Time to prediction'!$A$2:$A$24</c:f>
              <c:numCache>
                <c:formatCode>General</c:formatCode>
                <c:ptCount val="23"/>
                <c:pt idx="0">
                  <c:v>10.0</c:v>
                </c:pt>
                <c:pt idx="1">
                  <c:v>20.0</c:v>
                </c:pt>
                <c:pt idx="2">
                  <c:v>30.0</c:v>
                </c:pt>
                <c:pt idx="3">
                  <c:v>40.0</c:v>
                </c:pt>
                <c:pt idx="4">
                  <c:v>50.0</c:v>
                </c:pt>
                <c:pt idx="5">
                  <c:v>60.0</c:v>
                </c:pt>
                <c:pt idx="6">
                  <c:v>70.0</c:v>
                </c:pt>
                <c:pt idx="7">
                  <c:v>80.0</c:v>
                </c:pt>
                <c:pt idx="8">
                  <c:v>90.0</c:v>
                </c:pt>
                <c:pt idx="9">
                  <c:v>100.0</c:v>
                </c:pt>
                <c:pt idx="10">
                  <c:v>110.0</c:v>
                </c:pt>
                <c:pt idx="11">
                  <c:v>120.0</c:v>
                </c:pt>
                <c:pt idx="12">
                  <c:v>130.0</c:v>
                </c:pt>
                <c:pt idx="13">
                  <c:v>140.0</c:v>
                </c:pt>
                <c:pt idx="14">
                  <c:v>150.0</c:v>
                </c:pt>
                <c:pt idx="15">
                  <c:v>160.0</c:v>
                </c:pt>
                <c:pt idx="16">
                  <c:v>170.0</c:v>
                </c:pt>
                <c:pt idx="17">
                  <c:v>180.0</c:v>
                </c:pt>
                <c:pt idx="18">
                  <c:v>190.0</c:v>
                </c:pt>
                <c:pt idx="19">
                  <c:v>200.0</c:v>
                </c:pt>
                <c:pt idx="20">
                  <c:v>210.0</c:v>
                </c:pt>
                <c:pt idx="21">
                  <c:v>220.0</c:v>
                </c:pt>
                <c:pt idx="22">
                  <c:v>10000.0</c:v>
                </c:pt>
              </c:numCache>
            </c:numRef>
          </c:cat>
          <c:val>
            <c:numRef>
              <c:f>'Time to prediction'!$C$2:$C$24</c:f>
              <c:numCache>
                <c:formatCode>General</c:formatCode>
                <c:ptCount val="23"/>
                <c:pt idx="0">
                  <c:v>0.0344827586206896</c:v>
                </c:pt>
                <c:pt idx="1">
                  <c:v>0.241379310344828</c:v>
                </c:pt>
                <c:pt idx="2">
                  <c:v>0.189655172413793</c:v>
                </c:pt>
                <c:pt idx="3">
                  <c:v>0.120689655172414</c:v>
                </c:pt>
                <c:pt idx="4">
                  <c:v>0.103448275862069</c:v>
                </c:pt>
                <c:pt idx="5">
                  <c:v>0.0862068965517241</c:v>
                </c:pt>
                <c:pt idx="6">
                  <c:v>0.0</c:v>
                </c:pt>
                <c:pt idx="7">
                  <c:v>0.0</c:v>
                </c:pt>
                <c:pt idx="8">
                  <c:v>0.0172413793103449</c:v>
                </c:pt>
                <c:pt idx="9">
                  <c:v>0.0344827586206896</c:v>
                </c:pt>
                <c:pt idx="10">
                  <c:v>0.0689655172413793</c:v>
                </c:pt>
                <c:pt idx="11">
                  <c:v>0.0172413793103449</c:v>
                </c:pt>
                <c:pt idx="12">
                  <c:v>0.0</c:v>
                </c:pt>
                <c:pt idx="13">
                  <c:v>0.0</c:v>
                </c:pt>
                <c:pt idx="14">
                  <c:v>0.0</c:v>
                </c:pt>
                <c:pt idx="15">
                  <c:v>0.0172413793103447</c:v>
                </c:pt>
                <c:pt idx="16">
                  <c:v>0.0</c:v>
                </c:pt>
                <c:pt idx="17">
                  <c:v>0.0</c:v>
                </c:pt>
                <c:pt idx="18">
                  <c:v>0.0172413793103449</c:v>
                </c:pt>
                <c:pt idx="19">
                  <c:v>0.0</c:v>
                </c:pt>
                <c:pt idx="20">
                  <c:v>0.0344827586206896</c:v>
                </c:pt>
                <c:pt idx="21">
                  <c:v>0.0</c:v>
                </c:pt>
                <c:pt idx="22">
                  <c:v>0.0172413793103449</c:v>
                </c:pt>
              </c:numCache>
            </c:numRef>
          </c:val>
        </c:ser>
        <c:dLbls>
          <c:showLegendKey val="0"/>
          <c:showVal val="0"/>
          <c:showCatName val="0"/>
          <c:showSerName val="0"/>
          <c:showPercent val="0"/>
          <c:showBubbleSize val="0"/>
        </c:dLbls>
        <c:gapWidth val="150"/>
        <c:axId val="-2068229128"/>
        <c:axId val="-2068226184"/>
      </c:barChart>
      <c:catAx>
        <c:axId val="-2068229128"/>
        <c:scaling>
          <c:orientation val="minMax"/>
        </c:scaling>
        <c:delete val="0"/>
        <c:axPos val="b"/>
        <c:numFmt formatCode="General" sourceLinked="1"/>
        <c:majorTickMark val="out"/>
        <c:minorTickMark val="none"/>
        <c:tickLblPos val="nextTo"/>
        <c:crossAx val="-2068226184"/>
        <c:crosses val="autoZero"/>
        <c:auto val="1"/>
        <c:lblAlgn val="ctr"/>
        <c:lblOffset val="100"/>
        <c:noMultiLvlLbl val="0"/>
      </c:catAx>
      <c:valAx>
        <c:axId val="-2068226184"/>
        <c:scaling>
          <c:orientation val="minMax"/>
        </c:scaling>
        <c:delete val="0"/>
        <c:axPos val="l"/>
        <c:majorGridlines/>
        <c:numFmt formatCode="General" sourceLinked="1"/>
        <c:majorTickMark val="out"/>
        <c:minorTickMark val="none"/>
        <c:tickLblPos val="nextTo"/>
        <c:crossAx val="-2068229128"/>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'Time to prediction'!$G$1</c:f>
              <c:strCache>
                <c:ptCount val="1"/>
                <c:pt idx="0">
                  <c:v>Fraction within that time - Early </c:v>
                </c:pt>
              </c:strCache>
            </c:strRef>
          </c:tx>
          <c:invertIfNegative val="0"/>
          <c:cat>
            <c:numRef>
              <c:f>'Time to prediction'!$A$2:$A$24</c:f>
              <c:numCache>
                <c:formatCode>General</c:formatCode>
                <c:ptCount val="23"/>
                <c:pt idx="0">
                  <c:v>10.0</c:v>
                </c:pt>
                <c:pt idx="1">
                  <c:v>20.0</c:v>
                </c:pt>
                <c:pt idx="2">
                  <c:v>30.0</c:v>
                </c:pt>
                <c:pt idx="3">
                  <c:v>40.0</c:v>
                </c:pt>
                <c:pt idx="4">
                  <c:v>50.0</c:v>
                </c:pt>
                <c:pt idx="5">
                  <c:v>60.0</c:v>
                </c:pt>
                <c:pt idx="6">
                  <c:v>70.0</c:v>
                </c:pt>
                <c:pt idx="7">
                  <c:v>80.0</c:v>
                </c:pt>
                <c:pt idx="8">
                  <c:v>90.0</c:v>
                </c:pt>
                <c:pt idx="9">
                  <c:v>100.0</c:v>
                </c:pt>
                <c:pt idx="10">
                  <c:v>110.0</c:v>
                </c:pt>
                <c:pt idx="11">
                  <c:v>120.0</c:v>
                </c:pt>
                <c:pt idx="12">
                  <c:v>130.0</c:v>
                </c:pt>
                <c:pt idx="13">
                  <c:v>140.0</c:v>
                </c:pt>
                <c:pt idx="14">
                  <c:v>150.0</c:v>
                </c:pt>
                <c:pt idx="15">
                  <c:v>160.0</c:v>
                </c:pt>
                <c:pt idx="16">
                  <c:v>170.0</c:v>
                </c:pt>
                <c:pt idx="17">
                  <c:v>180.0</c:v>
                </c:pt>
                <c:pt idx="18">
                  <c:v>190.0</c:v>
                </c:pt>
                <c:pt idx="19">
                  <c:v>200.0</c:v>
                </c:pt>
                <c:pt idx="20">
                  <c:v>210.0</c:v>
                </c:pt>
                <c:pt idx="21">
                  <c:v>220.0</c:v>
                </c:pt>
                <c:pt idx="22">
                  <c:v>10000.0</c:v>
                </c:pt>
              </c:numCache>
            </c:numRef>
          </c:cat>
          <c:val>
            <c:numRef>
              <c:f>'Time to prediction'!$G$2:$G$24</c:f>
              <c:numCache>
                <c:formatCode>General</c:formatCode>
                <c:ptCount val="23"/>
                <c:pt idx="0">
                  <c:v>0.0555555555555555</c:v>
                </c:pt>
                <c:pt idx="1">
                  <c:v>0.277777777777778</c:v>
                </c:pt>
                <c:pt idx="2">
                  <c:v>0.5</c:v>
                </c:pt>
                <c:pt idx="3">
                  <c:v>0.611111111111111</c:v>
                </c:pt>
                <c:pt idx="4">
                  <c:v>0.777777777777778</c:v>
                </c:pt>
                <c:pt idx="5">
                  <c:v>0.833333333333333</c:v>
                </c:pt>
                <c:pt idx="6">
                  <c:v>0.833333333333333</c:v>
                </c:pt>
                <c:pt idx="7">
                  <c:v>0.833333333333333</c:v>
                </c:pt>
                <c:pt idx="8">
                  <c:v>0.833333333333333</c:v>
                </c:pt>
                <c:pt idx="9">
                  <c:v>0.833333333333333</c:v>
                </c:pt>
                <c:pt idx="10">
                  <c:v>0.833333333333333</c:v>
                </c:pt>
                <c:pt idx="11">
                  <c:v>0.888888888888889</c:v>
                </c:pt>
                <c:pt idx="12">
                  <c:v>0.888888888888889</c:v>
                </c:pt>
                <c:pt idx="13">
                  <c:v>0.888888888888889</c:v>
                </c:pt>
                <c:pt idx="14">
                  <c:v>0.888888888888889</c:v>
                </c:pt>
                <c:pt idx="15">
                  <c:v>0.944444444444444</c:v>
                </c:pt>
                <c:pt idx="16">
                  <c:v>0.944444444444444</c:v>
                </c:pt>
                <c:pt idx="17">
                  <c:v>0.944444444444444</c:v>
                </c:pt>
                <c:pt idx="18">
                  <c:v>0.944444444444444</c:v>
                </c:pt>
                <c:pt idx="19">
                  <c:v>0.944444444444444</c:v>
                </c:pt>
                <c:pt idx="20">
                  <c:v>1.0</c:v>
                </c:pt>
                <c:pt idx="21">
                  <c:v>1.0</c:v>
                </c:pt>
                <c:pt idx="22">
                  <c:v>1.0</c:v>
                </c:pt>
              </c:numCache>
            </c:numRef>
          </c:val>
        </c:ser>
        <c:ser>
          <c:idx val="1"/>
          <c:order val="1"/>
          <c:tx>
            <c:strRef>
              <c:f>'Time to prediction'!$H$1</c:f>
              <c:strCache>
                <c:ptCount val="1"/>
                <c:pt idx="0">
                  <c:v>Fraction within that time - Late </c:v>
                </c:pt>
              </c:strCache>
            </c:strRef>
          </c:tx>
          <c:invertIfNegative val="0"/>
          <c:cat>
            <c:numRef>
              <c:f>'Time to prediction'!$A$2:$A$24</c:f>
              <c:numCache>
                <c:formatCode>General</c:formatCode>
                <c:ptCount val="23"/>
                <c:pt idx="0">
                  <c:v>10.0</c:v>
                </c:pt>
                <c:pt idx="1">
                  <c:v>20.0</c:v>
                </c:pt>
                <c:pt idx="2">
                  <c:v>30.0</c:v>
                </c:pt>
                <c:pt idx="3">
                  <c:v>40.0</c:v>
                </c:pt>
                <c:pt idx="4">
                  <c:v>50.0</c:v>
                </c:pt>
                <c:pt idx="5">
                  <c:v>60.0</c:v>
                </c:pt>
                <c:pt idx="6">
                  <c:v>70.0</c:v>
                </c:pt>
                <c:pt idx="7">
                  <c:v>80.0</c:v>
                </c:pt>
                <c:pt idx="8">
                  <c:v>90.0</c:v>
                </c:pt>
                <c:pt idx="9">
                  <c:v>100.0</c:v>
                </c:pt>
                <c:pt idx="10">
                  <c:v>110.0</c:v>
                </c:pt>
                <c:pt idx="11">
                  <c:v>120.0</c:v>
                </c:pt>
                <c:pt idx="12">
                  <c:v>130.0</c:v>
                </c:pt>
                <c:pt idx="13">
                  <c:v>140.0</c:v>
                </c:pt>
                <c:pt idx="14">
                  <c:v>150.0</c:v>
                </c:pt>
                <c:pt idx="15">
                  <c:v>160.0</c:v>
                </c:pt>
                <c:pt idx="16">
                  <c:v>170.0</c:v>
                </c:pt>
                <c:pt idx="17">
                  <c:v>180.0</c:v>
                </c:pt>
                <c:pt idx="18">
                  <c:v>190.0</c:v>
                </c:pt>
                <c:pt idx="19">
                  <c:v>200.0</c:v>
                </c:pt>
                <c:pt idx="20">
                  <c:v>210.0</c:v>
                </c:pt>
                <c:pt idx="21">
                  <c:v>220.0</c:v>
                </c:pt>
                <c:pt idx="22">
                  <c:v>10000.0</c:v>
                </c:pt>
              </c:numCache>
            </c:numRef>
          </c:cat>
          <c:val>
            <c:numRef>
              <c:f>'Time to prediction'!$H$2:$H$24</c:f>
              <c:numCache>
                <c:formatCode>General</c:formatCode>
                <c:ptCount val="23"/>
                <c:pt idx="0">
                  <c:v>0.025</c:v>
                </c:pt>
                <c:pt idx="1">
                  <c:v>0.275</c:v>
                </c:pt>
                <c:pt idx="2">
                  <c:v>0.45</c:v>
                </c:pt>
                <c:pt idx="3">
                  <c:v>0.575</c:v>
                </c:pt>
                <c:pt idx="4">
                  <c:v>0.65</c:v>
                </c:pt>
                <c:pt idx="5">
                  <c:v>0.75</c:v>
                </c:pt>
                <c:pt idx="6">
                  <c:v>0.75</c:v>
                </c:pt>
                <c:pt idx="7">
                  <c:v>0.75</c:v>
                </c:pt>
                <c:pt idx="8">
                  <c:v>0.775</c:v>
                </c:pt>
                <c:pt idx="9">
                  <c:v>0.825</c:v>
                </c:pt>
                <c:pt idx="10">
                  <c:v>0.925</c:v>
                </c:pt>
                <c:pt idx="11">
                  <c:v>0.925</c:v>
                </c:pt>
                <c:pt idx="12">
                  <c:v>0.925</c:v>
                </c:pt>
                <c:pt idx="13">
                  <c:v>0.925</c:v>
                </c:pt>
                <c:pt idx="14">
                  <c:v>0.925</c:v>
                </c:pt>
                <c:pt idx="15">
                  <c:v>0.925</c:v>
                </c:pt>
                <c:pt idx="16">
                  <c:v>0.925</c:v>
                </c:pt>
                <c:pt idx="17">
                  <c:v>0.925</c:v>
                </c:pt>
                <c:pt idx="18">
                  <c:v>0.95</c:v>
                </c:pt>
                <c:pt idx="19">
                  <c:v>0.95</c:v>
                </c:pt>
                <c:pt idx="20">
                  <c:v>0.975</c:v>
                </c:pt>
                <c:pt idx="21">
                  <c:v>0.975</c:v>
                </c:pt>
                <c:pt idx="22">
                  <c:v>1.0</c:v>
                </c:pt>
              </c:numCache>
            </c:numRef>
          </c:val>
        </c:ser>
        <c:dLbls>
          <c:showLegendKey val="0"/>
          <c:showVal val="0"/>
          <c:showCatName val="0"/>
          <c:showSerName val="0"/>
          <c:showPercent val="0"/>
          <c:showBubbleSize val="0"/>
        </c:dLbls>
        <c:gapWidth val="150"/>
        <c:axId val="-2065807288"/>
        <c:axId val="-2065804344"/>
      </c:barChart>
      <c:catAx>
        <c:axId val="-2065807288"/>
        <c:scaling>
          <c:orientation val="minMax"/>
        </c:scaling>
        <c:delete val="0"/>
        <c:axPos val="b"/>
        <c:numFmt formatCode="General" sourceLinked="1"/>
        <c:majorTickMark val="out"/>
        <c:minorTickMark val="none"/>
        <c:tickLblPos val="nextTo"/>
        <c:crossAx val="-2065804344"/>
        <c:crosses val="autoZero"/>
        <c:auto val="1"/>
        <c:lblAlgn val="ctr"/>
        <c:lblOffset val="100"/>
        <c:noMultiLvlLbl val="0"/>
      </c:catAx>
      <c:valAx>
        <c:axId val="-2065804344"/>
        <c:scaling>
          <c:orientation val="minMax"/>
        </c:scaling>
        <c:delete val="0"/>
        <c:axPos val="l"/>
        <c:majorGridlines/>
        <c:numFmt formatCode="General" sourceLinked="1"/>
        <c:majorTickMark val="out"/>
        <c:minorTickMark val="none"/>
        <c:tickLblPos val="nextTo"/>
        <c:crossAx val="-2065807288"/>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'Time to prediction'!$J$1</c:f>
              <c:strCache>
                <c:ptCount val="1"/>
                <c:pt idx="0">
                  <c:v>Number of predictions that far out - Early</c:v>
                </c:pt>
              </c:strCache>
            </c:strRef>
          </c:tx>
          <c:invertIfNegative val="0"/>
          <c:cat>
            <c:numRef>
              <c:f>'Time to prediction'!$A$2:$A$24</c:f>
              <c:numCache>
                <c:formatCode>General</c:formatCode>
                <c:ptCount val="23"/>
                <c:pt idx="0">
                  <c:v>10.0</c:v>
                </c:pt>
                <c:pt idx="1">
                  <c:v>20.0</c:v>
                </c:pt>
                <c:pt idx="2">
                  <c:v>30.0</c:v>
                </c:pt>
                <c:pt idx="3">
                  <c:v>40.0</c:v>
                </c:pt>
                <c:pt idx="4">
                  <c:v>50.0</c:v>
                </c:pt>
                <c:pt idx="5">
                  <c:v>60.0</c:v>
                </c:pt>
                <c:pt idx="6">
                  <c:v>70.0</c:v>
                </c:pt>
                <c:pt idx="7">
                  <c:v>80.0</c:v>
                </c:pt>
                <c:pt idx="8">
                  <c:v>90.0</c:v>
                </c:pt>
                <c:pt idx="9">
                  <c:v>100.0</c:v>
                </c:pt>
                <c:pt idx="10">
                  <c:v>110.0</c:v>
                </c:pt>
                <c:pt idx="11">
                  <c:v>120.0</c:v>
                </c:pt>
                <c:pt idx="12">
                  <c:v>130.0</c:v>
                </c:pt>
                <c:pt idx="13">
                  <c:v>140.0</c:v>
                </c:pt>
                <c:pt idx="14">
                  <c:v>150.0</c:v>
                </c:pt>
                <c:pt idx="15">
                  <c:v>160.0</c:v>
                </c:pt>
                <c:pt idx="16">
                  <c:v>170.0</c:v>
                </c:pt>
                <c:pt idx="17">
                  <c:v>180.0</c:v>
                </c:pt>
                <c:pt idx="18">
                  <c:v>190.0</c:v>
                </c:pt>
                <c:pt idx="19">
                  <c:v>200.0</c:v>
                </c:pt>
                <c:pt idx="20">
                  <c:v>210.0</c:v>
                </c:pt>
                <c:pt idx="21">
                  <c:v>220.0</c:v>
                </c:pt>
                <c:pt idx="22">
                  <c:v>10000.0</c:v>
                </c:pt>
              </c:numCache>
            </c:numRef>
          </c:cat>
          <c:val>
            <c:numRef>
              <c:f>'Time to prediction'!$J$2:$J$24</c:f>
              <c:numCache>
                <c:formatCode>General</c:formatCode>
                <c:ptCount val="23"/>
                <c:pt idx="0">
                  <c:v>0.0555555555555555</c:v>
                </c:pt>
                <c:pt idx="1">
                  <c:v>0.222222222222222</c:v>
                </c:pt>
                <c:pt idx="2">
                  <c:v>0.222222222222222</c:v>
                </c:pt>
                <c:pt idx="3">
                  <c:v>0.111111111111111</c:v>
                </c:pt>
                <c:pt idx="4">
                  <c:v>0.166666666666667</c:v>
                </c:pt>
                <c:pt idx="5">
                  <c:v>0.0555555555555556</c:v>
                </c:pt>
                <c:pt idx="6">
                  <c:v>0.0</c:v>
                </c:pt>
                <c:pt idx="7">
                  <c:v>0.0</c:v>
                </c:pt>
                <c:pt idx="8">
                  <c:v>0.0</c:v>
                </c:pt>
                <c:pt idx="9">
                  <c:v>0.0</c:v>
                </c:pt>
                <c:pt idx="10">
                  <c:v>0.0</c:v>
                </c:pt>
                <c:pt idx="11">
                  <c:v>0.0555555555555555</c:v>
                </c:pt>
                <c:pt idx="12">
                  <c:v>0.0</c:v>
                </c:pt>
                <c:pt idx="13">
                  <c:v>0.0</c:v>
                </c:pt>
                <c:pt idx="14">
                  <c:v>0.0</c:v>
                </c:pt>
                <c:pt idx="15">
                  <c:v>0.0555555555555556</c:v>
                </c:pt>
                <c:pt idx="16">
                  <c:v>0.0</c:v>
                </c:pt>
                <c:pt idx="17">
                  <c:v>0.0</c:v>
                </c:pt>
                <c:pt idx="18">
                  <c:v>0.0</c:v>
                </c:pt>
                <c:pt idx="19">
                  <c:v>0.0</c:v>
                </c:pt>
                <c:pt idx="20">
                  <c:v>0.0555555555555556</c:v>
                </c:pt>
                <c:pt idx="21">
                  <c:v>0.0</c:v>
                </c:pt>
                <c:pt idx="22">
                  <c:v>0.0</c:v>
                </c:pt>
              </c:numCache>
            </c:numRef>
          </c:val>
        </c:ser>
        <c:ser>
          <c:idx val="1"/>
          <c:order val="1"/>
          <c:tx>
            <c:strRef>
              <c:f>'Time to prediction'!$K$1</c:f>
              <c:strCache>
                <c:ptCount val="1"/>
                <c:pt idx="0">
                  <c:v>Number of predictions that far out - Late</c:v>
                </c:pt>
              </c:strCache>
            </c:strRef>
          </c:tx>
          <c:invertIfNegative val="0"/>
          <c:cat>
            <c:numRef>
              <c:f>'Time to prediction'!$A$2:$A$24</c:f>
              <c:numCache>
                <c:formatCode>General</c:formatCode>
                <c:ptCount val="23"/>
                <c:pt idx="0">
                  <c:v>10.0</c:v>
                </c:pt>
                <c:pt idx="1">
                  <c:v>20.0</c:v>
                </c:pt>
                <c:pt idx="2">
                  <c:v>30.0</c:v>
                </c:pt>
                <c:pt idx="3">
                  <c:v>40.0</c:v>
                </c:pt>
                <c:pt idx="4">
                  <c:v>50.0</c:v>
                </c:pt>
                <c:pt idx="5">
                  <c:v>60.0</c:v>
                </c:pt>
                <c:pt idx="6">
                  <c:v>70.0</c:v>
                </c:pt>
                <c:pt idx="7">
                  <c:v>80.0</c:v>
                </c:pt>
                <c:pt idx="8">
                  <c:v>90.0</c:v>
                </c:pt>
                <c:pt idx="9">
                  <c:v>100.0</c:v>
                </c:pt>
                <c:pt idx="10">
                  <c:v>110.0</c:v>
                </c:pt>
                <c:pt idx="11">
                  <c:v>120.0</c:v>
                </c:pt>
                <c:pt idx="12">
                  <c:v>130.0</c:v>
                </c:pt>
                <c:pt idx="13">
                  <c:v>140.0</c:v>
                </c:pt>
                <c:pt idx="14">
                  <c:v>150.0</c:v>
                </c:pt>
                <c:pt idx="15">
                  <c:v>160.0</c:v>
                </c:pt>
                <c:pt idx="16">
                  <c:v>170.0</c:v>
                </c:pt>
                <c:pt idx="17">
                  <c:v>180.0</c:v>
                </c:pt>
                <c:pt idx="18">
                  <c:v>190.0</c:v>
                </c:pt>
                <c:pt idx="19">
                  <c:v>200.0</c:v>
                </c:pt>
                <c:pt idx="20">
                  <c:v>210.0</c:v>
                </c:pt>
                <c:pt idx="21">
                  <c:v>220.0</c:v>
                </c:pt>
                <c:pt idx="22">
                  <c:v>10000.0</c:v>
                </c:pt>
              </c:numCache>
            </c:numRef>
          </c:cat>
          <c:val>
            <c:numRef>
              <c:f>'Time to prediction'!$K$2:$K$24</c:f>
              <c:numCache>
                <c:formatCode>General</c:formatCode>
                <c:ptCount val="23"/>
                <c:pt idx="0">
                  <c:v>0.025</c:v>
                </c:pt>
                <c:pt idx="1">
                  <c:v>0.25</c:v>
                </c:pt>
                <c:pt idx="2">
                  <c:v>0.175</c:v>
                </c:pt>
                <c:pt idx="3">
                  <c:v>0.125</c:v>
                </c:pt>
                <c:pt idx="4">
                  <c:v>0.0750000000000001</c:v>
                </c:pt>
                <c:pt idx="5">
                  <c:v>0.1</c:v>
                </c:pt>
                <c:pt idx="6">
                  <c:v>0.0</c:v>
                </c:pt>
                <c:pt idx="7">
                  <c:v>0.0</c:v>
                </c:pt>
                <c:pt idx="8">
                  <c:v>0.025</c:v>
                </c:pt>
                <c:pt idx="9">
                  <c:v>0.0499999999999999</c:v>
                </c:pt>
                <c:pt idx="10">
                  <c:v>0.1</c:v>
                </c:pt>
                <c:pt idx="11">
                  <c:v>0.0</c:v>
                </c:pt>
                <c:pt idx="12">
                  <c:v>0.0</c:v>
                </c:pt>
                <c:pt idx="13">
                  <c:v>0.0</c:v>
                </c:pt>
                <c:pt idx="14">
                  <c:v>0.0</c:v>
                </c:pt>
                <c:pt idx="15">
                  <c:v>0.0</c:v>
                </c:pt>
                <c:pt idx="16">
                  <c:v>0.0</c:v>
                </c:pt>
                <c:pt idx="17">
                  <c:v>0.0</c:v>
                </c:pt>
                <c:pt idx="18">
                  <c:v>0.0249999999999999</c:v>
                </c:pt>
                <c:pt idx="19">
                  <c:v>0.0</c:v>
                </c:pt>
                <c:pt idx="20">
                  <c:v>0.025</c:v>
                </c:pt>
                <c:pt idx="21">
                  <c:v>0.0</c:v>
                </c:pt>
                <c:pt idx="22">
                  <c:v>0.025</c:v>
                </c:pt>
              </c:numCache>
            </c:numRef>
          </c:val>
        </c:ser>
        <c:dLbls>
          <c:showLegendKey val="0"/>
          <c:showVal val="0"/>
          <c:showCatName val="0"/>
          <c:showSerName val="0"/>
          <c:showPercent val="0"/>
          <c:showBubbleSize val="0"/>
        </c:dLbls>
        <c:gapWidth val="150"/>
        <c:axId val="-2065769800"/>
        <c:axId val="-2065766824"/>
      </c:barChart>
      <c:catAx>
        <c:axId val="-2065769800"/>
        <c:scaling>
          <c:orientation val="minMax"/>
        </c:scaling>
        <c:delete val="0"/>
        <c:axPos val="b"/>
        <c:numFmt formatCode="General" sourceLinked="1"/>
        <c:majorTickMark val="out"/>
        <c:minorTickMark val="none"/>
        <c:tickLblPos val="nextTo"/>
        <c:crossAx val="-2065766824"/>
        <c:crosses val="autoZero"/>
        <c:auto val="1"/>
        <c:lblAlgn val="ctr"/>
        <c:lblOffset val="100"/>
        <c:noMultiLvlLbl val="0"/>
      </c:catAx>
      <c:valAx>
        <c:axId val="-2065766824"/>
        <c:scaling>
          <c:orientation val="minMax"/>
        </c:scaling>
        <c:delete val="0"/>
        <c:axPos val="l"/>
        <c:majorGridlines/>
        <c:numFmt formatCode="General" sourceLinked="1"/>
        <c:majorTickMark val="out"/>
        <c:minorTickMark val="none"/>
        <c:tickLblPos val="nextTo"/>
        <c:crossAx val="-2065769800"/>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'Time to prediction (2)'!$G$1</c:f>
              <c:strCache>
                <c:ptCount val="1"/>
                <c:pt idx="0">
                  <c:v>Cumulative early predictions</c:v>
                </c:pt>
              </c:strCache>
            </c:strRef>
          </c:tx>
          <c:invertIfNegative val="0"/>
          <c:cat>
            <c:numRef>
              <c:f>'Time to prediction (2)'!$A$2:$A$207</c:f>
              <c:numCache>
                <c:formatCode>General</c:formatCode>
                <c:ptCount val="206"/>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pt idx="50">
                  <c:v>51.0</c:v>
                </c:pt>
                <c:pt idx="51">
                  <c:v>52.0</c:v>
                </c:pt>
                <c:pt idx="52">
                  <c:v>53.0</c:v>
                </c:pt>
                <c:pt idx="53">
                  <c:v>54.0</c:v>
                </c:pt>
                <c:pt idx="54">
                  <c:v>55.0</c:v>
                </c:pt>
                <c:pt idx="55">
                  <c:v>56.0</c:v>
                </c:pt>
                <c:pt idx="56">
                  <c:v>57.0</c:v>
                </c:pt>
                <c:pt idx="57">
                  <c:v>58.0</c:v>
                </c:pt>
                <c:pt idx="58">
                  <c:v>59.0</c:v>
                </c:pt>
                <c:pt idx="59">
                  <c:v>60.0</c:v>
                </c:pt>
                <c:pt idx="60">
                  <c:v>61.0</c:v>
                </c:pt>
                <c:pt idx="61">
                  <c:v>62.0</c:v>
                </c:pt>
                <c:pt idx="62">
                  <c:v>63.0</c:v>
                </c:pt>
                <c:pt idx="63">
                  <c:v>64.0</c:v>
                </c:pt>
                <c:pt idx="64">
                  <c:v>65.0</c:v>
                </c:pt>
                <c:pt idx="65">
                  <c:v>66.0</c:v>
                </c:pt>
                <c:pt idx="66">
                  <c:v>67.0</c:v>
                </c:pt>
                <c:pt idx="67">
                  <c:v>68.0</c:v>
                </c:pt>
                <c:pt idx="68">
                  <c:v>69.0</c:v>
                </c:pt>
                <c:pt idx="69">
                  <c:v>70.0</c:v>
                </c:pt>
                <c:pt idx="70">
                  <c:v>71.0</c:v>
                </c:pt>
                <c:pt idx="71">
                  <c:v>72.0</c:v>
                </c:pt>
                <c:pt idx="72">
                  <c:v>73.0</c:v>
                </c:pt>
                <c:pt idx="73">
                  <c:v>74.0</c:v>
                </c:pt>
                <c:pt idx="74">
                  <c:v>75.0</c:v>
                </c:pt>
                <c:pt idx="75">
                  <c:v>76.0</c:v>
                </c:pt>
                <c:pt idx="76">
                  <c:v>77.0</c:v>
                </c:pt>
                <c:pt idx="77">
                  <c:v>78.0</c:v>
                </c:pt>
                <c:pt idx="78">
                  <c:v>79.0</c:v>
                </c:pt>
                <c:pt idx="79">
                  <c:v>80.0</c:v>
                </c:pt>
                <c:pt idx="80">
                  <c:v>81.0</c:v>
                </c:pt>
                <c:pt idx="81">
                  <c:v>82.0</c:v>
                </c:pt>
                <c:pt idx="82">
                  <c:v>83.0</c:v>
                </c:pt>
                <c:pt idx="83">
                  <c:v>84.0</c:v>
                </c:pt>
                <c:pt idx="84">
                  <c:v>85.0</c:v>
                </c:pt>
                <c:pt idx="85">
                  <c:v>86.0</c:v>
                </c:pt>
                <c:pt idx="86">
                  <c:v>87.0</c:v>
                </c:pt>
                <c:pt idx="87">
                  <c:v>88.0</c:v>
                </c:pt>
                <c:pt idx="88">
                  <c:v>89.0</c:v>
                </c:pt>
                <c:pt idx="89">
                  <c:v>90.0</c:v>
                </c:pt>
                <c:pt idx="90">
                  <c:v>91.0</c:v>
                </c:pt>
                <c:pt idx="91">
                  <c:v>92.0</c:v>
                </c:pt>
                <c:pt idx="92">
                  <c:v>93.0</c:v>
                </c:pt>
                <c:pt idx="93">
                  <c:v>94.0</c:v>
                </c:pt>
                <c:pt idx="94">
                  <c:v>95.0</c:v>
                </c:pt>
                <c:pt idx="95">
                  <c:v>96.0</c:v>
                </c:pt>
                <c:pt idx="96">
                  <c:v>97.0</c:v>
                </c:pt>
                <c:pt idx="97">
                  <c:v>98.0</c:v>
                </c:pt>
                <c:pt idx="98">
                  <c:v>99.0</c:v>
                </c:pt>
                <c:pt idx="99">
                  <c:v>100.0</c:v>
                </c:pt>
                <c:pt idx="100">
                  <c:v>101.0</c:v>
                </c:pt>
                <c:pt idx="101">
                  <c:v>102.0</c:v>
                </c:pt>
                <c:pt idx="102">
                  <c:v>103.0</c:v>
                </c:pt>
                <c:pt idx="103">
                  <c:v>104.0</c:v>
                </c:pt>
                <c:pt idx="104">
                  <c:v>105.0</c:v>
                </c:pt>
                <c:pt idx="105">
                  <c:v>106.0</c:v>
                </c:pt>
                <c:pt idx="106">
                  <c:v>107.0</c:v>
                </c:pt>
                <c:pt idx="107">
                  <c:v>108.0</c:v>
                </c:pt>
                <c:pt idx="108">
                  <c:v>109.0</c:v>
                </c:pt>
                <c:pt idx="109">
                  <c:v>110.0</c:v>
                </c:pt>
                <c:pt idx="110">
                  <c:v>111.0</c:v>
                </c:pt>
                <c:pt idx="111">
                  <c:v>112.0</c:v>
                </c:pt>
                <c:pt idx="112">
                  <c:v>113.0</c:v>
                </c:pt>
                <c:pt idx="113">
                  <c:v>114.0</c:v>
                </c:pt>
                <c:pt idx="114">
                  <c:v>115.0</c:v>
                </c:pt>
                <c:pt idx="115">
                  <c:v>116.0</c:v>
                </c:pt>
                <c:pt idx="116">
                  <c:v>117.0</c:v>
                </c:pt>
                <c:pt idx="117">
                  <c:v>118.0</c:v>
                </c:pt>
                <c:pt idx="118">
                  <c:v>119.0</c:v>
                </c:pt>
                <c:pt idx="119">
                  <c:v>120.0</c:v>
                </c:pt>
                <c:pt idx="120">
                  <c:v>121.0</c:v>
                </c:pt>
                <c:pt idx="121">
                  <c:v>122.0</c:v>
                </c:pt>
                <c:pt idx="122">
                  <c:v>123.0</c:v>
                </c:pt>
                <c:pt idx="123">
                  <c:v>124.0</c:v>
                </c:pt>
                <c:pt idx="124">
                  <c:v>125.0</c:v>
                </c:pt>
                <c:pt idx="125">
                  <c:v>126.0</c:v>
                </c:pt>
                <c:pt idx="126">
                  <c:v>127.0</c:v>
                </c:pt>
                <c:pt idx="127">
                  <c:v>128.0</c:v>
                </c:pt>
                <c:pt idx="128">
                  <c:v>129.0</c:v>
                </c:pt>
                <c:pt idx="129">
                  <c:v>130.0</c:v>
                </c:pt>
                <c:pt idx="130">
                  <c:v>131.0</c:v>
                </c:pt>
                <c:pt idx="131">
                  <c:v>132.0</c:v>
                </c:pt>
                <c:pt idx="132">
                  <c:v>133.0</c:v>
                </c:pt>
                <c:pt idx="133">
                  <c:v>134.0</c:v>
                </c:pt>
                <c:pt idx="134">
                  <c:v>135.0</c:v>
                </c:pt>
                <c:pt idx="135">
                  <c:v>136.0</c:v>
                </c:pt>
                <c:pt idx="136">
                  <c:v>137.0</c:v>
                </c:pt>
                <c:pt idx="137">
                  <c:v>138.0</c:v>
                </c:pt>
                <c:pt idx="138">
                  <c:v>139.0</c:v>
                </c:pt>
                <c:pt idx="139">
                  <c:v>140.0</c:v>
                </c:pt>
                <c:pt idx="140">
                  <c:v>141.0</c:v>
                </c:pt>
                <c:pt idx="141">
                  <c:v>142.0</c:v>
                </c:pt>
                <c:pt idx="142">
                  <c:v>143.0</c:v>
                </c:pt>
                <c:pt idx="143">
                  <c:v>144.0</c:v>
                </c:pt>
                <c:pt idx="144">
                  <c:v>145.0</c:v>
                </c:pt>
                <c:pt idx="145">
                  <c:v>146.0</c:v>
                </c:pt>
                <c:pt idx="146">
                  <c:v>147.0</c:v>
                </c:pt>
                <c:pt idx="147">
                  <c:v>148.0</c:v>
                </c:pt>
                <c:pt idx="148">
                  <c:v>149.0</c:v>
                </c:pt>
                <c:pt idx="149">
                  <c:v>150.0</c:v>
                </c:pt>
                <c:pt idx="150">
                  <c:v>151.0</c:v>
                </c:pt>
                <c:pt idx="151">
                  <c:v>152.0</c:v>
                </c:pt>
                <c:pt idx="152">
                  <c:v>153.0</c:v>
                </c:pt>
                <c:pt idx="153">
                  <c:v>154.0</c:v>
                </c:pt>
                <c:pt idx="154">
                  <c:v>155.0</c:v>
                </c:pt>
                <c:pt idx="155">
                  <c:v>156.0</c:v>
                </c:pt>
                <c:pt idx="156">
                  <c:v>157.0</c:v>
                </c:pt>
                <c:pt idx="157">
                  <c:v>158.0</c:v>
                </c:pt>
                <c:pt idx="158">
                  <c:v>159.0</c:v>
                </c:pt>
                <c:pt idx="159">
                  <c:v>160.0</c:v>
                </c:pt>
                <c:pt idx="160">
                  <c:v>161.0</c:v>
                </c:pt>
                <c:pt idx="161">
                  <c:v>162.0</c:v>
                </c:pt>
                <c:pt idx="162">
                  <c:v>163.0</c:v>
                </c:pt>
                <c:pt idx="163">
                  <c:v>164.0</c:v>
                </c:pt>
                <c:pt idx="164">
                  <c:v>165.0</c:v>
                </c:pt>
                <c:pt idx="165">
                  <c:v>166.0</c:v>
                </c:pt>
                <c:pt idx="166">
                  <c:v>167.0</c:v>
                </c:pt>
                <c:pt idx="167">
                  <c:v>168.0</c:v>
                </c:pt>
                <c:pt idx="168">
                  <c:v>169.0</c:v>
                </c:pt>
                <c:pt idx="169">
                  <c:v>170.0</c:v>
                </c:pt>
                <c:pt idx="170">
                  <c:v>171.0</c:v>
                </c:pt>
                <c:pt idx="171">
                  <c:v>172.0</c:v>
                </c:pt>
                <c:pt idx="172">
                  <c:v>173.0</c:v>
                </c:pt>
                <c:pt idx="173">
                  <c:v>174.0</c:v>
                </c:pt>
                <c:pt idx="174">
                  <c:v>175.0</c:v>
                </c:pt>
                <c:pt idx="175">
                  <c:v>176.0</c:v>
                </c:pt>
                <c:pt idx="176">
                  <c:v>177.0</c:v>
                </c:pt>
                <c:pt idx="177">
                  <c:v>178.0</c:v>
                </c:pt>
                <c:pt idx="178">
                  <c:v>179.0</c:v>
                </c:pt>
                <c:pt idx="179">
                  <c:v>180.0</c:v>
                </c:pt>
                <c:pt idx="180">
                  <c:v>181.0</c:v>
                </c:pt>
                <c:pt idx="181">
                  <c:v>182.0</c:v>
                </c:pt>
                <c:pt idx="182">
                  <c:v>183.0</c:v>
                </c:pt>
                <c:pt idx="183">
                  <c:v>184.0</c:v>
                </c:pt>
                <c:pt idx="184">
                  <c:v>185.0</c:v>
                </c:pt>
                <c:pt idx="185">
                  <c:v>186.0</c:v>
                </c:pt>
                <c:pt idx="186">
                  <c:v>187.0</c:v>
                </c:pt>
                <c:pt idx="187">
                  <c:v>188.0</c:v>
                </c:pt>
                <c:pt idx="188">
                  <c:v>189.0</c:v>
                </c:pt>
                <c:pt idx="189">
                  <c:v>190.0</c:v>
                </c:pt>
                <c:pt idx="190">
                  <c:v>191.0</c:v>
                </c:pt>
                <c:pt idx="191">
                  <c:v>192.0</c:v>
                </c:pt>
                <c:pt idx="192">
                  <c:v>193.0</c:v>
                </c:pt>
                <c:pt idx="193">
                  <c:v>194.0</c:v>
                </c:pt>
                <c:pt idx="194">
                  <c:v>195.0</c:v>
                </c:pt>
                <c:pt idx="195">
                  <c:v>196.0</c:v>
                </c:pt>
                <c:pt idx="196">
                  <c:v>197.0</c:v>
                </c:pt>
                <c:pt idx="197">
                  <c:v>198.0</c:v>
                </c:pt>
                <c:pt idx="198">
                  <c:v>199.0</c:v>
                </c:pt>
                <c:pt idx="199">
                  <c:v>200.0</c:v>
                </c:pt>
                <c:pt idx="200">
                  <c:v>201.0</c:v>
                </c:pt>
                <c:pt idx="201">
                  <c:v>202.0</c:v>
                </c:pt>
                <c:pt idx="202">
                  <c:v>203.0</c:v>
                </c:pt>
                <c:pt idx="203">
                  <c:v>204.0</c:v>
                </c:pt>
                <c:pt idx="204">
                  <c:v>205.0</c:v>
                </c:pt>
                <c:pt idx="205">
                  <c:v>206.0</c:v>
                </c:pt>
              </c:numCache>
            </c:numRef>
          </c:cat>
          <c:val>
            <c:numRef>
              <c:f>'Time to prediction (2)'!$G$2:$G$207</c:f>
              <c:numCache>
                <c:formatCode>General</c:formatCode>
                <c:ptCount val="206"/>
                <c:pt idx="0">
                  <c:v>0.0</c:v>
                </c:pt>
                <c:pt idx="1">
                  <c:v>0.0</c:v>
                </c:pt>
                <c:pt idx="2">
                  <c:v>0.0</c:v>
                </c:pt>
                <c:pt idx="3">
                  <c:v>0.0</c:v>
                </c:pt>
                <c:pt idx="4">
                  <c:v>0.0</c:v>
                </c:pt>
                <c:pt idx="5">
                  <c:v>0.0</c:v>
                </c:pt>
                <c:pt idx="6">
                  <c:v>0.0555555555555555</c:v>
                </c:pt>
                <c:pt idx="7">
                  <c:v>0.0555555555555555</c:v>
                </c:pt>
                <c:pt idx="8">
                  <c:v>0.0555555555555555</c:v>
                </c:pt>
                <c:pt idx="9">
                  <c:v>0.0555555555555555</c:v>
                </c:pt>
                <c:pt idx="10">
                  <c:v>0.111111111111111</c:v>
                </c:pt>
                <c:pt idx="11">
                  <c:v>0.111111111111111</c:v>
                </c:pt>
                <c:pt idx="12">
                  <c:v>0.111111111111111</c:v>
                </c:pt>
                <c:pt idx="13">
                  <c:v>0.111111111111111</c:v>
                </c:pt>
                <c:pt idx="14">
                  <c:v>0.111111111111111</c:v>
                </c:pt>
                <c:pt idx="15">
                  <c:v>0.222222222222222</c:v>
                </c:pt>
                <c:pt idx="16">
                  <c:v>0.277777777777778</c:v>
                </c:pt>
                <c:pt idx="17">
                  <c:v>0.277777777777778</c:v>
                </c:pt>
                <c:pt idx="18">
                  <c:v>0.277777777777778</c:v>
                </c:pt>
                <c:pt idx="19">
                  <c:v>0.277777777777778</c:v>
                </c:pt>
                <c:pt idx="20">
                  <c:v>0.333333333333333</c:v>
                </c:pt>
                <c:pt idx="21">
                  <c:v>0.388888888888889</c:v>
                </c:pt>
                <c:pt idx="22">
                  <c:v>0.388888888888889</c:v>
                </c:pt>
                <c:pt idx="23">
                  <c:v>0.388888888888889</c:v>
                </c:pt>
                <c:pt idx="24">
                  <c:v>0.444444444444444</c:v>
                </c:pt>
                <c:pt idx="25">
                  <c:v>0.5</c:v>
                </c:pt>
                <c:pt idx="26">
                  <c:v>0.5</c:v>
                </c:pt>
                <c:pt idx="27">
                  <c:v>0.5</c:v>
                </c:pt>
                <c:pt idx="28">
                  <c:v>0.5</c:v>
                </c:pt>
                <c:pt idx="29">
                  <c:v>0.5</c:v>
                </c:pt>
                <c:pt idx="30">
                  <c:v>0.5</c:v>
                </c:pt>
                <c:pt idx="31">
                  <c:v>0.5</c:v>
                </c:pt>
                <c:pt idx="32">
                  <c:v>0.5</c:v>
                </c:pt>
                <c:pt idx="33">
                  <c:v>0.5</c:v>
                </c:pt>
                <c:pt idx="34">
                  <c:v>0.5</c:v>
                </c:pt>
                <c:pt idx="35">
                  <c:v>0.555555555555556</c:v>
                </c:pt>
                <c:pt idx="36">
                  <c:v>0.555555555555556</c:v>
                </c:pt>
                <c:pt idx="37">
                  <c:v>0.611111111111111</c:v>
                </c:pt>
                <c:pt idx="38">
                  <c:v>0.611111111111111</c:v>
                </c:pt>
                <c:pt idx="39">
                  <c:v>0.611111111111111</c:v>
                </c:pt>
                <c:pt idx="40">
                  <c:v>0.722222222222222</c:v>
                </c:pt>
                <c:pt idx="41">
                  <c:v>0.777777777777778</c:v>
                </c:pt>
                <c:pt idx="42">
                  <c:v>0.777777777777778</c:v>
                </c:pt>
                <c:pt idx="43">
                  <c:v>0.777777777777778</c:v>
                </c:pt>
                <c:pt idx="44">
                  <c:v>0.777777777777778</c:v>
                </c:pt>
                <c:pt idx="45">
                  <c:v>0.777777777777778</c:v>
                </c:pt>
                <c:pt idx="46">
                  <c:v>0.777777777777778</c:v>
                </c:pt>
                <c:pt idx="47">
                  <c:v>0.777777777777778</c:v>
                </c:pt>
                <c:pt idx="48">
                  <c:v>0.777777777777778</c:v>
                </c:pt>
                <c:pt idx="49">
                  <c:v>0.777777777777778</c:v>
                </c:pt>
                <c:pt idx="50">
                  <c:v>0.777777777777778</c:v>
                </c:pt>
                <c:pt idx="51">
                  <c:v>0.777777777777778</c:v>
                </c:pt>
                <c:pt idx="52">
                  <c:v>0.777777777777778</c:v>
                </c:pt>
                <c:pt idx="53">
                  <c:v>0.777777777777778</c:v>
                </c:pt>
                <c:pt idx="54">
                  <c:v>0.777777777777778</c:v>
                </c:pt>
                <c:pt idx="55">
                  <c:v>0.833333333333333</c:v>
                </c:pt>
                <c:pt idx="56">
                  <c:v>0.833333333333333</c:v>
                </c:pt>
                <c:pt idx="57">
                  <c:v>0.833333333333333</c:v>
                </c:pt>
                <c:pt idx="58">
                  <c:v>0.833333333333333</c:v>
                </c:pt>
                <c:pt idx="59">
                  <c:v>0.833333333333333</c:v>
                </c:pt>
                <c:pt idx="60">
                  <c:v>0.833333333333333</c:v>
                </c:pt>
                <c:pt idx="61">
                  <c:v>0.833333333333333</c:v>
                </c:pt>
                <c:pt idx="62">
                  <c:v>0.833333333333333</c:v>
                </c:pt>
                <c:pt idx="63">
                  <c:v>0.833333333333333</c:v>
                </c:pt>
                <c:pt idx="64">
                  <c:v>0.833333333333333</c:v>
                </c:pt>
                <c:pt idx="65">
                  <c:v>0.833333333333333</c:v>
                </c:pt>
                <c:pt idx="66">
                  <c:v>0.833333333333333</c:v>
                </c:pt>
                <c:pt idx="67">
                  <c:v>0.833333333333333</c:v>
                </c:pt>
                <c:pt idx="68">
                  <c:v>0.833333333333333</c:v>
                </c:pt>
                <c:pt idx="69">
                  <c:v>0.833333333333333</c:v>
                </c:pt>
                <c:pt idx="70">
                  <c:v>0.833333333333333</c:v>
                </c:pt>
                <c:pt idx="71">
                  <c:v>0.833333333333333</c:v>
                </c:pt>
                <c:pt idx="72">
                  <c:v>0.833333333333333</c:v>
                </c:pt>
                <c:pt idx="73">
                  <c:v>0.833333333333333</c:v>
                </c:pt>
                <c:pt idx="74">
                  <c:v>0.833333333333333</c:v>
                </c:pt>
                <c:pt idx="75">
                  <c:v>0.833333333333333</c:v>
                </c:pt>
                <c:pt idx="76">
                  <c:v>0.833333333333333</c:v>
                </c:pt>
                <c:pt idx="77">
                  <c:v>0.833333333333333</c:v>
                </c:pt>
                <c:pt idx="78">
                  <c:v>0.833333333333333</c:v>
                </c:pt>
                <c:pt idx="79">
                  <c:v>0.833333333333333</c:v>
                </c:pt>
                <c:pt idx="80">
                  <c:v>0.833333333333333</c:v>
                </c:pt>
                <c:pt idx="81">
                  <c:v>0.833333333333333</c:v>
                </c:pt>
                <c:pt idx="82">
                  <c:v>0.833333333333333</c:v>
                </c:pt>
                <c:pt idx="83">
                  <c:v>0.833333333333333</c:v>
                </c:pt>
                <c:pt idx="84">
                  <c:v>0.833333333333333</c:v>
                </c:pt>
                <c:pt idx="85">
                  <c:v>0.833333333333333</c:v>
                </c:pt>
                <c:pt idx="86">
                  <c:v>0.833333333333333</c:v>
                </c:pt>
                <c:pt idx="87">
                  <c:v>0.833333333333333</c:v>
                </c:pt>
                <c:pt idx="88">
                  <c:v>0.833333333333333</c:v>
                </c:pt>
                <c:pt idx="89">
                  <c:v>0.833333333333333</c:v>
                </c:pt>
                <c:pt idx="90">
                  <c:v>0.833333333333333</c:v>
                </c:pt>
                <c:pt idx="91">
                  <c:v>0.833333333333333</c:v>
                </c:pt>
                <c:pt idx="92">
                  <c:v>0.833333333333333</c:v>
                </c:pt>
                <c:pt idx="93">
                  <c:v>0.833333333333333</c:v>
                </c:pt>
                <c:pt idx="94">
                  <c:v>0.833333333333333</c:v>
                </c:pt>
                <c:pt idx="95">
                  <c:v>0.833333333333333</c:v>
                </c:pt>
                <c:pt idx="96">
                  <c:v>0.833333333333333</c:v>
                </c:pt>
                <c:pt idx="97">
                  <c:v>0.833333333333333</c:v>
                </c:pt>
                <c:pt idx="98">
                  <c:v>0.833333333333333</c:v>
                </c:pt>
                <c:pt idx="99">
                  <c:v>0.833333333333333</c:v>
                </c:pt>
                <c:pt idx="100">
                  <c:v>0.833333333333333</c:v>
                </c:pt>
                <c:pt idx="101">
                  <c:v>0.833333333333333</c:v>
                </c:pt>
                <c:pt idx="102">
                  <c:v>0.833333333333333</c:v>
                </c:pt>
                <c:pt idx="103">
                  <c:v>0.833333333333333</c:v>
                </c:pt>
                <c:pt idx="104">
                  <c:v>0.833333333333333</c:v>
                </c:pt>
                <c:pt idx="105">
                  <c:v>0.833333333333333</c:v>
                </c:pt>
                <c:pt idx="106">
                  <c:v>0.833333333333333</c:v>
                </c:pt>
                <c:pt idx="107">
                  <c:v>0.833333333333333</c:v>
                </c:pt>
                <c:pt idx="108">
                  <c:v>0.833333333333333</c:v>
                </c:pt>
                <c:pt idx="109">
                  <c:v>0.833333333333333</c:v>
                </c:pt>
                <c:pt idx="110">
                  <c:v>0.888888888888889</c:v>
                </c:pt>
                <c:pt idx="111">
                  <c:v>0.888888888888889</c:v>
                </c:pt>
                <c:pt idx="112">
                  <c:v>0.888888888888889</c:v>
                </c:pt>
                <c:pt idx="113">
                  <c:v>0.888888888888889</c:v>
                </c:pt>
                <c:pt idx="114">
                  <c:v>0.888888888888889</c:v>
                </c:pt>
                <c:pt idx="115">
                  <c:v>0.888888888888889</c:v>
                </c:pt>
                <c:pt idx="116">
                  <c:v>0.888888888888889</c:v>
                </c:pt>
                <c:pt idx="117">
                  <c:v>0.888888888888889</c:v>
                </c:pt>
                <c:pt idx="118">
                  <c:v>0.888888888888889</c:v>
                </c:pt>
                <c:pt idx="119">
                  <c:v>0.888888888888889</c:v>
                </c:pt>
                <c:pt idx="120">
                  <c:v>0.888888888888889</c:v>
                </c:pt>
                <c:pt idx="121">
                  <c:v>0.888888888888889</c:v>
                </c:pt>
                <c:pt idx="122">
                  <c:v>0.888888888888889</c:v>
                </c:pt>
                <c:pt idx="123">
                  <c:v>0.888888888888889</c:v>
                </c:pt>
                <c:pt idx="124">
                  <c:v>0.888888888888889</c:v>
                </c:pt>
                <c:pt idx="125">
                  <c:v>0.888888888888889</c:v>
                </c:pt>
                <c:pt idx="126">
                  <c:v>0.888888888888889</c:v>
                </c:pt>
                <c:pt idx="127">
                  <c:v>0.888888888888889</c:v>
                </c:pt>
                <c:pt idx="128">
                  <c:v>0.888888888888889</c:v>
                </c:pt>
                <c:pt idx="129">
                  <c:v>0.888888888888889</c:v>
                </c:pt>
                <c:pt idx="130">
                  <c:v>0.888888888888889</c:v>
                </c:pt>
                <c:pt idx="131">
                  <c:v>0.888888888888889</c:v>
                </c:pt>
                <c:pt idx="132">
                  <c:v>0.888888888888889</c:v>
                </c:pt>
                <c:pt idx="133">
                  <c:v>0.888888888888889</c:v>
                </c:pt>
                <c:pt idx="134">
                  <c:v>0.888888888888889</c:v>
                </c:pt>
                <c:pt idx="135">
                  <c:v>0.888888888888889</c:v>
                </c:pt>
                <c:pt idx="136">
                  <c:v>0.888888888888889</c:v>
                </c:pt>
                <c:pt idx="137">
                  <c:v>0.888888888888889</c:v>
                </c:pt>
                <c:pt idx="138">
                  <c:v>0.888888888888889</c:v>
                </c:pt>
                <c:pt idx="139">
                  <c:v>0.888888888888889</c:v>
                </c:pt>
                <c:pt idx="140">
                  <c:v>0.888888888888889</c:v>
                </c:pt>
                <c:pt idx="141">
                  <c:v>0.888888888888889</c:v>
                </c:pt>
                <c:pt idx="142">
                  <c:v>0.888888888888889</c:v>
                </c:pt>
                <c:pt idx="143">
                  <c:v>0.888888888888889</c:v>
                </c:pt>
                <c:pt idx="144">
                  <c:v>0.888888888888889</c:v>
                </c:pt>
                <c:pt idx="145">
                  <c:v>0.888888888888889</c:v>
                </c:pt>
                <c:pt idx="146">
                  <c:v>0.888888888888889</c:v>
                </c:pt>
                <c:pt idx="147">
                  <c:v>0.888888888888889</c:v>
                </c:pt>
                <c:pt idx="148">
                  <c:v>0.888888888888889</c:v>
                </c:pt>
                <c:pt idx="149">
                  <c:v>0.888888888888889</c:v>
                </c:pt>
                <c:pt idx="150">
                  <c:v>0.888888888888889</c:v>
                </c:pt>
                <c:pt idx="151">
                  <c:v>0.888888888888889</c:v>
                </c:pt>
                <c:pt idx="152">
                  <c:v>0.888888888888889</c:v>
                </c:pt>
                <c:pt idx="153">
                  <c:v>0.888888888888889</c:v>
                </c:pt>
                <c:pt idx="154">
                  <c:v>0.888888888888889</c:v>
                </c:pt>
                <c:pt idx="155">
                  <c:v>0.944444444444444</c:v>
                </c:pt>
                <c:pt idx="156">
                  <c:v>0.944444444444444</c:v>
                </c:pt>
                <c:pt idx="157">
                  <c:v>0.944444444444444</c:v>
                </c:pt>
                <c:pt idx="158">
                  <c:v>0.944444444444444</c:v>
                </c:pt>
                <c:pt idx="159">
                  <c:v>0.944444444444444</c:v>
                </c:pt>
                <c:pt idx="160">
                  <c:v>0.944444444444444</c:v>
                </c:pt>
                <c:pt idx="161">
                  <c:v>0.944444444444444</c:v>
                </c:pt>
                <c:pt idx="162">
                  <c:v>0.944444444444444</c:v>
                </c:pt>
                <c:pt idx="163">
                  <c:v>0.944444444444444</c:v>
                </c:pt>
                <c:pt idx="164">
                  <c:v>0.944444444444444</c:v>
                </c:pt>
                <c:pt idx="165">
                  <c:v>0.944444444444444</c:v>
                </c:pt>
                <c:pt idx="166">
                  <c:v>0.944444444444444</c:v>
                </c:pt>
                <c:pt idx="167">
                  <c:v>0.944444444444444</c:v>
                </c:pt>
                <c:pt idx="168">
                  <c:v>0.944444444444444</c:v>
                </c:pt>
                <c:pt idx="169">
                  <c:v>0.944444444444444</c:v>
                </c:pt>
                <c:pt idx="170">
                  <c:v>0.944444444444444</c:v>
                </c:pt>
                <c:pt idx="171">
                  <c:v>0.944444444444444</c:v>
                </c:pt>
                <c:pt idx="172">
                  <c:v>0.944444444444444</c:v>
                </c:pt>
                <c:pt idx="173">
                  <c:v>0.944444444444444</c:v>
                </c:pt>
                <c:pt idx="174">
                  <c:v>0.944444444444444</c:v>
                </c:pt>
                <c:pt idx="175">
                  <c:v>0.944444444444444</c:v>
                </c:pt>
                <c:pt idx="176">
                  <c:v>0.944444444444444</c:v>
                </c:pt>
                <c:pt idx="177">
                  <c:v>0.944444444444444</c:v>
                </c:pt>
                <c:pt idx="178">
                  <c:v>0.944444444444444</c:v>
                </c:pt>
                <c:pt idx="179">
                  <c:v>0.944444444444444</c:v>
                </c:pt>
                <c:pt idx="180">
                  <c:v>0.944444444444444</c:v>
                </c:pt>
                <c:pt idx="181">
                  <c:v>0.944444444444444</c:v>
                </c:pt>
                <c:pt idx="182">
                  <c:v>0.944444444444444</c:v>
                </c:pt>
                <c:pt idx="183">
                  <c:v>0.944444444444444</c:v>
                </c:pt>
                <c:pt idx="184">
                  <c:v>0.944444444444444</c:v>
                </c:pt>
                <c:pt idx="185">
                  <c:v>0.944444444444444</c:v>
                </c:pt>
                <c:pt idx="186">
                  <c:v>0.944444444444444</c:v>
                </c:pt>
                <c:pt idx="187">
                  <c:v>0.944444444444444</c:v>
                </c:pt>
                <c:pt idx="188">
                  <c:v>0.944444444444444</c:v>
                </c:pt>
                <c:pt idx="189">
                  <c:v>0.944444444444444</c:v>
                </c:pt>
                <c:pt idx="190">
                  <c:v>0.944444444444444</c:v>
                </c:pt>
                <c:pt idx="191">
                  <c:v>0.944444444444444</c:v>
                </c:pt>
                <c:pt idx="192">
                  <c:v>0.944444444444444</c:v>
                </c:pt>
                <c:pt idx="193">
                  <c:v>0.944444444444444</c:v>
                </c:pt>
                <c:pt idx="194">
                  <c:v>0.944444444444444</c:v>
                </c:pt>
                <c:pt idx="195">
                  <c:v>0.944444444444444</c:v>
                </c:pt>
                <c:pt idx="196">
                  <c:v>0.944444444444444</c:v>
                </c:pt>
                <c:pt idx="197">
                  <c:v>0.944444444444444</c:v>
                </c:pt>
                <c:pt idx="198">
                  <c:v>0.944444444444444</c:v>
                </c:pt>
                <c:pt idx="199">
                  <c:v>0.944444444444444</c:v>
                </c:pt>
                <c:pt idx="200">
                  <c:v>0.944444444444444</c:v>
                </c:pt>
                <c:pt idx="201">
                  <c:v>0.944444444444444</c:v>
                </c:pt>
                <c:pt idx="202">
                  <c:v>0.944444444444444</c:v>
                </c:pt>
                <c:pt idx="203">
                  <c:v>0.944444444444444</c:v>
                </c:pt>
                <c:pt idx="204">
                  <c:v>0.944444444444444</c:v>
                </c:pt>
                <c:pt idx="205">
                  <c:v>1.0</c:v>
                </c:pt>
              </c:numCache>
            </c:numRef>
          </c:val>
        </c:ser>
        <c:ser>
          <c:idx val="1"/>
          <c:order val="1"/>
          <c:tx>
            <c:strRef>
              <c:f>'Time to prediction (2)'!$H$1</c:f>
              <c:strCache>
                <c:ptCount val="1"/>
                <c:pt idx="0">
                  <c:v>Cumulative late predictions</c:v>
                </c:pt>
              </c:strCache>
            </c:strRef>
          </c:tx>
          <c:invertIfNegative val="0"/>
          <c:cat>
            <c:numRef>
              <c:f>'Time to prediction (2)'!$A$2:$A$207</c:f>
              <c:numCache>
                <c:formatCode>General</c:formatCode>
                <c:ptCount val="206"/>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pt idx="50">
                  <c:v>51.0</c:v>
                </c:pt>
                <c:pt idx="51">
                  <c:v>52.0</c:v>
                </c:pt>
                <c:pt idx="52">
                  <c:v>53.0</c:v>
                </c:pt>
                <c:pt idx="53">
                  <c:v>54.0</c:v>
                </c:pt>
                <c:pt idx="54">
                  <c:v>55.0</c:v>
                </c:pt>
                <c:pt idx="55">
                  <c:v>56.0</c:v>
                </c:pt>
                <c:pt idx="56">
                  <c:v>57.0</c:v>
                </c:pt>
                <c:pt idx="57">
                  <c:v>58.0</c:v>
                </c:pt>
                <c:pt idx="58">
                  <c:v>59.0</c:v>
                </c:pt>
                <c:pt idx="59">
                  <c:v>60.0</c:v>
                </c:pt>
                <c:pt idx="60">
                  <c:v>61.0</c:v>
                </c:pt>
                <c:pt idx="61">
                  <c:v>62.0</c:v>
                </c:pt>
                <c:pt idx="62">
                  <c:v>63.0</c:v>
                </c:pt>
                <c:pt idx="63">
                  <c:v>64.0</c:v>
                </c:pt>
                <c:pt idx="64">
                  <c:v>65.0</c:v>
                </c:pt>
                <c:pt idx="65">
                  <c:v>66.0</c:v>
                </c:pt>
                <c:pt idx="66">
                  <c:v>67.0</c:v>
                </c:pt>
                <c:pt idx="67">
                  <c:v>68.0</c:v>
                </c:pt>
                <c:pt idx="68">
                  <c:v>69.0</c:v>
                </c:pt>
                <c:pt idx="69">
                  <c:v>70.0</c:v>
                </c:pt>
                <c:pt idx="70">
                  <c:v>71.0</c:v>
                </c:pt>
                <c:pt idx="71">
                  <c:v>72.0</c:v>
                </c:pt>
                <c:pt idx="72">
                  <c:v>73.0</c:v>
                </c:pt>
                <c:pt idx="73">
                  <c:v>74.0</c:v>
                </c:pt>
                <c:pt idx="74">
                  <c:v>75.0</c:v>
                </c:pt>
                <c:pt idx="75">
                  <c:v>76.0</c:v>
                </c:pt>
                <c:pt idx="76">
                  <c:v>77.0</c:v>
                </c:pt>
                <c:pt idx="77">
                  <c:v>78.0</c:v>
                </c:pt>
                <c:pt idx="78">
                  <c:v>79.0</c:v>
                </c:pt>
                <c:pt idx="79">
                  <c:v>80.0</c:v>
                </c:pt>
                <c:pt idx="80">
                  <c:v>81.0</c:v>
                </c:pt>
                <c:pt idx="81">
                  <c:v>82.0</c:v>
                </c:pt>
                <c:pt idx="82">
                  <c:v>83.0</c:v>
                </c:pt>
                <c:pt idx="83">
                  <c:v>84.0</c:v>
                </c:pt>
                <c:pt idx="84">
                  <c:v>85.0</c:v>
                </c:pt>
                <c:pt idx="85">
                  <c:v>86.0</c:v>
                </c:pt>
                <c:pt idx="86">
                  <c:v>87.0</c:v>
                </c:pt>
                <c:pt idx="87">
                  <c:v>88.0</c:v>
                </c:pt>
                <c:pt idx="88">
                  <c:v>89.0</c:v>
                </c:pt>
                <c:pt idx="89">
                  <c:v>90.0</c:v>
                </c:pt>
                <c:pt idx="90">
                  <c:v>91.0</c:v>
                </c:pt>
                <c:pt idx="91">
                  <c:v>92.0</c:v>
                </c:pt>
                <c:pt idx="92">
                  <c:v>93.0</c:v>
                </c:pt>
                <c:pt idx="93">
                  <c:v>94.0</c:v>
                </c:pt>
                <c:pt idx="94">
                  <c:v>95.0</c:v>
                </c:pt>
                <c:pt idx="95">
                  <c:v>96.0</c:v>
                </c:pt>
                <c:pt idx="96">
                  <c:v>97.0</c:v>
                </c:pt>
                <c:pt idx="97">
                  <c:v>98.0</c:v>
                </c:pt>
                <c:pt idx="98">
                  <c:v>99.0</c:v>
                </c:pt>
                <c:pt idx="99">
                  <c:v>100.0</c:v>
                </c:pt>
                <c:pt idx="100">
                  <c:v>101.0</c:v>
                </c:pt>
                <c:pt idx="101">
                  <c:v>102.0</c:v>
                </c:pt>
                <c:pt idx="102">
                  <c:v>103.0</c:v>
                </c:pt>
                <c:pt idx="103">
                  <c:v>104.0</c:v>
                </c:pt>
                <c:pt idx="104">
                  <c:v>105.0</c:v>
                </c:pt>
                <c:pt idx="105">
                  <c:v>106.0</c:v>
                </c:pt>
                <c:pt idx="106">
                  <c:v>107.0</c:v>
                </c:pt>
                <c:pt idx="107">
                  <c:v>108.0</c:v>
                </c:pt>
                <c:pt idx="108">
                  <c:v>109.0</c:v>
                </c:pt>
                <c:pt idx="109">
                  <c:v>110.0</c:v>
                </c:pt>
                <c:pt idx="110">
                  <c:v>111.0</c:v>
                </c:pt>
                <c:pt idx="111">
                  <c:v>112.0</c:v>
                </c:pt>
                <c:pt idx="112">
                  <c:v>113.0</c:v>
                </c:pt>
                <c:pt idx="113">
                  <c:v>114.0</c:v>
                </c:pt>
                <c:pt idx="114">
                  <c:v>115.0</c:v>
                </c:pt>
                <c:pt idx="115">
                  <c:v>116.0</c:v>
                </c:pt>
                <c:pt idx="116">
                  <c:v>117.0</c:v>
                </c:pt>
                <c:pt idx="117">
                  <c:v>118.0</c:v>
                </c:pt>
                <c:pt idx="118">
                  <c:v>119.0</c:v>
                </c:pt>
                <c:pt idx="119">
                  <c:v>120.0</c:v>
                </c:pt>
                <c:pt idx="120">
                  <c:v>121.0</c:v>
                </c:pt>
                <c:pt idx="121">
                  <c:v>122.0</c:v>
                </c:pt>
                <c:pt idx="122">
                  <c:v>123.0</c:v>
                </c:pt>
                <c:pt idx="123">
                  <c:v>124.0</c:v>
                </c:pt>
                <c:pt idx="124">
                  <c:v>125.0</c:v>
                </c:pt>
                <c:pt idx="125">
                  <c:v>126.0</c:v>
                </c:pt>
                <c:pt idx="126">
                  <c:v>127.0</c:v>
                </c:pt>
                <c:pt idx="127">
                  <c:v>128.0</c:v>
                </c:pt>
                <c:pt idx="128">
                  <c:v>129.0</c:v>
                </c:pt>
                <c:pt idx="129">
                  <c:v>130.0</c:v>
                </c:pt>
                <c:pt idx="130">
                  <c:v>131.0</c:v>
                </c:pt>
                <c:pt idx="131">
                  <c:v>132.0</c:v>
                </c:pt>
                <c:pt idx="132">
                  <c:v>133.0</c:v>
                </c:pt>
                <c:pt idx="133">
                  <c:v>134.0</c:v>
                </c:pt>
                <c:pt idx="134">
                  <c:v>135.0</c:v>
                </c:pt>
                <c:pt idx="135">
                  <c:v>136.0</c:v>
                </c:pt>
                <c:pt idx="136">
                  <c:v>137.0</c:v>
                </c:pt>
                <c:pt idx="137">
                  <c:v>138.0</c:v>
                </c:pt>
                <c:pt idx="138">
                  <c:v>139.0</c:v>
                </c:pt>
                <c:pt idx="139">
                  <c:v>140.0</c:v>
                </c:pt>
                <c:pt idx="140">
                  <c:v>141.0</c:v>
                </c:pt>
                <c:pt idx="141">
                  <c:v>142.0</c:v>
                </c:pt>
                <c:pt idx="142">
                  <c:v>143.0</c:v>
                </c:pt>
                <c:pt idx="143">
                  <c:v>144.0</c:v>
                </c:pt>
                <c:pt idx="144">
                  <c:v>145.0</c:v>
                </c:pt>
                <c:pt idx="145">
                  <c:v>146.0</c:v>
                </c:pt>
                <c:pt idx="146">
                  <c:v>147.0</c:v>
                </c:pt>
                <c:pt idx="147">
                  <c:v>148.0</c:v>
                </c:pt>
                <c:pt idx="148">
                  <c:v>149.0</c:v>
                </c:pt>
                <c:pt idx="149">
                  <c:v>150.0</c:v>
                </c:pt>
                <c:pt idx="150">
                  <c:v>151.0</c:v>
                </c:pt>
                <c:pt idx="151">
                  <c:v>152.0</c:v>
                </c:pt>
                <c:pt idx="152">
                  <c:v>153.0</c:v>
                </c:pt>
                <c:pt idx="153">
                  <c:v>154.0</c:v>
                </c:pt>
                <c:pt idx="154">
                  <c:v>155.0</c:v>
                </c:pt>
                <c:pt idx="155">
                  <c:v>156.0</c:v>
                </c:pt>
                <c:pt idx="156">
                  <c:v>157.0</c:v>
                </c:pt>
                <c:pt idx="157">
                  <c:v>158.0</c:v>
                </c:pt>
                <c:pt idx="158">
                  <c:v>159.0</c:v>
                </c:pt>
                <c:pt idx="159">
                  <c:v>160.0</c:v>
                </c:pt>
                <c:pt idx="160">
                  <c:v>161.0</c:v>
                </c:pt>
                <c:pt idx="161">
                  <c:v>162.0</c:v>
                </c:pt>
                <c:pt idx="162">
                  <c:v>163.0</c:v>
                </c:pt>
                <c:pt idx="163">
                  <c:v>164.0</c:v>
                </c:pt>
                <c:pt idx="164">
                  <c:v>165.0</c:v>
                </c:pt>
                <c:pt idx="165">
                  <c:v>166.0</c:v>
                </c:pt>
                <c:pt idx="166">
                  <c:v>167.0</c:v>
                </c:pt>
                <c:pt idx="167">
                  <c:v>168.0</c:v>
                </c:pt>
                <c:pt idx="168">
                  <c:v>169.0</c:v>
                </c:pt>
                <c:pt idx="169">
                  <c:v>170.0</c:v>
                </c:pt>
                <c:pt idx="170">
                  <c:v>171.0</c:v>
                </c:pt>
                <c:pt idx="171">
                  <c:v>172.0</c:v>
                </c:pt>
                <c:pt idx="172">
                  <c:v>173.0</c:v>
                </c:pt>
                <c:pt idx="173">
                  <c:v>174.0</c:v>
                </c:pt>
                <c:pt idx="174">
                  <c:v>175.0</c:v>
                </c:pt>
                <c:pt idx="175">
                  <c:v>176.0</c:v>
                </c:pt>
                <c:pt idx="176">
                  <c:v>177.0</c:v>
                </c:pt>
                <c:pt idx="177">
                  <c:v>178.0</c:v>
                </c:pt>
                <c:pt idx="178">
                  <c:v>179.0</c:v>
                </c:pt>
                <c:pt idx="179">
                  <c:v>180.0</c:v>
                </c:pt>
                <c:pt idx="180">
                  <c:v>181.0</c:v>
                </c:pt>
                <c:pt idx="181">
                  <c:v>182.0</c:v>
                </c:pt>
                <c:pt idx="182">
                  <c:v>183.0</c:v>
                </c:pt>
                <c:pt idx="183">
                  <c:v>184.0</c:v>
                </c:pt>
                <c:pt idx="184">
                  <c:v>185.0</c:v>
                </c:pt>
                <c:pt idx="185">
                  <c:v>186.0</c:v>
                </c:pt>
                <c:pt idx="186">
                  <c:v>187.0</c:v>
                </c:pt>
                <c:pt idx="187">
                  <c:v>188.0</c:v>
                </c:pt>
                <c:pt idx="188">
                  <c:v>189.0</c:v>
                </c:pt>
                <c:pt idx="189">
                  <c:v>190.0</c:v>
                </c:pt>
                <c:pt idx="190">
                  <c:v>191.0</c:v>
                </c:pt>
                <c:pt idx="191">
                  <c:v>192.0</c:v>
                </c:pt>
                <c:pt idx="192">
                  <c:v>193.0</c:v>
                </c:pt>
                <c:pt idx="193">
                  <c:v>194.0</c:v>
                </c:pt>
                <c:pt idx="194">
                  <c:v>195.0</c:v>
                </c:pt>
                <c:pt idx="195">
                  <c:v>196.0</c:v>
                </c:pt>
                <c:pt idx="196">
                  <c:v>197.0</c:v>
                </c:pt>
                <c:pt idx="197">
                  <c:v>198.0</c:v>
                </c:pt>
                <c:pt idx="198">
                  <c:v>199.0</c:v>
                </c:pt>
                <c:pt idx="199">
                  <c:v>200.0</c:v>
                </c:pt>
                <c:pt idx="200">
                  <c:v>201.0</c:v>
                </c:pt>
                <c:pt idx="201">
                  <c:v>202.0</c:v>
                </c:pt>
                <c:pt idx="202">
                  <c:v>203.0</c:v>
                </c:pt>
                <c:pt idx="203">
                  <c:v>204.0</c:v>
                </c:pt>
                <c:pt idx="204">
                  <c:v>205.0</c:v>
                </c:pt>
                <c:pt idx="205">
                  <c:v>206.0</c:v>
                </c:pt>
              </c:numCache>
            </c:numRef>
          </c:cat>
          <c:val>
            <c:numRef>
              <c:f>'Time to prediction (2)'!$H$2:$H$207</c:f>
              <c:numCache>
                <c:formatCode>General</c:formatCode>
                <c:ptCount val="206"/>
                <c:pt idx="0">
                  <c:v>0.0</c:v>
                </c:pt>
                <c:pt idx="1">
                  <c:v>0.0</c:v>
                </c:pt>
                <c:pt idx="2">
                  <c:v>0.0</c:v>
                </c:pt>
                <c:pt idx="3">
                  <c:v>0.0</c:v>
                </c:pt>
                <c:pt idx="4">
                  <c:v>0.0</c:v>
                </c:pt>
                <c:pt idx="5">
                  <c:v>0.0</c:v>
                </c:pt>
                <c:pt idx="6">
                  <c:v>0.0</c:v>
                </c:pt>
                <c:pt idx="7">
                  <c:v>0.0</c:v>
                </c:pt>
                <c:pt idx="8">
                  <c:v>0.025</c:v>
                </c:pt>
                <c:pt idx="9">
                  <c:v>0.025</c:v>
                </c:pt>
                <c:pt idx="10">
                  <c:v>0.05</c:v>
                </c:pt>
                <c:pt idx="11">
                  <c:v>0.05</c:v>
                </c:pt>
                <c:pt idx="12">
                  <c:v>0.05</c:v>
                </c:pt>
                <c:pt idx="13">
                  <c:v>0.05</c:v>
                </c:pt>
                <c:pt idx="14">
                  <c:v>0.075</c:v>
                </c:pt>
                <c:pt idx="15">
                  <c:v>0.1</c:v>
                </c:pt>
                <c:pt idx="16">
                  <c:v>0.125</c:v>
                </c:pt>
                <c:pt idx="17">
                  <c:v>0.125</c:v>
                </c:pt>
                <c:pt idx="18">
                  <c:v>0.225</c:v>
                </c:pt>
                <c:pt idx="19">
                  <c:v>0.275</c:v>
                </c:pt>
                <c:pt idx="20">
                  <c:v>0.325</c:v>
                </c:pt>
                <c:pt idx="21">
                  <c:v>0.325</c:v>
                </c:pt>
                <c:pt idx="22">
                  <c:v>0.325</c:v>
                </c:pt>
                <c:pt idx="23">
                  <c:v>0.375</c:v>
                </c:pt>
                <c:pt idx="24">
                  <c:v>0.375</c:v>
                </c:pt>
                <c:pt idx="25">
                  <c:v>0.375</c:v>
                </c:pt>
                <c:pt idx="26">
                  <c:v>0.375</c:v>
                </c:pt>
                <c:pt idx="27">
                  <c:v>0.4</c:v>
                </c:pt>
                <c:pt idx="28">
                  <c:v>0.425</c:v>
                </c:pt>
                <c:pt idx="29">
                  <c:v>0.45</c:v>
                </c:pt>
                <c:pt idx="30">
                  <c:v>0.525</c:v>
                </c:pt>
                <c:pt idx="31">
                  <c:v>0.525</c:v>
                </c:pt>
                <c:pt idx="32">
                  <c:v>0.525</c:v>
                </c:pt>
                <c:pt idx="33">
                  <c:v>0.55</c:v>
                </c:pt>
                <c:pt idx="34">
                  <c:v>0.55</c:v>
                </c:pt>
                <c:pt idx="35">
                  <c:v>0.55</c:v>
                </c:pt>
                <c:pt idx="36">
                  <c:v>0.55</c:v>
                </c:pt>
                <c:pt idx="37">
                  <c:v>0.55</c:v>
                </c:pt>
                <c:pt idx="38">
                  <c:v>0.575</c:v>
                </c:pt>
                <c:pt idx="39">
                  <c:v>0.575</c:v>
                </c:pt>
                <c:pt idx="40">
                  <c:v>0.625</c:v>
                </c:pt>
                <c:pt idx="41">
                  <c:v>0.625</c:v>
                </c:pt>
                <c:pt idx="42">
                  <c:v>0.625</c:v>
                </c:pt>
                <c:pt idx="43">
                  <c:v>0.625</c:v>
                </c:pt>
                <c:pt idx="44">
                  <c:v>0.625</c:v>
                </c:pt>
                <c:pt idx="45">
                  <c:v>0.625</c:v>
                </c:pt>
                <c:pt idx="46">
                  <c:v>0.65</c:v>
                </c:pt>
                <c:pt idx="47">
                  <c:v>0.65</c:v>
                </c:pt>
                <c:pt idx="48">
                  <c:v>0.65</c:v>
                </c:pt>
                <c:pt idx="49">
                  <c:v>0.65</c:v>
                </c:pt>
                <c:pt idx="50">
                  <c:v>0.7</c:v>
                </c:pt>
                <c:pt idx="51">
                  <c:v>0.725</c:v>
                </c:pt>
                <c:pt idx="52">
                  <c:v>0.725</c:v>
                </c:pt>
                <c:pt idx="53">
                  <c:v>0.725</c:v>
                </c:pt>
                <c:pt idx="54">
                  <c:v>0.725</c:v>
                </c:pt>
                <c:pt idx="55">
                  <c:v>0.725</c:v>
                </c:pt>
                <c:pt idx="56">
                  <c:v>0.725</c:v>
                </c:pt>
                <c:pt idx="57">
                  <c:v>0.725</c:v>
                </c:pt>
                <c:pt idx="58">
                  <c:v>0.75</c:v>
                </c:pt>
                <c:pt idx="59">
                  <c:v>0.75</c:v>
                </c:pt>
                <c:pt idx="60">
                  <c:v>0.75</c:v>
                </c:pt>
                <c:pt idx="61">
                  <c:v>0.75</c:v>
                </c:pt>
                <c:pt idx="62">
                  <c:v>0.75</c:v>
                </c:pt>
                <c:pt idx="63">
                  <c:v>0.75</c:v>
                </c:pt>
                <c:pt idx="64">
                  <c:v>0.75</c:v>
                </c:pt>
                <c:pt idx="65">
                  <c:v>0.75</c:v>
                </c:pt>
                <c:pt idx="66">
                  <c:v>0.75</c:v>
                </c:pt>
                <c:pt idx="67">
                  <c:v>0.75</c:v>
                </c:pt>
                <c:pt idx="68">
                  <c:v>0.75</c:v>
                </c:pt>
                <c:pt idx="69">
                  <c:v>0.75</c:v>
                </c:pt>
                <c:pt idx="70">
                  <c:v>0.75</c:v>
                </c:pt>
                <c:pt idx="71">
                  <c:v>0.75</c:v>
                </c:pt>
                <c:pt idx="72">
                  <c:v>0.75</c:v>
                </c:pt>
                <c:pt idx="73">
                  <c:v>0.75</c:v>
                </c:pt>
                <c:pt idx="74">
                  <c:v>0.75</c:v>
                </c:pt>
                <c:pt idx="75">
                  <c:v>0.75</c:v>
                </c:pt>
                <c:pt idx="76">
                  <c:v>0.75</c:v>
                </c:pt>
                <c:pt idx="77">
                  <c:v>0.75</c:v>
                </c:pt>
                <c:pt idx="78">
                  <c:v>0.75</c:v>
                </c:pt>
                <c:pt idx="79">
                  <c:v>0.75</c:v>
                </c:pt>
                <c:pt idx="80">
                  <c:v>0.775</c:v>
                </c:pt>
                <c:pt idx="81">
                  <c:v>0.775</c:v>
                </c:pt>
                <c:pt idx="82">
                  <c:v>0.775</c:v>
                </c:pt>
                <c:pt idx="83">
                  <c:v>0.775</c:v>
                </c:pt>
                <c:pt idx="84">
                  <c:v>0.775</c:v>
                </c:pt>
                <c:pt idx="85">
                  <c:v>0.775</c:v>
                </c:pt>
                <c:pt idx="86">
                  <c:v>0.775</c:v>
                </c:pt>
                <c:pt idx="87">
                  <c:v>0.775</c:v>
                </c:pt>
                <c:pt idx="88">
                  <c:v>0.775</c:v>
                </c:pt>
                <c:pt idx="89">
                  <c:v>0.775</c:v>
                </c:pt>
                <c:pt idx="90">
                  <c:v>0.775</c:v>
                </c:pt>
                <c:pt idx="91">
                  <c:v>0.775</c:v>
                </c:pt>
                <c:pt idx="92">
                  <c:v>0.775</c:v>
                </c:pt>
                <c:pt idx="93">
                  <c:v>0.8</c:v>
                </c:pt>
                <c:pt idx="94">
                  <c:v>0.825</c:v>
                </c:pt>
                <c:pt idx="95">
                  <c:v>0.825</c:v>
                </c:pt>
                <c:pt idx="96">
                  <c:v>0.825</c:v>
                </c:pt>
                <c:pt idx="97">
                  <c:v>0.825</c:v>
                </c:pt>
                <c:pt idx="98">
                  <c:v>0.825</c:v>
                </c:pt>
                <c:pt idx="99">
                  <c:v>0.825</c:v>
                </c:pt>
                <c:pt idx="100">
                  <c:v>0.925</c:v>
                </c:pt>
                <c:pt idx="101">
                  <c:v>0.925</c:v>
                </c:pt>
                <c:pt idx="102">
                  <c:v>0.925</c:v>
                </c:pt>
                <c:pt idx="103">
                  <c:v>0.925</c:v>
                </c:pt>
                <c:pt idx="104">
                  <c:v>0.925</c:v>
                </c:pt>
                <c:pt idx="105">
                  <c:v>0.925</c:v>
                </c:pt>
                <c:pt idx="106">
                  <c:v>0.925</c:v>
                </c:pt>
                <c:pt idx="107">
                  <c:v>0.925</c:v>
                </c:pt>
                <c:pt idx="108">
                  <c:v>0.925</c:v>
                </c:pt>
                <c:pt idx="109">
                  <c:v>0.925</c:v>
                </c:pt>
                <c:pt idx="110">
                  <c:v>0.925</c:v>
                </c:pt>
                <c:pt idx="111">
                  <c:v>0.925</c:v>
                </c:pt>
                <c:pt idx="112">
                  <c:v>0.925</c:v>
                </c:pt>
                <c:pt idx="113">
                  <c:v>0.925</c:v>
                </c:pt>
                <c:pt idx="114">
                  <c:v>0.925</c:v>
                </c:pt>
                <c:pt idx="115">
                  <c:v>0.925</c:v>
                </c:pt>
                <c:pt idx="116">
                  <c:v>0.925</c:v>
                </c:pt>
                <c:pt idx="117">
                  <c:v>0.925</c:v>
                </c:pt>
                <c:pt idx="118">
                  <c:v>0.925</c:v>
                </c:pt>
                <c:pt idx="119">
                  <c:v>0.925</c:v>
                </c:pt>
                <c:pt idx="120">
                  <c:v>0.925</c:v>
                </c:pt>
                <c:pt idx="121">
                  <c:v>0.925</c:v>
                </c:pt>
                <c:pt idx="122">
                  <c:v>0.925</c:v>
                </c:pt>
                <c:pt idx="123">
                  <c:v>0.925</c:v>
                </c:pt>
                <c:pt idx="124">
                  <c:v>0.925</c:v>
                </c:pt>
                <c:pt idx="125">
                  <c:v>0.925</c:v>
                </c:pt>
                <c:pt idx="126">
                  <c:v>0.925</c:v>
                </c:pt>
                <c:pt idx="127">
                  <c:v>0.925</c:v>
                </c:pt>
                <c:pt idx="128">
                  <c:v>0.925</c:v>
                </c:pt>
                <c:pt idx="129">
                  <c:v>0.925</c:v>
                </c:pt>
                <c:pt idx="130">
                  <c:v>0.925</c:v>
                </c:pt>
                <c:pt idx="131">
                  <c:v>0.925</c:v>
                </c:pt>
                <c:pt idx="132">
                  <c:v>0.925</c:v>
                </c:pt>
                <c:pt idx="133">
                  <c:v>0.925</c:v>
                </c:pt>
                <c:pt idx="134">
                  <c:v>0.925</c:v>
                </c:pt>
                <c:pt idx="135">
                  <c:v>0.925</c:v>
                </c:pt>
                <c:pt idx="136">
                  <c:v>0.925</c:v>
                </c:pt>
                <c:pt idx="137">
                  <c:v>0.925</c:v>
                </c:pt>
                <c:pt idx="138">
                  <c:v>0.925</c:v>
                </c:pt>
                <c:pt idx="139">
                  <c:v>0.925</c:v>
                </c:pt>
                <c:pt idx="140">
                  <c:v>0.925</c:v>
                </c:pt>
                <c:pt idx="141">
                  <c:v>0.925</c:v>
                </c:pt>
                <c:pt idx="142">
                  <c:v>0.925</c:v>
                </c:pt>
                <c:pt idx="143">
                  <c:v>0.925</c:v>
                </c:pt>
                <c:pt idx="144">
                  <c:v>0.925</c:v>
                </c:pt>
                <c:pt idx="145">
                  <c:v>0.925</c:v>
                </c:pt>
                <c:pt idx="146">
                  <c:v>0.925</c:v>
                </c:pt>
                <c:pt idx="147">
                  <c:v>0.925</c:v>
                </c:pt>
                <c:pt idx="148">
                  <c:v>0.925</c:v>
                </c:pt>
                <c:pt idx="149">
                  <c:v>0.925</c:v>
                </c:pt>
                <c:pt idx="150">
                  <c:v>0.925</c:v>
                </c:pt>
                <c:pt idx="151">
                  <c:v>0.925</c:v>
                </c:pt>
                <c:pt idx="152">
                  <c:v>0.925</c:v>
                </c:pt>
                <c:pt idx="153">
                  <c:v>0.925</c:v>
                </c:pt>
                <c:pt idx="154">
                  <c:v>0.925</c:v>
                </c:pt>
                <c:pt idx="155">
                  <c:v>0.925</c:v>
                </c:pt>
                <c:pt idx="156">
                  <c:v>0.925</c:v>
                </c:pt>
                <c:pt idx="157">
                  <c:v>0.925</c:v>
                </c:pt>
                <c:pt idx="158">
                  <c:v>0.925</c:v>
                </c:pt>
                <c:pt idx="159">
                  <c:v>0.925</c:v>
                </c:pt>
                <c:pt idx="160">
                  <c:v>0.925</c:v>
                </c:pt>
                <c:pt idx="161">
                  <c:v>0.925</c:v>
                </c:pt>
                <c:pt idx="162">
                  <c:v>0.925</c:v>
                </c:pt>
                <c:pt idx="163">
                  <c:v>0.925</c:v>
                </c:pt>
                <c:pt idx="164">
                  <c:v>0.925</c:v>
                </c:pt>
                <c:pt idx="165">
                  <c:v>0.925</c:v>
                </c:pt>
                <c:pt idx="166">
                  <c:v>0.925</c:v>
                </c:pt>
                <c:pt idx="167">
                  <c:v>0.925</c:v>
                </c:pt>
                <c:pt idx="168">
                  <c:v>0.925</c:v>
                </c:pt>
                <c:pt idx="169">
                  <c:v>0.925</c:v>
                </c:pt>
                <c:pt idx="170">
                  <c:v>0.925</c:v>
                </c:pt>
                <c:pt idx="171">
                  <c:v>0.925</c:v>
                </c:pt>
                <c:pt idx="172">
                  <c:v>0.925</c:v>
                </c:pt>
                <c:pt idx="173">
                  <c:v>0.925</c:v>
                </c:pt>
                <c:pt idx="174">
                  <c:v>0.925</c:v>
                </c:pt>
                <c:pt idx="175">
                  <c:v>0.925</c:v>
                </c:pt>
                <c:pt idx="176">
                  <c:v>0.925</c:v>
                </c:pt>
                <c:pt idx="177">
                  <c:v>0.925</c:v>
                </c:pt>
                <c:pt idx="178">
                  <c:v>0.925</c:v>
                </c:pt>
                <c:pt idx="179">
                  <c:v>0.925</c:v>
                </c:pt>
                <c:pt idx="180">
                  <c:v>0.925</c:v>
                </c:pt>
                <c:pt idx="181">
                  <c:v>0.925</c:v>
                </c:pt>
                <c:pt idx="182">
                  <c:v>0.925</c:v>
                </c:pt>
                <c:pt idx="183">
                  <c:v>0.925</c:v>
                </c:pt>
                <c:pt idx="184">
                  <c:v>0.925</c:v>
                </c:pt>
                <c:pt idx="185">
                  <c:v>0.925</c:v>
                </c:pt>
                <c:pt idx="186">
                  <c:v>0.925</c:v>
                </c:pt>
                <c:pt idx="187">
                  <c:v>0.925</c:v>
                </c:pt>
                <c:pt idx="188">
                  <c:v>0.95</c:v>
                </c:pt>
                <c:pt idx="189">
                  <c:v>0.95</c:v>
                </c:pt>
                <c:pt idx="190">
                  <c:v>0.95</c:v>
                </c:pt>
                <c:pt idx="191">
                  <c:v>0.95</c:v>
                </c:pt>
                <c:pt idx="192">
                  <c:v>0.95</c:v>
                </c:pt>
                <c:pt idx="193">
                  <c:v>0.95</c:v>
                </c:pt>
                <c:pt idx="194">
                  <c:v>0.95</c:v>
                </c:pt>
                <c:pt idx="195">
                  <c:v>0.95</c:v>
                </c:pt>
                <c:pt idx="196">
                  <c:v>0.95</c:v>
                </c:pt>
                <c:pt idx="197">
                  <c:v>0.95</c:v>
                </c:pt>
                <c:pt idx="198">
                  <c:v>0.95</c:v>
                </c:pt>
                <c:pt idx="199">
                  <c:v>0.95</c:v>
                </c:pt>
                <c:pt idx="200">
                  <c:v>0.975</c:v>
                </c:pt>
                <c:pt idx="201">
                  <c:v>0.975</c:v>
                </c:pt>
                <c:pt idx="202">
                  <c:v>0.975</c:v>
                </c:pt>
                <c:pt idx="203">
                  <c:v>0.975</c:v>
                </c:pt>
                <c:pt idx="204">
                  <c:v>0.975</c:v>
                </c:pt>
                <c:pt idx="205">
                  <c:v>0.975</c:v>
                </c:pt>
              </c:numCache>
            </c:numRef>
          </c:val>
        </c:ser>
        <c:dLbls>
          <c:showLegendKey val="0"/>
          <c:showVal val="0"/>
          <c:showCatName val="0"/>
          <c:showSerName val="0"/>
          <c:showPercent val="0"/>
          <c:showBubbleSize val="0"/>
        </c:dLbls>
        <c:gapWidth val="150"/>
        <c:axId val="-2066763432"/>
        <c:axId val="-2066760456"/>
      </c:barChart>
      <c:catAx>
        <c:axId val="-2066763432"/>
        <c:scaling>
          <c:orientation val="minMax"/>
        </c:scaling>
        <c:delete val="0"/>
        <c:axPos val="b"/>
        <c:numFmt formatCode="General" sourceLinked="1"/>
        <c:majorTickMark val="out"/>
        <c:minorTickMark val="none"/>
        <c:tickLblPos val="nextTo"/>
        <c:crossAx val="-2066760456"/>
        <c:crosses val="autoZero"/>
        <c:auto val="1"/>
        <c:lblAlgn val="ctr"/>
        <c:lblOffset val="100"/>
        <c:noMultiLvlLbl val="0"/>
      </c:catAx>
      <c:valAx>
        <c:axId val="-2066760456"/>
        <c:scaling>
          <c:orientation val="minMax"/>
        </c:scaling>
        <c:delete val="0"/>
        <c:axPos val="l"/>
        <c:majorGridlines/>
        <c:numFmt formatCode="General" sourceLinked="1"/>
        <c:majorTickMark val="out"/>
        <c:minorTickMark val="none"/>
        <c:tickLblPos val="nextTo"/>
        <c:crossAx val="-2066763432"/>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baseline="0"/>
              <a:t>Survey medians and </a:t>
            </a:r>
            <a:r>
              <a:rPr lang="en-US" sz="1800" b="1" i="0" u="none" strike="noStrike" baseline="0">
                <a:effectLst/>
              </a:rPr>
              <a:t>minPY</a:t>
            </a:r>
            <a:endParaRPr lang="en-US" baseline="0"/>
          </a:p>
        </c:rich>
      </c:tx>
      <c:overlay val="0"/>
    </c:title>
    <c:autoTitleDeleted val="0"/>
    <c:plotArea>
      <c:layout/>
      <c:scatterChart>
        <c:scatterStyle val="lineMarker"/>
        <c:varyColors val="0"/>
        <c:ser>
          <c:idx val="1"/>
          <c:order val="1"/>
          <c:tx>
            <c:strRef>
              <c:f>'Basic statistics'!$U$65</c:f>
              <c:strCache>
                <c:ptCount val="1"/>
                <c:pt idx="0">
                  <c:v>Median or 50%</c:v>
                </c:pt>
              </c:strCache>
            </c:strRef>
          </c:tx>
          <c:spPr>
            <a:ln w="47625">
              <a:noFill/>
            </a:ln>
            <a:effectLst>
              <a:glow rad="152400">
                <a:schemeClr val="tx2">
                  <a:lumMod val="60000"/>
                  <a:lumOff val="40000"/>
                  <a:alpha val="92000"/>
                </a:schemeClr>
              </a:glow>
            </a:effectLst>
          </c:spPr>
          <c:marker>
            <c:symbol val="square"/>
            <c:size val="18"/>
            <c:spPr>
              <a:solidFill>
                <a:schemeClr val="accent2">
                  <a:lumMod val="60000"/>
                  <a:lumOff val="40000"/>
                  <a:alpha val="75000"/>
                </a:schemeClr>
              </a:solidFill>
              <a:ln>
                <a:solidFill>
                  <a:schemeClr val="accent2">
                    <a:lumMod val="50000"/>
                  </a:schemeClr>
                </a:solidFill>
              </a:ln>
              <a:effectLst>
                <a:glow rad="152400">
                  <a:schemeClr val="tx2">
                    <a:lumMod val="60000"/>
                    <a:lumOff val="40000"/>
                    <a:alpha val="92000"/>
                  </a:schemeClr>
                </a:glow>
              </a:effectLst>
            </c:spPr>
          </c:marker>
          <c:xVal>
            <c:numRef>
              <c:f>'Basic statistics'!$K$66:$K$77</c:f>
              <c:numCache>
                <c:formatCode>General</c:formatCode>
                <c:ptCount val="12"/>
                <c:pt idx="0">
                  <c:v>1972.0</c:v>
                </c:pt>
                <c:pt idx="1">
                  <c:v>2005.0</c:v>
                </c:pt>
                <c:pt idx="2">
                  <c:v>2006.0</c:v>
                </c:pt>
                <c:pt idx="3">
                  <c:v>2007.0</c:v>
                </c:pt>
                <c:pt idx="4">
                  <c:v>2009.0</c:v>
                </c:pt>
                <c:pt idx="5">
                  <c:v>2011.0</c:v>
                </c:pt>
                <c:pt idx="6">
                  <c:v>2012.0</c:v>
                </c:pt>
                <c:pt idx="7">
                  <c:v>2012.0</c:v>
                </c:pt>
                <c:pt idx="8">
                  <c:v>2012.0</c:v>
                </c:pt>
                <c:pt idx="9">
                  <c:v>2012.0</c:v>
                </c:pt>
                <c:pt idx="10">
                  <c:v>2013.0</c:v>
                </c:pt>
                <c:pt idx="11">
                  <c:v>2013.0</c:v>
                </c:pt>
              </c:numCache>
            </c:numRef>
          </c:xVal>
          <c:yVal>
            <c:numRef>
              <c:f>'Basic statistics'!$U$66:$U$77</c:f>
              <c:numCache>
                <c:formatCode>General</c:formatCode>
                <c:ptCount val="12"/>
                <c:pt idx="0">
                  <c:v>50.0</c:v>
                </c:pt>
                <c:pt idx="1">
                  <c:v>80.0</c:v>
                </c:pt>
                <c:pt idx="2">
                  <c:v>50.0</c:v>
                </c:pt>
                <c:pt idx="3">
                  <c:v>33.0</c:v>
                </c:pt>
                <c:pt idx="4">
                  <c:v>31.0</c:v>
                </c:pt>
                <c:pt idx="5">
                  <c:v>39.0</c:v>
                </c:pt>
                <c:pt idx="6">
                  <c:v>0.0</c:v>
                </c:pt>
                <c:pt idx="7">
                  <c:v>28.0</c:v>
                </c:pt>
                <c:pt idx="8">
                  <c:v>36.0</c:v>
                </c:pt>
                <c:pt idx="10">
                  <c:v>27.0</c:v>
                </c:pt>
                <c:pt idx="11">
                  <c:v>37.0</c:v>
                </c:pt>
              </c:numCache>
            </c:numRef>
          </c:yVal>
          <c:smooth val="0"/>
        </c:ser>
        <c:ser>
          <c:idx val="0"/>
          <c:order val="0"/>
          <c:tx>
            <c:strRef>
              <c:f>Data!$P$1</c:f>
              <c:strCache>
                <c:ptCount val="1"/>
                <c:pt idx="0">
                  <c:v>Time to AI after</c:v>
                </c:pt>
              </c:strCache>
            </c:strRef>
          </c:tx>
          <c:spPr>
            <a:ln w="47625">
              <a:noFill/>
            </a:ln>
          </c:spPr>
          <c:marker>
            <c:symbol val="x"/>
            <c:size val="13"/>
            <c:spPr>
              <a:ln>
                <a:solidFill>
                  <a:schemeClr val="tx2">
                    <a:lumMod val="75000"/>
                  </a:schemeClr>
                </a:solidFill>
              </a:ln>
            </c:spPr>
          </c:marker>
          <c:xVal>
            <c:numRef>
              <c:f>Data!$H$2:$H$95</c:f>
              <c:numCache>
                <c:formatCode>General</c:formatCode>
                <c:ptCount val="94"/>
                <c:pt idx="0">
                  <c:v>2012.0</c:v>
                </c:pt>
                <c:pt idx="1">
                  <c:v>2007.0</c:v>
                </c:pt>
                <c:pt idx="2">
                  <c:v>2001.0</c:v>
                </c:pt>
                <c:pt idx="3">
                  <c:v>2009.0</c:v>
                </c:pt>
                <c:pt idx="4">
                  <c:v>1995.0</c:v>
                </c:pt>
                <c:pt idx="5">
                  <c:v>2008.0</c:v>
                </c:pt>
                <c:pt idx="6">
                  <c:v>1970.0</c:v>
                </c:pt>
                <c:pt idx="7">
                  <c:v>1995.0</c:v>
                </c:pt>
                <c:pt idx="8">
                  <c:v>2008.0</c:v>
                </c:pt>
                <c:pt idx="9">
                  <c:v>2011.0</c:v>
                </c:pt>
                <c:pt idx="10">
                  <c:v>2012.0</c:v>
                </c:pt>
                <c:pt idx="11">
                  <c:v>2001.0</c:v>
                </c:pt>
                <c:pt idx="12">
                  <c:v>1998.0</c:v>
                </c:pt>
                <c:pt idx="13">
                  <c:v>2012.0</c:v>
                </c:pt>
                <c:pt idx="14">
                  <c:v>1995.0</c:v>
                </c:pt>
                <c:pt idx="15">
                  <c:v>2012.0</c:v>
                </c:pt>
                <c:pt idx="16">
                  <c:v>1994.0</c:v>
                </c:pt>
                <c:pt idx="17">
                  <c:v>2012.0</c:v>
                </c:pt>
                <c:pt idx="18">
                  <c:v>1995.0</c:v>
                </c:pt>
                <c:pt idx="19">
                  <c:v>2012.0</c:v>
                </c:pt>
                <c:pt idx="20">
                  <c:v>1962.0</c:v>
                </c:pt>
                <c:pt idx="21">
                  <c:v>2012.0</c:v>
                </c:pt>
                <c:pt idx="22">
                  <c:v>2004.0</c:v>
                </c:pt>
                <c:pt idx="23">
                  <c:v>2001.0</c:v>
                </c:pt>
                <c:pt idx="24">
                  <c:v>2006.0</c:v>
                </c:pt>
                <c:pt idx="25">
                  <c:v>2012.0</c:v>
                </c:pt>
                <c:pt idx="26">
                  <c:v>2008.0</c:v>
                </c:pt>
                <c:pt idx="27">
                  <c:v>2002.0</c:v>
                </c:pt>
                <c:pt idx="28">
                  <c:v>2012.0</c:v>
                </c:pt>
                <c:pt idx="29">
                  <c:v>2012.0</c:v>
                </c:pt>
                <c:pt idx="30">
                  <c:v>2002.0</c:v>
                </c:pt>
                <c:pt idx="31">
                  <c:v>2012.0</c:v>
                </c:pt>
                <c:pt idx="32">
                  <c:v>2011.0</c:v>
                </c:pt>
                <c:pt idx="33">
                  <c:v>2012.0</c:v>
                </c:pt>
                <c:pt idx="34">
                  <c:v>2012.0</c:v>
                </c:pt>
                <c:pt idx="35">
                  <c:v>2007.0</c:v>
                </c:pt>
                <c:pt idx="36">
                  <c:v>1970.0</c:v>
                </c:pt>
                <c:pt idx="37">
                  <c:v>1967.0</c:v>
                </c:pt>
                <c:pt idx="38">
                  <c:v>1977.0</c:v>
                </c:pt>
                <c:pt idx="39">
                  <c:v>1988.0</c:v>
                </c:pt>
                <c:pt idx="40">
                  <c:v>1998.0</c:v>
                </c:pt>
                <c:pt idx="41">
                  <c:v>1995.0</c:v>
                </c:pt>
                <c:pt idx="42">
                  <c:v>2012.0</c:v>
                </c:pt>
                <c:pt idx="43">
                  <c:v>2012.0</c:v>
                </c:pt>
                <c:pt idx="44">
                  <c:v>2012.0</c:v>
                </c:pt>
                <c:pt idx="45">
                  <c:v>2012.0</c:v>
                </c:pt>
                <c:pt idx="46">
                  <c:v>2007.0</c:v>
                </c:pt>
                <c:pt idx="47">
                  <c:v>2012.0</c:v>
                </c:pt>
                <c:pt idx="48">
                  <c:v>2012.0</c:v>
                </c:pt>
                <c:pt idx="49">
                  <c:v>2011.0</c:v>
                </c:pt>
                <c:pt idx="50">
                  <c:v>2009.0</c:v>
                </c:pt>
                <c:pt idx="51">
                  <c:v>1965.0</c:v>
                </c:pt>
                <c:pt idx="52">
                  <c:v>2003.0</c:v>
                </c:pt>
                <c:pt idx="53">
                  <c:v>2006.0</c:v>
                </c:pt>
                <c:pt idx="54">
                  <c:v>2011.0</c:v>
                </c:pt>
                <c:pt idx="55">
                  <c:v>1995.0</c:v>
                </c:pt>
                <c:pt idx="56">
                  <c:v>2012.0</c:v>
                </c:pt>
                <c:pt idx="57">
                  <c:v>2012.0</c:v>
                </c:pt>
                <c:pt idx="58">
                  <c:v>2012.0</c:v>
                </c:pt>
                <c:pt idx="59">
                  <c:v>1993.0</c:v>
                </c:pt>
                <c:pt idx="60">
                  <c:v>1988.0</c:v>
                </c:pt>
                <c:pt idx="61">
                  <c:v>2012.0</c:v>
                </c:pt>
                <c:pt idx="62">
                  <c:v>2004.0</c:v>
                </c:pt>
                <c:pt idx="63">
                  <c:v>2012.0</c:v>
                </c:pt>
                <c:pt idx="64">
                  <c:v>1999.0</c:v>
                </c:pt>
              </c:numCache>
            </c:numRef>
          </c:xVal>
          <c:yVal>
            <c:numRef>
              <c:f>Data!$P$2:$P$95</c:f>
              <c:numCache>
                <c:formatCode>General</c:formatCode>
                <c:ptCount val="94"/>
                <c:pt idx="0">
                  <c:v>14.0</c:v>
                </c:pt>
                <c:pt idx="1">
                  <c:v>200.0</c:v>
                </c:pt>
                <c:pt idx="2">
                  <c:v>100.0</c:v>
                </c:pt>
                <c:pt idx="3">
                  <c:v>30.0</c:v>
                </c:pt>
                <c:pt idx="4">
                  <c:v>35.0</c:v>
                </c:pt>
                <c:pt idx="5">
                  <c:v>0.0</c:v>
                </c:pt>
                <c:pt idx="6">
                  <c:v>15.0</c:v>
                </c:pt>
                <c:pt idx="7">
                  <c:v>55.0</c:v>
                </c:pt>
                <c:pt idx="8">
                  <c:v>0.0</c:v>
                </c:pt>
                <c:pt idx="9">
                  <c:v>29.0</c:v>
                </c:pt>
                <c:pt idx="10">
                  <c:v>1000.0</c:v>
                </c:pt>
                <c:pt idx="11">
                  <c:v>19.0</c:v>
                </c:pt>
                <c:pt idx="12">
                  <c:v>110.0</c:v>
                </c:pt>
                <c:pt idx="13">
                  <c:v>15.0</c:v>
                </c:pt>
                <c:pt idx="14">
                  <c:v>24.0</c:v>
                </c:pt>
                <c:pt idx="15">
                  <c:v>0.0</c:v>
                </c:pt>
                <c:pt idx="16">
                  <c:v>41.0</c:v>
                </c:pt>
                <c:pt idx="17">
                  <c:v>100.0</c:v>
                </c:pt>
                <c:pt idx="18">
                  <c:v>15.0</c:v>
                </c:pt>
                <c:pt idx="19">
                  <c:v>80.0</c:v>
                </c:pt>
                <c:pt idx="20">
                  <c:v>16.0</c:v>
                </c:pt>
                <c:pt idx="21">
                  <c:v>18.0</c:v>
                </c:pt>
                <c:pt idx="22">
                  <c:v>50.0</c:v>
                </c:pt>
                <c:pt idx="23">
                  <c:v>100.0</c:v>
                </c:pt>
                <c:pt idx="24">
                  <c:v>94.0</c:v>
                </c:pt>
                <c:pt idx="25">
                  <c:v>30.0</c:v>
                </c:pt>
                <c:pt idx="26">
                  <c:v>40.0</c:v>
                </c:pt>
                <c:pt idx="27">
                  <c:v>0.0</c:v>
                </c:pt>
                <c:pt idx="28">
                  <c:v>23.0</c:v>
                </c:pt>
                <c:pt idx="29">
                  <c:v>188.0</c:v>
                </c:pt>
                <c:pt idx="30">
                  <c:v>27.0</c:v>
                </c:pt>
                <c:pt idx="31">
                  <c:v>50.0</c:v>
                </c:pt>
                <c:pt idx="32">
                  <c:v>51.0</c:v>
                </c:pt>
                <c:pt idx="33">
                  <c:v>8.0</c:v>
                </c:pt>
                <c:pt idx="34">
                  <c:v>100.0</c:v>
                </c:pt>
                <c:pt idx="35">
                  <c:v>93.0</c:v>
                </c:pt>
                <c:pt idx="36">
                  <c:v>6.0</c:v>
                </c:pt>
                <c:pt idx="37">
                  <c:v>25.0</c:v>
                </c:pt>
                <c:pt idx="38">
                  <c:v>10.0</c:v>
                </c:pt>
                <c:pt idx="39">
                  <c:v>40.0</c:v>
                </c:pt>
                <c:pt idx="40">
                  <c:v>40.0</c:v>
                </c:pt>
                <c:pt idx="41">
                  <c:v>155.0</c:v>
                </c:pt>
                <c:pt idx="42">
                  <c:v>38.0</c:v>
                </c:pt>
                <c:pt idx="43">
                  <c:v>20.0</c:v>
                </c:pt>
                <c:pt idx="44">
                  <c:v>18.0</c:v>
                </c:pt>
                <c:pt idx="45">
                  <c:v>0.0</c:v>
                </c:pt>
                <c:pt idx="46">
                  <c:v>10.0</c:v>
                </c:pt>
                <c:pt idx="47">
                  <c:v>23.0</c:v>
                </c:pt>
                <c:pt idx="48">
                  <c:v>40.0</c:v>
                </c:pt>
                <c:pt idx="49">
                  <c:v>30.0</c:v>
                </c:pt>
                <c:pt idx="50">
                  <c:v>16.0</c:v>
                </c:pt>
                <c:pt idx="51">
                  <c:v>20.0</c:v>
                </c:pt>
                <c:pt idx="52">
                  <c:v>58.0</c:v>
                </c:pt>
                <c:pt idx="53">
                  <c:v>20.0</c:v>
                </c:pt>
                <c:pt idx="54">
                  <c:v>19.0</c:v>
                </c:pt>
                <c:pt idx="55">
                  <c:v>205.0</c:v>
                </c:pt>
                <c:pt idx="56">
                  <c:v>33.0</c:v>
                </c:pt>
                <c:pt idx="57">
                  <c:v>18.0</c:v>
                </c:pt>
                <c:pt idx="58">
                  <c:v>0.0</c:v>
                </c:pt>
                <c:pt idx="59">
                  <c:v>37.0</c:v>
                </c:pt>
                <c:pt idx="60">
                  <c:v>0.0</c:v>
                </c:pt>
                <c:pt idx="61">
                  <c:v>18.0</c:v>
                </c:pt>
                <c:pt idx="62">
                  <c:v>46.0</c:v>
                </c:pt>
                <c:pt idx="63">
                  <c:v>28.0</c:v>
                </c:pt>
                <c:pt idx="64">
                  <c:v>21.0</c:v>
                </c:pt>
              </c:numCache>
            </c:numRef>
          </c:yVal>
          <c:smooth val="0"/>
        </c:ser>
        <c:dLbls>
          <c:showLegendKey val="0"/>
          <c:showVal val="0"/>
          <c:showCatName val="0"/>
          <c:showSerName val="0"/>
          <c:showPercent val="0"/>
          <c:showBubbleSize val="0"/>
        </c:dLbls>
        <c:axId val="-2068021592"/>
        <c:axId val="-2068016424"/>
      </c:scatterChart>
      <c:valAx>
        <c:axId val="-2068021592"/>
        <c:scaling>
          <c:orientation val="minMax"/>
          <c:max val="2015.0"/>
        </c:scaling>
        <c:delete val="0"/>
        <c:axPos val="b"/>
        <c:numFmt formatCode="General" sourceLinked="1"/>
        <c:majorTickMark val="out"/>
        <c:minorTickMark val="none"/>
        <c:tickLblPos val="nextTo"/>
        <c:crossAx val="-2068016424"/>
        <c:crosses val="autoZero"/>
        <c:crossBetween val="midCat"/>
      </c:valAx>
      <c:valAx>
        <c:axId val="-2068016424"/>
        <c:scaling>
          <c:orientation val="minMax"/>
          <c:max val="250.0"/>
          <c:min val="0.01"/>
        </c:scaling>
        <c:delete val="0"/>
        <c:axPos val="l"/>
        <c:majorGridlines/>
        <c:numFmt formatCode="General" sourceLinked="1"/>
        <c:majorTickMark val="out"/>
        <c:minorTickMark val="none"/>
        <c:tickLblPos val="nextTo"/>
        <c:crossAx val="-2068021592"/>
        <c:crosses val="autoZero"/>
        <c:crossBetween val="midCat"/>
        <c:majorUnit val="10.0"/>
      </c:valAx>
    </c:plotArea>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scatterChart>
        <c:scatterStyle val="lineMarker"/>
        <c:varyColors val="0"/>
        <c:ser>
          <c:idx val="0"/>
          <c:order val="0"/>
          <c:tx>
            <c:strRef>
              <c:f>'Basic statistics'!$V$65</c:f>
              <c:strCache>
                <c:ptCount val="1"/>
                <c:pt idx="0">
                  <c:v>Survey median</c:v>
                </c:pt>
              </c:strCache>
            </c:strRef>
          </c:tx>
          <c:spPr>
            <a:ln w="47625">
              <a:noFill/>
            </a:ln>
          </c:spPr>
          <c:xVal>
            <c:numRef>
              <c:f>'Basic statistics'!$K$66:$K$77</c:f>
              <c:numCache>
                <c:formatCode>General</c:formatCode>
                <c:ptCount val="12"/>
                <c:pt idx="0">
                  <c:v>1972.0</c:v>
                </c:pt>
                <c:pt idx="1">
                  <c:v>2005.0</c:v>
                </c:pt>
                <c:pt idx="2">
                  <c:v>2006.0</c:v>
                </c:pt>
                <c:pt idx="3">
                  <c:v>2007.0</c:v>
                </c:pt>
                <c:pt idx="4">
                  <c:v>2009.0</c:v>
                </c:pt>
                <c:pt idx="5">
                  <c:v>2011.0</c:v>
                </c:pt>
                <c:pt idx="6">
                  <c:v>2012.0</c:v>
                </c:pt>
                <c:pt idx="7">
                  <c:v>2012.0</c:v>
                </c:pt>
                <c:pt idx="8">
                  <c:v>2012.0</c:v>
                </c:pt>
                <c:pt idx="9">
                  <c:v>2012.0</c:v>
                </c:pt>
                <c:pt idx="10">
                  <c:v>2013.0</c:v>
                </c:pt>
                <c:pt idx="11">
                  <c:v>2013.0</c:v>
                </c:pt>
              </c:numCache>
            </c:numRef>
          </c:xVal>
          <c:yVal>
            <c:numRef>
              <c:f>'Basic statistics'!$V$66:$V$77</c:f>
              <c:numCache>
                <c:formatCode>General</c:formatCode>
                <c:ptCount val="12"/>
                <c:pt idx="0">
                  <c:v>2022.0</c:v>
                </c:pt>
                <c:pt idx="1">
                  <c:v>2085.0</c:v>
                </c:pt>
                <c:pt idx="2">
                  <c:v>2056.0</c:v>
                </c:pt>
                <c:pt idx="3">
                  <c:v>2040.0</c:v>
                </c:pt>
                <c:pt idx="4">
                  <c:v>2040.0</c:v>
                </c:pt>
                <c:pt idx="5">
                  <c:v>2050.0</c:v>
                </c:pt>
                <c:pt idx="6">
                  <c:v>0.0</c:v>
                </c:pt>
                <c:pt idx="7">
                  <c:v>2040.0</c:v>
                </c:pt>
                <c:pt idx="8">
                  <c:v>2048.0</c:v>
                </c:pt>
                <c:pt idx="10">
                  <c:v>2040.0</c:v>
                </c:pt>
                <c:pt idx="11">
                  <c:v>2050.0</c:v>
                </c:pt>
              </c:numCache>
            </c:numRef>
          </c:yVal>
          <c:smooth val="0"/>
        </c:ser>
        <c:dLbls>
          <c:showLegendKey val="0"/>
          <c:showVal val="0"/>
          <c:showCatName val="0"/>
          <c:showSerName val="0"/>
          <c:showPercent val="0"/>
          <c:showBubbleSize val="0"/>
        </c:dLbls>
        <c:axId val="-2067991272"/>
        <c:axId val="-2067988248"/>
      </c:scatterChart>
      <c:valAx>
        <c:axId val="-2067991272"/>
        <c:scaling>
          <c:orientation val="minMax"/>
        </c:scaling>
        <c:delete val="0"/>
        <c:axPos val="b"/>
        <c:numFmt formatCode="General" sourceLinked="1"/>
        <c:majorTickMark val="out"/>
        <c:minorTickMark val="none"/>
        <c:tickLblPos val="nextTo"/>
        <c:crossAx val="-2067988248"/>
        <c:crosses val="autoZero"/>
        <c:crossBetween val="midCat"/>
      </c:valAx>
      <c:valAx>
        <c:axId val="-2067988248"/>
        <c:scaling>
          <c:orientation val="minMax"/>
        </c:scaling>
        <c:delete val="0"/>
        <c:axPos val="l"/>
        <c:majorGridlines/>
        <c:numFmt formatCode="General" sourceLinked="1"/>
        <c:majorTickMark val="out"/>
        <c:minorTickMark val="none"/>
        <c:tickLblPos val="nextTo"/>
        <c:crossAx val="-2067991272"/>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n-US"/>
              <a:t>AI predictions over time</a:t>
            </a:r>
          </a:p>
        </c:rich>
      </c:tx>
      <c:overlay val="0"/>
    </c:title>
    <c:autoTitleDeleted val="0"/>
    <c:plotArea>
      <c:layout/>
      <c:scatterChart>
        <c:scatterStyle val="lineMarker"/>
        <c:varyColors val="0"/>
        <c:ser>
          <c:idx val="1"/>
          <c:order val="1"/>
          <c:tx>
            <c:strRef>
              <c:f>Data!$L$1</c:f>
              <c:strCache>
                <c:ptCount val="1"/>
                <c:pt idx="0">
                  <c:v>No AI till</c:v>
                </c:pt>
              </c:strCache>
            </c:strRef>
          </c:tx>
          <c:spPr>
            <a:ln w="47625">
              <a:noFill/>
            </a:ln>
          </c:spPr>
          <c:marker>
            <c:spPr>
              <a:solidFill>
                <a:schemeClr val="accent2">
                  <a:lumMod val="60000"/>
                  <a:lumOff val="40000"/>
                  <a:alpha val="13000"/>
                </a:schemeClr>
              </a:solidFill>
            </c:spPr>
          </c:marker>
          <c:xVal>
            <c:numRef>
              <c:f>Data!$H$2:$H$95</c:f>
              <c:numCache>
                <c:formatCode>General</c:formatCode>
                <c:ptCount val="94"/>
                <c:pt idx="0">
                  <c:v>2012.0</c:v>
                </c:pt>
                <c:pt idx="1">
                  <c:v>2007.0</c:v>
                </c:pt>
                <c:pt idx="2">
                  <c:v>2001.0</c:v>
                </c:pt>
                <c:pt idx="3">
                  <c:v>2009.0</c:v>
                </c:pt>
                <c:pt idx="4">
                  <c:v>1995.0</c:v>
                </c:pt>
                <c:pt idx="5">
                  <c:v>2008.0</c:v>
                </c:pt>
                <c:pt idx="6">
                  <c:v>1970.0</c:v>
                </c:pt>
                <c:pt idx="7">
                  <c:v>1995.0</c:v>
                </c:pt>
                <c:pt idx="8">
                  <c:v>2008.0</c:v>
                </c:pt>
                <c:pt idx="9">
                  <c:v>2011.0</c:v>
                </c:pt>
                <c:pt idx="10">
                  <c:v>2012.0</c:v>
                </c:pt>
                <c:pt idx="11">
                  <c:v>2001.0</c:v>
                </c:pt>
                <c:pt idx="12">
                  <c:v>1998.0</c:v>
                </c:pt>
                <c:pt idx="13">
                  <c:v>2012.0</c:v>
                </c:pt>
                <c:pt idx="14">
                  <c:v>1995.0</c:v>
                </c:pt>
                <c:pt idx="15">
                  <c:v>2012.0</c:v>
                </c:pt>
                <c:pt idx="16">
                  <c:v>1994.0</c:v>
                </c:pt>
                <c:pt idx="17">
                  <c:v>2012.0</c:v>
                </c:pt>
                <c:pt idx="18">
                  <c:v>1995.0</c:v>
                </c:pt>
                <c:pt idx="19">
                  <c:v>2012.0</c:v>
                </c:pt>
                <c:pt idx="20">
                  <c:v>1962.0</c:v>
                </c:pt>
                <c:pt idx="21">
                  <c:v>2012.0</c:v>
                </c:pt>
                <c:pt idx="22">
                  <c:v>2004.0</c:v>
                </c:pt>
                <c:pt idx="23">
                  <c:v>2001.0</c:v>
                </c:pt>
                <c:pt idx="24">
                  <c:v>2006.0</c:v>
                </c:pt>
                <c:pt idx="25">
                  <c:v>2012.0</c:v>
                </c:pt>
                <c:pt idx="26">
                  <c:v>2008.0</c:v>
                </c:pt>
                <c:pt idx="27">
                  <c:v>2002.0</c:v>
                </c:pt>
                <c:pt idx="28">
                  <c:v>2012.0</c:v>
                </c:pt>
                <c:pt idx="29">
                  <c:v>2012.0</c:v>
                </c:pt>
                <c:pt idx="30">
                  <c:v>2002.0</c:v>
                </c:pt>
                <c:pt idx="31">
                  <c:v>2012.0</c:v>
                </c:pt>
                <c:pt idx="32">
                  <c:v>2011.0</c:v>
                </c:pt>
                <c:pt idx="33">
                  <c:v>2012.0</c:v>
                </c:pt>
                <c:pt idx="34">
                  <c:v>2012.0</c:v>
                </c:pt>
                <c:pt idx="35">
                  <c:v>2007.0</c:v>
                </c:pt>
                <c:pt idx="36">
                  <c:v>1970.0</c:v>
                </c:pt>
                <c:pt idx="37">
                  <c:v>1967.0</c:v>
                </c:pt>
                <c:pt idx="38">
                  <c:v>1977.0</c:v>
                </c:pt>
                <c:pt idx="39">
                  <c:v>1988.0</c:v>
                </c:pt>
                <c:pt idx="40">
                  <c:v>1998.0</c:v>
                </c:pt>
                <c:pt idx="41">
                  <c:v>1995.0</c:v>
                </c:pt>
                <c:pt idx="42">
                  <c:v>2012.0</c:v>
                </c:pt>
                <c:pt idx="43">
                  <c:v>2012.0</c:v>
                </c:pt>
                <c:pt idx="44">
                  <c:v>2012.0</c:v>
                </c:pt>
                <c:pt idx="45">
                  <c:v>2012.0</c:v>
                </c:pt>
                <c:pt idx="46">
                  <c:v>2007.0</c:v>
                </c:pt>
                <c:pt idx="47">
                  <c:v>2012.0</c:v>
                </c:pt>
                <c:pt idx="48">
                  <c:v>2012.0</c:v>
                </c:pt>
                <c:pt idx="49">
                  <c:v>2011.0</c:v>
                </c:pt>
                <c:pt idx="50">
                  <c:v>2009.0</c:v>
                </c:pt>
                <c:pt idx="51">
                  <c:v>1965.0</c:v>
                </c:pt>
                <c:pt idx="52">
                  <c:v>2003.0</c:v>
                </c:pt>
                <c:pt idx="53">
                  <c:v>2006.0</c:v>
                </c:pt>
                <c:pt idx="54">
                  <c:v>2011.0</c:v>
                </c:pt>
                <c:pt idx="55">
                  <c:v>1995.0</c:v>
                </c:pt>
                <c:pt idx="56">
                  <c:v>2012.0</c:v>
                </c:pt>
                <c:pt idx="57">
                  <c:v>2012.0</c:v>
                </c:pt>
                <c:pt idx="58">
                  <c:v>2012.0</c:v>
                </c:pt>
                <c:pt idx="59">
                  <c:v>1993.0</c:v>
                </c:pt>
                <c:pt idx="60">
                  <c:v>1988.0</c:v>
                </c:pt>
                <c:pt idx="61">
                  <c:v>2012.0</c:v>
                </c:pt>
                <c:pt idx="62">
                  <c:v>2004.0</c:v>
                </c:pt>
                <c:pt idx="63">
                  <c:v>2012.0</c:v>
                </c:pt>
                <c:pt idx="64">
                  <c:v>1999.0</c:v>
                </c:pt>
              </c:numCache>
            </c:numRef>
          </c:xVal>
          <c:yVal>
            <c:numRef>
              <c:f>Data!$L$2:$L$95</c:f>
              <c:numCache>
                <c:formatCode>General</c:formatCode>
                <c:ptCount val="94"/>
                <c:pt idx="0">
                  <c:v>2026.0</c:v>
                </c:pt>
                <c:pt idx="1">
                  <c:v>2207.0</c:v>
                </c:pt>
                <c:pt idx="4">
                  <c:v>2030.0</c:v>
                </c:pt>
                <c:pt idx="5">
                  <c:v>2033.0</c:v>
                </c:pt>
                <c:pt idx="6">
                  <c:v>1973.0</c:v>
                </c:pt>
                <c:pt idx="7">
                  <c:v>2050.0</c:v>
                </c:pt>
                <c:pt idx="8">
                  <c:v>2030.0</c:v>
                </c:pt>
                <c:pt idx="9">
                  <c:v>2040.0</c:v>
                </c:pt>
                <c:pt idx="10">
                  <c:v>3012.0</c:v>
                </c:pt>
                <c:pt idx="11">
                  <c:v>2020.0</c:v>
                </c:pt>
                <c:pt idx="12">
                  <c:v>2108.0</c:v>
                </c:pt>
                <c:pt idx="13">
                  <c:v>2027.0</c:v>
                </c:pt>
                <c:pt idx="14">
                  <c:v>2004.0</c:v>
                </c:pt>
                <c:pt idx="15">
                  <c:v>2095.0</c:v>
                </c:pt>
                <c:pt idx="16">
                  <c:v>2035.0</c:v>
                </c:pt>
                <c:pt idx="17">
                  <c:v>2112.0</c:v>
                </c:pt>
                <c:pt idx="18">
                  <c:v>2010.0</c:v>
                </c:pt>
                <c:pt idx="20">
                  <c:v>1978.0</c:v>
                </c:pt>
                <c:pt idx="21">
                  <c:v>2030.0</c:v>
                </c:pt>
                <c:pt idx="24">
                  <c:v>2100.0</c:v>
                </c:pt>
                <c:pt idx="25">
                  <c:v>2042.0</c:v>
                </c:pt>
                <c:pt idx="26">
                  <c:v>2048.0</c:v>
                </c:pt>
                <c:pt idx="27">
                  <c:v>2009.0</c:v>
                </c:pt>
                <c:pt idx="28">
                  <c:v>2035.0</c:v>
                </c:pt>
                <c:pt idx="29">
                  <c:v>2200.0</c:v>
                </c:pt>
                <c:pt idx="31">
                  <c:v>2062.0</c:v>
                </c:pt>
                <c:pt idx="32">
                  <c:v>2062.0</c:v>
                </c:pt>
                <c:pt idx="33">
                  <c:v>2020.0</c:v>
                </c:pt>
                <c:pt idx="34">
                  <c:v>2112.0</c:v>
                </c:pt>
                <c:pt idx="36">
                  <c:v>1976.0</c:v>
                </c:pt>
                <c:pt idx="38">
                  <c:v>1987.0</c:v>
                </c:pt>
                <c:pt idx="39">
                  <c:v>2028.0</c:v>
                </c:pt>
                <c:pt idx="40">
                  <c:v>2028.0</c:v>
                </c:pt>
                <c:pt idx="41">
                  <c:v>2040.0</c:v>
                </c:pt>
                <c:pt idx="42">
                  <c:v>2050.0</c:v>
                </c:pt>
                <c:pt idx="43">
                  <c:v>2032.0</c:v>
                </c:pt>
                <c:pt idx="44">
                  <c:v>2030.0</c:v>
                </c:pt>
                <c:pt idx="45">
                  <c:v>2312.0</c:v>
                </c:pt>
                <c:pt idx="47">
                  <c:v>2035.0</c:v>
                </c:pt>
                <c:pt idx="48">
                  <c:v>2052.0</c:v>
                </c:pt>
                <c:pt idx="50">
                  <c:v>2025.0</c:v>
                </c:pt>
                <c:pt idx="51">
                  <c:v>1985.0</c:v>
                </c:pt>
                <c:pt idx="52">
                  <c:v>2041.0</c:v>
                </c:pt>
                <c:pt idx="54">
                  <c:v>2030.0</c:v>
                </c:pt>
                <c:pt idx="55">
                  <c:v>2150.0</c:v>
                </c:pt>
                <c:pt idx="56">
                  <c:v>2045.0</c:v>
                </c:pt>
                <c:pt idx="57">
                  <c:v>2030.0</c:v>
                </c:pt>
                <c:pt idx="58">
                  <c:v>2052.0</c:v>
                </c:pt>
                <c:pt idx="59">
                  <c:v>2005.0</c:v>
                </c:pt>
                <c:pt idx="60">
                  <c:v>2017.0</c:v>
                </c:pt>
                <c:pt idx="61">
                  <c:v>2030.0</c:v>
                </c:pt>
                <c:pt idx="63">
                  <c:v>2040.0</c:v>
                </c:pt>
                <c:pt idx="64">
                  <c:v>2020.0</c:v>
                </c:pt>
              </c:numCache>
            </c:numRef>
          </c:yVal>
          <c:smooth val="0"/>
        </c:ser>
        <c:ser>
          <c:idx val="2"/>
          <c:order val="2"/>
          <c:tx>
            <c:strRef>
              <c:f>Data!$M$1</c:f>
              <c:strCache>
                <c:ptCount val="1"/>
                <c:pt idx="0">
                  <c:v>AI after</c:v>
                </c:pt>
              </c:strCache>
            </c:strRef>
          </c:tx>
          <c:spPr>
            <a:ln w="47625">
              <a:noFill/>
            </a:ln>
          </c:spPr>
          <c:marker>
            <c:symbol val="circle"/>
            <c:size val="9"/>
            <c:spPr>
              <a:solidFill>
                <a:schemeClr val="accent3">
                  <a:lumMod val="60000"/>
                  <a:lumOff val="40000"/>
                  <a:alpha val="9000"/>
                </a:schemeClr>
              </a:solidFill>
              <a:ln>
                <a:solidFill>
                  <a:schemeClr val="accent3">
                    <a:lumMod val="50000"/>
                  </a:schemeClr>
                </a:solidFill>
              </a:ln>
            </c:spPr>
          </c:marker>
          <c:xVal>
            <c:numRef>
              <c:f>Data!$H$2:$H$95</c:f>
              <c:numCache>
                <c:formatCode>General</c:formatCode>
                <c:ptCount val="94"/>
                <c:pt idx="0">
                  <c:v>2012.0</c:v>
                </c:pt>
                <c:pt idx="1">
                  <c:v>2007.0</c:v>
                </c:pt>
                <c:pt idx="2">
                  <c:v>2001.0</c:v>
                </c:pt>
                <c:pt idx="3">
                  <c:v>2009.0</c:v>
                </c:pt>
                <c:pt idx="4">
                  <c:v>1995.0</c:v>
                </c:pt>
                <c:pt idx="5">
                  <c:v>2008.0</c:v>
                </c:pt>
                <c:pt idx="6">
                  <c:v>1970.0</c:v>
                </c:pt>
                <c:pt idx="7">
                  <c:v>1995.0</c:v>
                </c:pt>
                <c:pt idx="8">
                  <c:v>2008.0</c:v>
                </c:pt>
                <c:pt idx="9">
                  <c:v>2011.0</c:v>
                </c:pt>
                <c:pt idx="10">
                  <c:v>2012.0</c:v>
                </c:pt>
                <c:pt idx="11">
                  <c:v>2001.0</c:v>
                </c:pt>
                <c:pt idx="12">
                  <c:v>1998.0</c:v>
                </c:pt>
                <c:pt idx="13">
                  <c:v>2012.0</c:v>
                </c:pt>
                <c:pt idx="14">
                  <c:v>1995.0</c:v>
                </c:pt>
                <c:pt idx="15">
                  <c:v>2012.0</c:v>
                </c:pt>
                <c:pt idx="16">
                  <c:v>1994.0</c:v>
                </c:pt>
                <c:pt idx="17">
                  <c:v>2012.0</c:v>
                </c:pt>
                <c:pt idx="18">
                  <c:v>1995.0</c:v>
                </c:pt>
                <c:pt idx="19">
                  <c:v>2012.0</c:v>
                </c:pt>
                <c:pt idx="20">
                  <c:v>1962.0</c:v>
                </c:pt>
                <c:pt idx="21">
                  <c:v>2012.0</c:v>
                </c:pt>
                <c:pt idx="22">
                  <c:v>2004.0</c:v>
                </c:pt>
                <c:pt idx="23">
                  <c:v>2001.0</c:v>
                </c:pt>
                <c:pt idx="24">
                  <c:v>2006.0</c:v>
                </c:pt>
                <c:pt idx="25">
                  <c:v>2012.0</c:v>
                </c:pt>
                <c:pt idx="26">
                  <c:v>2008.0</c:v>
                </c:pt>
                <c:pt idx="27">
                  <c:v>2002.0</c:v>
                </c:pt>
                <c:pt idx="28">
                  <c:v>2012.0</c:v>
                </c:pt>
                <c:pt idx="29">
                  <c:v>2012.0</c:v>
                </c:pt>
                <c:pt idx="30">
                  <c:v>2002.0</c:v>
                </c:pt>
                <c:pt idx="31">
                  <c:v>2012.0</c:v>
                </c:pt>
                <c:pt idx="32">
                  <c:v>2011.0</c:v>
                </c:pt>
                <c:pt idx="33">
                  <c:v>2012.0</c:v>
                </c:pt>
                <c:pt idx="34">
                  <c:v>2012.0</c:v>
                </c:pt>
                <c:pt idx="35">
                  <c:v>2007.0</c:v>
                </c:pt>
                <c:pt idx="36">
                  <c:v>1970.0</c:v>
                </c:pt>
                <c:pt idx="37">
                  <c:v>1967.0</c:v>
                </c:pt>
                <c:pt idx="38">
                  <c:v>1977.0</c:v>
                </c:pt>
                <c:pt idx="39">
                  <c:v>1988.0</c:v>
                </c:pt>
                <c:pt idx="40">
                  <c:v>1998.0</c:v>
                </c:pt>
                <c:pt idx="41">
                  <c:v>1995.0</c:v>
                </c:pt>
                <c:pt idx="42">
                  <c:v>2012.0</c:v>
                </c:pt>
                <c:pt idx="43">
                  <c:v>2012.0</c:v>
                </c:pt>
                <c:pt idx="44">
                  <c:v>2012.0</c:v>
                </c:pt>
                <c:pt idx="45">
                  <c:v>2012.0</c:v>
                </c:pt>
                <c:pt idx="46">
                  <c:v>2007.0</c:v>
                </c:pt>
                <c:pt idx="47">
                  <c:v>2012.0</c:v>
                </c:pt>
                <c:pt idx="48">
                  <c:v>2012.0</c:v>
                </c:pt>
                <c:pt idx="49">
                  <c:v>2011.0</c:v>
                </c:pt>
                <c:pt idx="50">
                  <c:v>2009.0</c:v>
                </c:pt>
                <c:pt idx="51">
                  <c:v>1965.0</c:v>
                </c:pt>
                <c:pt idx="52">
                  <c:v>2003.0</c:v>
                </c:pt>
                <c:pt idx="53">
                  <c:v>2006.0</c:v>
                </c:pt>
                <c:pt idx="54">
                  <c:v>2011.0</c:v>
                </c:pt>
                <c:pt idx="55">
                  <c:v>1995.0</c:v>
                </c:pt>
                <c:pt idx="56">
                  <c:v>2012.0</c:v>
                </c:pt>
                <c:pt idx="57">
                  <c:v>2012.0</c:v>
                </c:pt>
                <c:pt idx="58">
                  <c:v>2012.0</c:v>
                </c:pt>
                <c:pt idx="59">
                  <c:v>1993.0</c:v>
                </c:pt>
                <c:pt idx="60">
                  <c:v>1988.0</c:v>
                </c:pt>
                <c:pt idx="61">
                  <c:v>2012.0</c:v>
                </c:pt>
                <c:pt idx="62">
                  <c:v>2004.0</c:v>
                </c:pt>
                <c:pt idx="63">
                  <c:v>2012.0</c:v>
                </c:pt>
                <c:pt idx="64">
                  <c:v>1999.0</c:v>
                </c:pt>
              </c:numCache>
            </c:numRef>
          </c:xVal>
          <c:yVal>
            <c:numRef>
              <c:f>Data!$M$2:$M$95</c:f>
              <c:numCache>
                <c:formatCode>General</c:formatCode>
                <c:ptCount val="94"/>
                <c:pt idx="0">
                  <c:v>2026.0</c:v>
                </c:pt>
                <c:pt idx="1">
                  <c:v>2207.0</c:v>
                </c:pt>
                <c:pt idx="2">
                  <c:v>2101.0</c:v>
                </c:pt>
                <c:pt idx="3">
                  <c:v>2039.0</c:v>
                </c:pt>
                <c:pt idx="4">
                  <c:v>2030.0</c:v>
                </c:pt>
                <c:pt idx="6">
                  <c:v>1985.0</c:v>
                </c:pt>
                <c:pt idx="7">
                  <c:v>2050.0</c:v>
                </c:pt>
                <c:pt idx="9">
                  <c:v>2040.0</c:v>
                </c:pt>
                <c:pt idx="10">
                  <c:v>3012.0</c:v>
                </c:pt>
                <c:pt idx="11">
                  <c:v>2020.0</c:v>
                </c:pt>
                <c:pt idx="12">
                  <c:v>2108.0</c:v>
                </c:pt>
                <c:pt idx="13">
                  <c:v>2027.0</c:v>
                </c:pt>
                <c:pt idx="14">
                  <c:v>2019.0</c:v>
                </c:pt>
                <c:pt idx="16">
                  <c:v>2035.0</c:v>
                </c:pt>
                <c:pt idx="17">
                  <c:v>2112.0</c:v>
                </c:pt>
                <c:pt idx="18">
                  <c:v>2010.0</c:v>
                </c:pt>
                <c:pt idx="19">
                  <c:v>2092.0</c:v>
                </c:pt>
                <c:pt idx="20">
                  <c:v>1978.0</c:v>
                </c:pt>
                <c:pt idx="21">
                  <c:v>2030.0</c:v>
                </c:pt>
                <c:pt idx="22">
                  <c:v>2054.0</c:v>
                </c:pt>
                <c:pt idx="23">
                  <c:v>2101.0</c:v>
                </c:pt>
                <c:pt idx="24">
                  <c:v>2100.0</c:v>
                </c:pt>
                <c:pt idx="25">
                  <c:v>2042.0</c:v>
                </c:pt>
                <c:pt idx="26">
                  <c:v>2048.0</c:v>
                </c:pt>
                <c:pt idx="28">
                  <c:v>2035.0</c:v>
                </c:pt>
                <c:pt idx="29">
                  <c:v>2200.0</c:v>
                </c:pt>
                <c:pt idx="30">
                  <c:v>2029.0</c:v>
                </c:pt>
                <c:pt idx="31">
                  <c:v>2062.0</c:v>
                </c:pt>
                <c:pt idx="32">
                  <c:v>2062.0</c:v>
                </c:pt>
                <c:pt idx="33">
                  <c:v>2020.0</c:v>
                </c:pt>
                <c:pt idx="34">
                  <c:v>2112.0</c:v>
                </c:pt>
                <c:pt idx="35">
                  <c:v>2100.0</c:v>
                </c:pt>
                <c:pt idx="36">
                  <c:v>1976.0</c:v>
                </c:pt>
                <c:pt idx="37">
                  <c:v>1992.0</c:v>
                </c:pt>
                <c:pt idx="38">
                  <c:v>1987.0</c:v>
                </c:pt>
                <c:pt idx="39">
                  <c:v>2028.0</c:v>
                </c:pt>
                <c:pt idx="40">
                  <c:v>2038.0</c:v>
                </c:pt>
                <c:pt idx="41">
                  <c:v>2150.0</c:v>
                </c:pt>
                <c:pt idx="42">
                  <c:v>2050.0</c:v>
                </c:pt>
                <c:pt idx="43">
                  <c:v>2032.0</c:v>
                </c:pt>
                <c:pt idx="44">
                  <c:v>2030.0</c:v>
                </c:pt>
                <c:pt idx="46">
                  <c:v>2017.0</c:v>
                </c:pt>
                <c:pt idx="47">
                  <c:v>2035.0</c:v>
                </c:pt>
                <c:pt idx="48">
                  <c:v>2052.0</c:v>
                </c:pt>
                <c:pt idx="49">
                  <c:v>2041.0</c:v>
                </c:pt>
                <c:pt idx="50">
                  <c:v>2025.0</c:v>
                </c:pt>
                <c:pt idx="51">
                  <c:v>1985.0</c:v>
                </c:pt>
                <c:pt idx="52">
                  <c:v>2061.0</c:v>
                </c:pt>
                <c:pt idx="53">
                  <c:v>2026.0</c:v>
                </c:pt>
                <c:pt idx="54">
                  <c:v>2030.0</c:v>
                </c:pt>
                <c:pt idx="55">
                  <c:v>2200.0</c:v>
                </c:pt>
                <c:pt idx="56">
                  <c:v>2045.0</c:v>
                </c:pt>
                <c:pt idx="57">
                  <c:v>2030.0</c:v>
                </c:pt>
                <c:pt idx="59">
                  <c:v>2030.0</c:v>
                </c:pt>
                <c:pt idx="61">
                  <c:v>2030.0</c:v>
                </c:pt>
                <c:pt idx="62">
                  <c:v>2050.0</c:v>
                </c:pt>
                <c:pt idx="63">
                  <c:v>2040.0</c:v>
                </c:pt>
                <c:pt idx="64">
                  <c:v>2020.0</c:v>
                </c:pt>
              </c:numCache>
            </c:numRef>
          </c:yVal>
          <c:smooth val="0"/>
        </c:ser>
        <c:ser>
          <c:idx val="0"/>
          <c:order val="0"/>
          <c:tx>
            <c:strRef>
              <c:f>'Basic statistics'!$V$65</c:f>
              <c:strCache>
                <c:ptCount val="1"/>
                <c:pt idx="0">
                  <c:v>Survey median</c:v>
                </c:pt>
              </c:strCache>
            </c:strRef>
          </c:tx>
          <c:spPr>
            <a:ln w="47625">
              <a:noFill/>
            </a:ln>
          </c:spPr>
          <c:marker>
            <c:symbol val="x"/>
            <c:size val="16"/>
            <c:spPr>
              <a:noFill/>
              <a:ln w="15875" cap="rnd">
                <a:solidFill>
                  <a:schemeClr val="tx2">
                    <a:lumMod val="75000"/>
                  </a:schemeClr>
                </a:solidFill>
                <a:prstDash val="solid"/>
                <a:round/>
              </a:ln>
            </c:spPr>
          </c:marker>
          <c:xVal>
            <c:numRef>
              <c:f>'Basic statistics'!$K$66:$K$77</c:f>
              <c:numCache>
                <c:formatCode>General</c:formatCode>
                <c:ptCount val="12"/>
                <c:pt idx="0">
                  <c:v>1972.0</c:v>
                </c:pt>
                <c:pt idx="1">
                  <c:v>2005.0</c:v>
                </c:pt>
                <c:pt idx="2">
                  <c:v>2006.0</c:v>
                </c:pt>
                <c:pt idx="3">
                  <c:v>2007.0</c:v>
                </c:pt>
                <c:pt idx="4">
                  <c:v>2009.0</c:v>
                </c:pt>
                <c:pt idx="5">
                  <c:v>2011.0</c:v>
                </c:pt>
                <c:pt idx="6">
                  <c:v>2012.0</c:v>
                </c:pt>
                <c:pt idx="7">
                  <c:v>2012.0</c:v>
                </c:pt>
                <c:pt idx="8">
                  <c:v>2012.0</c:v>
                </c:pt>
                <c:pt idx="9">
                  <c:v>2012.0</c:v>
                </c:pt>
                <c:pt idx="10">
                  <c:v>2013.0</c:v>
                </c:pt>
                <c:pt idx="11">
                  <c:v>2013.0</c:v>
                </c:pt>
              </c:numCache>
            </c:numRef>
          </c:xVal>
          <c:yVal>
            <c:numRef>
              <c:f>'Basic statistics'!$V$66:$V$77</c:f>
              <c:numCache>
                <c:formatCode>General</c:formatCode>
                <c:ptCount val="12"/>
                <c:pt idx="0">
                  <c:v>2022.0</c:v>
                </c:pt>
                <c:pt idx="1">
                  <c:v>2085.0</c:v>
                </c:pt>
                <c:pt idx="2">
                  <c:v>2056.0</c:v>
                </c:pt>
                <c:pt idx="3">
                  <c:v>2040.0</c:v>
                </c:pt>
                <c:pt idx="4">
                  <c:v>2040.0</c:v>
                </c:pt>
                <c:pt idx="5">
                  <c:v>2050.0</c:v>
                </c:pt>
                <c:pt idx="6">
                  <c:v>0.0</c:v>
                </c:pt>
                <c:pt idx="7">
                  <c:v>2040.0</c:v>
                </c:pt>
                <c:pt idx="8">
                  <c:v>2048.0</c:v>
                </c:pt>
                <c:pt idx="10">
                  <c:v>2040.0</c:v>
                </c:pt>
                <c:pt idx="11">
                  <c:v>2050.0</c:v>
                </c:pt>
              </c:numCache>
            </c:numRef>
          </c:yVal>
          <c:smooth val="0"/>
        </c:ser>
        <c:dLbls>
          <c:showLegendKey val="0"/>
          <c:showVal val="0"/>
          <c:showCatName val="0"/>
          <c:showSerName val="0"/>
          <c:showPercent val="0"/>
          <c:showBubbleSize val="0"/>
        </c:dLbls>
        <c:axId val="-2068410648"/>
        <c:axId val="-2068383720"/>
      </c:scatterChart>
      <c:valAx>
        <c:axId val="-2068410648"/>
        <c:scaling>
          <c:orientation val="minMax"/>
          <c:min val="1960.0"/>
        </c:scaling>
        <c:delete val="0"/>
        <c:axPos val="b"/>
        <c:numFmt formatCode="General" sourceLinked="1"/>
        <c:majorTickMark val="out"/>
        <c:minorTickMark val="none"/>
        <c:tickLblPos val="nextTo"/>
        <c:crossAx val="-2068383720"/>
        <c:crosses val="autoZero"/>
        <c:crossBetween val="midCat"/>
      </c:valAx>
      <c:valAx>
        <c:axId val="-2068383720"/>
        <c:scaling>
          <c:orientation val="minMax"/>
          <c:max val="2320.0"/>
          <c:min val="1960.0"/>
        </c:scaling>
        <c:delete val="0"/>
        <c:axPos val="l"/>
        <c:majorGridlines/>
        <c:numFmt formatCode="General" sourceLinked="1"/>
        <c:majorTickMark val="out"/>
        <c:minorTickMark val="none"/>
        <c:tickLblPos val="nextTo"/>
        <c:crossAx val="-2068410648"/>
        <c:crosses val="autoZero"/>
        <c:crossBetween val="midCat"/>
        <c:majorUnit val="20.0"/>
        <c:minorUnit val="5.0"/>
      </c:valAx>
    </c:plotArea>
    <c:legend>
      <c:legendPos val="r"/>
      <c:overlay val="0"/>
    </c:legend>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areaChart>
        <c:grouping val="standard"/>
        <c:varyColors val="0"/>
        <c:ser>
          <c:idx val="1"/>
          <c:order val="0"/>
          <c:cat>
            <c:numRef>
              <c:f>'Cumulative distributions'!$A$2:$A$203</c:f>
              <c:numCache>
                <c:formatCode>General</c:formatCode>
                <c:ptCount val="202"/>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pt idx="56">
                  <c:v>2016.0</c:v>
                </c:pt>
                <c:pt idx="57">
                  <c:v>2017.0</c:v>
                </c:pt>
                <c:pt idx="58">
                  <c:v>2018.0</c:v>
                </c:pt>
                <c:pt idx="59">
                  <c:v>2019.0</c:v>
                </c:pt>
                <c:pt idx="60">
                  <c:v>2020.0</c:v>
                </c:pt>
                <c:pt idx="61">
                  <c:v>2021.0</c:v>
                </c:pt>
                <c:pt idx="62">
                  <c:v>2022.0</c:v>
                </c:pt>
                <c:pt idx="63">
                  <c:v>2023.0</c:v>
                </c:pt>
                <c:pt idx="64">
                  <c:v>2024.0</c:v>
                </c:pt>
                <c:pt idx="65">
                  <c:v>2025.0</c:v>
                </c:pt>
                <c:pt idx="66">
                  <c:v>2026.0</c:v>
                </c:pt>
                <c:pt idx="67">
                  <c:v>2027.0</c:v>
                </c:pt>
                <c:pt idx="68">
                  <c:v>2028.0</c:v>
                </c:pt>
                <c:pt idx="69">
                  <c:v>2029.0</c:v>
                </c:pt>
                <c:pt idx="70">
                  <c:v>2030.0</c:v>
                </c:pt>
                <c:pt idx="71">
                  <c:v>2031.0</c:v>
                </c:pt>
                <c:pt idx="72">
                  <c:v>2032.0</c:v>
                </c:pt>
                <c:pt idx="73">
                  <c:v>2033.0</c:v>
                </c:pt>
                <c:pt idx="74">
                  <c:v>2034.0</c:v>
                </c:pt>
                <c:pt idx="75">
                  <c:v>2035.0</c:v>
                </c:pt>
                <c:pt idx="76">
                  <c:v>2036.0</c:v>
                </c:pt>
                <c:pt idx="77">
                  <c:v>2037.0</c:v>
                </c:pt>
                <c:pt idx="78">
                  <c:v>2038.0</c:v>
                </c:pt>
                <c:pt idx="79">
                  <c:v>2039.0</c:v>
                </c:pt>
                <c:pt idx="80">
                  <c:v>2040.0</c:v>
                </c:pt>
                <c:pt idx="81">
                  <c:v>2041.0</c:v>
                </c:pt>
                <c:pt idx="82">
                  <c:v>2042.0</c:v>
                </c:pt>
                <c:pt idx="83">
                  <c:v>2043.0</c:v>
                </c:pt>
                <c:pt idx="84">
                  <c:v>2044.0</c:v>
                </c:pt>
                <c:pt idx="85">
                  <c:v>2045.0</c:v>
                </c:pt>
                <c:pt idx="86">
                  <c:v>2046.0</c:v>
                </c:pt>
                <c:pt idx="87">
                  <c:v>2047.0</c:v>
                </c:pt>
                <c:pt idx="88">
                  <c:v>2048.0</c:v>
                </c:pt>
                <c:pt idx="89">
                  <c:v>2049.0</c:v>
                </c:pt>
                <c:pt idx="90">
                  <c:v>2050.0</c:v>
                </c:pt>
                <c:pt idx="91">
                  <c:v>2051.0</c:v>
                </c:pt>
                <c:pt idx="92">
                  <c:v>2052.0</c:v>
                </c:pt>
                <c:pt idx="93">
                  <c:v>2053.0</c:v>
                </c:pt>
                <c:pt idx="94">
                  <c:v>2054.0</c:v>
                </c:pt>
                <c:pt idx="95">
                  <c:v>2055.0</c:v>
                </c:pt>
                <c:pt idx="96">
                  <c:v>2056.0</c:v>
                </c:pt>
                <c:pt idx="97">
                  <c:v>2057.0</c:v>
                </c:pt>
                <c:pt idx="98">
                  <c:v>2058.0</c:v>
                </c:pt>
                <c:pt idx="99">
                  <c:v>2059.0</c:v>
                </c:pt>
                <c:pt idx="100">
                  <c:v>2060.0</c:v>
                </c:pt>
                <c:pt idx="101">
                  <c:v>2061.0</c:v>
                </c:pt>
                <c:pt idx="102">
                  <c:v>2062.0</c:v>
                </c:pt>
                <c:pt idx="103">
                  <c:v>2063.0</c:v>
                </c:pt>
                <c:pt idx="104">
                  <c:v>2064.0</c:v>
                </c:pt>
                <c:pt idx="105">
                  <c:v>2065.0</c:v>
                </c:pt>
                <c:pt idx="106">
                  <c:v>2066.0</c:v>
                </c:pt>
                <c:pt idx="107">
                  <c:v>2067.0</c:v>
                </c:pt>
                <c:pt idx="108">
                  <c:v>2068.0</c:v>
                </c:pt>
                <c:pt idx="109">
                  <c:v>2069.0</c:v>
                </c:pt>
                <c:pt idx="110">
                  <c:v>2070.0</c:v>
                </c:pt>
                <c:pt idx="111">
                  <c:v>2071.0</c:v>
                </c:pt>
                <c:pt idx="112">
                  <c:v>2072.0</c:v>
                </c:pt>
                <c:pt idx="113">
                  <c:v>2073.0</c:v>
                </c:pt>
                <c:pt idx="114">
                  <c:v>2074.0</c:v>
                </c:pt>
                <c:pt idx="115">
                  <c:v>2075.0</c:v>
                </c:pt>
                <c:pt idx="116">
                  <c:v>2076.0</c:v>
                </c:pt>
                <c:pt idx="117">
                  <c:v>2077.0</c:v>
                </c:pt>
                <c:pt idx="118">
                  <c:v>2078.0</c:v>
                </c:pt>
                <c:pt idx="119">
                  <c:v>2079.0</c:v>
                </c:pt>
                <c:pt idx="120">
                  <c:v>2080.0</c:v>
                </c:pt>
                <c:pt idx="121">
                  <c:v>2081.0</c:v>
                </c:pt>
                <c:pt idx="122">
                  <c:v>2082.0</c:v>
                </c:pt>
                <c:pt idx="123">
                  <c:v>2083.0</c:v>
                </c:pt>
                <c:pt idx="124">
                  <c:v>2084.0</c:v>
                </c:pt>
                <c:pt idx="125">
                  <c:v>2085.0</c:v>
                </c:pt>
                <c:pt idx="126">
                  <c:v>2086.0</c:v>
                </c:pt>
                <c:pt idx="127">
                  <c:v>2087.0</c:v>
                </c:pt>
                <c:pt idx="128">
                  <c:v>2088.0</c:v>
                </c:pt>
                <c:pt idx="129">
                  <c:v>2089.0</c:v>
                </c:pt>
                <c:pt idx="130">
                  <c:v>2090.0</c:v>
                </c:pt>
                <c:pt idx="131">
                  <c:v>2091.0</c:v>
                </c:pt>
                <c:pt idx="132">
                  <c:v>2092.0</c:v>
                </c:pt>
                <c:pt idx="133">
                  <c:v>2093.0</c:v>
                </c:pt>
                <c:pt idx="134">
                  <c:v>2094.0</c:v>
                </c:pt>
                <c:pt idx="135">
                  <c:v>2095.0</c:v>
                </c:pt>
                <c:pt idx="136">
                  <c:v>2096.0</c:v>
                </c:pt>
                <c:pt idx="137">
                  <c:v>2097.0</c:v>
                </c:pt>
                <c:pt idx="138">
                  <c:v>2098.0</c:v>
                </c:pt>
                <c:pt idx="139">
                  <c:v>2099.0</c:v>
                </c:pt>
                <c:pt idx="140">
                  <c:v>2100.0</c:v>
                </c:pt>
                <c:pt idx="141">
                  <c:v>2101.0</c:v>
                </c:pt>
                <c:pt idx="142">
                  <c:v>2102.0</c:v>
                </c:pt>
                <c:pt idx="143">
                  <c:v>2103.0</c:v>
                </c:pt>
                <c:pt idx="144">
                  <c:v>2104.0</c:v>
                </c:pt>
                <c:pt idx="145">
                  <c:v>2105.0</c:v>
                </c:pt>
                <c:pt idx="146">
                  <c:v>2106.0</c:v>
                </c:pt>
                <c:pt idx="147">
                  <c:v>2107.0</c:v>
                </c:pt>
                <c:pt idx="148">
                  <c:v>2108.0</c:v>
                </c:pt>
                <c:pt idx="149">
                  <c:v>2109.0</c:v>
                </c:pt>
                <c:pt idx="150">
                  <c:v>2110.0</c:v>
                </c:pt>
                <c:pt idx="151">
                  <c:v>2111.0</c:v>
                </c:pt>
                <c:pt idx="152">
                  <c:v>2112.0</c:v>
                </c:pt>
                <c:pt idx="153">
                  <c:v>2113.0</c:v>
                </c:pt>
                <c:pt idx="154">
                  <c:v>2114.0</c:v>
                </c:pt>
                <c:pt idx="155">
                  <c:v>2115.0</c:v>
                </c:pt>
                <c:pt idx="156">
                  <c:v>2116.0</c:v>
                </c:pt>
                <c:pt idx="157">
                  <c:v>2117.0</c:v>
                </c:pt>
                <c:pt idx="158">
                  <c:v>2118.0</c:v>
                </c:pt>
                <c:pt idx="159">
                  <c:v>2119.0</c:v>
                </c:pt>
                <c:pt idx="160">
                  <c:v>2120.0</c:v>
                </c:pt>
                <c:pt idx="161">
                  <c:v>2121.0</c:v>
                </c:pt>
                <c:pt idx="162">
                  <c:v>2122.0</c:v>
                </c:pt>
                <c:pt idx="163">
                  <c:v>2123.0</c:v>
                </c:pt>
                <c:pt idx="164">
                  <c:v>2124.0</c:v>
                </c:pt>
                <c:pt idx="165">
                  <c:v>2125.0</c:v>
                </c:pt>
                <c:pt idx="166">
                  <c:v>2126.0</c:v>
                </c:pt>
                <c:pt idx="167">
                  <c:v>2127.0</c:v>
                </c:pt>
                <c:pt idx="168">
                  <c:v>2128.0</c:v>
                </c:pt>
                <c:pt idx="169">
                  <c:v>2129.0</c:v>
                </c:pt>
                <c:pt idx="170">
                  <c:v>2130.0</c:v>
                </c:pt>
                <c:pt idx="171">
                  <c:v>2131.0</c:v>
                </c:pt>
                <c:pt idx="172">
                  <c:v>2132.0</c:v>
                </c:pt>
                <c:pt idx="173">
                  <c:v>2133.0</c:v>
                </c:pt>
                <c:pt idx="174">
                  <c:v>2134.0</c:v>
                </c:pt>
                <c:pt idx="175">
                  <c:v>2135.0</c:v>
                </c:pt>
                <c:pt idx="176">
                  <c:v>2136.0</c:v>
                </c:pt>
                <c:pt idx="177">
                  <c:v>2137.0</c:v>
                </c:pt>
                <c:pt idx="178">
                  <c:v>2138.0</c:v>
                </c:pt>
                <c:pt idx="179">
                  <c:v>2139.0</c:v>
                </c:pt>
                <c:pt idx="180">
                  <c:v>2140.0</c:v>
                </c:pt>
                <c:pt idx="181">
                  <c:v>2141.0</c:v>
                </c:pt>
                <c:pt idx="182">
                  <c:v>2142.0</c:v>
                </c:pt>
                <c:pt idx="183">
                  <c:v>2143.0</c:v>
                </c:pt>
                <c:pt idx="184">
                  <c:v>2144.0</c:v>
                </c:pt>
                <c:pt idx="185">
                  <c:v>2145.0</c:v>
                </c:pt>
                <c:pt idx="186">
                  <c:v>2146.0</c:v>
                </c:pt>
                <c:pt idx="187">
                  <c:v>2147.0</c:v>
                </c:pt>
                <c:pt idx="188">
                  <c:v>2148.0</c:v>
                </c:pt>
                <c:pt idx="189">
                  <c:v>2149.0</c:v>
                </c:pt>
                <c:pt idx="190">
                  <c:v>2150.0</c:v>
                </c:pt>
                <c:pt idx="191">
                  <c:v>2151.0</c:v>
                </c:pt>
                <c:pt idx="192">
                  <c:v>2152.0</c:v>
                </c:pt>
                <c:pt idx="193">
                  <c:v>2153.0</c:v>
                </c:pt>
                <c:pt idx="194">
                  <c:v>2154.0</c:v>
                </c:pt>
                <c:pt idx="195">
                  <c:v>2155.0</c:v>
                </c:pt>
                <c:pt idx="196">
                  <c:v>2156.0</c:v>
                </c:pt>
                <c:pt idx="197">
                  <c:v>2157.0</c:v>
                </c:pt>
                <c:pt idx="198">
                  <c:v>2158.0</c:v>
                </c:pt>
                <c:pt idx="199">
                  <c:v>2159.0</c:v>
                </c:pt>
                <c:pt idx="200">
                  <c:v>2160.0</c:v>
                </c:pt>
                <c:pt idx="201">
                  <c:v>10000.0</c:v>
                </c:pt>
              </c:numCache>
            </c:numRef>
          </c:cat>
          <c:val>
            <c:numRef>
              <c:f>'Cumulative distributions'!$B$2:$B$203</c:f>
              <c:numCache>
                <c:formatCode>General</c:formatCode>
                <c:ptCount val="202"/>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0.0172413793103448</c:v>
                </c:pt>
                <c:pt idx="18">
                  <c:v>0.0172413793103448</c:v>
                </c:pt>
                <c:pt idx="19">
                  <c:v>0.0344827586206896</c:v>
                </c:pt>
                <c:pt idx="20">
                  <c:v>0.0344827586206896</c:v>
                </c:pt>
                <c:pt idx="21">
                  <c:v>0.0344827586206896</c:v>
                </c:pt>
                <c:pt idx="22">
                  <c:v>0.0344827586206896</c:v>
                </c:pt>
                <c:pt idx="23">
                  <c:v>0.0344827586206896</c:v>
                </c:pt>
                <c:pt idx="24">
                  <c:v>0.0344827586206896</c:v>
                </c:pt>
                <c:pt idx="25">
                  <c:v>0.0344827586206896</c:v>
                </c:pt>
                <c:pt idx="26">
                  <c:v>0.0689655172413793</c:v>
                </c:pt>
                <c:pt idx="27">
                  <c:v>0.0689655172413793</c:v>
                </c:pt>
                <c:pt idx="28">
                  <c:v>0.0862068965517241</c:v>
                </c:pt>
                <c:pt idx="29">
                  <c:v>0.0862068965517241</c:v>
                </c:pt>
                <c:pt idx="30">
                  <c:v>0.0862068965517241</c:v>
                </c:pt>
                <c:pt idx="31">
                  <c:v>0.0862068965517241</c:v>
                </c:pt>
                <c:pt idx="32">
                  <c:v>0.0862068965517241</c:v>
                </c:pt>
                <c:pt idx="33">
                  <c:v>0.103448275862069</c:v>
                </c:pt>
                <c:pt idx="34">
                  <c:v>0.103448275862069</c:v>
                </c:pt>
                <c:pt idx="35">
                  <c:v>0.103448275862069</c:v>
                </c:pt>
                <c:pt idx="36">
                  <c:v>0.103448275862069</c:v>
                </c:pt>
                <c:pt idx="37">
                  <c:v>0.103448275862069</c:v>
                </c:pt>
                <c:pt idx="38">
                  <c:v>0.103448275862069</c:v>
                </c:pt>
                <c:pt idx="39">
                  <c:v>0.103448275862069</c:v>
                </c:pt>
                <c:pt idx="40">
                  <c:v>0.103448275862069</c:v>
                </c:pt>
                <c:pt idx="41">
                  <c:v>0.103448275862069</c:v>
                </c:pt>
                <c:pt idx="42">
                  <c:v>0.103448275862069</c:v>
                </c:pt>
                <c:pt idx="43">
                  <c:v>0.103448275862069</c:v>
                </c:pt>
                <c:pt idx="44">
                  <c:v>0.103448275862069</c:v>
                </c:pt>
                <c:pt idx="45">
                  <c:v>0.103448275862069</c:v>
                </c:pt>
                <c:pt idx="46">
                  <c:v>0.103448275862069</c:v>
                </c:pt>
                <c:pt idx="47">
                  <c:v>0.103448275862069</c:v>
                </c:pt>
                <c:pt idx="48">
                  <c:v>0.103448275862069</c:v>
                </c:pt>
                <c:pt idx="49">
                  <c:v>0.103448275862069</c:v>
                </c:pt>
                <c:pt idx="50">
                  <c:v>0.103448275862069</c:v>
                </c:pt>
                <c:pt idx="51">
                  <c:v>0.120689655172414</c:v>
                </c:pt>
                <c:pt idx="52">
                  <c:v>0.120689655172414</c:v>
                </c:pt>
                <c:pt idx="53">
                  <c:v>0.120689655172414</c:v>
                </c:pt>
                <c:pt idx="54">
                  <c:v>0.120689655172414</c:v>
                </c:pt>
                <c:pt idx="55">
                  <c:v>0.120689655172414</c:v>
                </c:pt>
                <c:pt idx="56">
                  <c:v>0.120689655172414</c:v>
                </c:pt>
                <c:pt idx="57">
                  <c:v>0.120689655172414</c:v>
                </c:pt>
                <c:pt idx="58">
                  <c:v>0.137931034482759</c:v>
                </c:pt>
                <c:pt idx="59">
                  <c:v>0.137931034482759</c:v>
                </c:pt>
                <c:pt idx="60">
                  <c:v>0.155172413793103</c:v>
                </c:pt>
                <c:pt idx="61">
                  <c:v>0.206896551724138</c:v>
                </c:pt>
                <c:pt idx="62">
                  <c:v>0.206896551724138</c:v>
                </c:pt>
                <c:pt idx="63">
                  <c:v>0.206896551724138</c:v>
                </c:pt>
                <c:pt idx="64">
                  <c:v>0.206896551724138</c:v>
                </c:pt>
                <c:pt idx="65">
                  <c:v>0.206896551724138</c:v>
                </c:pt>
                <c:pt idx="66">
                  <c:v>0.224137931034483</c:v>
                </c:pt>
                <c:pt idx="67">
                  <c:v>0.258620689655172</c:v>
                </c:pt>
                <c:pt idx="68">
                  <c:v>0.275862068965517</c:v>
                </c:pt>
                <c:pt idx="69">
                  <c:v>0.293103448275862</c:v>
                </c:pt>
                <c:pt idx="70">
                  <c:v>0.310344827586207</c:v>
                </c:pt>
                <c:pt idx="71">
                  <c:v>0.431034482758621</c:v>
                </c:pt>
                <c:pt idx="72">
                  <c:v>0.431034482758621</c:v>
                </c:pt>
                <c:pt idx="73">
                  <c:v>0.448275862068965</c:v>
                </c:pt>
                <c:pt idx="74">
                  <c:v>0.448275862068965</c:v>
                </c:pt>
                <c:pt idx="75">
                  <c:v>0.448275862068965</c:v>
                </c:pt>
                <c:pt idx="76">
                  <c:v>0.5</c:v>
                </c:pt>
                <c:pt idx="77">
                  <c:v>0.5</c:v>
                </c:pt>
                <c:pt idx="78">
                  <c:v>0.5</c:v>
                </c:pt>
                <c:pt idx="79">
                  <c:v>0.517241379310345</c:v>
                </c:pt>
                <c:pt idx="80">
                  <c:v>0.53448275862069</c:v>
                </c:pt>
                <c:pt idx="81">
                  <c:v>0.568965517241379</c:v>
                </c:pt>
                <c:pt idx="82">
                  <c:v>0.586206896551724</c:v>
                </c:pt>
                <c:pt idx="83">
                  <c:v>0.603448275862069</c:v>
                </c:pt>
                <c:pt idx="84">
                  <c:v>0.603448275862069</c:v>
                </c:pt>
                <c:pt idx="85">
                  <c:v>0.603448275862069</c:v>
                </c:pt>
                <c:pt idx="86">
                  <c:v>0.620689655172414</c:v>
                </c:pt>
                <c:pt idx="87">
                  <c:v>0.620689655172414</c:v>
                </c:pt>
                <c:pt idx="88">
                  <c:v>0.620689655172414</c:v>
                </c:pt>
                <c:pt idx="89">
                  <c:v>0.637931034482759</c:v>
                </c:pt>
                <c:pt idx="90">
                  <c:v>0.637931034482759</c:v>
                </c:pt>
                <c:pt idx="91">
                  <c:v>0.689655172413793</c:v>
                </c:pt>
                <c:pt idx="92">
                  <c:v>0.689655172413793</c:v>
                </c:pt>
                <c:pt idx="93">
                  <c:v>0.706896551724138</c:v>
                </c:pt>
                <c:pt idx="94">
                  <c:v>0.706896551724138</c:v>
                </c:pt>
                <c:pt idx="95">
                  <c:v>0.724137931034483</c:v>
                </c:pt>
                <c:pt idx="96">
                  <c:v>0.724137931034483</c:v>
                </c:pt>
                <c:pt idx="97">
                  <c:v>0.724137931034483</c:v>
                </c:pt>
                <c:pt idx="98">
                  <c:v>0.724137931034483</c:v>
                </c:pt>
                <c:pt idx="99">
                  <c:v>0.724137931034483</c:v>
                </c:pt>
                <c:pt idx="100">
                  <c:v>0.724137931034483</c:v>
                </c:pt>
                <c:pt idx="101">
                  <c:v>0.724137931034483</c:v>
                </c:pt>
                <c:pt idx="102">
                  <c:v>0.741379310344828</c:v>
                </c:pt>
                <c:pt idx="103">
                  <c:v>0.775862068965517</c:v>
                </c:pt>
                <c:pt idx="104">
                  <c:v>0.775862068965517</c:v>
                </c:pt>
                <c:pt idx="105">
                  <c:v>0.775862068965517</c:v>
                </c:pt>
                <c:pt idx="106">
                  <c:v>0.775862068965517</c:v>
                </c:pt>
                <c:pt idx="107">
                  <c:v>0.775862068965517</c:v>
                </c:pt>
                <c:pt idx="108">
                  <c:v>0.775862068965517</c:v>
                </c:pt>
                <c:pt idx="109">
                  <c:v>0.775862068965517</c:v>
                </c:pt>
                <c:pt idx="110">
                  <c:v>0.775862068965517</c:v>
                </c:pt>
                <c:pt idx="111">
                  <c:v>0.775862068965517</c:v>
                </c:pt>
                <c:pt idx="112">
                  <c:v>0.775862068965517</c:v>
                </c:pt>
                <c:pt idx="113">
                  <c:v>0.775862068965517</c:v>
                </c:pt>
                <c:pt idx="114">
                  <c:v>0.775862068965517</c:v>
                </c:pt>
                <c:pt idx="115">
                  <c:v>0.775862068965517</c:v>
                </c:pt>
                <c:pt idx="116">
                  <c:v>0.775862068965517</c:v>
                </c:pt>
                <c:pt idx="117">
                  <c:v>0.775862068965517</c:v>
                </c:pt>
                <c:pt idx="118">
                  <c:v>0.775862068965517</c:v>
                </c:pt>
                <c:pt idx="119">
                  <c:v>0.775862068965517</c:v>
                </c:pt>
                <c:pt idx="120">
                  <c:v>0.775862068965517</c:v>
                </c:pt>
                <c:pt idx="121">
                  <c:v>0.775862068965517</c:v>
                </c:pt>
                <c:pt idx="122">
                  <c:v>0.775862068965517</c:v>
                </c:pt>
                <c:pt idx="123">
                  <c:v>0.775862068965517</c:v>
                </c:pt>
                <c:pt idx="124">
                  <c:v>0.775862068965517</c:v>
                </c:pt>
                <c:pt idx="125">
                  <c:v>0.775862068965517</c:v>
                </c:pt>
                <c:pt idx="126">
                  <c:v>0.775862068965517</c:v>
                </c:pt>
                <c:pt idx="127">
                  <c:v>0.775862068965517</c:v>
                </c:pt>
                <c:pt idx="128">
                  <c:v>0.775862068965517</c:v>
                </c:pt>
                <c:pt idx="129">
                  <c:v>0.775862068965517</c:v>
                </c:pt>
                <c:pt idx="130">
                  <c:v>0.775862068965517</c:v>
                </c:pt>
                <c:pt idx="131">
                  <c:v>0.775862068965517</c:v>
                </c:pt>
                <c:pt idx="132">
                  <c:v>0.775862068965517</c:v>
                </c:pt>
                <c:pt idx="133">
                  <c:v>0.793103448275862</c:v>
                </c:pt>
                <c:pt idx="134">
                  <c:v>0.793103448275862</c:v>
                </c:pt>
                <c:pt idx="135">
                  <c:v>0.793103448275862</c:v>
                </c:pt>
                <c:pt idx="136">
                  <c:v>0.793103448275862</c:v>
                </c:pt>
                <c:pt idx="137">
                  <c:v>0.793103448275862</c:v>
                </c:pt>
                <c:pt idx="138">
                  <c:v>0.793103448275862</c:v>
                </c:pt>
                <c:pt idx="139">
                  <c:v>0.793103448275862</c:v>
                </c:pt>
                <c:pt idx="140">
                  <c:v>0.793103448275862</c:v>
                </c:pt>
                <c:pt idx="141">
                  <c:v>0.827586206896552</c:v>
                </c:pt>
                <c:pt idx="142">
                  <c:v>0.862068965517241</c:v>
                </c:pt>
                <c:pt idx="143">
                  <c:v>0.862068965517241</c:v>
                </c:pt>
                <c:pt idx="144">
                  <c:v>0.862068965517241</c:v>
                </c:pt>
                <c:pt idx="145">
                  <c:v>0.862068965517241</c:v>
                </c:pt>
                <c:pt idx="146">
                  <c:v>0.862068965517241</c:v>
                </c:pt>
                <c:pt idx="147">
                  <c:v>0.862068965517241</c:v>
                </c:pt>
                <c:pt idx="148">
                  <c:v>0.862068965517241</c:v>
                </c:pt>
                <c:pt idx="149">
                  <c:v>0.879310344827586</c:v>
                </c:pt>
                <c:pt idx="150">
                  <c:v>0.879310344827586</c:v>
                </c:pt>
                <c:pt idx="151">
                  <c:v>0.879310344827586</c:v>
                </c:pt>
                <c:pt idx="152">
                  <c:v>0.879310344827586</c:v>
                </c:pt>
                <c:pt idx="153">
                  <c:v>0.913793103448276</c:v>
                </c:pt>
                <c:pt idx="154">
                  <c:v>0.913793103448276</c:v>
                </c:pt>
                <c:pt idx="155">
                  <c:v>0.913793103448276</c:v>
                </c:pt>
                <c:pt idx="156">
                  <c:v>0.913793103448276</c:v>
                </c:pt>
                <c:pt idx="157">
                  <c:v>0.913793103448276</c:v>
                </c:pt>
                <c:pt idx="158">
                  <c:v>0.913793103448276</c:v>
                </c:pt>
                <c:pt idx="159">
                  <c:v>0.913793103448276</c:v>
                </c:pt>
                <c:pt idx="160">
                  <c:v>0.913793103448276</c:v>
                </c:pt>
                <c:pt idx="161">
                  <c:v>0.913793103448276</c:v>
                </c:pt>
                <c:pt idx="162">
                  <c:v>0.913793103448276</c:v>
                </c:pt>
                <c:pt idx="163">
                  <c:v>0.913793103448276</c:v>
                </c:pt>
                <c:pt idx="164">
                  <c:v>0.913793103448276</c:v>
                </c:pt>
                <c:pt idx="165">
                  <c:v>0.913793103448276</c:v>
                </c:pt>
                <c:pt idx="166">
                  <c:v>0.913793103448276</c:v>
                </c:pt>
                <c:pt idx="167">
                  <c:v>0.913793103448276</c:v>
                </c:pt>
                <c:pt idx="168">
                  <c:v>0.913793103448276</c:v>
                </c:pt>
                <c:pt idx="169">
                  <c:v>0.913793103448276</c:v>
                </c:pt>
                <c:pt idx="170">
                  <c:v>0.913793103448276</c:v>
                </c:pt>
                <c:pt idx="171">
                  <c:v>0.913793103448276</c:v>
                </c:pt>
                <c:pt idx="172">
                  <c:v>0.913793103448276</c:v>
                </c:pt>
                <c:pt idx="173">
                  <c:v>0.913793103448276</c:v>
                </c:pt>
                <c:pt idx="174">
                  <c:v>0.913793103448276</c:v>
                </c:pt>
                <c:pt idx="175">
                  <c:v>0.913793103448276</c:v>
                </c:pt>
                <c:pt idx="176">
                  <c:v>0.913793103448276</c:v>
                </c:pt>
                <c:pt idx="177">
                  <c:v>0.913793103448276</c:v>
                </c:pt>
                <c:pt idx="178">
                  <c:v>0.913793103448276</c:v>
                </c:pt>
                <c:pt idx="179">
                  <c:v>0.913793103448276</c:v>
                </c:pt>
                <c:pt idx="180">
                  <c:v>0.913793103448276</c:v>
                </c:pt>
                <c:pt idx="181">
                  <c:v>0.913793103448276</c:v>
                </c:pt>
                <c:pt idx="182">
                  <c:v>0.913793103448276</c:v>
                </c:pt>
                <c:pt idx="183">
                  <c:v>0.913793103448276</c:v>
                </c:pt>
                <c:pt idx="184">
                  <c:v>0.913793103448276</c:v>
                </c:pt>
                <c:pt idx="185">
                  <c:v>0.913793103448276</c:v>
                </c:pt>
                <c:pt idx="186">
                  <c:v>0.913793103448276</c:v>
                </c:pt>
                <c:pt idx="187">
                  <c:v>0.913793103448276</c:v>
                </c:pt>
                <c:pt idx="188">
                  <c:v>0.913793103448276</c:v>
                </c:pt>
                <c:pt idx="189">
                  <c:v>0.913793103448276</c:v>
                </c:pt>
                <c:pt idx="190">
                  <c:v>0.913793103448276</c:v>
                </c:pt>
                <c:pt idx="191">
                  <c:v>0.931034482758621</c:v>
                </c:pt>
                <c:pt idx="192">
                  <c:v>0.931034482758621</c:v>
                </c:pt>
                <c:pt idx="193">
                  <c:v>0.931034482758621</c:v>
                </c:pt>
                <c:pt idx="194">
                  <c:v>0.931034482758621</c:v>
                </c:pt>
                <c:pt idx="195">
                  <c:v>0.931034482758621</c:v>
                </c:pt>
                <c:pt idx="196">
                  <c:v>0.931034482758621</c:v>
                </c:pt>
                <c:pt idx="197">
                  <c:v>0.931034482758621</c:v>
                </c:pt>
                <c:pt idx="198">
                  <c:v>0.931034482758621</c:v>
                </c:pt>
                <c:pt idx="199">
                  <c:v>0.931034482758621</c:v>
                </c:pt>
                <c:pt idx="200">
                  <c:v>0.931034482758621</c:v>
                </c:pt>
                <c:pt idx="201">
                  <c:v>1.0</c:v>
                </c:pt>
              </c:numCache>
            </c:numRef>
          </c:val>
        </c:ser>
        <c:dLbls>
          <c:showLegendKey val="0"/>
          <c:showVal val="0"/>
          <c:showCatName val="0"/>
          <c:showSerName val="0"/>
          <c:showPercent val="0"/>
          <c:showBubbleSize val="0"/>
        </c:dLbls>
        <c:axId val="-2076647032"/>
        <c:axId val="-2076644088"/>
      </c:areaChart>
      <c:catAx>
        <c:axId val="-2076647032"/>
        <c:scaling>
          <c:orientation val="minMax"/>
        </c:scaling>
        <c:delete val="0"/>
        <c:axPos val="b"/>
        <c:numFmt formatCode="General" sourceLinked="1"/>
        <c:majorTickMark val="out"/>
        <c:minorTickMark val="none"/>
        <c:tickLblPos val="nextTo"/>
        <c:crossAx val="-2076644088"/>
        <c:crosses val="autoZero"/>
        <c:auto val="1"/>
        <c:lblAlgn val="ctr"/>
        <c:lblOffset val="100"/>
        <c:noMultiLvlLbl val="0"/>
      </c:catAx>
      <c:valAx>
        <c:axId val="-2076644088"/>
        <c:scaling>
          <c:orientation val="minMax"/>
          <c:max val="1.0"/>
        </c:scaling>
        <c:delete val="0"/>
        <c:axPos val="l"/>
        <c:majorGridlines/>
        <c:numFmt formatCode="General" sourceLinked="1"/>
        <c:majorTickMark val="out"/>
        <c:minorTickMark val="none"/>
        <c:tickLblPos val="nextTo"/>
        <c:crossAx val="-2076647032"/>
        <c:crosses val="autoZero"/>
        <c:crossBetween val="midCat"/>
      </c:valAx>
    </c:plotArea>
    <c:legend>
      <c:legendPos val="r"/>
      <c:overlay val="0"/>
    </c:legend>
    <c:plotVisOnly val="1"/>
    <c:dispBlanksAs val="zero"/>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areaChart>
        <c:grouping val="standard"/>
        <c:varyColors val="0"/>
        <c:ser>
          <c:idx val="1"/>
          <c:order val="0"/>
          <c:spPr>
            <a:solidFill>
              <a:schemeClr val="accent5"/>
            </a:solidFill>
          </c:spPr>
          <c:cat>
            <c:multiLvlStrRef>
              <c:f>'Cumulative distributions'!#REF!</c:f>
            </c:multiLvlStrRef>
          </c:cat>
          <c:val>
            <c:numRef>
              <c:f>'Cumulative distributions'!$C$2:$C$203</c:f>
              <c:numCache>
                <c:formatCode>General</c:formatCode>
                <c:ptCount val="202"/>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0.0188679245283019</c:v>
                </c:pt>
                <c:pt idx="15">
                  <c:v>0.0188679245283019</c:v>
                </c:pt>
                <c:pt idx="16">
                  <c:v>0.0188679245283019</c:v>
                </c:pt>
                <c:pt idx="17">
                  <c:v>0.0377358490566038</c:v>
                </c:pt>
                <c:pt idx="18">
                  <c:v>0.0377358490566038</c:v>
                </c:pt>
                <c:pt idx="19">
                  <c:v>0.0566037735849056</c:v>
                </c:pt>
                <c:pt idx="20">
                  <c:v>0.0566037735849056</c:v>
                </c:pt>
                <c:pt idx="21">
                  <c:v>0.0566037735849056</c:v>
                </c:pt>
                <c:pt idx="22">
                  <c:v>0.0566037735849056</c:v>
                </c:pt>
                <c:pt idx="23">
                  <c:v>0.0566037735849056</c:v>
                </c:pt>
                <c:pt idx="24">
                  <c:v>0.0566037735849056</c:v>
                </c:pt>
                <c:pt idx="25">
                  <c:v>0.0566037735849056</c:v>
                </c:pt>
                <c:pt idx="26">
                  <c:v>0.0754716981132075</c:v>
                </c:pt>
                <c:pt idx="27">
                  <c:v>0.0754716981132075</c:v>
                </c:pt>
                <c:pt idx="28">
                  <c:v>0.0943396226415094</c:v>
                </c:pt>
                <c:pt idx="29">
                  <c:v>0.0943396226415094</c:v>
                </c:pt>
                <c:pt idx="30">
                  <c:v>0.0943396226415094</c:v>
                </c:pt>
                <c:pt idx="31">
                  <c:v>0.0943396226415094</c:v>
                </c:pt>
                <c:pt idx="32">
                  <c:v>0.0943396226415094</c:v>
                </c:pt>
                <c:pt idx="33">
                  <c:v>0.0943396226415094</c:v>
                </c:pt>
                <c:pt idx="34">
                  <c:v>0.0943396226415094</c:v>
                </c:pt>
                <c:pt idx="35">
                  <c:v>0.0943396226415094</c:v>
                </c:pt>
                <c:pt idx="36">
                  <c:v>0.0943396226415094</c:v>
                </c:pt>
                <c:pt idx="37">
                  <c:v>0.0943396226415094</c:v>
                </c:pt>
                <c:pt idx="38">
                  <c:v>0.0943396226415094</c:v>
                </c:pt>
                <c:pt idx="39">
                  <c:v>0.0943396226415094</c:v>
                </c:pt>
                <c:pt idx="40">
                  <c:v>0.0943396226415094</c:v>
                </c:pt>
                <c:pt idx="41">
                  <c:v>0.0943396226415094</c:v>
                </c:pt>
                <c:pt idx="42">
                  <c:v>0.0943396226415094</c:v>
                </c:pt>
                <c:pt idx="43">
                  <c:v>0.0943396226415094</c:v>
                </c:pt>
                <c:pt idx="44">
                  <c:v>0.0943396226415094</c:v>
                </c:pt>
                <c:pt idx="45">
                  <c:v>0.113207547169811</c:v>
                </c:pt>
                <c:pt idx="46">
                  <c:v>0.132075471698113</c:v>
                </c:pt>
                <c:pt idx="47">
                  <c:v>0.132075471698113</c:v>
                </c:pt>
                <c:pt idx="48">
                  <c:v>0.132075471698113</c:v>
                </c:pt>
                <c:pt idx="49">
                  <c:v>0.132075471698113</c:v>
                </c:pt>
                <c:pt idx="50">
                  <c:v>0.150943396226415</c:v>
                </c:pt>
                <c:pt idx="51">
                  <c:v>0.169811320754717</c:v>
                </c:pt>
                <c:pt idx="52">
                  <c:v>0.169811320754717</c:v>
                </c:pt>
                <c:pt idx="53">
                  <c:v>0.169811320754717</c:v>
                </c:pt>
                <c:pt idx="54">
                  <c:v>0.169811320754717</c:v>
                </c:pt>
                <c:pt idx="55">
                  <c:v>0.169811320754717</c:v>
                </c:pt>
                <c:pt idx="56">
                  <c:v>0.169811320754717</c:v>
                </c:pt>
                <c:pt idx="57">
                  <c:v>0.169811320754717</c:v>
                </c:pt>
                <c:pt idx="58">
                  <c:v>0.188679245283019</c:v>
                </c:pt>
                <c:pt idx="59">
                  <c:v>0.188679245283019</c:v>
                </c:pt>
                <c:pt idx="60">
                  <c:v>0.188679245283019</c:v>
                </c:pt>
                <c:pt idx="61">
                  <c:v>0.245283018867925</c:v>
                </c:pt>
                <c:pt idx="62">
                  <c:v>0.245283018867925</c:v>
                </c:pt>
                <c:pt idx="63">
                  <c:v>0.245283018867925</c:v>
                </c:pt>
                <c:pt idx="64">
                  <c:v>0.245283018867925</c:v>
                </c:pt>
                <c:pt idx="65">
                  <c:v>0.245283018867925</c:v>
                </c:pt>
                <c:pt idx="66">
                  <c:v>0.264150943396226</c:v>
                </c:pt>
                <c:pt idx="67">
                  <c:v>0.283018867924528</c:v>
                </c:pt>
                <c:pt idx="68">
                  <c:v>0.30188679245283</c:v>
                </c:pt>
                <c:pt idx="69">
                  <c:v>0.339622641509434</c:v>
                </c:pt>
                <c:pt idx="70">
                  <c:v>0.339622641509434</c:v>
                </c:pt>
                <c:pt idx="71">
                  <c:v>0.471698113207547</c:v>
                </c:pt>
                <c:pt idx="72">
                  <c:v>0.471698113207547</c:v>
                </c:pt>
                <c:pt idx="73">
                  <c:v>0.490566037735849</c:v>
                </c:pt>
                <c:pt idx="74">
                  <c:v>0.509433962264151</c:v>
                </c:pt>
                <c:pt idx="75">
                  <c:v>0.509433962264151</c:v>
                </c:pt>
                <c:pt idx="76">
                  <c:v>0.566037735849057</c:v>
                </c:pt>
                <c:pt idx="77">
                  <c:v>0.566037735849057</c:v>
                </c:pt>
                <c:pt idx="78">
                  <c:v>0.566037735849057</c:v>
                </c:pt>
                <c:pt idx="79">
                  <c:v>0.566037735849057</c:v>
                </c:pt>
                <c:pt idx="80">
                  <c:v>0.566037735849057</c:v>
                </c:pt>
                <c:pt idx="81">
                  <c:v>0.622641509433962</c:v>
                </c:pt>
                <c:pt idx="82">
                  <c:v>0.641509433962264</c:v>
                </c:pt>
                <c:pt idx="83">
                  <c:v>0.660377358490566</c:v>
                </c:pt>
                <c:pt idx="84">
                  <c:v>0.660377358490566</c:v>
                </c:pt>
                <c:pt idx="85">
                  <c:v>0.660377358490566</c:v>
                </c:pt>
                <c:pt idx="86">
                  <c:v>0.679245283018868</c:v>
                </c:pt>
                <c:pt idx="87">
                  <c:v>0.679245283018868</c:v>
                </c:pt>
                <c:pt idx="88">
                  <c:v>0.679245283018868</c:v>
                </c:pt>
                <c:pt idx="89">
                  <c:v>0.69811320754717</c:v>
                </c:pt>
                <c:pt idx="90">
                  <c:v>0.69811320754717</c:v>
                </c:pt>
                <c:pt idx="91">
                  <c:v>0.735849056603773</c:v>
                </c:pt>
                <c:pt idx="92">
                  <c:v>0.735849056603773</c:v>
                </c:pt>
                <c:pt idx="93">
                  <c:v>0.773584905660377</c:v>
                </c:pt>
                <c:pt idx="94">
                  <c:v>0.773584905660377</c:v>
                </c:pt>
                <c:pt idx="95">
                  <c:v>0.773584905660377</c:v>
                </c:pt>
                <c:pt idx="96">
                  <c:v>0.773584905660377</c:v>
                </c:pt>
                <c:pt idx="97">
                  <c:v>0.773584905660377</c:v>
                </c:pt>
                <c:pt idx="98">
                  <c:v>0.773584905660377</c:v>
                </c:pt>
                <c:pt idx="99">
                  <c:v>0.773584905660377</c:v>
                </c:pt>
                <c:pt idx="100">
                  <c:v>0.773584905660377</c:v>
                </c:pt>
                <c:pt idx="101">
                  <c:v>0.773584905660377</c:v>
                </c:pt>
                <c:pt idx="102">
                  <c:v>0.773584905660377</c:v>
                </c:pt>
                <c:pt idx="103">
                  <c:v>0.811320754716981</c:v>
                </c:pt>
                <c:pt idx="104">
                  <c:v>0.811320754716981</c:v>
                </c:pt>
                <c:pt idx="105">
                  <c:v>0.811320754716981</c:v>
                </c:pt>
                <c:pt idx="106">
                  <c:v>0.811320754716981</c:v>
                </c:pt>
                <c:pt idx="107">
                  <c:v>0.811320754716981</c:v>
                </c:pt>
                <c:pt idx="108">
                  <c:v>0.811320754716981</c:v>
                </c:pt>
                <c:pt idx="109">
                  <c:v>0.811320754716981</c:v>
                </c:pt>
                <c:pt idx="110">
                  <c:v>0.811320754716981</c:v>
                </c:pt>
                <c:pt idx="111">
                  <c:v>0.811320754716981</c:v>
                </c:pt>
                <c:pt idx="112">
                  <c:v>0.811320754716981</c:v>
                </c:pt>
                <c:pt idx="113">
                  <c:v>0.811320754716981</c:v>
                </c:pt>
                <c:pt idx="114">
                  <c:v>0.811320754716981</c:v>
                </c:pt>
                <c:pt idx="115">
                  <c:v>0.811320754716981</c:v>
                </c:pt>
                <c:pt idx="116">
                  <c:v>0.811320754716981</c:v>
                </c:pt>
                <c:pt idx="117">
                  <c:v>0.811320754716981</c:v>
                </c:pt>
                <c:pt idx="118">
                  <c:v>0.811320754716981</c:v>
                </c:pt>
                <c:pt idx="119">
                  <c:v>0.811320754716981</c:v>
                </c:pt>
                <c:pt idx="120">
                  <c:v>0.811320754716981</c:v>
                </c:pt>
                <c:pt idx="121">
                  <c:v>0.811320754716981</c:v>
                </c:pt>
                <c:pt idx="122">
                  <c:v>0.811320754716981</c:v>
                </c:pt>
                <c:pt idx="123">
                  <c:v>0.811320754716981</c:v>
                </c:pt>
                <c:pt idx="124">
                  <c:v>0.811320754716981</c:v>
                </c:pt>
                <c:pt idx="125">
                  <c:v>0.811320754716981</c:v>
                </c:pt>
                <c:pt idx="126">
                  <c:v>0.811320754716981</c:v>
                </c:pt>
                <c:pt idx="127">
                  <c:v>0.811320754716981</c:v>
                </c:pt>
                <c:pt idx="128">
                  <c:v>0.811320754716981</c:v>
                </c:pt>
                <c:pt idx="129">
                  <c:v>0.811320754716981</c:v>
                </c:pt>
                <c:pt idx="130">
                  <c:v>0.811320754716981</c:v>
                </c:pt>
                <c:pt idx="131">
                  <c:v>0.811320754716981</c:v>
                </c:pt>
                <c:pt idx="132">
                  <c:v>0.811320754716981</c:v>
                </c:pt>
                <c:pt idx="133">
                  <c:v>0.811320754716981</c:v>
                </c:pt>
                <c:pt idx="134">
                  <c:v>0.811320754716981</c:v>
                </c:pt>
                <c:pt idx="135">
                  <c:v>0.811320754716981</c:v>
                </c:pt>
                <c:pt idx="136">
                  <c:v>0.830188679245283</c:v>
                </c:pt>
                <c:pt idx="137">
                  <c:v>0.830188679245283</c:v>
                </c:pt>
                <c:pt idx="138">
                  <c:v>0.830188679245283</c:v>
                </c:pt>
                <c:pt idx="139">
                  <c:v>0.830188679245283</c:v>
                </c:pt>
                <c:pt idx="140">
                  <c:v>0.830188679245283</c:v>
                </c:pt>
                <c:pt idx="141">
                  <c:v>0.849056603773585</c:v>
                </c:pt>
                <c:pt idx="142">
                  <c:v>0.849056603773585</c:v>
                </c:pt>
                <c:pt idx="143">
                  <c:v>0.849056603773585</c:v>
                </c:pt>
                <c:pt idx="144">
                  <c:v>0.849056603773585</c:v>
                </c:pt>
                <c:pt idx="145">
                  <c:v>0.849056603773585</c:v>
                </c:pt>
                <c:pt idx="146">
                  <c:v>0.849056603773585</c:v>
                </c:pt>
                <c:pt idx="147">
                  <c:v>0.849056603773585</c:v>
                </c:pt>
                <c:pt idx="148">
                  <c:v>0.849056603773585</c:v>
                </c:pt>
                <c:pt idx="149">
                  <c:v>0.867924528301887</c:v>
                </c:pt>
                <c:pt idx="150">
                  <c:v>0.867924528301887</c:v>
                </c:pt>
                <c:pt idx="151">
                  <c:v>0.867924528301887</c:v>
                </c:pt>
                <c:pt idx="152">
                  <c:v>0.867924528301887</c:v>
                </c:pt>
                <c:pt idx="153">
                  <c:v>0.905660377358491</c:v>
                </c:pt>
                <c:pt idx="154">
                  <c:v>0.905660377358491</c:v>
                </c:pt>
                <c:pt idx="155">
                  <c:v>0.905660377358491</c:v>
                </c:pt>
                <c:pt idx="156">
                  <c:v>0.905660377358491</c:v>
                </c:pt>
                <c:pt idx="157">
                  <c:v>0.905660377358491</c:v>
                </c:pt>
                <c:pt idx="158">
                  <c:v>0.905660377358491</c:v>
                </c:pt>
                <c:pt idx="159">
                  <c:v>0.905660377358491</c:v>
                </c:pt>
                <c:pt idx="160">
                  <c:v>0.905660377358491</c:v>
                </c:pt>
                <c:pt idx="161">
                  <c:v>0.905660377358491</c:v>
                </c:pt>
                <c:pt idx="162">
                  <c:v>0.905660377358491</c:v>
                </c:pt>
                <c:pt idx="163">
                  <c:v>0.905660377358491</c:v>
                </c:pt>
                <c:pt idx="164">
                  <c:v>0.905660377358491</c:v>
                </c:pt>
                <c:pt idx="165">
                  <c:v>0.905660377358491</c:v>
                </c:pt>
                <c:pt idx="166">
                  <c:v>0.905660377358491</c:v>
                </c:pt>
                <c:pt idx="167">
                  <c:v>0.905660377358491</c:v>
                </c:pt>
                <c:pt idx="168">
                  <c:v>0.905660377358491</c:v>
                </c:pt>
                <c:pt idx="169">
                  <c:v>0.905660377358491</c:v>
                </c:pt>
                <c:pt idx="170">
                  <c:v>0.905660377358491</c:v>
                </c:pt>
                <c:pt idx="171">
                  <c:v>0.905660377358491</c:v>
                </c:pt>
                <c:pt idx="172">
                  <c:v>0.905660377358491</c:v>
                </c:pt>
                <c:pt idx="173">
                  <c:v>0.905660377358491</c:v>
                </c:pt>
                <c:pt idx="174">
                  <c:v>0.905660377358491</c:v>
                </c:pt>
                <c:pt idx="175">
                  <c:v>0.905660377358491</c:v>
                </c:pt>
                <c:pt idx="176">
                  <c:v>0.905660377358491</c:v>
                </c:pt>
                <c:pt idx="177">
                  <c:v>0.905660377358491</c:v>
                </c:pt>
                <c:pt idx="178">
                  <c:v>0.905660377358491</c:v>
                </c:pt>
                <c:pt idx="179">
                  <c:v>0.905660377358491</c:v>
                </c:pt>
                <c:pt idx="180">
                  <c:v>0.905660377358491</c:v>
                </c:pt>
                <c:pt idx="181">
                  <c:v>0.905660377358491</c:v>
                </c:pt>
                <c:pt idx="182">
                  <c:v>0.905660377358491</c:v>
                </c:pt>
                <c:pt idx="183">
                  <c:v>0.905660377358491</c:v>
                </c:pt>
                <c:pt idx="184">
                  <c:v>0.905660377358491</c:v>
                </c:pt>
                <c:pt idx="185">
                  <c:v>0.905660377358491</c:v>
                </c:pt>
                <c:pt idx="186">
                  <c:v>0.905660377358491</c:v>
                </c:pt>
                <c:pt idx="187">
                  <c:v>0.905660377358491</c:v>
                </c:pt>
                <c:pt idx="188">
                  <c:v>0.905660377358491</c:v>
                </c:pt>
                <c:pt idx="189">
                  <c:v>0.905660377358491</c:v>
                </c:pt>
                <c:pt idx="190">
                  <c:v>0.905660377358491</c:v>
                </c:pt>
                <c:pt idx="191">
                  <c:v>0.924528301886792</c:v>
                </c:pt>
                <c:pt idx="192">
                  <c:v>0.924528301886792</c:v>
                </c:pt>
                <c:pt idx="193">
                  <c:v>0.924528301886792</c:v>
                </c:pt>
                <c:pt idx="194">
                  <c:v>0.924528301886792</c:v>
                </c:pt>
                <c:pt idx="195">
                  <c:v>0.924528301886792</c:v>
                </c:pt>
                <c:pt idx="196">
                  <c:v>0.924528301886792</c:v>
                </c:pt>
                <c:pt idx="197">
                  <c:v>0.924528301886792</c:v>
                </c:pt>
                <c:pt idx="198">
                  <c:v>0.924528301886792</c:v>
                </c:pt>
                <c:pt idx="199">
                  <c:v>0.924528301886792</c:v>
                </c:pt>
                <c:pt idx="200">
                  <c:v>0.924528301886792</c:v>
                </c:pt>
                <c:pt idx="201">
                  <c:v>0.0</c:v>
                </c:pt>
              </c:numCache>
            </c:numRef>
          </c:val>
        </c:ser>
        <c:dLbls>
          <c:showLegendKey val="0"/>
          <c:showVal val="0"/>
          <c:showCatName val="0"/>
          <c:showSerName val="0"/>
          <c:showPercent val="0"/>
          <c:showBubbleSize val="0"/>
        </c:dLbls>
        <c:axId val="-2068448280"/>
        <c:axId val="-2068451320"/>
      </c:areaChart>
      <c:catAx>
        <c:axId val="-2068448280"/>
        <c:scaling>
          <c:orientation val="minMax"/>
        </c:scaling>
        <c:delete val="0"/>
        <c:axPos val="b"/>
        <c:numFmt formatCode="General" sourceLinked="1"/>
        <c:majorTickMark val="out"/>
        <c:minorTickMark val="none"/>
        <c:tickLblPos val="nextTo"/>
        <c:crossAx val="-2068451320"/>
        <c:crosses val="autoZero"/>
        <c:auto val="1"/>
        <c:lblAlgn val="ctr"/>
        <c:lblOffset val="100"/>
        <c:noMultiLvlLbl val="0"/>
      </c:catAx>
      <c:valAx>
        <c:axId val="-2068451320"/>
        <c:scaling>
          <c:orientation val="minMax"/>
        </c:scaling>
        <c:delete val="0"/>
        <c:axPos val="l"/>
        <c:majorGridlines/>
        <c:numFmt formatCode="General" sourceLinked="1"/>
        <c:majorTickMark val="out"/>
        <c:minorTickMark val="none"/>
        <c:tickLblPos val="nextTo"/>
        <c:crossAx val="-2068448280"/>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areaChart>
        <c:grouping val="standard"/>
        <c:varyColors val="0"/>
        <c:ser>
          <c:idx val="0"/>
          <c:order val="1"/>
          <c:spPr>
            <a:solidFill>
              <a:schemeClr val="tx2">
                <a:lumMod val="20000"/>
                <a:lumOff val="80000"/>
                <a:alpha val="36000"/>
              </a:schemeClr>
            </a:solidFill>
          </c:spPr>
          <c:cat>
            <c:multiLvlStrRef>
              <c:f>'Cumulative distributions'!#REF!</c:f>
            </c:multiLvlStrRef>
          </c:cat>
          <c:val>
            <c:numRef>
              <c:f>'Cumulative distributions'!$C$2:$C$203</c:f>
              <c:numCache>
                <c:formatCode>General</c:formatCode>
                <c:ptCount val="202"/>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0.0188679245283019</c:v>
                </c:pt>
                <c:pt idx="15">
                  <c:v>0.0188679245283019</c:v>
                </c:pt>
                <c:pt idx="16">
                  <c:v>0.0188679245283019</c:v>
                </c:pt>
                <c:pt idx="17">
                  <c:v>0.0377358490566038</c:v>
                </c:pt>
                <c:pt idx="18">
                  <c:v>0.0377358490566038</c:v>
                </c:pt>
                <c:pt idx="19">
                  <c:v>0.0566037735849056</c:v>
                </c:pt>
                <c:pt idx="20">
                  <c:v>0.0566037735849056</c:v>
                </c:pt>
                <c:pt idx="21">
                  <c:v>0.0566037735849056</c:v>
                </c:pt>
                <c:pt idx="22">
                  <c:v>0.0566037735849056</c:v>
                </c:pt>
                <c:pt idx="23">
                  <c:v>0.0566037735849056</c:v>
                </c:pt>
                <c:pt idx="24">
                  <c:v>0.0566037735849056</c:v>
                </c:pt>
                <c:pt idx="25">
                  <c:v>0.0566037735849056</c:v>
                </c:pt>
                <c:pt idx="26">
                  <c:v>0.0754716981132075</c:v>
                </c:pt>
                <c:pt idx="27">
                  <c:v>0.0754716981132075</c:v>
                </c:pt>
                <c:pt idx="28">
                  <c:v>0.0943396226415094</c:v>
                </c:pt>
                <c:pt idx="29">
                  <c:v>0.0943396226415094</c:v>
                </c:pt>
                <c:pt idx="30">
                  <c:v>0.0943396226415094</c:v>
                </c:pt>
                <c:pt idx="31">
                  <c:v>0.0943396226415094</c:v>
                </c:pt>
                <c:pt idx="32">
                  <c:v>0.0943396226415094</c:v>
                </c:pt>
                <c:pt idx="33">
                  <c:v>0.0943396226415094</c:v>
                </c:pt>
                <c:pt idx="34">
                  <c:v>0.0943396226415094</c:v>
                </c:pt>
                <c:pt idx="35">
                  <c:v>0.0943396226415094</c:v>
                </c:pt>
                <c:pt idx="36">
                  <c:v>0.0943396226415094</c:v>
                </c:pt>
                <c:pt idx="37">
                  <c:v>0.0943396226415094</c:v>
                </c:pt>
                <c:pt idx="38">
                  <c:v>0.0943396226415094</c:v>
                </c:pt>
                <c:pt idx="39">
                  <c:v>0.0943396226415094</c:v>
                </c:pt>
                <c:pt idx="40">
                  <c:v>0.0943396226415094</c:v>
                </c:pt>
                <c:pt idx="41">
                  <c:v>0.0943396226415094</c:v>
                </c:pt>
                <c:pt idx="42">
                  <c:v>0.0943396226415094</c:v>
                </c:pt>
                <c:pt idx="43">
                  <c:v>0.0943396226415094</c:v>
                </c:pt>
                <c:pt idx="44">
                  <c:v>0.0943396226415094</c:v>
                </c:pt>
                <c:pt idx="45">
                  <c:v>0.113207547169811</c:v>
                </c:pt>
                <c:pt idx="46">
                  <c:v>0.132075471698113</c:v>
                </c:pt>
                <c:pt idx="47">
                  <c:v>0.132075471698113</c:v>
                </c:pt>
                <c:pt idx="48">
                  <c:v>0.132075471698113</c:v>
                </c:pt>
                <c:pt idx="49">
                  <c:v>0.132075471698113</c:v>
                </c:pt>
                <c:pt idx="50">
                  <c:v>0.150943396226415</c:v>
                </c:pt>
                <c:pt idx="51">
                  <c:v>0.169811320754717</c:v>
                </c:pt>
                <c:pt idx="52">
                  <c:v>0.169811320754717</c:v>
                </c:pt>
                <c:pt idx="53">
                  <c:v>0.169811320754717</c:v>
                </c:pt>
                <c:pt idx="54">
                  <c:v>0.169811320754717</c:v>
                </c:pt>
                <c:pt idx="55">
                  <c:v>0.169811320754717</c:v>
                </c:pt>
                <c:pt idx="56">
                  <c:v>0.169811320754717</c:v>
                </c:pt>
                <c:pt idx="57">
                  <c:v>0.169811320754717</c:v>
                </c:pt>
                <c:pt idx="58">
                  <c:v>0.188679245283019</c:v>
                </c:pt>
                <c:pt idx="59">
                  <c:v>0.188679245283019</c:v>
                </c:pt>
                <c:pt idx="60">
                  <c:v>0.188679245283019</c:v>
                </c:pt>
                <c:pt idx="61">
                  <c:v>0.245283018867925</c:v>
                </c:pt>
                <c:pt idx="62">
                  <c:v>0.245283018867925</c:v>
                </c:pt>
                <c:pt idx="63">
                  <c:v>0.245283018867925</c:v>
                </c:pt>
                <c:pt idx="64">
                  <c:v>0.245283018867925</c:v>
                </c:pt>
                <c:pt idx="65">
                  <c:v>0.245283018867925</c:v>
                </c:pt>
                <c:pt idx="66">
                  <c:v>0.264150943396226</c:v>
                </c:pt>
                <c:pt idx="67">
                  <c:v>0.283018867924528</c:v>
                </c:pt>
                <c:pt idx="68">
                  <c:v>0.30188679245283</c:v>
                </c:pt>
                <c:pt idx="69">
                  <c:v>0.339622641509434</c:v>
                </c:pt>
                <c:pt idx="70">
                  <c:v>0.339622641509434</c:v>
                </c:pt>
                <c:pt idx="71">
                  <c:v>0.471698113207547</c:v>
                </c:pt>
                <c:pt idx="72">
                  <c:v>0.471698113207547</c:v>
                </c:pt>
                <c:pt idx="73">
                  <c:v>0.490566037735849</c:v>
                </c:pt>
                <c:pt idx="74">
                  <c:v>0.509433962264151</c:v>
                </c:pt>
                <c:pt idx="75">
                  <c:v>0.509433962264151</c:v>
                </c:pt>
                <c:pt idx="76">
                  <c:v>0.566037735849057</c:v>
                </c:pt>
                <c:pt idx="77">
                  <c:v>0.566037735849057</c:v>
                </c:pt>
                <c:pt idx="78">
                  <c:v>0.566037735849057</c:v>
                </c:pt>
                <c:pt idx="79">
                  <c:v>0.566037735849057</c:v>
                </c:pt>
                <c:pt idx="80">
                  <c:v>0.566037735849057</c:v>
                </c:pt>
                <c:pt idx="81">
                  <c:v>0.622641509433962</c:v>
                </c:pt>
                <c:pt idx="82">
                  <c:v>0.641509433962264</c:v>
                </c:pt>
                <c:pt idx="83">
                  <c:v>0.660377358490566</c:v>
                </c:pt>
                <c:pt idx="84">
                  <c:v>0.660377358490566</c:v>
                </c:pt>
                <c:pt idx="85">
                  <c:v>0.660377358490566</c:v>
                </c:pt>
                <c:pt idx="86">
                  <c:v>0.679245283018868</c:v>
                </c:pt>
                <c:pt idx="87">
                  <c:v>0.679245283018868</c:v>
                </c:pt>
                <c:pt idx="88">
                  <c:v>0.679245283018868</c:v>
                </c:pt>
                <c:pt idx="89">
                  <c:v>0.69811320754717</c:v>
                </c:pt>
                <c:pt idx="90">
                  <c:v>0.69811320754717</c:v>
                </c:pt>
                <c:pt idx="91">
                  <c:v>0.735849056603773</c:v>
                </c:pt>
                <c:pt idx="92">
                  <c:v>0.735849056603773</c:v>
                </c:pt>
                <c:pt idx="93">
                  <c:v>0.773584905660377</c:v>
                </c:pt>
                <c:pt idx="94">
                  <c:v>0.773584905660377</c:v>
                </c:pt>
                <c:pt idx="95">
                  <c:v>0.773584905660377</c:v>
                </c:pt>
                <c:pt idx="96">
                  <c:v>0.773584905660377</c:v>
                </c:pt>
                <c:pt idx="97">
                  <c:v>0.773584905660377</c:v>
                </c:pt>
                <c:pt idx="98">
                  <c:v>0.773584905660377</c:v>
                </c:pt>
                <c:pt idx="99">
                  <c:v>0.773584905660377</c:v>
                </c:pt>
                <c:pt idx="100">
                  <c:v>0.773584905660377</c:v>
                </c:pt>
                <c:pt idx="101">
                  <c:v>0.773584905660377</c:v>
                </c:pt>
                <c:pt idx="102">
                  <c:v>0.773584905660377</c:v>
                </c:pt>
                <c:pt idx="103">
                  <c:v>0.811320754716981</c:v>
                </c:pt>
                <c:pt idx="104">
                  <c:v>0.811320754716981</c:v>
                </c:pt>
                <c:pt idx="105">
                  <c:v>0.811320754716981</c:v>
                </c:pt>
                <c:pt idx="106">
                  <c:v>0.811320754716981</c:v>
                </c:pt>
                <c:pt idx="107">
                  <c:v>0.811320754716981</c:v>
                </c:pt>
                <c:pt idx="108">
                  <c:v>0.811320754716981</c:v>
                </c:pt>
                <c:pt idx="109">
                  <c:v>0.811320754716981</c:v>
                </c:pt>
                <c:pt idx="110">
                  <c:v>0.811320754716981</c:v>
                </c:pt>
                <c:pt idx="111">
                  <c:v>0.811320754716981</c:v>
                </c:pt>
                <c:pt idx="112">
                  <c:v>0.811320754716981</c:v>
                </c:pt>
                <c:pt idx="113">
                  <c:v>0.811320754716981</c:v>
                </c:pt>
                <c:pt idx="114">
                  <c:v>0.811320754716981</c:v>
                </c:pt>
                <c:pt idx="115">
                  <c:v>0.811320754716981</c:v>
                </c:pt>
                <c:pt idx="116">
                  <c:v>0.811320754716981</c:v>
                </c:pt>
                <c:pt idx="117">
                  <c:v>0.811320754716981</c:v>
                </c:pt>
                <c:pt idx="118">
                  <c:v>0.811320754716981</c:v>
                </c:pt>
                <c:pt idx="119">
                  <c:v>0.811320754716981</c:v>
                </c:pt>
                <c:pt idx="120">
                  <c:v>0.811320754716981</c:v>
                </c:pt>
                <c:pt idx="121">
                  <c:v>0.811320754716981</c:v>
                </c:pt>
                <c:pt idx="122">
                  <c:v>0.811320754716981</c:v>
                </c:pt>
                <c:pt idx="123">
                  <c:v>0.811320754716981</c:v>
                </c:pt>
                <c:pt idx="124">
                  <c:v>0.811320754716981</c:v>
                </c:pt>
                <c:pt idx="125">
                  <c:v>0.811320754716981</c:v>
                </c:pt>
                <c:pt idx="126">
                  <c:v>0.811320754716981</c:v>
                </c:pt>
                <c:pt idx="127">
                  <c:v>0.811320754716981</c:v>
                </c:pt>
                <c:pt idx="128">
                  <c:v>0.811320754716981</c:v>
                </c:pt>
                <c:pt idx="129">
                  <c:v>0.811320754716981</c:v>
                </c:pt>
                <c:pt idx="130">
                  <c:v>0.811320754716981</c:v>
                </c:pt>
                <c:pt idx="131">
                  <c:v>0.811320754716981</c:v>
                </c:pt>
                <c:pt idx="132">
                  <c:v>0.811320754716981</c:v>
                </c:pt>
                <c:pt idx="133">
                  <c:v>0.811320754716981</c:v>
                </c:pt>
                <c:pt idx="134">
                  <c:v>0.811320754716981</c:v>
                </c:pt>
                <c:pt idx="135">
                  <c:v>0.811320754716981</c:v>
                </c:pt>
                <c:pt idx="136">
                  <c:v>0.830188679245283</c:v>
                </c:pt>
                <c:pt idx="137">
                  <c:v>0.830188679245283</c:v>
                </c:pt>
                <c:pt idx="138">
                  <c:v>0.830188679245283</c:v>
                </c:pt>
                <c:pt idx="139">
                  <c:v>0.830188679245283</c:v>
                </c:pt>
                <c:pt idx="140">
                  <c:v>0.830188679245283</c:v>
                </c:pt>
                <c:pt idx="141">
                  <c:v>0.849056603773585</c:v>
                </c:pt>
                <c:pt idx="142">
                  <c:v>0.849056603773585</c:v>
                </c:pt>
                <c:pt idx="143">
                  <c:v>0.849056603773585</c:v>
                </c:pt>
                <c:pt idx="144">
                  <c:v>0.849056603773585</c:v>
                </c:pt>
                <c:pt idx="145">
                  <c:v>0.849056603773585</c:v>
                </c:pt>
                <c:pt idx="146">
                  <c:v>0.849056603773585</c:v>
                </c:pt>
                <c:pt idx="147">
                  <c:v>0.849056603773585</c:v>
                </c:pt>
                <c:pt idx="148">
                  <c:v>0.849056603773585</c:v>
                </c:pt>
                <c:pt idx="149">
                  <c:v>0.867924528301887</c:v>
                </c:pt>
                <c:pt idx="150">
                  <c:v>0.867924528301887</c:v>
                </c:pt>
                <c:pt idx="151">
                  <c:v>0.867924528301887</c:v>
                </c:pt>
                <c:pt idx="152">
                  <c:v>0.867924528301887</c:v>
                </c:pt>
                <c:pt idx="153">
                  <c:v>0.905660377358491</c:v>
                </c:pt>
                <c:pt idx="154">
                  <c:v>0.905660377358491</c:v>
                </c:pt>
                <c:pt idx="155">
                  <c:v>0.905660377358491</c:v>
                </c:pt>
                <c:pt idx="156">
                  <c:v>0.905660377358491</c:v>
                </c:pt>
                <c:pt idx="157">
                  <c:v>0.905660377358491</c:v>
                </c:pt>
                <c:pt idx="158">
                  <c:v>0.905660377358491</c:v>
                </c:pt>
                <c:pt idx="159">
                  <c:v>0.905660377358491</c:v>
                </c:pt>
                <c:pt idx="160">
                  <c:v>0.905660377358491</c:v>
                </c:pt>
                <c:pt idx="161">
                  <c:v>0.905660377358491</c:v>
                </c:pt>
                <c:pt idx="162">
                  <c:v>0.905660377358491</c:v>
                </c:pt>
                <c:pt idx="163">
                  <c:v>0.905660377358491</c:v>
                </c:pt>
                <c:pt idx="164">
                  <c:v>0.905660377358491</c:v>
                </c:pt>
                <c:pt idx="165">
                  <c:v>0.905660377358491</c:v>
                </c:pt>
                <c:pt idx="166">
                  <c:v>0.905660377358491</c:v>
                </c:pt>
                <c:pt idx="167">
                  <c:v>0.905660377358491</c:v>
                </c:pt>
                <c:pt idx="168">
                  <c:v>0.905660377358491</c:v>
                </c:pt>
                <c:pt idx="169">
                  <c:v>0.905660377358491</c:v>
                </c:pt>
                <c:pt idx="170">
                  <c:v>0.905660377358491</c:v>
                </c:pt>
                <c:pt idx="171">
                  <c:v>0.905660377358491</c:v>
                </c:pt>
                <c:pt idx="172">
                  <c:v>0.905660377358491</c:v>
                </c:pt>
                <c:pt idx="173">
                  <c:v>0.905660377358491</c:v>
                </c:pt>
                <c:pt idx="174">
                  <c:v>0.905660377358491</c:v>
                </c:pt>
                <c:pt idx="175">
                  <c:v>0.905660377358491</c:v>
                </c:pt>
                <c:pt idx="176">
                  <c:v>0.905660377358491</c:v>
                </c:pt>
                <c:pt idx="177">
                  <c:v>0.905660377358491</c:v>
                </c:pt>
                <c:pt idx="178">
                  <c:v>0.905660377358491</c:v>
                </c:pt>
                <c:pt idx="179">
                  <c:v>0.905660377358491</c:v>
                </c:pt>
                <c:pt idx="180">
                  <c:v>0.905660377358491</c:v>
                </c:pt>
                <c:pt idx="181">
                  <c:v>0.905660377358491</c:v>
                </c:pt>
                <c:pt idx="182">
                  <c:v>0.905660377358491</c:v>
                </c:pt>
                <c:pt idx="183">
                  <c:v>0.905660377358491</c:v>
                </c:pt>
                <c:pt idx="184">
                  <c:v>0.905660377358491</c:v>
                </c:pt>
                <c:pt idx="185">
                  <c:v>0.905660377358491</c:v>
                </c:pt>
                <c:pt idx="186">
                  <c:v>0.905660377358491</c:v>
                </c:pt>
                <c:pt idx="187">
                  <c:v>0.905660377358491</c:v>
                </c:pt>
                <c:pt idx="188">
                  <c:v>0.905660377358491</c:v>
                </c:pt>
                <c:pt idx="189">
                  <c:v>0.905660377358491</c:v>
                </c:pt>
                <c:pt idx="190">
                  <c:v>0.905660377358491</c:v>
                </c:pt>
                <c:pt idx="191">
                  <c:v>0.924528301886792</c:v>
                </c:pt>
                <c:pt idx="192">
                  <c:v>0.924528301886792</c:v>
                </c:pt>
                <c:pt idx="193">
                  <c:v>0.924528301886792</c:v>
                </c:pt>
                <c:pt idx="194">
                  <c:v>0.924528301886792</c:v>
                </c:pt>
                <c:pt idx="195">
                  <c:v>0.924528301886792</c:v>
                </c:pt>
                <c:pt idx="196">
                  <c:v>0.924528301886792</c:v>
                </c:pt>
                <c:pt idx="197">
                  <c:v>0.924528301886792</c:v>
                </c:pt>
                <c:pt idx="198">
                  <c:v>0.924528301886792</c:v>
                </c:pt>
                <c:pt idx="199">
                  <c:v>0.924528301886792</c:v>
                </c:pt>
                <c:pt idx="200">
                  <c:v>0.924528301886792</c:v>
                </c:pt>
                <c:pt idx="201">
                  <c:v>0.0</c:v>
                </c:pt>
              </c:numCache>
            </c:numRef>
          </c:val>
        </c:ser>
        <c:ser>
          <c:idx val="1"/>
          <c:order val="0"/>
          <c:spPr>
            <a:solidFill>
              <a:schemeClr val="accent2">
                <a:alpha val="11000"/>
              </a:schemeClr>
            </a:solidFill>
          </c:spPr>
          <c:cat>
            <c:numRef>
              <c:f>'Cumulative distributions'!$A$2:$A$203</c:f>
              <c:numCache>
                <c:formatCode>General</c:formatCode>
                <c:ptCount val="202"/>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pt idx="56">
                  <c:v>2016.0</c:v>
                </c:pt>
                <c:pt idx="57">
                  <c:v>2017.0</c:v>
                </c:pt>
                <c:pt idx="58">
                  <c:v>2018.0</c:v>
                </c:pt>
                <c:pt idx="59">
                  <c:v>2019.0</c:v>
                </c:pt>
                <c:pt idx="60">
                  <c:v>2020.0</c:v>
                </c:pt>
                <c:pt idx="61">
                  <c:v>2021.0</c:v>
                </c:pt>
                <c:pt idx="62">
                  <c:v>2022.0</c:v>
                </c:pt>
                <c:pt idx="63">
                  <c:v>2023.0</c:v>
                </c:pt>
                <c:pt idx="64">
                  <c:v>2024.0</c:v>
                </c:pt>
                <c:pt idx="65">
                  <c:v>2025.0</c:v>
                </c:pt>
                <c:pt idx="66">
                  <c:v>2026.0</c:v>
                </c:pt>
                <c:pt idx="67">
                  <c:v>2027.0</c:v>
                </c:pt>
                <c:pt idx="68">
                  <c:v>2028.0</c:v>
                </c:pt>
                <c:pt idx="69">
                  <c:v>2029.0</c:v>
                </c:pt>
                <c:pt idx="70">
                  <c:v>2030.0</c:v>
                </c:pt>
                <c:pt idx="71">
                  <c:v>2031.0</c:v>
                </c:pt>
                <c:pt idx="72">
                  <c:v>2032.0</c:v>
                </c:pt>
                <c:pt idx="73">
                  <c:v>2033.0</c:v>
                </c:pt>
                <c:pt idx="74">
                  <c:v>2034.0</c:v>
                </c:pt>
                <c:pt idx="75">
                  <c:v>2035.0</c:v>
                </c:pt>
                <c:pt idx="76">
                  <c:v>2036.0</c:v>
                </c:pt>
                <c:pt idx="77">
                  <c:v>2037.0</c:v>
                </c:pt>
                <c:pt idx="78">
                  <c:v>2038.0</c:v>
                </c:pt>
                <c:pt idx="79">
                  <c:v>2039.0</c:v>
                </c:pt>
                <c:pt idx="80">
                  <c:v>2040.0</c:v>
                </c:pt>
                <c:pt idx="81">
                  <c:v>2041.0</c:v>
                </c:pt>
                <c:pt idx="82">
                  <c:v>2042.0</c:v>
                </c:pt>
                <c:pt idx="83">
                  <c:v>2043.0</c:v>
                </c:pt>
                <c:pt idx="84">
                  <c:v>2044.0</c:v>
                </c:pt>
                <c:pt idx="85">
                  <c:v>2045.0</c:v>
                </c:pt>
                <c:pt idx="86">
                  <c:v>2046.0</c:v>
                </c:pt>
                <c:pt idx="87">
                  <c:v>2047.0</c:v>
                </c:pt>
                <c:pt idx="88">
                  <c:v>2048.0</c:v>
                </c:pt>
                <c:pt idx="89">
                  <c:v>2049.0</c:v>
                </c:pt>
                <c:pt idx="90">
                  <c:v>2050.0</c:v>
                </c:pt>
                <c:pt idx="91">
                  <c:v>2051.0</c:v>
                </c:pt>
                <c:pt idx="92">
                  <c:v>2052.0</c:v>
                </c:pt>
                <c:pt idx="93">
                  <c:v>2053.0</c:v>
                </c:pt>
                <c:pt idx="94">
                  <c:v>2054.0</c:v>
                </c:pt>
                <c:pt idx="95">
                  <c:v>2055.0</c:v>
                </c:pt>
                <c:pt idx="96">
                  <c:v>2056.0</c:v>
                </c:pt>
                <c:pt idx="97">
                  <c:v>2057.0</c:v>
                </c:pt>
                <c:pt idx="98">
                  <c:v>2058.0</c:v>
                </c:pt>
                <c:pt idx="99">
                  <c:v>2059.0</c:v>
                </c:pt>
                <c:pt idx="100">
                  <c:v>2060.0</c:v>
                </c:pt>
                <c:pt idx="101">
                  <c:v>2061.0</c:v>
                </c:pt>
                <c:pt idx="102">
                  <c:v>2062.0</c:v>
                </c:pt>
                <c:pt idx="103">
                  <c:v>2063.0</c:v>
                </c:pt>
                <c:pt idx="104">
                  <c:v>2064.0</c:v>
                </c:pt>
                <c:pt idx="105">
                  <c:v>2065.0</c:v>
                </c:pt>
                <c:pt idx="106">
                  <c:v>2066.0</c:v>
                </c:pt>
                <c:pt idx="107">
                  <c:v>2067.0</c:v>
                </c:pt>
                <c:pt idx="108">
                  <c:v>2068.0</c:v>
                </c:pt>
                <c:pt idx="109">
                  <c:v>2069.0</c:v>
                </c:pt>
                <c:pt idx="110">
                  <c:v>2070.0</c:v>
                </c:pt>
                <c:pt idx="111">
                  <c:v>2071.0</c:v>
                </c:pt>
                <c:pt idx="112">
                  <c:v>2072.0</c:v>
                </c:pt>
                <c:pt idx="113">
                  <c:v>2073.0</c:v>
                </c:pt>
                <c:pt idx="114">
                  <c:v>2074.0</c:v>
                </c:pt>
                <c:pt idx="115">
                  <c:v>2075.0</c:v>
                </c:pt>
                <c:pt idx="116">
                  <c:v>2076.0</c:v>
                </c:pt>
                <c:pt idx="117">
                  <c:v>2077.0</c:v>
                </c:pt>
                <c:pt idx="118">
                  <c:v>2078.0</c:v>
                </c:pt>
                <c:pt idx="119">
                  <c:v>2079.0</c:v>
                </c:pt>
                <c:pt idx="120">
                  <c:v>2080.0</c:v>
                </c:pt>
                <c:pt idx="121">
                  <c:v>2081.0</c:v>
                </c:pt>
                <c:pt idx="122">
                  <c:v>2082.0</c:v>
                </c:pt>
                <c:pt idx="123">
                  <c:v>2083.0</c:v>
                </c:pt>
                <c:pt idx="124">
                  <c:v>2084.0</c:v>
                </c:pt>
                <c:pt idx="125">
                  <c:v>2085.0</c:v>
                </c:pt>
                <c:pt idx="126">
                  <c:v>2086.0</c:v>
                </c:pt>
                <c:pt idx="127">
                  <c:v>2087.0</c:v>
                </c:pt>
                <c:pt idx="128">
                  <c:v>2088.0</c:v>
                </c:pt>
                <c:pt idx="129">
                  <c:v>2089.0</c:v>
                </c:pt>
                <c:pt idx="130">
                  <c:v>2090.0</c:v>
                </c:pt>
                <c:pt idx="131">
                  <c:v>2091.0</c:v>
                </c:pt>
                <c:pt idx="132">
                  <c:v>2092.0</c:v>
                </c:pt>
                <c:pt idx="133">
                  <c:v>2093.0</c:v>
                </c:pt>
                <c:pt idx="134">
                  <c:v>2094.0</c:v>
                </c:pt>
                <c:pt idx="135">
                  <c:v>2095.0</c:v>
                </c:pt>
                <c:pt idx="136">
                  <c:v>2096.0</c:v>
                </c:pt>
                <c:pt idx="137">
                  <c:v>2097.0</c:v>
                </c:pt>
                <c:pt idx="138">
                  <c:v>2098.0</c:v>
                </c:pt>
                <c:pt idx="139">
                  <c:v>2099.0</c:v>
                </c:pt>
                <c:pt idx="140">
                  <c:v>2100.0</c:v>
                </c:pt>
                <c:pt idx="141">
                  <c:v>2101.0</c:v>
                </c:pt>
                <c:pt idx="142">
                  <c:v>2102.0</c:v>
                </c:pt>
                <c:pt idx="143">
                  <c:v>2103.0</c:v>
                </c:pt>
                <c:pt idx="144">
                  <c:v>2104.0</c:v>
                </c:pt>
                <c:pt idx="145">
                  <c:v>2105.0</c:v>
                </c:pt>
                <c:pt idx="146">
                  <c:v>2106.0</c:v>
                </c:pt>
                <c:pt idx="147">
                  <c:v>2107.0</c:v>
                </c:pt>
                <c:pt idx="148">
                  <c:v>2108.0</c:v>
                </c:pt>
                <c:pt idx="149">
                  <c:v>2109.0</c:v>
                </c:pt>
                <c:pt idx="150">
                  <c:v>2110.0</c:v>
                </c:pt>
                <c:pt idx="151">
                  <c:v>2111.0</c:v>
                </c:pt>
                <c:pt idx="152">
                  <c:v>2112.0</c:v>
                </c:pt>
                <c:pt idx="153">
                  <c:v>2113.0</c:v>
                </c:pt>
                <c:pt idx="154">
                  <c:v>2114.0</c:v>
                </c:pt>
                <c:pt idx="155">
                  <c:v>2115.0</c:v>
                </c:pt>
                <c:pt idx="156">
                  <c:v>2116.0</c:v>
                </c:pt>
                <c:pt idx="157">
                  <c:v>2117.0</c:v>
                </c:pt>
                <c:pt idx="158">
                  <c:v>2118.0</c:v>
                </c:pt>
                <c:pt idx="159">
                  <c:v>2119.0</c:v>
                </c:pt>
                <c:pt idx="160">
                  <c:v>2120.0</c:v>
                </c:pt>
                <c:pt idx="161">
                  <c:v>2121.0</c:v>
                </c:pt>
                <c:pt idx="162">
                  <c:v>2122.0</c:v>
                </c:pt>
                <c:pt idx="163">
                  <c:v>2123.0</c:v>
                </c:pt>
                <c:pt idx="164">
                  <c:v>2124.0</c:v>
                </c:pt>
                <c:pt idx="165">
                  <c:v>2125.0</c:v>
                </c:pt>
                <c:pt idx="166">
                  <c:v>2126.0</c:v>
                </c:pt>
                <c:pt idx="167">
                  <c:v>2127.0</c:v>
                </c:pt>
                <c:pt idx="168">
                  <c:v>2128.0</c:v>
                </c:pt>
                <c:pt idx="169">
                  <c:v>2129.0</c:v>
                </c:pt>
                <c:pt idx="170">
                  <c:v>2130.0</c:v>
                </c:pt>
                <c:pt idx="171">
                  <c:v>2131.0</c:v>
                </c:pt>
                <c:pt idx="172">
                  <c:v>2132.0</c:v>
                </c:pt>
                <c:pt idx="173">
                  <c:v>2133.0</c:v>
                </c:pt>
                <c:pt idx="174">
                  <c:v>2134.0</c:v>
                </c:pt>
                <c:pt idx="175">
                  <c:v>2135.0</c:v>
                </c:pt>
                <c:pt idx="176">
                  <c:v>2136.0</c:v>
                </c:pt>
                <c:pt idx="177">
                  <c:v>2137.0</c:v>
                </c:pt>
                <c:pt idx="178">
                  <c:v>2138.0</c:v>
                </c:pt>
                <c:pt idx="179">
                  <c:v>2139.0</c:v>
                </c:pt>
                <c:pt idx="180">
                  <c:v>2140.0</c:v>
                </c:pt>
                <c:pt idx="181">
                  <c:v>2141.0</c:v>
                </c:pt>
                <c:pt idx="182">
                  <c:v>2142.0</c:v>
                </c:pt>
                <c:pt idx="183">
                  <c:v>2143.0</c:v>
                </c:pt>
                <c:pt idx="184">
                  <c:v>2144.0</c:v>
                </c:pt>
                <c:pt idx="185">
                  <c:v>2145.0</c:v>
                </c:pt>
                <c:pt idx="186">
                  <c:v>2146.0</c:v>
                </c:pt>
                <c:pt idx="187">
                  <c:v>2147.0</c:v>
                </c:pt>
                <c:pt idx="188">
                  <c:v>2148.0</c:v>
                </c:pt>
                <c:pt idx="189">
                  <c:v>2149.0</c:v>
                </c:pt>
                <c:pt idx="190">
                  <c:v>2150.0</c:v>
                </c:pt>
                <c:pt idx="191">
                  <c:v>2151.0</c:v>
                </c:pt>
                <c:pt idx="192">
                  <c:v>2152.0</c:v>
                </c:pt>
                <c:pt idx="193">
                  <c:v>2153.0</c:v>
                </c:pt>
                <c:pt idx="194">
                  <c:v>2154.0</c:v>
                </c:pt>
                <c:pt idx="195">
                  <c:v>2155.0</c:v>
                </c:pt>
                <c:pt idx="196">
                  <c:v>2156.0</c:v>
                </c:pt>
                <c:pt idx="197">
                  <c:v>2157.0</c:v>
                </c:pt>
                <c:pt idx="198">
                  <c:v>2158.0</c:v>
                </c:pt>
                <c:pt idx="199">
                  <c:v>2159.0</c:v>
                </c:pt>
                <c:pt idx="200">
                  <c:v>2160.0</c:v>
                </c:pt>
                <c:pt idx="201">
                  <c:v>10000.0</c:v>
                </c:pt>
              </c:numCache>
            </c:numRef>
          </c:cat>
          <c:val>
            <c:numRef>
              <c:f>'Cumulative distributions'!$B$2:$B$203</c:f>
              <c:numCache>
                <c:formatCode>General</c:formatCode>
                <c:ptCount val="202"/>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0.0172413793103448</c:v>
                </c:pt>
                <c:pt idx="18">
                  <c:v>0.0172413793103448</c:v>
                </c:pt>
                <c:pt idx="19">
                  <c:v>0.0344827586206896</c:v>
                </c:pt>
                <c:pt idx="20">
                  <c:v>0.0344827586206896</c:v>
                </c:pt>
                <c:pt idx="21">
                  <c:v>0.0344827586206896</c:v>
                </c:pt>
                <c:pt idx="22">
                  <c:v>0.0344827586206896</c:v>
                </c:pt>
                <c:pt idx="23">
                  <c:v>0.0344827586206896</c:v>
                </c:pt>
                <c:pt idx="24">
                  <c:v>0.0344827586206896</c:v>
                </c:pt>
                <c:pt idx="25">
                  <c:v>0.0344827586206896</c:v>
                </c:pt>
                <c:pt idx="26">
                  <c:v>0.0689655172413793</c:v>
                </c:pt>
                <c:pt idx="27">
                  <c:v>0.0689655172413793</c:v>
                </c:pt>
                <c:pt idx="28">
                  <c:v>0.0862068965517241</c:v>
                </c:pt>
                <c:pt idx="29">
                  <c:v>0.0862068965517241</c:v>
                </c:pt>
                <c:pt idx="30">
                  <c:v>0.0862068965517241</c:v>
                </c:pt>
                <c:pt idx="31">
                  <c:v>0.0862068965517241</c:v>
                </c:pt>
                <c:pt idx="32">
                  <c:v>0.0862068965517241</c:v>
                </c:pt>
                <c:pt idx="33">
                  <c:v>0.103448275862069</c:v>
                </c:pt>
                <c:pt idx="34">
                  <c:v>0.103448275862069</c:v>
                </c:pt>
                <c:pt idx="35">
                  <c:v>0.103448275862069</c:v>
                </c:pt>
                <c:pt idx="36">
                  <c:v>0.103448275862069</c:v>
                </c:pt>
                <c:pt idx="37">
                  <c:v>0.103448275862069</c:v>
                </c:pt>
                <c:pt idx="38">
                  <c:v>0.103448275862069</c:v>
                </c:pt>
                <c:pt idx="39">
                  <c:v>0.103448275862069</c:v>
                </c:pt>
                <c:pt idx="40">
                  <c:v>0.103448275862069</c:v>
                </c:pt>
                <c:pt idx="41">
                  <c:v>0.103448275862069</c:v>
                </c:pt>
                <c:pt idx="42">
                  <c:v>0.103448275862069</c:v>
                </c:pt>
                <c:pt idx="43">
                  <c:v>0.103448275862069</c:v>
                </c:pt>
                <c:pt idx="44">
                  <c:v>0.103448275862069</c:v>
                </c:pt>
                <c:pt idx="45">
                  <c:v>0.103448275862069</c:v>
                </c:pt>
                <c:pt idx="46">
                  <c:v>0.103448275862069</c:v>
                </c:pt>
                <c:pt idx="47">
                  <c:v>0.103448275862069</c:v>
                </c:pt>
                <c:pt idx="48">
                  <c:v>0.103448275862069</c:v>
                </c:pt>
                <c:pt idx="49">
                  <c:v>0.103448275862069</c:v>
                </c:pt>
                <c:pt idx="50">
                  <c:v>0.103448275862069</c:v>
                </c:pt>
                <c:pt idx="51">
                  <c:v>0.120689655172414</c:v>
                </c:pt>
                <c:pt idx="52">
                  <c:v>0.120689655172414</c:v>
                </c:pt>
                <c:pt idx="53">
                  <c:v>0.120689655172414</c:v>
                </c:pt>
                <c:pt idx="54">
                  <c:v>0.120689655172414</c:v>
                </c:pt>
                <c:pt idx="55">
                  <c:v>0.120689655172414</c:v>
                </c:pt>
                <c:pt idx="56">
                  <c:v>0.120689655172414</c:v>
                </c:pt>
                <c:pt idx="57">
                  <c:v>0.120689655172414</c:v>
                </c:pt>
                <c:pt idx="58">
                  <c:v>0.137931034482759</c:v>
                </c:pt>
                <c:pt idx="59">
                  <c:v>0.137931034482759</c:v>
                </c:pt>
                <c:pt idx="60">
                  <c:v>0.155172413793103</c:v>
                </c:pt>
                <c:pt idx="61">
                  <c:v>0.206896551724138</c:v>
                </c:pt>
                <c:pt idx="62">
                  <c:v>0.206896551724138</c:v>
                </c:pt>
                <c:pt idx="63">
                  <c:v>0.206896551724138</c:v>
                </c:pt>
                <c:pt idx="64">
                  <c:v>0.206896551724138</c:v>
                </c:pt>
                <c:pt idx="65">
                  <c:v>0.206896551724138</c:v>
                </c:pt>
                <c:pt idx="66">
                  <c:v>0.224137931034483</c:v>
                </c:pt>
                <c:pt idx="67">
                  <c:v>0.258620689655172</c:v>
                </c:pt>
                <c:pt idx="68">
                  <c:v>0.275862068965517</c:v>
                </c:pt>
                <c:pt idx="69">
                  <c:v>0.293103448275862</c:v>
                </c:pt>
                <c:pt idx="70">
                  <c:v>0.310344827586207</c:v>
                </c:pt>
                <c:pt idx="71">
                  <c:v>0.431034482758621</c:v>
                </c:pt>
                <c:pt idx="72">
                  <c:v>0.431034482758621</c:v>
                </c:pt>
                <c:pt idx="73">
                  <c:v>0.448275862068965</c:v>
                </c:pt>
                <c:pt idx="74">
                  <c:v>0.448275862068965</c:v>
                </c:pt>
                <c:pt idx="75">
                  <c:v>0.448275862068965</c:v>
                </c:pt>
                <c:pt idx="76">
                  <c:v>0.5</c:v>
                </c:pt>
                <c:pt idx="77">
                  <c:v>0.5</c:v>
                </c:pt>
                <c:pt idx="78">
                  <c:v>0.5</c:v>
                </c:pt>
                <c:pt idx="79">
                  <c:v>0.517241379310345</c:v>
                </c:pt>
                <c:pt idx="80">
                  <c:v>0.53448275862069</c:v>
                </c:pt>
                <c:pt idx="81">
                  <c:v>0.568965517241379</c:v>
                </c:pt>
                <c:pt idx="82">
                  <c:v>0.586206896551724</c:v>
                </c:pt>
                <c:pt idx="83">
                  <c:v>0.603448275862069</c:v>
                </c:pt>
                <c:pt idx="84">
                  <c:v>0.603448275862069</c:v>
                </c:pt>
                <c:pt idx="85">
                  <c:v>0.603448275862069</c:v>
                </c:pt>
                <c:pt idx="86">
                  <c:v>0.620689655172414</c:v>
                </c:pt>
                <c:pt idx="87">
                  <c:v>0.620689655172414</c:v>
                </c:pt>
                <c:pt idx="88">
                  <c:v>0.620689655172414</c:v>
                </c:pt>
                <c:pt idx="89">
                  <c:v>0.637931034482759</c:v>
                </c:pt>
                <c:pt idx="90">
                  <c:v>0.637931034482759</c:v>
                </c:pt>
                <c:pt idx="91">
                  <c:v>0.689655172413793</c:v>
                </c:pt>
                <c:pt idx="92">
                  <c:v>0.689655172413793</c:v>
                </c:pt>
                <c:pt idx="93">
                  <c:v>0.706896551724138</c:v>
                </c:pt>
                <c:pt idx="94">
                  <c:v>0.706896551724138</c:v>
                </c:pt>
                <c:pt idx="95">
                  <c:v>0.724137931034483</c:v>
                </c:pt>
                <c:pt idx="96">
                  <c:v>0.724137931034483</c:v>
                </c:pt>
                <c:pt idx="97">
                  <c:v>0.724137931034483</c:v>
                </c:pt>
                <c:pt idx="98">
                  <c:v>0.724137931034483</c:v>
                </c:pt>
                <c:pt idx="99">
                  <c:v>0.724137931034483</c:v>
                </c:pt>
                <c:pt idx="100">
                  <c:v>0.724137931034483</c:v>
                </c:pt>
                <c:pt idx="101">
                  <c:v>0.724137931034483</c:v>
                </c:pt>
                <c:pt idx="102">
                  <c:v>0.741379310344828</c:v>
                </c:pt>
                <c:pt idx="103">
                  <c:v>0.775862068965517</c:v>
                </c:pt>
                <c:pt idx="104">
                  <c:v>0.775862068965517</c:v>
                </c:pt>
                <c:pt idx="105">
                  <c:v>0.775862068965517</c:v>
                </c:pt>
                <c:pt idx="106">
                  <c:v>0.775862068965517</c:v>
                </c:pt>
                <c:pt idx="107">
                  <c:v>0.775862068965517</c:v>
                </c:pt>
                <c:pt idx="108">
                  <c:v>0.775862068965517</c:v>
                </c:pt>
                <c:pt idx="109">
                  <c:v>0.775862068965517</c:v>
                </c:pt>
                <c:pt idx="110">
                  <c:v>0.775862068965517</c:v>
                </c:pt>
                <c:pt idx="111">
                  <c:v>0.775862068965517</c:v>
                </c:pt>
                <c:pt idx="112">
                  <c:v>0.775862068965517</c:v>
                </c:pt>
                <c:pt idx="113">
                  <c:v>0.775862068965517</c:v>
                </c:pt>
                <c:pt idx="114">
                  <c:v>0.775862068965517</c:v>
                </c:pt>
                <c:pt idx="115">
                  <c:v>0.775862068965517</c:v>
                </c:pt>
                <c:pt idx="116">
                  <c:v>0.775862068965517</c:v>
                </c:pt>
                <c:pt idx="117">
                  <c:v>0.775862068965517</c:v>
                </c:pt>
                <c:pt idx="118">
                  <c:v>0.775862068965517</c:v>
                </c:pt>
                <c:pt idx="119">
                  <c:v>0.775862068965517</c:v>
                </c:pt>
                <c:pt idx="120">
                  <c:v>0.775862068965517</c:v>
                </c:pt>
                <c:pt idx="121">
                  <c:v>0.775862068965517</c:v>
                </c:pt>
                <c:pt idx="122">
                  <c:v>0.775862068965517</c:v>
                </c:pt>
                <c:pt idx="123">
                  <c:v>0.775862068965517</c:v>
                </c:pt>
                <c:pt idx="124">
                  <c:v>0.775862068965517</c:v>
                </c:pt>
                <c:pt idx="125">
                  <c:v>0.775862068965517</c:v>
                </c:pt>
                <c:pt idx="126">
                  <c:v>0.775862068965517</c:v>
                </c:pt>
                <c:pt idx="127">
                  <c:v>0.775862068965517</c:v>
                </c:pt>
                <c:pt idx="128">
                  <c:v>0.775862068965517</c:v>
                </c:pt>
                <c:pt idx="129">
                  <c:v>0.775862068965517</c:v>
                </c:pt>
                <c:pt idx="130">
                  <c:v>0.775862068965517</c:v>
                </c:pt>
                <c:pt idx="131">
                  <c:v>0.775862068965517</c:v>
                </c:pt>
                <c:pt idx="132">
                  <c:v>0.775862068965517</c:v>
                </c:pt>
                <c:pt idx="133">
                  <c:v>0.793103448275862</c:v>
                </c:pt>
                <c:pt idx="134">
                  <c:v>0.793103448275862</c:v>
                </c:pt>
                <c:pt idx="135">
                  <c:v>0.793103448275862</c:v>
                </c:pt>
                <c:pt idx="136">
                  <c:v>0.793103448275862</c:v>
                </c:pt>
                <c:pt idx="137">
                  <c:v>0.793103448275862</c:v>
                </c:pt>
                <c:pt idx="138">
                  <c:v>0.793103448275862</c:v>
                </c:pt>
                <c:pt idx="139">
                  <c:v>0.793103448275862</c:v>
                </c:pt>
                <c:pt idx="140">
                  <c:v>0.793103448275862</c:v>
                </c:pt>
                <c:pt idx="141">
                  <c:v>0.827586206896552</c:v>
                </c:pt>
                <c:pt idx="142">
                  <c:v>0.862068965517241</c:v>
                </c:pt>
                <c:pt idx="143">
                  <c:v>0.862068965517241</c:v>
                </c:pt>
                <c:pt idx="144">
                  <c:v>0.862068965517241</c:v>
                </c:pt>
                <c:pt idx="145">
                  <c:v>0.862068965517241</c:v>
                </c:pt>
                <c:pt idx="146">
                  <c:v>0.862068965517241</c:v>
                </c:pt>
                <c:pt idx="147">
                  <c:v>0.862068965517241</c:v>
                </c:pt>
                <c:pt idx="148">
                  <c:v>0.862068965517241</c:v>
                </c:pt>
                <c:pt idx="149">
                  <c:v>0.879310344827586</c:v>
                </c:pt>
                <c:pt idx="150">
                  <c:v>0.879310344827586</c:v>
                </c:pt>
                <c:pt idx="151">
                  <c:v>0.879310344827586</c:v>
                </c:pt>
                <c:pt idx="152">
                  <c:v>0.879310344827586</c:v>
                </c:pt>
                <c:pt idx="153">
                  <c:v>0.913793103448276</c:v>
                </c:pt>
                <c:pt idx="154">
                  <c:v>0.913793103448276</c:v>
                </c:pt>
                <c:pt idx="155">
                  <c:v>0.913793103448276</c:v>
                </c:pt>
                <c:pt idx="156">
                  <c:v>0.913793103448276</c:v>
                </c:pt>
                <c:pt idx="157">
                  <c:v>0.913793103448276</c:v>
                </c:pt>
                <c:pt idx="158">
                  <c:v>0.913793103448276</c:v>
                </c:pt>
                <c:pt idx="159">
                  <c:v>0.913793103448276</c:v>
                </c:pt>
                <c:pt idx="160">
                  <c:v>0.913793103448276</c:v>
                </c:pt>
                <c:pt idx="161">
                  <c:v>0.913793103448276</c:v>
                </c:pt>
                <c:pt idx="162">
                  <c:v>0.913793103448276</c:v>
                </c:pt>
                <c:pt idx="163">
                  <c:v>0.913793103448276</c:v>
                </c:pt>
                <c:pt idx="164">
                  <c:v>0.913793103448276</c:v>
                </c:pt>
                <c:pt idx="165">
                  <c:v>0.913793103448276</c:v>
                </c:pt>
                <c:pt idx="166">
                  <c:v>0.913793103448276</c:v>
                </c:pt>
                <c:pt idx="167">
                  <c:v>0.913793103448276</c:v>
                </c:pt>
                <c:pt idx="168">
                  <c:v>0.913793103448276</c:v>
                </c:pt>
                <c:pt idx="169">
                  <c:v>0.913793103448276</c:v>
                </c:pt>
                <c:pt idx="170">
                  <c:v>0.913793103448276</c:v>
                </c:pt>
                <c:pt idx="171">
                  <c:v>0.913793103448276</c:v>
                </c:pt>
                <c:pt idx="172">
                  <c:v>0.913793103448276</c:v>
                </c:pt>
                <c:pt idx="173">
                  <c:v>0.913793103448276</c:v>
                </c:pt>
                <c:pt idx="174">
                  <c:v>0.913793103448276</c:v>
                </c:pt>
                <c:pt idx="175">
                  <c:v>0.913793103448276</c:v>
                </c:pt>
                <c:pt idx="176">
                  <c:v>0.913793103448276</c:v>
                </c:pt>
                <c:pt idx="177">
                  <c:v>0.913793103448276</c:v>
                </c:pt>
                <c:pt idx="178">
                  <c:v>0.913793103448276</c:v>
                </c:pt>
                <c:pt idx="179">
                  <c:v>0.913793103448276</c:v>
                </c:pt>
                <c:pt idx="180">
                  <c:v>0.913793103448276</c:v>
                </c:pt>
                <c:pt idx="181">
                  <c:v>0.913793103448276</c:v>
                </c:pt>
                <c:pt idx="182">
                  <c:v>0.913793103448276</c:v>
                </c:pt>
                <c:pt idx="183">
                  <c:v>0.913793103448276</c:v>
                </c:pt>
                <c:pt idx="184">
                  <c:v>0.913793103448276</c:v>
                </c:pt>
                <c:pt idx="185">
                  <c:v>0.913793103448276</c:v>
                </c:pt>
                <c:pt idx="186">
                  <c:v>0.913793103448276</c:v>
                </c:pt>
                <c:pt idx="187">
                  <c:v>0.913793103448276</c:v>
                </c:pt>
                <c:pt idx="188">
                  <c:v>0.913793103448276</c:v>
                </c:pt>
                <c:pt idx="189">
                  <c:v>0.913793103448276</c:v>
                </c:pt>
                <c:pt idx="190">
                  <c:v>0.913793103448276</c:v>
                </c:pt>
                <c:pt idx="191">
                  <c:v>0.931034482758621</c:v>
                </c:pt>
                <c:pt idx="192">
                  <c:v>0.931034482758621</c:v>
                </c:pt>
                <c:pt idx="193">
                  <c:v>0.931034482758621</c:v>
                </c:pt>
                <c:pt idx="194">
                  <c:v>0.931034482758621</c:v>
                </c:pt>
                <c:pt idx="195">
                  <c:v>0.931034482758621</c:v>
                </c:pt>
                <c:pt idx="196">
                  <c:v>0.931034482758621</c:v>
                </c:pt>
                <c:pt idx="197">
                  <c:v>0.931034482758621</c:v>
                </c:pt>
                <c:pt idx="198">
                  <c:v>0.931034482758621</c:v>
                </c:pt>
                <c:pt idx="199">
                  <c:v>0.931034482758621</c:v>
                </c:pt>
                <c:pt idx="200">
                  <c:v>0.931034482758621</c:v>
                </c:pt>
                <c:pt idx="201">
                  <c:v>1.0</c:v>
                </c:pt>
              </c:numCache>
            </c:numRef>
          </c:val>
        </c:ser>
        <c:dLbls>
          <c:showLegendKey val="0"/>
          <c:showVal val="0"/>
          <c:showCatName val="0"/>
          <c:showSerName val="0"/>
          <c:showPercent val="0"/>
          <c:showBubbleSize val="0"/>
        </c:dLbls>
        <c:axId val="-2068311448"/>
        <c:axId val="-2068309160"/>
      </c:areaChart>
      <c:catAx>
        <c:axId val="-2068311448"/>
        <c:scaling>
          <c:orientation val="minMax"/>
        </c:scaling>
        <c:delete val="0"/>
        <c:axPos val="b"/>
        <c:numFmt formatCode="General" sourceLinked="1"/>
        <c:majorTickMark val="out"/>
        <c:minorTickMark val="none"/>
        <c:tickLblPos val="nextTo"/>
        <c:crossAx val="-2068309160"/>
        <c:crosses val="autoZero"/>
        <c:auto val="1"/>
        <c:lblAlgn val="ctr"/>
        <c:lblOffset val="100"/>
        <c:noMultiLvlLbl val="0"/>
      </c:catAx>
      <c:valAx>
        <c:axId val="-2068309160"/>
        <c:scaling>
          <c:orientation val="minMax"/>
          <c:max val="1.0"/>
        </c:scaling>
        <c:delete val="0"/>
        <c:axPos val="l"/>
        <c:majorGridlines/>
        <c:numFmt formatCode="General" sourceLinked="1"/>
        <c:majorTickMark val="out"/>
        <c:minorTickMark val="none"/>
        <c:tickLblPos val="nextTo"/>
        <c:crossAx val="-2068311448"/>
        <c:crosses val="autoZero"/>
        <c:crossBetween val="midCat"/>
      </c:valAx>
    </c:plotArea>
    <c:legend>
      <c:legendPos val="r"/>
      <c:overlay val="0"/>
    </c:legend>
    <c:plotVisOnly val="1"/>
    <c:dispBlanksAs val="zero"/>
    <c:showDLblsOverMax val="0"/>
  </c:chart>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areaChart>
        <c:grouping val="standard"/>
        <c:varyColors val="0"/>
        <c:ser>
          <c:idx val="6"/>
          <c:order val="0"/>
          <c:tx>
            <c:strRef>
              <c:f>'Cumulative distributions'!$E$1</c:f>
              <c:strCache>
                <c:ptCount val="1"/>
                <c:pt idx="0">
                  <c:v>Early AI</c:v>
                </c:pt>
              </c:strCache>
            </c:strRef>
          </c:tx>
          <c:spPr>
            <a:solidFill>
              <a:schemeClr val="accent1">
                <a:alpha val="10000"/>
              </a:schemeClr>
            </a:solidFill>
            <a:ln w="25400">
              <a:noFill/>
            </a:ln>
          </c:spPr>
          <c:cat>
            <c:numRef>
              <c:f>'Cumulative distributions'!$A$2:$A$203</c:f>
              <c:numCache>
                <c:formatCode>General</c:formatCode>
                <c:ptCount val="202"/>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pt idx="56">
                  <c:v>2016.0</c:v>
                </c:pt>
                <c:pt idx="57">
                  <c:v>2017.0</c:v>
                </c:pt>
                <c:pt idx="58">
                  <c:v>2018.0</c:v>
                </c:pt>
                <c:pt idx="59">
                  <c:v>2019.0</c:v>
                </c:pt>
                <c:pt idx="60">
                  <c:v>2020.0</c:v>
                </c:pt>
                <c:pt idx="61">
                  <c:v>2021.0</c:v>
                </c:pt>
                <c:pt idx="62">
                  <c:v>2022.0</c:v>
                </c:pt>
                <c:pt idx="63">
                  <c:v>2023.0</c:v>
                </c:pt>
                <c:pt idx="64">
                  <c:v>2024.0</c:v>
                </c:pt>
                <c:pt idx="65">
                  <c:v>2025.0</c:v>
                </c:pt>
                <c:pt idx="66">
                  <c:v>2026.0</c:v>
                </c:pt>
                <c:pt idx="67">
                  <c:v>2027.0</c:v>
                </c:pt>
                <c:pt idx="68">
                  <c:v>2028.0</c:v>
                </c:pt>
                <c:pt idx="69">
                  <c:v>2029.0</c:v>
                </c:pt>
                <c:pt idx="70">
                  <c:v>2030.0</c:v>
                </c:pt>
                <c:pt idx="71">
                  <c:v>2031.0</c:v>
                </c:pt>
                <c:pt idx="72">
                  <c:v>2032.0</c:v>
                </c:pt>
                <c:pt idx="73">
                  <c:v>2033.0</c:v>
                </c:pt>
                <c:pt idx="74">
                  <c:v>2034.0</c:v>
                </c:pt>
                <c:pt idx="75">
                  <c:v>2035.0</c:v>
                </c:pt>
                <c:pt idx="76">
                  <c:v>2036.0</c:v>
                </c:pt>
                <c:pt idx="77">
                  <c:v>2037.0</c:v>
                </c:pt>
                <c:pt idx="78">
                  <c:v>2038.0</c:v>
                </c:pt>
                <c:pt idx="79">
                  <c:v>2039.0</c:v>
                </c:pt>
                <c:pt idx="80">
                  <c:v>2040.0</c:v>
                </c:pt>
                <c:pt idx="81">
                  <c:v>2041.0</c:v>
                </c:pt>
                <c:pt idx="82">
                  <c:v>2042.0</c:v>
                </c:pt>
                <c:pt idx="83">
                  <c:v>2043.0</c:v>
                </c:pt>
                <c:pt idx="84">
                  <c:v>2044.0</c:v>
                </c:pt>
                <c:pt idx="85">
                  <c:v>2045.0</c:v>
                </c:pt>
                <c:pt idx="86">
                  <c:v>2046.0</c:v>
                </c:pt>
                <c:pt idx="87">
                  <c:v>2047.0</c:v>
                </c:pt>
                <c:pt idx="88">
                  <c:v>2048.0</c:v>
                </c:pt>
                <c:pt idx="89">
                  <c:v>2049.0</c:v>
                </c:pt>
                <c:pt idx="90">
                  <c:v>2050.0</c:v>
                </c:pt>
                <c:pt idx="91">
                  <c:v>2051.0</c:v>
                </c:pt>
                <c:pt idx="92">
                  <c:v>2052.0</c:v>
                </c:pt>
                <c:pt idx="93">
                  <c:v>2053.0</c:v>
                </c:pt>
                <c:pt idx="94">
                  <c:v>2054.0</c:v>
                </c:pt>
                <c:pt idx="95">
                  <c:v>2055.0</c:v>
                </c:pt>
                <c:pt idx="96">
                  <c:v>2056.0</c:v>
                </c:pt>
                <c:pt idx="97">
                  <c:v>2057.0</c:v>
                </c:pt>
                <c:pt idx="98">
                  <c:v>2058.0</c:v>
                </c:pt>
                <c:pt idx="99">
                  <c:v>2059.0</c:v>
                </c:pt>
                <c:pt idx="100">
                  <c:v>2060.0</c:v>
                </c:pt>
                <c:pt idx="101">
                  <c:v>2061.0</c:v>
                </c:pt>
                <c:pt idx="102">
                  <c:v>2062.0</c:v>
                </c:pt>
                <c:pt idx="103">
                  <c:v>2063.0</c:v>
                </c:pt>
                <c:pt idx="104">
                  <c:v>2064.0</c:v>
                </c:pt>
                <c:pt idx="105">
                  <c:v>2065.0</c:v>
                </c:pt>
                <c:pt idx="106">
                  <c:v>2066.0</c:v>
                </c:pt>
                <c:pt idx="107">
                  <c:v>2067.0</c:v>
                </c:pt>
                <c:pt idx="108">
                  <c:v>2068.0</c:v>
                </c:pt>
                <c:pt idx="109">
                  <c:v>2069.0</c:v>
                </c:pt>
                <c:pt idx="110">
                  <c:v>2070.0</c:v>
                </c:pt>
                <c:pt idx="111">
                  <c:v>2071.0</c:v>
                </c:pt>
                <c:pt idx="112">
                  <c:v>2072.0</c:v>
                </c:pt>
                <c:pt idx="113">
                  <c:v>2073.0</c:v>
                </c:pt>
                <c:pt idx="114">
                  <c:v>2074.0</c:v>
                </c:pt>
                <c:pt idx="115">
                  <c:v>2075.0</c:v>
                </c:pt>
                <c:pt idx="116">
                  <c:v>2076.0</c:v>
                </c:pt>
                <c:pt idx="117">
                  <c:v>2077.0</c:v>
                </c:pt>
                <c:pt idx="118">
                  <c:v>2078.0</c:v>
                </c:pt>
                <c:pt idx="119">
                  <c:v>2079.0</c:v>
                </c:pt>
                <c:pt idx="120">
                  <c:v>2080.0</c:v>
                </c:pt>
                <c:pt idx="121">
                  <c:v>2081.0</c:v>
                </c:pt>
                <c:pt idx="122">
                  <c:v>2082.0</c:v>
                </c:pt>
                <c:pt idx="123">
                  <c:v>2083.0</c:v>
                </c:pt>
                <c:pt idx="124">
                  <c:v>2084.0</c:v>
                </c:pt>
                <c:pt idx="125">
                  <c:v>2085.0</c:v>
                </c:pt>
                <c:pt idx="126">
                  <c:v>2086.0</c:v>
                </c:pt>
                <c:pt idx="127">
                  <c:v>2087.0</c:v>
                </c:pt>
                <c:pt idx="128">
                  <c:v>2088.0</c:v>
                </c:pt>
                <c:pt idx="129">
                  <c:v>2089.0</c:v>
                </c:pt>
                <c:pt idx="130">
                  <c:v>2090.0</c:v>
                </c:pt>
                <c:pt idx="131">
                  <c:v>2091.0</c:v>
                </c:pt>
                <c:pt idx="132">
                  <c:v>2092.0</c:v>
                </c:pt>
                <c:pt idx="133">
                  <c:v>2093.0</c:v>
                </c:pt>
                <c:pt idx="134">
                  <c:v>2094.0</c:v>
                </c:pt>
                <c:pt idx="135">
                  <c:v>2095.0</c:v>
                </c:pt>
                <c:pt idx="136">
                  <c:v>2096.0</c:v>
                </c:pt>
                <c:pt idx="137">
                  <c:v>2097.0</c:v>
                </c:pt>
                <c:pt idx="138">
                  <c:v>2098.0</c:v>
                </c:pt>
                <c:pt idx="139">
                  <c:v>2099.0</c:v>
                </c:pt>
                <c:pt idx="140">
                  <c:v>2100.0</c:v>
                </c:pt>
                <c:pt idx="141">
                  <c:v>2101.0</c:v>
                </c:pt>
                <c:pt idx="142">
                  <c:v>2102.0</c:v>
                </c:pt>
                <c:pt idx="143">
                  <c:v>2103.0</c:v>
                </c:pt>
                <c:pt idx="144">
                  <c:v>2104.0</c:v>
                </c:pt>
                <c:pt idx="145">
                  <c:v>2105.0</c:v>
                </c:pt>
                <c:pt idx="146">
                  <c:v>2106.0</c:v>
                </c:pt>
                <c:pt idx="147">
                  <c:v>2107.0</c:v>
                </c:pt>
                <c:pt idx="148">
                  <c:v>2108.0</c:v>
                </c:pt>
                <c:pt idx="149">
                  <c:v>2109.0</c:v>
                </c:pt>
                <c:pt idx="150">
                  <c:v>2110.0</c:v>
                </c:pt>
                <c:pt idx="151">
                  <c:v>2111.0</c:v>
                </c:pt>
                <c:pt idx="152">
                  <c:v>2112.0</c:v>
                </c:pt>
                <c:pt idx="153">
                  <c:v>2113.0</c:v>
                </c:pt>
                <c:pt idx="154">
                  <c:v>2114.0</c:v>
                </c:pt>
                <c:pt idx="155">
                  <c:v>2115.0</c:v>
                </c:pt>
                <c:pt idx="156">
                  <c:v>2116.0</c:v>
                </c:pt>
                <c:pt idx="157">
                  <c:v>2117.0</c:v>
                </c:pt>
                <c:pt idx="158">
                  <c:v>2118.0</c:v>
                </c:pt>
                <c:pt idx="159">
                  <c:v>2119.0</c:v>
                </c:pt>
                <c:pt idx="160">
                  <c:v>2120.0</c:v>
                </c:pt>
                <c:pt idx="161">
                  <c:v>2121.0</c:v>
                </c:pt>
                <c:pt idx="162">
                  <c:v>2122.0</c:v>
                </c:pt>
                <c:pt idx="163">
                  <c:v>2123.0</c:v>
                </c:pt>
                <c:pt idx="164">
                  <c:v>2124.0</c:v>
                </c:pt>
                <c:pt idx="165">
                  <c:v>2125.0</c:v>
                </c:pt>
                <c:pt idx="166">
                  <c:v>2126.0</c:v>
                </c:pt>
                <c:pt idx="167">
                  <c:v>2127.0</c:v>
                </c:pt>
                <c:pt idx="168">
                  <c:v>2128.0</c:v>
                </c:pt>
                <c:pt idx="169">
                  <c:v>2129.0</c:v>
                </c:pt>
                <c:pt idx="170">
                  <c:v>2130.0</c:v>
                </c:pt>
                <c:pt idx="171">
                  <c:v>2131.0</c:v>
                </c:pt>
                <c:pt idx="172">
                  <c:v>2132.0</c:v>
                </c:pt>
                <c:pt idx="173">
                  <c:v>2133.0</c:v>
                </c:pt>
                <c:pt idx="174">
                  <c:v>2134.0</c:v>
                </c:pt>
                <c:pt idx="175">
                  <c:v>2135.0</c:v>
                </c:pt>
                <c:pt idx="176">
                  <c:v>2136.0</c:v>
                </c:pt>
                <c:pt idx="177">
                  <c:v>2137.0</c:v>
                </c:pt>
                <c:pt idx="178">
                  <c:v>2138.0</c:v>
                </c:pt>
                <c:pt idx="179">
                  <c:v>2139.0</c:v>
                </c:pt>
                <c:pt idx="180">
                  <c:v>2140.0</c:v>
                </c:pt>
                <c:pt idx="181">
                  <c:v>2141.0</c:v>
                </c:pt>
                <c:pt idx="182">
                  <c:v>2142.0</c:v>
                </c:pt>
                <c:pt idx="183">
                  <c:v>2143.0</c:v>
                </c:pt>
                <c:pt idx="184">
                  <c:v>2144.0</c:v>
                </c:pt>
                <c:pt idx="185">
                  <c:v>2145.0</c:v>
                </c:pt>
                <c:pt idx="186">
                  <c:v>2146.0</c:v>
                </c:pt>
                <c:pt idx="187">
                  <c:v>2147.0</c:v>
                </c:pt>
                <c:pt idx="188">
                  <c:v>2148.0</c:v>
                </c:pt>
                <c:pt idx="189">
                  <c:v>2149.0</c:v>
                </c:pt>
                <c:pt idx="190">
                  <c:v>2150.0</c:v>
                </c:pt>
                <c:pt idx="191">
                  <c:v>2151.0</c:v>
                </c:pt>
                <c:pt idx="192">
                  <c:v>2152.0</c:v>
                </c:pt>
                <c:pt idx="193">
                  <c:v>2153.0</c:v>
                </c:pt>
                <c:pt idx="194">
                  <c:v>2154.0</c:v>
                </c:pt>
                <c:pt idx="195">
                  <c:v>2155.0</c:v>
                </c:pt>
                <c:pt idx="196">
                  <c:v>2156.0</c:v>
                </c:pt>
                <c:pt idx="197">
                  <c:v>2157.0</c:v>
                </c:pt>
                <c:pt idx="198">
                  <c:v>2158.0</c:v>
                </c:pt>
                <c:pt idx="199">
                  <c:v>2159.0</c:v>
                </c:pt>
                <c:pt idx="200">
                  <c:v>2160.0</c:v>
                </c:pt>
                <c:pt idx="201">
                  <c:v>10000.0</c:v>
                </c:pt>
              </c:numCache>
            </c:numRef>
          </c:cat>
          <c:val>
            <c:numRef>
              <c:f>'Cumulative distributions'!$E$2:$E$203</c:f>
              <c:numCache>
                <c:formatCode>General</c:formatCode>
                <c:ptCount val="202"/>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0.142857142857143</c:v>
                </c:pt>
                <c:pt idx="18">
                  <c:v>0.142857142857143</c:v>
                </c:pt>
                <c:pt idx="19">
                  <c:v>0.142857142857143</c:v>
                </c:pt>
                <c:pt idx="20">
                  <c:v>0.142857142857143</c:v>
                </c:pt>
                <c:pt idx="21">
                  <c:v>0.142857142857143</c:v>
                </c:pt>
                <c:pt idx="22">
                  <c:v>0.142857142857143</c:v>
                </c:pt>
                <c:pt idx="23">
                  <c:v>0.142857142857143</c:v>
                </c:pt>
                <c:pt idx="24">
                  <c:v>0.142857142857143</c:v>
                </c:pt>
                <c:pt idx="25">
                  <c:v>0.142857142857143</c:v>
                </c:pt>
                <c:pt idx="26">
                  <c:v>0.428571428571429</c:v>
                </c:pt>
                <c:pt idx="27">
                  <c:v>0.428571428571429</c:v>
                </c:pt>
                <c:pt idx="28">
                  <c:v>0.571428571428571</c:v>
                </c:pt>
                <c:pt idx="29">
                  <c:v>0.571428571428571</c:v>
                </c:pt>
                <c:pt idx="30">
                  <c:v>0.571428571428571</c:v>
                </c:pt>
                <c:pt idx="31">
                  <c:v>0.571428571428571</c:v>
                </c:pt>
                <c:pt idx="32">
                  <c:v>0.571428571428571</c:v>
                </c:pt>
                <c:pt idx="33">
                  <c:v>0.714285714285714</c:v>
                </c:pt>
                <c:pt idx="34">
                  <c:v>0.714285714285714</c:v>
                </c:pt>
                <c:pt idx="35">
                  <c:v>0.714285714285714</c:v>
                </c:pt>
                <c:pt idx="36">
                  <c:v>0.714285714285714</c:v>
                </c:pt>
                <c:pt idx="37">
                  <c:v>0.714285714285714</c:v>
                </c:pt>
                <c:pt idx="38">
                  <c:v>0.714285714285714</c:v>
                </c:pt>
                <c:pt idx="39">
                  <c:v>0.714285714285714</c:v>
                </c:pt>
                <c:pt idx="40">
                  <c:v>0.714285714285714</c:v>
                </c:pt>
                <c:pt idx="41">
                  <c:v>0.714285714285714</c:v>
                </c:pt>
                <c:pt idx="42">
                  <c:v>0.714285714285714</c:v>
                </c:pt>
                <c:pt idx="43">
                  <c:v>0.714285714285714</c:v>
                </c:pt>
                <c:pt idx="44">
                  <c:v>0.714285714285714</c:v>
                </c:pt>
                <c:pt idx="45">
                  <c:v>0.714285714285714</c:v>
                </c:pt>
                <c:pt idx="46">
                  <c:v>0.714285714285714</c:v>
                </c:pt>
                <c:pt idx="47">
                  <c:v>0.714285714285714</c:v>
                </c:pt>
                <c:pt idx="48">
                  <c:v>0.714285714285714</c:v>
                </c:pt>
                <c:pt idx="49">
                  <c:v>0.714285714285714</c:v>
                </c:pt>
                <c:pt idx="50">
                  <c:v>0.714285714285714</c:v>
                </c:pt>
                <c:pt idx="51">
                  <c:v>0.714285714285714</c:v>
                </c:pt>
                <c:pt idx="52">
                  <c:v>0.714285714285714</c:v>
                </c:pt>
                <c:pt idx="53">
                  <c:v>0.714285714285714</c:v>
                </c:pt>
                <c:pt idx="54">
                  <c:v>0.714285714285714</c:v>
                </c:pt>
                <c:pt idx="55">
                  <c:v>0.714285714285714</c:v>
                </c:pt>
                <c:pt idx="56">
                  <c:v>0.714285714285714</c:v>
                </c:pt>
                <c:pt idx="57">
                  <c:v>0.714285714285714</c:v>
                </c:pt>
                <c:pt idx="58">
                  <c:v>0.714285714285714</c:v>
                </c:pt>
                <c:pt idx="59">
                  <c:v>0.714285714285714</c:v>
                </c:pt>
                <c:pt idx="60">
                  <c:v>0.714285714285714</c:v>
                </c:pt>
                <c:pt idx="61">
                  <c:v>0.714285714285714</c:v>
                </c:pt>
                <c:pt idx="62">
                  <c:v>0.714285714285714</c:v>
                </c:pt>
                <c:pt idx="63">
                  <c:v>0.714285714285714</c:v>
                </c:pt>
                <c:pt idx="64">
                  <c:v>0.714285714285714</c:v>
                </c:pt>
                <c:pt idx="65">
                  <c:v>0.714285714285714</c:v>
                </c:pt>
                <c:pt idx="66">
                  <c:v>0.714285714285714</c:v>
                </c:pt>
                <c:pt idx="67">
                  <c:v>0.714285714285714</c:v>
                </c:pt>
                <c:pt idx="68">
                  <c:v>0.714285714285714</c:v>
                </c:pt>
                <c:pt idx="69">
                  <c:v>0.857142857142857</c:v>
                </c:pt>
                <c:pt idx="70">
                  <c:v>0.857142857142857</c:v>
                </c:pt>
                <c:pt idx="71">
                  <c:v>0.857142857142857</c:v>
                </c:pt>
                <c:pt idx="72">
                  <c:v>0.857142857142857</c:v>
                </c:pt>
                <c:pt idx="73">
                  <c:v>0.857142857142857</c:v>
                </c:pt>
                <c:pt idx="74">
                  <c:v>0.857142857142857</c:v>
                </c:pt>
                <c:pt idx="75">
                  <c:v>0.857142857142857</c:v>
                </c:pt>
                <c:pt idx="76">
                  <c:v>0.857142857142857</c:v>
                </c:pt>
                <c:pt idx="77">
                  <c:v>0.857142857142857</c:v>
                </c:pt>
                <c:pt idx="78">
                  <c:v>0.857142857142857</c:v>
                </c:pt>
                <c:pt idx="79">
                  <c:v>1.0</c:v>
                </c:pt>
                <c:pt idx="80">
                  <c:v>1.0</c:v>
                </c:pt>
                <c:pt idx="81">
                  <c:v>1.0</c:v>
                </c:pt>
                <c:pt idx="82">
                  <c:v>1.0</c:v>
                </c:pt>
                <c:pt idx="83">
                  <c:v>1.0</c:v>
                </c:pt>
                <c:pt idx="84">
                  <c:v>1.0</c:v>
                </c:pt>
                <c:pt idx="85">
                  <c:v>1.0</c:v>
                </c:pt>
                <c:pt idx="86">
                  <c:v>1.0</c:v>
                </c:pt>
                <c:pt idx="87">
                  <c:v>1.0</c:v>
                </c:pt>
                <c:pt idx="88">
                  <c:v>1.0</c:v>
                </c:pt>
                <c:pt idx="89">
                  <c:v>1.0</c:v>
                </c:pt>
                <c:pt idx="90">
                  <c:v>1.0</c:v>
                </c:pt>
                <c:pt idx="91">
                  <c:v>1.0</c:v>
                </c:pt>
                <c:pt idx="92">
                  <c:v>1.0</c:v>
                </c:pt>
                <c:pt idx="93">
                  <c:v>1.0</c:v>
                </c:pt>
                <c:pt idx="94">
                  <c:v>1.0</c:v>
                </c:pt>
                <c:pt idx="95">
                  <c:v>1.0</c:v>
                </c:pt>
                <c:pt idx="96">
                  <c:v>1.0</c:v>
                </c:pt>
                <c:pt idx="97">
                  <c:v>1.0</c:v>
                </c:pt>
                <c:pt idx="98">
                  <c:v>1.0</c:v>
                </c:pt>
                <c:pt idx="99">
                  <c:v>1.0</c:v>
                </c:pt>
                <c:pt idx="100">
                  <c:v>1.0</c:v>
                </c:pt>
                <c:pt idx="101">
                  <c:v>1.0</c:v>
                </c:pt>
                <c:pt idx="102">
                  <c:v>1.0</c:v>
                </c:pt>
                <c:pt idx="103">
                  <c:v>1.0</c:v>
                </c:pt>
                <c:pt idx="104">
                  <c:v>1.0</c:v>
                </c:pt>
                <c:pt idx="105">
                  <c:v>1.0</c:v>
                </c:pt>
                <c:pt idx="106">
                  <c:v>1.0</c:v>
                </c:pt>
                <c:pt idx="107">
                  <c:v>1.0</c:v>
                </c:pt>
                <c:pt idx="108">
                  <c:v>1.0</c:v>
                </c:pt>
                <c:pt idx="109">
                  <c:v>1.0</c:v>
                </c:pt>
                <c:pt idx="110">
                  <c:v>1.0</c:v>
                </c:pt>
                <c:pt idx="111">
                  <c:v>1.0</c:v>
                </c:pt>
                <c:pt idx="112">
                  <c:v>1.0</c:v>
                </c:pt>
                <c:pt idx="113">
                  <c:v>1.0</c:v>
                </c:pt>
                <c:pt idx="114">
                  <c:v>1.0</c:v>
                </c:pt>
                <c:pt idx="115">
                  <c:v>1.0</c:v>
                </c:pt>
                <c:pt idx="116">
                  <c:v>1.0</c:v>
                </c:pt>
                <c:pt idx="117">
                  <c:v>1.0</c:v>
                </c:pt>
                <c:pt idx="118">
                  <c:v>1.0</c:v>
                </c:pt>
                <c:pt idx="119">
                  <c:v>1.0</c:v>
                </c:pt>
                <c:pt idx="120">
                  <c:v>1.0</c:v>
                </c:pt>
                <c:pt idx="121">
                  <c:v>1.0</c:v>
                </c:pt>
                <c:pt idx="122">
                  <c:v>1.0</c:v>
                </c:pt>
                <c:pt idx="123">
                  <c:v>1.0</c:v>
                </c:pt>
                <c:pt idx="124">
                  <c:v>1.0</c:v>
                </c:pt>
                <c:pt idx="125">
                  <c:v>1.0</c:v>
                </c:pt>
                <c:pt idx="126">
                  <c:v>1.0</c:v>
                </c:pt>
                <c:pt idx="127">
                  <c:v>1.0</c:v>
                </c:pt>
                <c:pt idx="128">
                  <c:v>1.0</c:v>
                </c:pt>
                <c:pt idx="129">
                  <c:v>1.0</c:v>
                </c:pt>
                <c:pt idx="130">
                  <c:v>1.0</c:v>
                </c:pt>
                <c:pt idx="131">
                  <c:v>1.0</c:v>
                </c:pt>
                <c:pt idx="132">
                  <c:v>1.0</c:v>
                </c:pt>
                <c:pt idx="133">
                  <c:v>1.0</c:v>
                </c:pt>
                <c:pt idx="134">
                  <c:v>1.0</c:v>
                </c:pt>
                <c:pt idx="135">
                  <c:v>1.0</c:v>
                </c:pt>
                <c:pt idx="136">
                  <c:v>1.0</c:v>
                </c:pt>
                <c:pt idx="137">
                  <c:v>1.0</c:v>
                </c:pt>
                <c:pt idx="138">
                  <c:v>1.0</c:v>
                </c:pt>
                <c:pt idx="139">
                  <c:v>1.0</c:v>
                </c:pt>
                <c:pt idx="140">
                  <c:v>1.0</c:v>
                </c:pt>
                <c:pt idx="141">
                  <c:v>1.0</c:v>
                </c:pt>
                <c:pt idx="142">
                  <c:v>1.0</c:v>
                </c:pt>
                <c:pt idx="143">
                  <c:v>1.0</c:v>
                </c:pt>
                <c:pt idx="144">
                  <c:v>1.0</c:v>
                </c:pt>
                <c:pt idx="145">
                  <c:v>1.0</c:v>
                </c:pt>
                <c:pt idx="146">
                  <c:v>1.0</c:v>
                </c:pt>
                <c:pt idx="147">
                  <c:v>1.0</c:v>
                </c:pt>
                <c:pt idx="148">
                  <c:v>1.0</c:v>
                </c:pt>
                <c:pt idx="149">
                  <c:v>1.0</c:v>
                </c:pt>
                <c:pt idx="150">
                  <c:v>1.0</c:v>
                </c:pt>
                <c:pt idx="151">
                  <c:v>1.0</c:v>
                </c:pt>
                <c:pt idx="152">
                  <c:v>1.0</c:v>
                </c:pt>
                <c:pt idx="153">
                  <c:v>1.0</c:v>
                </c:pt>
                <c:pt idx="154">
                  <c:v>1.0</c:v>
                </c:pt>
                <c:pt idx="155">
                  <c:v>1.0</c:v>
                </c:pt>
                <c:pt idx="156">
                  <c:v>1.0</c:v>
                </c:pt>
                <c:pt idx="157">
                  <c:v>1.0</c:v>
                </c:pt>
                <c:pt idx="158">
                  <c:v>1.0</c:v>
                </c:pt>
                <c:pt idx="159">
                  <c:v>1.0</c:v>
                </c:pt>
                <c:pt idx="160">
                  <c:v>1.0</c:v>
                </c:pt>
                <c:pt idx="161">
                  <c:v>1.0</c:v>
                </c:pt>
                <c:pt idx="162">
                  <c:v>1.0</c:v>
                </c:pt>
                <c:pt idx="163">
                  <c:v>1.0</c:v>
                </c:pt>
                <c:pt idx="164">
                  <c:v>1.0</c:v>
                </c:pt>
                <c:pt idx="165">
                  <c:v>1.0</c:v>
                </c:pt>
                <c:pt idx="166">
                  <c:v>1.0</c:v>
                </c:pt>
                <c:pt idx="167">
                  <c:v>1.0</c:v>
                </c:pt>
                <c:pt idx="168">
                  <c:v>1.0</c:v>
                </c:pt>
                <c:pt idx="169">
                  <c:v>1.0</c:v>
                </c:pt>
                <c:pt idx="170">
                  <c:v>1.0</c:v>
                </c:pt>
                <c:pt idx="171">
                  <c:v>1.0</c:v>
                </c:pt>
                <c:pt idx="172">
                  <c:v>1.0</c:v>
                </c:pt>
                <c:pt idx="173">
                  <c:v>1.0</c:v>
                </c:pt>
                <c:pt idx="174">
                  <c:v>1.0</c:v>
                </c:pt>
                <c:pt idx="175">
                  <c:v>1.0</c:v>
                </c:pt>
                <c:pt idx="176">
                  <c:v>1.0</c:v>
                </c:pt>
                <c:pt idx="177">
                  <c:v>1.0</c:v>
                </c:pt>
                <c:pt idx="178">
                  <c:v>1.0</c:v>
                </c:pt>
                <c:pt idx="179">
                  <c:v>1.0</c:v>
                </c:pt>
                <c:pt idx="180">
                  <c:v>1.0</c:v>
                </c:pt>
                <c:pt idx="181">
                  <c:v>1.0</c:v>
                </c:pt>
                <c:pt idx="182">
                  <c:v>1.0</c:v>
                </c:pt>
                <c:pt idx="183">
                  <c:v>1.0</c:v>
                </c:pt>
                <c:pt idx="184">
                  <c:v>1.0</c:v>
                </c:pt>
                <c:pt idx="185">
                  <c:v>1.0</c:v>
                </c:pt>
                <c:pt idx="186">
                  <c:v>1.0</c:v>
                </c:pt>
                <c:pt idx="187">
                  <c:v>1.0</c:v>
                </c:pt>
                <c:pt idx="188">
                  <c:v>1.0</c:v>
                </c:pt>
                <c:pt idx="189">
                  <c:v>1.0</c:v>
                </c:pt>
                <c:pt idx="190">
                  <c:v>1.0</c:v>
                </c:pt>
                <c:pt idx="191">
                  <c:v>1.0</c:v>
                </c:pt>
                <c:pt idx="192">
                  <c:v>1.0</c:v>
                </c:pt>
                <c:pt idx="193">
                  <c:v>1.0</c:v>
                </c:pt>
                <c:pt idx="194">
                  <c:v>1.0</c:v>
                </c:pt>
                <c:pt idx="195">
                  <c:v>1.0</c:v>
                </c:pt>
                <c:pt idx="196">
                  <c:v>1.0</c:v>
                </c:pt>
                <c:pt idx="197">
                  <c:v>1.0</c:v>
                </c:pt>
                <c:pt idx="198">
                  <c:v>1.0</c:v>
                </c:pt>
                <c:pt idx="199">
                  <c:v>1.0</c:v>
                </c:pt>
                <c:pt idx="200">
                  <c:v>1.0</c:v>
                </c:pt>
                <c:pt idx="201">
                  <c:v>1.0</c:v>
                </c:pt>
              </c:numCache>
            </c:numRef>
          </c:val>
        </c:ser>
        <c:ser>
          <c:idx val="0"/>
          <c:order val="1"/>
          <c:tx>
            <c:strRef>
              <c:f>'Cumulative distributions'!$H$1</c:f>
              <c:strCache>
                <c:ptCount val="1"/>
                <c:pt idx="0">
                  <c:v>Late AGI</c:v>
                </c:pt>
              </c:strCache>
            </c:strRef>
          </c:tx>
          <c:spPr>
            <a:ln w="25400">
              <a:noFill/>
            </a:ln>
          </c:spPr>
          <c:cat>
            <c:numRef>
              <c:f>'Cumulative distributions'!$A$2:$A$203</c:f>
              <c:numCache>
                <c:formatCode>General</c:formatCode>
                <c:ptCount val="202"/>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pt idx="56">
                  <c:v>2016.0</c:v>
                </c:pt>
                <c:pt idx="57">
                  <c:v>2017.0</c:v>
                </c:pt>
                <c:pt idx="58">
                  <c:v>2018.0</c:v>
                </c:pt>
                <c:pt idx="59">
                  <c:v>2019.0</c:v>
                </c:pt>
                <c:pt idx="60">
                  <c:v>2020.0</c:v>
                </c:pt>
                <c:pt idx="61">
                  <c:v>2021.0</c:v>
                </c:pt>
                <c:pt idx="62">
                  <c:v>2022.0</c:v>
                </c:pt>
                <c:pt idx="63">
                  <c:v>2023.0</c:v>
                </c:pt>
                <c:pt idx="64">
                  <c:v>2024.0</c:v>
                </c:pt>
                <c:pt idx="65">
                  <c:v>2025.0</c:v>
                </c:pt>
                <c:pt idx="66">
                  <c:v>2026.0</c:v>
                </c:pt>
                <c:pt idx="67">
                  <c:v>2027.0</c:v>
                </c:pt>
                <c:pt idx="68">
                  <c:v>2028.0</c:v>
                </c:pt>
                <c:pt idx="69">
                  <c:v>2029.0</c:v>
                </c:pt>
                <c:pt idx="70">
                  <c:v>2030.0</c:v>
                </c:pt>
                <c:pt idx="71">
                  <c:v>2031.0</c:v>
                </c:pt>
                <c:pt idx="72">
                  <c:v>2032.0</c:v>
                </c:pt>
                <c:pt idx="73">
                  <c:v>2033.0</c:v>
                </c:pt>
                <c:pt idx="74">
                  <c:v>2034.0</c:v>
                </c:pt>
                <c:pt idx="75">
                  <c:v>2035.0</c:v>
                </c:pt>
                <c:pt idx="76">
                  <c:v>2036.0</c:v>
                </c:pt>
                <c:pt idx="77">
                  <c:v>2037.0</c:v>
                </c:pt>
                <c:pt idx="78">
                  <c:v>2038.0</c:v>
                </c:pt>
                <c:pt idx="79">
                  <c:v>2039.0</c:v>
                </c:pt>
                <c:pt idx="80">
                  <c:v>2040.0</c:v>
                </c:pt>
                <c:pt idx="81">
                  <c:v>2041.0</c:v>
                </c:pt>
                <c:pt idx="82">
                  <c:v>2042.0</c:v>
                </c:pt>
                <c:pt idx="83">
                  <c:v>2043.0</c:v>
                </c:pt>
                <c:pt idx="84">
                  <c:v>2044.0</c:v>
                </c:pt>
                <c:pt idx="85">
                  <c:v>2045.0</c:v>
                </c:pt>
                <c:pt idx="86">
                  <c:v>2046.0</c:v>
                </c:pt>
                <c:pt idx="87">
                  <c:v>2047.0</c:v>
                </c:pt>
                <c:pt idx="88">
                  <c:v>2048.0</c:v>
                </c:pt>
                <c:pt idx="89">
                  <c:v>2049.0</c:v>
                </c:pt>
                <c:pt idx="90">
                  <c:v>2050.0</c:v>
                </c:pt>
                <c:pt idx="91">
                  <c:v>2051.0</c:v>
                </c:pt>
                <c:pt idx="92">
                  <c:v>2052.0</c:v>
                </c:pt>
                <c:pt idx="93">
                  <c:v>2053.0</c:v>
                </c:pt>
                <c:pt idx="94">
                  <c:v>2054.0</c:v>
                </c:pt>
                <c:pt idx="95">
                  <c:v>2055.0</c:v>
                </c:pt>
                <c:pt idx="96">
                  <c:v>2056.0</c:v>
                </c:pt>
                <c:pt idx="97">
                  <c:v>2057.0</c:v>
                </c:pt>
                <c:pt idx="98">
                  <c:v>2058.0</c:v>
                </c:pt>
                <c:pt idx="99">
                  <c:v>2059.0</c:v>
                </c:pt>
                <c:pt idx="100">
                  <c:v>2060.0</c:v>
                </c:pt>
                <c:pt idx="101">
                  <c:v>2061.0</c:v>
                </c:pt>
                <c:pt idx="102">
                  <c:v>2062.0</c:v>
                </c:pt>
                <c:pt idx="103">
                  <c:v>2063.0</c:v>
                </c:pt>
                <c:pt idx="104">
                  <c:v>2064.0</c:v>
                </c:pt>
                <c:pt idx="105">
                  <c:v>2065.0</c:v>
                </c:pt>
                <c:pt idx="106">
                  <c:v>2066.0</c:v>
                </c:pt>
                <c:pt idx="107">
                  <c:v>2067.0</c:v>
                </c:pt>
                <c:pt idx="108">
                  <c:v>2068.0</c:v>
                </c:pt>
                <c:pt idx="109">
                  <c:v>2069.0</c:v>
                </c:pt>
                <c:pt idx="110">
                  <c:v>2070.0</c:v>
                </c:pt>
                <c:pt idx="111">
                  <c:v>2071.0</c:v>
                </c:pt>
                <c:pt idx="112">
                  <c:v>2072.0</c:v>
                </c:pt>
                <c:pt idx="113">
                  <c:v>2073.0</c:v>
                </c:pt>
                <c:pt idx="114">
                  <c:v>2074.0</c:v>
                </c:pt>
                <c:pt idx="115">
                  <c:v>2075.0</c:v>
                </c:pt>
                <c:pt idx="116">
                  <c:v>2076.0</c:v>
                </c:pt>
                <c:pt idx="117">
                  <c:v>2077.0</c:v>
                </c:pt>
                <c:pt idx="118">
                  <c:v>2078.0</c:v>
                </c:pt>
                <c:pt idx="119">
                  <c:v>2079.0</c:v>
                </c:pt>
                <c:pt idx="120">
                  <c:v>2080.0</c:v>
                </c:pt>
                <c:pt idx="121">
                  <c:v>2081.0</c:v>
                </c:pt>
                <c:pt idx="122">
                  <c:v>2082.0</c:v>
                </c:pt>
                <c:pt idx="123">
                  <c:v>2083.0</c:v>
                </c:pt>
                <c:pt idx="124">
                  <c:v>2084.0</c:v>
                </c:pt>
                <c:pt idx="125">
                  <c:v>2085.0</c:v>
                </c:pt>
                <c:pt idx="126">
                  <c:v>2086.0</c:v>
                </c:pt>
                <c:pt idx="127">
                  <c:v>2087.0</c:v>
                </c:pt>
                <c:pt idx="128">
                  <c:v>2088.0</c:v>
                </c:pt>
                <c:pt idx="129">
                  <c:v>2089.0</c:v>
                </c:pt>
                <c:pt idx="130">
                  <c:v>2090.0</c:v>
                </c:pt>
                <c:pt idx="131">
                  <c:v>2091.0</c:v>
                </c:pt>
                <c:pt idx="132">
                  <c:v>2092.0</c:v>
                </c:pt>
                <c:pt idx="133">
                  <c:v>2093.0</c:v>
                </c:pt>
                <c:pt idx="134">
                  <c:v>2094.0</c:v>
                </c:pt>
                <c:pt idx="135">
                  <c:v>2095.0</c:v>
                </c:pt>
                <c:pt idx="136">
                  <c:v>2096.0</c:v>
                </c:pt>
                <c:pt idx="137">
                  <c:v>2097.0</c:v>
                </c:pt>
                <c:pt idx="138">
                  <c:v>2098.0</c:v>
                </c:pt>
                <c:pt idx="139">
                  <c:v>2099.0</c:v>
                </c:pt>
                <c:pt idx="140">
                  <c:v>2100.0</c:v>
                </c:pt>
                <c:pt idx="141">
                  <c:v>2101.0</c:v>
                </c:pt>
                <c:pt idx="142">
                  <c:v>2102.0</c:v>
                </c:pt>
                <c:pt idx="143">
                  <c:v>2103.0</c:v>
                </c:pt>
                <c:pt idx="144">
                  <c:v>2104.0</c:v>
                </c:pt>
                <c:pt idx="145">
                  <c:v>2105.0</c:v>
                </c:pt>
                <c:pt idx="146">
                  <c:v>2106.0</c:v>
                </c:pt>
                <c:pt idx="147">
                  <c:v>2107.0</c:v>
                </c:pt>
                <c:pt idx="148">
                  <c:v>2108.0</c:v>
                </c:pt>
                <c:pt idx="149">
                  <c:v>2109.0</c:v>
                </c:pt>
                <c:pt idx="150">
                  <c:v>2110.0</c:v>
                </c:pt>
                <c:pt idx="151">
                  <c:v>2111.0</c:v>
                </c:pt>
                <c:pt idx="152">
                  <c:v>2112.0</c:v>
                </c:pt>
                <c:pt idx="153">
                  <c:v>2113.0</c:v>
                </c:pt>
                <c:pt idx="154">
                  <c:v>2114.0</c:v>
                </c:pt>
                <c:pt idx="155">
                  <c:v>2115.0</c:v>
                </c:pt>
                <c:pt idx="156">
                  <c:v>2116.0</c:v>
                </c:pt>
                <c:pt idx="157">
                  <c:v>2117.0</c:v>
                </c:pt>
                <c:pt idx="158">
                  <c:v>2118.0</c:v>
                </c:pt>
                <c:pt idx="159">
                  <c:v>2119.0</c:v>
                </c:pt>
                <c:pt idx="160">
                  <c:v>2120.0</c:v>
                </c:pt>
                <c:pt idx="161">
                  <c:v>2121.0</c:v>
                </c:pt>
                <c:pt idx="162">
                  <c:v>2122.0</c:v>
                </c:pt>
                <c:pt idx="163">
                  <c:v>2123.0</c:v>
                </c:pt>
                <c:pt idx="164">
                  <c:v>2124.0</c:v>
                </c:pt>
                <c:pt idx="165">
                  <c:v>2125.0</c:v>
                </c:pt>
                <c:pt idx="166">
                  <c:v>2126.0</c:v>
                </c:pt>
                <c:pt idx="167">
                  <c:v>2127.0</c:v>
                </c:pt>
                <c:pt idx="168">
                  <c:v>2128.0</c:v>
                </c:pt>
                <c:pt idx="169">
                  <c:v>2129.0</c:v>
                </c:pt>
                <c:pt idx="170">
                  <c:v>2130.0</c:v>
                </c:pt>
                <c:pt idx="171">
                  <c:v>2131.0</c:v>
                </c:pt>
                <c:pt idx="172">
                  <c:v>2132.0</c:v>
                </c:pt>
                <c:pt idx="173">
                  <c:v>2133.0</c:v>
                </c:pt>
                <c:pt idx="174">
                  <c:v>2134.0</c:v>
                </c:pt>
                <c:pt idx="175">
                  <c:v>2135.0</c:v>
                </c:pt>
                <c:pt idx="176">
                  <c:v>2136.0</c:v>
                </c:pt>
                <c:pt idx="177">
                  <c:v>2137.0</c:v>
                </c:pt>
                <c:pt idx="178">
                  <c:v>2138.0</c:v>
                </c:pt>
                <c:pt idx="179">
                  <c:v>2139.0</c:v>
                </c:pt>
                <c:pt idx="180">
                  <c:v>2140.0</c:v>
                </c:pt>
                <c:pt idx="181">
                  <c:v>2141.0</c:v>
                </c:pt>
                <c:pt idx="182">
                  <c:v>2142.0</c:v>
                </c:pt>
                <c:pt idx="183">
                  <c:v>2143.0</c:v>
                </c:pt>
                <c:pt idx="184">
                  <c:v>2144.0</c:v>
                </c:pt>
                <c:pt idx="185">
                  <c:v>2145.0</c:v>
                </c:pt>
                <c:pt idx="186">
                  <c:v>2146.0</c:v>
                </c:pt>
                <c:pt idx="187">
                  <c:v>2147.0</c:v>
                </c:pt>
                <c:pt idx="188">
                  <c:v>2148.0</c:v>
                </c:pt>
                <c:pt idx="189">
                  <c:v>2149.0</c:v>
                </c:pt>
                <c:pt idx="190">
                  <c:v>2150.0</c:v>
                </c:pt>
                <c:pt idx="191">
                  <c:v>2151.0</c:v>
                </c:pt>
                <c:pt idx="192">
                  <c:v>2152.0</c:v>
                </c:pt>
                <c:pt idx="193">
                  <c:v>2153.0</c:v>
                </c:pt>
                <c:pt idx="194">
                  <c:v>2154.0</c:v>
                </c:pt>
                <c:pt idx="195">
                  <c:v>2155.0</c:v>
                </c:pt>
                <c:pt idx="196">
                  <c:v>2156.0</c:v>
                </c:pt>
                <c:pt idx="197">
                  <c:v>2157.0</c:v>
                </c:pt>
                <c:pt idx="198">
                  <c:v>2158.0</c:v>
                </c:pt>
                <c:pt idx="199">
                  <c:v>2159.0</c:v>
                </c:pt>
                <c:pt idx="200">
                  <c:v>2160.0</c:v>
                </c:pt>
                <c:pt idx="201">
                  <c:v>10000.0</c:v>
                </c:pt>
              </c:numCache>
            </c:numRef>
          </c:cat>
          <c:val>
            <c:numRef>
              <c:f>'Cumulative distributions'!$H$2:$H$203</c:f>
              <c:numCache>
                <c:formatCode>General</c:formatCode>
                <c:ptCount val="202"/>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0.0769230769230769</c:v>
                </c:pt>
                <c:pt idx="62">
                  <c:v>0.0769230769230769</c:v>
                </c:pt>
                <c:pt idx="63">
                  <c:v>0.0769230769230769</c:v>
                </c:pt>
                <c:pt idx="64">
                  <c:v>0.0769230769230769</c:v>
                </c:pt>
                <c:pt idx="65">
                  <c:v>0.0769230769230769</c:v>
                </c:pt>
                <c:pt idx="66">
                  <c:v>0.153846153846154</c:v>
                </c:pt>
                <c:pt idx="67">
                  <c:v>0.230769230769231</c:v>
                </c:pt>
                <c:pt idx="68">
                  <c:v>0.307692307692308</c:v>
                </c:pt>
                <c:pt idx="69">
                  <c:v>0.307692307692308</c:v>
                </c:pt>
                <c:pt idx="70">
                  <c:v>0.307692307692308</c:v>
                </c:pt>
                <c:pt idx="71">
                  <c:v>0.461538461538462</c:v>
                </c:pt>
                <c:pt idx="72">
                  <c:v>0.461538461538462</c:v>
                </c:pt>
                <c:pt idx="73">
                  <c:v>0.538461538461538</c:v>
                </c:pt>
                <c:pt idx="74">
                  <c:v>0.538461538461538</c:v>
                </c:pt>
                <c:pt idx="75">
                  <c:v>0.538461538461538</c:v>
                </c:pt>
                <c:pt idx="76">
                  <c:v>0.615384615384615</c:v>
                </c:pt>
                <c:pt idx="77">
                  <c:v>0.615384615384615</c:v>
                </c:pt>
                <c:pt idx="78">
                  <c:v>0.615384615384615</c:v>
                </c:pt>
                <c:pt idx="79">
                  <c:v>0.615384615384615</c:v>
                </c:pt>
                <c:pt idx="80">
                  <c:v>0.615384615384615</c:v>
                </c:pt>
                <c:pt idx="81">
                  <c:v>0.615384615384615</c:v>
                </c:pt>
                <c:pt idx="82">
                  <c:v>0.692307692307692</c:v>
                </c:pt>
                <c:pt idx="83">
                  <c:v>0.769230769230769</c:v>
                </c:pt>
                <c:pt idx="84">
                  <c:v>0.769230769230769</c:v>
                </c:pt>
                <c:pt idx="85">
                  <c:v>0.769230769230769</c:v>
                </c:pt>
                <c:pt idx="86">
                  <c:v>0.846153846153846</c:v>
                </c:pt>
                <c:pt idx="87">
                  <c:v>0.846153846153846</c:v>
                </c:pt>
                <c:pt idx="88">
                  <c:v>0.846153846153846</c:v>
                </c:pt>
                <c:pt idx="89">
                  <c:v>0.846153846153846</c:v>
                </c:pt>
                <c:pt idx="90">
                  <c:v>0.846153846153846</c:v>
                </c:pt>
                <c:pt idx="91">
                  <c:v>0.846153846153846</c:v>
                </c:pt>
                <c:pt idx="92">
                  <c:v>0.846153846153846</c:v>
                </c:pt>
                <c:pt idx="93">
                  <c:v>0.923076923076923</c:v>
                </c:pt>
                <c:pt idx="94">
                  <c:v>0.923076923076923</c:v>
                </c:pt>
                <c:pt idx="95">
                  <c:v>0.923076923076923</c:v>
                </c:pt>
                <c:pt idx="96">
                  <c:v>0.923076923076923</c:v>
                </c:pt>
                <c:pt idx="97">
                  <c:v>0.923076923076923</c:v>
                </c:pt>
                <c:pt idx="98">
                  <c:v>0.923076923076923</c:v>
                </c:pt>
                <c:pt idx="99">
                  <c:v>0.923076923076923</c:v>
                </c:pt>
                <c:pt idx="100">
                  <c:v>0.923076923076923</c:v>
                </c:pt>
                <c:pt idx="101">
                  <c:v>0.923076923076923</c:v>
                </c:pt>
                <c:pt idx="102">
                  <c:v>0.923076923076923</c:v>
                </c:pt>
                <c:pt idx="103">
                  <c:v>0.923076923076923</c:v>
                </c:pt>
                <c:pt idx="104">
                  <c:v>0.923076923076923</c:v>
                </c:pt>
                <c:pt idx="105">
                  <c:v>0.923076923076923</c:v>
                </c:pt>
                <c:pt idx="106">
                  <c:v>0.923076923076923</c:v>
                </c:pt>
                <c:pt idx="107">
                  <c:v>0.923076923076923</c:v>
                </c:pt>
                <c:pt idx="108">
                  <c:v>0.923076923076923</c:v>
                </c:pt>
                <c:pt idx="109">
                  <c:v>0.923076923076923</c:v>
                </c:pt>
                <c:pt idx="110">
                  <c:v>0.923076923076923</c:v>
                </c:pt>
                <c:pt idx="111">
                  <c:v>0.923076923076923</c:v>
                </c:pt>
                <c:pt idx="112">
                  <c:v>0.923076923076923</c:v>
                </c:pt>
                <c:pt idx="113">
                  <c:v>0.923076923076923</c:v>
                </c:pt>
                <c:pt idx="114">
                  <c:v>0.923076923076923</c:v>
                </c:pt>
                <c:pt idx="115">
                  <c:v>0.923076923076923</c:v>
                </c:pt>
                <c:pt idx="116">
                  <c:v>0.923076923076923</c:v>
                </c:pt>
                <c:pt idx="117">
                  <c:v>0.923076923076923</c:v>
                </c:pt>
                <c:pt idx="118">
                  <c:v>0.923076923076923</c:v>
                </c:pt>
                <c:pt idx="119">
                  <c:v>0.923076923076923</c:v>
                </c:pt>
                <c:pt idx="120">
                  <c:v>0.923076923076923</c:v>
                </c:pt>
                <c:pt idx="121">
                  <c:v>0.923076923076923</c:v>
                </c:pt>
                <c:pt idx="122">
                  <c:v>0.923076923076923</c:v>
                </c:pt>
                <c:pt idx="123">
                  <c:v>0.923076923076923</c:v>
                </c:pt>
                <c:pt idx="124">
                  <c:v>0.923076923076923</c:v>
                </c:pt>
                <c:pt idx="125">
                  <c:v>0.923076923076923</c:v>
                </c:pt>
                <c:pt idx="126">
                  <c:v>0.923076923076923</c:v>
                </c:pt>
                <c:pt idx="127">
                  <c:v>0.923076923076923</c:v>
                </c:pt>
                <c:pt idx="128">
                  <c:v>0.923076923076923</c:v>
                </c:pt>
                <c:pt idx="129">
                  <c:v>0.923076923076923</c:v>
                </c:pt>
                <c:pt idx="130">
                  <c:v>0.923076923076923</c:v>
                </c:pt>
                <c:pt idx="131">
                  <c:v>0.923076923076923</c:v>
                </c:pt>
                <c:pt idx="132">
                  <c:v>0.923076923076923</c:v>
                </c:pt>
                <c:pt idx="133">
                  <c:v>0.923076923076923</c:v>
                </c:pt>
                <c:pt idx="134">
                  <c:v>0.923076923076923</c:v>
                </c:pt>
                <c:pt idx="135">
                  <c:v>0.923076923076923</c:v>
                </c:pt>
                <c:pt idx="136">
                  <c:v>0.923076923076923</c:v>
                </c:pt>
                <c:pt idx="137">
                  <c:v>0.923076923076923</c:v>
                </c:pt>
                <c:pt idx="138">
                  <c:v>0.923076923076923</c:v>
                </c:pt>
                <c:pt idx="139">
                  <c:v>0.923076923076923</c:v>
                </c:pt>
                <c:pt idx="140">
                  <c:v>0.923076923076923</c:v>
                </c:pt>
                <c:pt idx="141">
                  <c:v>0.923076923076923</c:v>
                </c:pt>
                <c:pt idx="142">
                  <c:v>1.0</c:v>
                </c:pt>
                <c:pt idx="143">
                  <c:v>1.0</c:v>
                </c:pt>
                <c:pt idx="144">
                  <c:v>1.0</c:v>
                </c:pt>
                <c:pt idx="145">
                  <c:v>1.0</c:v>
                </c:pt>
                <c:pt idx="146">
                  <c:v>1.0</c:v>
                </c:pt>
                <c:pt idx="147">
                  <c:v>1.0</c:v>
                </c:pt>
                <c:pt idx="148">
                  <c:v>1.0</c:v>
                </c:pt>
                <c:pt idx="149">
                  <c:v>1.0</c:v>
                </c:pt>
                <c:pt idx="150">
                  <c:v>1.0</c:v>
                </c:pt>
                <c:pt idx="151">
                  <c:v>1.0</c:v>
                </c:pt>
                <c:pt idx="152">
                  <c:v>1.0</c:v>
                </c:pt>
                <c:pt idx="153">
                  <c:v>1.0</c:v>
                </c:pt>
                <c:pt idx="154">
                  <c:v>1.0</c:v>
                </c:pt>
                <c:pt idx="155">
                  <c:v>1.0</c:v>
                </c:pt>
                <c:pt idx="156">
                  <c:v>1.0</c:v>
                </c:pt>
                <c:pt idx="157">
                  <c:v>1.0</c:v>
                </c:pt>
                <c:pt idx="158">
                  <c:v>1.0</c:v>
                </c:pt>
                <c:pt idx="159">
                  <c:v>1.0</c:v>
                </c:pt>
                <c:pt idx="160">
                  <c:v>1.0</c:v>
                </c:pt>
                <c:pt idx="161">
                  <c:v>1.0</c:v>
                </c:pt>
                <c:pt idx="162">
                  <c:v>1.0</c:v>
                </c:pt>
                <c:pt idx="163">
                  <c:v>1.0</c:v>
                </c:pt>
                <c:pt idx="164">
                  <c:v>1.0</c:v>
                </c:pt>
                <c:pt idx="165">
                  <c:v>1.0</c:v>
                </c:pt>
                <c:pt idx="166">
                  <c:v>1.0</c:v>
                </c:pt>
                <c:pt idx="167">
                  <c:v>1.0</c:v>
                </c:pt>
                <c:pt idx="168">
                  <c:v>1.0</c:v>
                </c:pt>
                <c:pt idx="169">
                  <c:v>1.0</c:v>
                </c:pt>
                <c:pt idx="170">
                  <c:v>1.0</c:v>
                </c:pt>
                <c:pt idx="171">
                  <c:v>1.0</c:v>
                </c:pt>
                <c:pt idx="172">
                  <c:v>1.0</c:v>
                </c:pt>
                <c:pt idx="173">
                  <c:v>1.0</c:v>
                </c:pt>
                <c:pt idx="174">
                  <c:v>1.0</c:v>
                </c:pt>
                <c:pt idx="175">
                  <c:v>1.0</c:v>
                </c:pt>
                <c:pt idx="176">
                  <c:v>1.0</c:v>
                </c:pt>
                <c:pt idx="177">
                  <c:v>1.0</c:v>
                </c:pt>
                <c:pt idx="178">
                  <c:v>1.0</c:v>
                </c:pt>
                <c:pt idx="179">
                  <c:v>1.0</c:v>
                </c:pt>
                <c:pt idx="180">
                  <c:v>1.0</c:v>
                </c:pt>
                <c:pt idx="181">
                  <c:v>1.0</c:v>
                </c:pt>
                <c:pt idx="182">
                  <c:v>1.0</c:v>
                </c:pt>
                <c:pt idx="183">
                  <c:v>1.0</c:v>
                </c:pt>
                <c:pt idx="184">
                  <c:v>1.0</c:v>
                </c:pt>
                <c:pt idx="185">
                  <c:v>1.0</c:v>
                </c:pt>
                <c:pt idx="186">
                  <c:v>1.0</c:v>
                </c:pt>
                <c:pt idx="187">
                  <c:v>1.0</c:v>
                </c:pt>
                <c:pt idx="188">
                  <c:v>1.0</c:v>
                </c:pt>
                <c:pt idx="189">
                  <c:v>1.0</c:v>
                </c:pt>
                <c:pt idx="190">
                  <c:v>1.0</c:v>
                </c:pt>
                <c:pt idx="191">
                  <c:v>1.0</c:v>
                </c:pt>
                <c:pt idx="192">
                  <c:v>1.0</c:v>
                </c:pt>
                <c:pt idx="193">
                  <c:v>1.0</c:v>
                </c:pt>
                <c:pt idx="194">
                  <c:v>1.0</c:v>
                </c:pt>
                <c:pt idx="195">
                  <c:v>1.0</c:v>
                </c:pt>
                <c:pt idx="196">
                  <c:v>1.0</c:v>
                </c:pt>
                <c:pt idx="197">
                  <c:v>1.0</c:v>
                </c:pt>
                <c:pt idx="198">
                  <c:v>1.0</c:v>
                </c:pt>
                <c:pt idx="199">
                  <c:v>1.0</c:v>
                </c:pt>
                <c:pt idx="200">
                  <c:v>1.0</c:v>
                </c:pt>
                <c:pt idx="201">
                  <c:v>1.0</c:v>
                </c:pt>
              </c:numCache>
            </c:numRef>
          </c:val>
        </c:ser>
        <c:ser>
          <c:idx val="3"/>
          <c:order val="2"/>
          <c:tx>
            <c:strRef>
              <c:f>'Cumulative distributions'!$J$1</c:f>
              <c:strCache>
                <c:ptCount val="1"/>
                <c:pt idx="0">
                  <c:v>Late Futurists</c:v>
                </c:pt>
              </c:strCache>
            </c:strRef>
          </c:tx>
          <c:spPr>
            <a:ln w="25400">
              <a:noFill/>
            </a:ln>
          </c:spPr>
          <c:cat>
            <c:numRef>
              <c:f>'Cumulative distributions'!$A$2:$A$203</c:f>
              <c:numCache>
                <c:formatCode>General</c:formatCode>
                <c:ptCount val="202"/>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pt idx="56">
                  <c:v>2016.0</c:v>
                </c:pt>
                <c:pt idx="57">
                  <c:v>2017.0</c:v>
                </c:pt>
                <c:pt idx="58">
                  <c:v>2018.0</c:v>
                </c:pt>
                <c:pt idx="59">
                  <c:v>2019.0</c:v>
                </c:pt>
                <c:pt idx="60">
                  <c:v>2020.0</c:v>
                </c:pt>
                <c:pt idx="61">
                  <c:v>2021.0</c:v>
                </c:pt>
                <c:pt idx="62">
                  <c:v>2022.0</c:v>
                </c:pt>
                <c:pt idx="63">
                  <c:v>2023.0</c:v>
                </c:pt>
                <c:pt idx="64">
                  <c:v>2024.0</c:v>
                </c:pt>
                <c:pt idx="65">
                  <c:v>2025.0</c:v>
                </c:pt>
                <c:pt idx="66">
                  <c:v>2026.0</c:v>
                </c:pt>
                <c:pt idx="67">
                  <c:v>2027.0</c:v>
                </c:pt>
                <c:pt idx="68">
                  <c:v>2028.0</c:v>
                </c:pt>
                <c:pt idx="69">
                  <c:v>2029.0</c:v>
                </c:pt>
                <c:pt idx="70">
                  <c:v>2030.0</c:v>
                </c:pt>
                <c:pt idx="71">
                  <c:v>2031.0</c:v>
                </c:pt>
                <c:pt idx="72">
                  <c:v>2032.0</c:v>
                </c:pt>
                <c:pt idx="73">
                  <c:v>2033.0</c:v>
                </c:pt>
                <c:pt idx="74">
                  <c:v>2034.0</c:v>
                </c:pt>
                <c:pt idx="75">
                  <c:v>2035.0</c:v>
                </c:pt>
                <c:pt idx="76">
                  <c:v>2036.0</c:v>
                </c:pt>
                <c:pt idx="77">
                  <c:v>2037.0</c:v>
                </c:pt>
                <c:pt idx="78">
                  <c:v>2038.0</c:v>
                </c:pt>
                <c:pt idx="79">
                  <c:v>2039.0</c:v>
                </c:pt>
                <c:pt idx="80">
                  <c:v>2040.0</c:v>
                </c:pt>
                <c:pt idx="81">
                  <c:v>2041.0</c:v>
                </c:pt>
                <c:pt idx="82">
                  <c:v>2042.0</c:v>
                </c:pt>
                <c:pt idx="83">
                  <c:v>2043.0</c:v>
                </c:pt>
                <c:pt idx="84">
                  <c:v>2044.0</c:v>
                </c:pt>
                <c:pt idx="85">
                  <c:v>2045.0</c:v>
                </c:pt>
                <c:pt idx="86">
                  <c:v>2046.0</c:v>
                </c:pt>
                <c:pt idx="87">
                  <c:v>2047.0</c:v>
                </c:pt>
                <c:pt idx="88">
                  <c:v>2048.0</c:v>
                </c:pt>
                <c:pt idx="89">
                  <c:v>2049.0</c:v>
                </c:pt>
                <c:pt idx="90">
                  <c:v>2050.0</c:v>
                </c:pt>
                <c:pt idx="91">
                  <c:v>2051.0</c:v>
                </c:pt>
                <c:pt idx="92">
                  <c:v>2052.0</c:v>
                </c:pt>
                <c:pt idx="93">
                  <c:v>2053.0</c:v>
                </c:pt>
                <c:pt idx="94">
                  <c:v>2054.0</c:v>
                </c:pt>
                <c:pt idx="95">
                  <c:v>2055.0</c:v>
                </c:pt>
                <c:pt idx="96">
                  <c:v>2056.0</c:v>
                </c:pt>
                <c:pt idx="97">
                  <c:v>2057.0</c:v>
                </c:pt>
                <c:pt idx="98">
                  <c:v>2058.0</c:v>
                </c:pt>
                <c:pt idx="99">
                  <c:v>2059.0</c:v>
                </c:pt>
                <c:pt idx="100">
                  <c:v>2060.0</c:v>
                </c:pt>
                <c:pt idx="101">
                  <c:v>2061.0</c:v>
                </c:pt>
                <c:pt idx="102">
                  <c:v>2062.0</c:v>
                </c:pt>
                <c:pt idx="103">
                  <c:v>2063.0</c:v>
                </c:pt>
                <c:pt idx="104">
                  <c:v>2064.0</c:v>
                </c:pt>
                <c:pt idx="105">
                  <c:v>2065.0</c:v>
                </c:pt>
                <c:pt idx="106">
                  <c:v>2066.0</c:v>
                </c:pt>
                <c:pt idx="107">
                  <c:v>2067.0</c:v>
                </c:pt>
                <c:pt idx="108">
                  <c:v>2068.0</c:v>
                </c:pt>
                <c:pt idx="109">
                  <c:v>2069.0</c:v>
                </c:pt>
                <c:pt idx="110">
                  <c:v>2070.0</c:v>
                </c:pt>
                <c:pt idx="111">
                  <c:v>2071.0</c:v>
                </c:pt>
                <c:pt idx="112">
                  <c:v>2072.0</c:v>
                </c:pt>
                <c:pt idx="113">
                  <c:v>2073.0</c:v>
                </c:pt>
                <c:pt idx="114">
                  <c:v>2074.0</c:v>
                </c:pt>
                <c:pt idx="115">
                  <c:v>2075.0</c:v>
                </c:pt>
                <c:pt idx="116">
                  <c:v>2076.0</c:v>
                </c:pt>
                <c:pt idx="117">
                  <c:v>2077.0</c:v>
                </c:pt>
                <c:pt idx="118">
                  <c:v>2078.0</c:v>
                </c:pt>
                <c:pt idx="119">
                  <c:v>2079.0</c:v>
                </c:pt>
                <c:pt idx="120">
                  <c:v>2080.0</c:v>
                </c:pt>
                <c:pt idx="121">
                  <c:v>2081.0</c:v>
                </c:pt>
                <c:pt idx="122">
                  <c:v>2082.0</c:v>
                </c:pt>
                <c:pt idx="123">
                  <c:v>2083.0</c:v>
                </c:pt>
                <c:pt idx="124">
                  <c:v>2084.0</c:v>
                </c:pt>
                <c:pt idx="125">
                  <c:v>2085.0</c:v>
                </c:pt>
                <c:pt idx="126">
                  <c:v>2086.0</c:v>
                </c:pt>
                <c:pt idx="127">
                  <c:v>2087.0</c:v>
                </c:pt>
                <c:pt idx="128">
                  <c:v>2088.0</c:v>
                </c:pt>
                <c:pt idx="129">
                  <c:v>2089.0</c:v>
                </c:pt>
                <c:pt idx="130">
                  <c:v>2090.0</c:v>
                </c:pt>
                <c:pt idx="131">
                  <c:v>2091.0</c:v>
                </c:pt>
                <c:pt idx="132">
                  <c:v>2092.0</c:v>
                </c:pt>
                <c:pt idx="133">
                  <c:v>2093.0</c:v>
                </c:pt>
                <c:pt idx="134">
                  <c:v>2094.0</c:v>
                </c:pt>
                <c:pt idx="135">
                  <c:v>2095.0</c:v>
                </c:pt>
                <c:pt idx="136">
                  <c:v>2096.0</c:v>
                </c:pt>
                <c:pt idx="137">
                  <c:v>2097.0</c:v>
                </c:pt>
                <c:pt idx="138">
                  <c:v>2098.0</c:v>
                </c:pt>
                <c:pt idx="139">
                  <c:v>2099.0</c:v>
                </c:pt>
                <c:pt idx="140">
                  <c:v>2100.0</c:v>
                </c:pt>
                <c:pt idx="141">
                  <c:v>2101.0</c:v>
                </c:pt>
                <c:pt idx="142">
                  <c:v>2102.0</c:v>
                </c:pt>
                <c:pt idx="143">
                  <c:v>2103.0</c:v>
                </c:pt>
                <c:pt idx="144">
                  <c:v>2104.0</c:v>
                </c:pt>
                <c:pt idx="145">
                  <c:v>2105.0</c:v>
                </c:pt>
                <c:pt idx="146">
                  <c:v>2106.0</c:v>
                </c:pt>
                <c:pt idx="147">
                  <c:v>2107.0</c:v>
                </c:pt>
                <c:pt idx="148">
                  <c:v>2108.0</c:v>
                </c:pt>
                <c:pt idx="149">
                  <c:v>2109.0</c:v>
                </c:pt>
                <c:pt idx="150">
                  <c:v>2110.0</c:v>
                </c:pt>
                <c:pt idx="151">
                  <c:v>2111.0</c:v>
                </c:pt>
                <c:pt idx="152">
                  <c:v>2112.0</c:v>
                </c:pt>
                <c:pt idx="153">
                  <c:v>2113.0</c:v>
                </c:pt>
                <c:pt idx="154">
                  <c:v>2114.0</c:v>
                </c:pt>
                <c:pt idx="155">
                  <c:v>2115.0</c:v>
                </c:pt>
                <c:pt idx="156">
                  <c:v>2116.0</c:v>
                </c:pt>
                <c:pt idx="157">
                  <c:v>2117.0</c:v>
                </c:pt>
                <c:pt idx="158">
                  <c:v>2118.0</c:v>
                </c:pt>
                <c:pt idx="159">
                  <c:v>2119.0</c:v>
                </c:pt>
                <c:pt idx="160">
                  <c:v>2120.0</c:v>
                </c:pt>
                <c:pt idx="161">
                  <c:v>2121.0</c:v>
                </c:pt>
                <c:pt idx="162">
                  <c:v>2122.0</c:v>
                </c:pt>
                <c:pt idx="163">
                  <c:v>2123.0</c:v>
                </c:pt>
                <c:pt idx="164">
                  <c:v>2124.0</c:v>
                </c:pt>
                <c:pt idx="165">
                  <c:v>2125.0</c:v>
                </c:pt>
                <c:pt idx="166">
                  <c:v>2126.0</c:v>
                </c:pt>
                <c:pt idx="167">
                  <c:v>2127.0</c:v>
                </c:pt>
                <c:pt idx="168">
                  <c:v>2128.0</c:v>
                </c:pt>
                <c:pt idx="169">
                  <c:v>2129.0</c:v>
                </c:pt>
                <c:pt idx="170">
                  <c:v>2130.0</c:v>
                </c:pt>
                <c:pt idx="171">
                  <c:v>2131.0</c:v>
                </c:pt>
                <c:pt idx="172">
                  <c:v>2132.0</c:v>
                </c:pt>
                <c:pt idx="173">
                  <c:v>2133.0</c:v>
                </c:pt>
                <c:pt idx="174">
                  <c:v>2134.0</c:v>
                </c:pt>
                <c:pt idx="175">
                  <c:v>2135.0</c:v>
                </c:pt>
                <c:pt idx="176">
                  <c:v>2136.0</c:v>
                </c:pt>
                <c:pt idx="177">
                  <c:v>2137.0</c:v>
                </c:pt>
                <c:pt idx="178">
                  <c:v>2138.0</c:v>
                </c:pt>
                <c:pt idx="179">
                  <c:v>2139.0</c:v>
                </c:pt>
                <c:pt idx="180">
                  <c:v>2140.0</c:v>
                </c:pt>
                <c:pt idx="181">
                  <c:v>2141.0</c:v>
                </c:pt>
                <c:pt idx="182">
                  <c:v>2142.0</c:v>
                </c:pt>
                <c:pt idx="183">
                  <c:v>2143.0</c:v>
                </c:pt>
                <c:pt idx="184">
                  <c:v>2144.0</c:v>
                </c:pt>
                <c:pt idx="185">
                  <c:v>2145.0</c:v>
                </c:pt>
                <c:pt idx="186">
                  <c:v>2146.0</c:v>
                </c:pt>
                <c:pt idx="187">
                  <c:v>2147.0</c:v>
                </c:pt>
                <c:pt idx="188">
                  <c:v>2148.0</c:v>
                </c:pt>
                <c:pt idx="189">
                  <c:v>2149.0</c:v>
                </c:pt>
                <c:pt idx="190">
                  <c:v>2150.0</c:v>
                </c:pt>
                <c:pt idx="191">
                  <c:v>2151.0</c:v>
                </c:pt>
                <c:pt idx="192">
                  <c:v>2152.0</c:v>
                </c:pt>
                <c:pt idx="193">
                  <c:v>2153.0</c:v>
                </c:pt>
                <c:pt idx="194">
                  <c:v>2154.0</c:v>
                </c:pt>
                <c:pt idx="195">
                  <c:v>2155.0</c:v>
                </c:pt>
                <c:pt idx="196">
                  <c:v>2156.0</c:v>
                </c:pt>
                <c:pt idx="197">
                  <c:v>2157.0</c:v>
                </c:pt>
                <c:pt idx="198">
                  <c:v>2158.0</c:v>
                </c:pt>
                <c:pt idx="199">
                  <c:v>2159.0</c:v>
                </c:pt>
                <c:pt idx="200">
                  <c:v>2160.0</c:v>
                </c:pt>
                <c:pt idx="201">
                  <c:v>10000.0</c:v>
                </c:pt>
              </c:numCache>
            </c:numRef>
          </c:cat>
          <c:val>
            <c:numRef>
              <c:f>'Cumulative distributions'!$J$2:$J$203</c:f>
              <c:numCache>
                <c:formatCode>General</c:formatCode>
                <c:ptCount val="202"/>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0.142857142857143</c:v>
                </c:pt>
                <c:pt idx="59">
                  <c:v>0.142857142857143</c:v>
                </c:pt>
                <c:pt idx="60">
                  <c:v>0.142857142857143</c:v>
                </c:pt>
                <c:pt idx="61">
                  <c:v>0.285714285714286</c:v>
                </c:pt>
                <c:pt idx="62">
                  <c:v>0.285714285714286</c:v>
                </c:pt>
                <c:pt idx="63">
                  <c:v>0.285714285714286</c:v>
                </c:pt>
                <c:pt idx="64">
                  <c:v>0.285714285714286</c:v>
                </c:pt>
                <c:pt idx="65">
                  <c:v>0.285714285714286</c:v>
                </c:pt>
                <c:pt idx="66">
                  <c:v>0.285714285714286</c:v>
                </c:pt>
                <c:pt idx="67">
                  <c:v>0.285714285714286</c:v>
                </c:pt>
                <c:pt idx="68">
                  <c:v>0.285714285714286</c:v>
                </c:pt>
                <c:pt idx="69">
                  <c:v>0.285714285714286</c:v>
                </c:pt>
                <c:pt idx="70">
                  <c:v>0.428571428571429</c:v>
                </c:pt>
                <c:pt idx="71">
                  <c:v>0.571428571428571</c:v>
                </c:pt>
                <c:pt idx="72">
                  <c:v>0.571428571428571</c:v>
                </c:pt>
                <c:pt idx="73">
                  <c:v>0.571428571428571</c:v>
                </c:pt>
                <c:pt idx="74">
                  <c:v>0.571428571428571</c:v>
                </c:pt>
                <c:pt idx="75">
                  <c:v>0.571428571428571</c:v>
                </c:pt>
                <c:pt idx="76">
                  <c:v>0.714285714285714</c:v>
                </c:pt>
                <c:pt idx="77">
                  <c:v>0.714285714285714</c:v>
                </c:pt>
                <c:pt idx="78">
                  <c:v>0.714285714285714</c:v>
                </c:pt>
                <c:pt idx="79">
                  <c:v>0.714285714285714</c:v>
                </c:pt>
                <c:pt idx="80">
                  <c:v>0.714285714285714</c:v>
                </c:pt>
                <c:pt idx="81">
                  <c:v>0.714285714285714</c:v>
                </c:pt>
                <c:pt idx="82">
                  <c:v>0.714285714285714</c:v>
                </c:pt>
                <c:pt idx="83">
                  <c:v>0.714285714285714</c:v>
                </c:pt>
                <c:pt idx="84">
                  <c:v>0.714285714285714</c:v>
                </c:pt>
                <c:pt idx="85">
                  <c:v>0.714285714285714</c:v>
                </c:pt>
                <c:pt idx="86">
                  <c:v>0.714285714285714</c:v>
                </c:pt>
                <c:pt idx="87">
                  <c:v>0.714285714285714</c:v>
                </c:pt>
                <c:pt idx="88">
                  <c:v>0.714285714285714</c:v>
                </c:pt>
                <c:pt idx="89">
                  <c:v>0.714285714285714</c:v>
                </c:pt>
                <c:pt idx="90">
                  <c:v>0.714285714285714</c:v>
                </c:pt>
                <c:pt idx="91">
                  <c:v>0.714285714285714</c:v>
                </c:pt>
                <c:pt idx="92">
                  <c:v>0.714285714285714</c:v>
                </c:pt>
                <c:pt idx="93">
                  <c:v>0.714285714285714</c:v>
                </c:pt>
                <c:pt idx="94">
                  <c:v>0.714285714285714</c:v>
                </c:pt>
                <c:pt idx="95">
                  <c:v>0.714285714285714</c:v>
                </c:pt>
                <c:pt idx="96">
                  <c:v>0.714285714285714</c:v>
                </c:pt>
                <c:pt idx="97">
                  <c:v>0.714285714285714</c:v>
                </c:pt>
                <c:pt idx="98">
                  <c:v>0.714285714285714</c:v>
                </c:pt>
                <c:pt idx="99">
                  <c:v>0.714285714285714</c:v>
                </c:pt>
                <c:pt idx="100">
                  <c:v>0.714285714285714</c:v>
                </c:pt>
                <c:pt idx="101">
                  <c:v>0.714285714285714</c:v>
                </c:pt>
                <c:pt idx="102">
                  <c:v>0.857142857142857</c:v>
                </c:pt>
                <c:pt idx="103">
                  <c:v>0.857142857142857</c:v>
                </c:pt>
                <c:pt idx="104">
                  <c:v>0.857142857142857</c:v>
                </c:pt>
                <c:pt idx="105">
                  <c:v>0.857142857142857</c:v>
                </c:pt>
                <c:pt idx="106">
                  <c:v>0.857142857142857</c:v>
                </c:pt>
                <c:pt idx="107">
                  <c:v>0.857142857142857</c:v>
                </c:pt>
                <c:pt idx="108">
                  <c:v>0.857142857142857</c:v>
                </c:pt>
                <c:pt idx="109">
                  <c:v>0.857142857142857</c:v>
                </c:pt>
                <c:pt idx="110">
                  <c:v>0.857142857142857</c:v>
                </c:pt>
                <c:pt idx="111">
                  <c:v>0.857142857142857</c:v>
                </c:pt>
                <c:pt idx="112">
                  <c:v>0.857142857142857</c:v>
                </c:pt>
                <c:pt idx="113">
                  <c:v>0.857142857142857</c:v>
                </c:pt>
                <c:pt idx="114">
                  <c:v>0.857142857142857</c:v>
                </c:pt>
                <c:pt idx="115">
                  <c:v>0.857142857142857</c:v>
                </c:pt>
                <c:pt idx="116">
                  <c:v>0.857142857142857</c:v>
                </c:pt>
                <c:pt idx="117">
                  <c:v>0.857142857142857</c:v>
                </c:pt>
                <c:pt idx="118">
                  <c:v>0.857142857142857</c:v>
                </c:pt>
                <c:pt idx="119">
                  <c:v>0.857142857142857</c:v>
                </c:pt>
                <c:pt idx="120">
                  <c:v>0.857142857142857</c:v>
                </c:pt>
                <c:pt idx="121">
                  <c:v>0.857142857142857</c:v>
                </c:pt>
                <c:pt idx="122">
                  <c:v>0.857142857142857</c:v>
                </c:pt>
                <c:pt idx="123">
                  <c:v>0.857142857142857</c:v>
                </c:pt>
                <c:pt idx="124">
                  <c:v>0.857142857142857</c:v>
                </c:pt>
                <c:pt idx="125">
                  <c:v>0.857142857142857</c:v>
                </c:pt>
                <c:pt idx="126">
                  <c:v>0.857142857142857</c:v>
                </c:pt>
                <c:pt idx="127">
                  <c:v>0.857142857142857</c:v>
                </c:pt>
                <c:pt idx="128">
                  <c:v>0.857142857142857</c:v>
                </c:pt>
                <c:pt idx="129">
                  <c:v>0.857142857142857</c:v>
                </c:pt>
                <c:pt idx="130">
                  <c:v>0.857142857142857</c:v>
                </c:pt>
                <c:pt idx="131">
                  <c:v>0.857142857142857</c:v>
                </c:pt>
                <c:pt idx="132">
                  <c:v>0.857142857142857</c:v>
                </c:pt>
                <c:pt idx="133">
                  <c:v>0.857142857142857</c:v>
                </c:pt>
                <c:pt idx="134">
                  <c:v>0.857142857142857</c:v>
                </c:pt>
                <c:pt idx="135">
                  <c:v>0.857142857142857</c:v>
                </c:pt>
                <c:pt idx="136">
                  <c:v>0.857142857142857</c:v>
                </c:pt>
                <c:pt idx="137">
                  <c:v>0.857142857142857</c:v>
                </c:pt>
                <c:pt idx="138">
                  <c:v>0.857142857142857</c:v>
                </c:pt>
                <c:pt idx="139">
                  <c:v>0.857142857142857</c:v>
                </c:pt>
                <c:pt idx="140">
                  <c:v>0.857142857142857</c:v>
                </c:pt>
                <c:pt idx="141">
                  <c:v>0.857142857142857</c:v>
                </c:pt>
                <c:pt idx="142">
                  <c:v>0.857142857142857</c:v>
                </c:pt>
                <c:pt idx="143">
                  <c:v>0.857142857142857</c:v>
                </c:pt>
                <c:pt idx="144">
                  <c:v>0.857142857142857</c:v>
                </c:pt>
                <c:pt idx="145">
                  <c:v>0.857142857142857</c:v>
                </c:pt>
                <c:pt idx="146">
                  <c:v>0.857142857142857</c:v>
                </c:pt>
                <c:pt idx="147">
                  <c:v>0.857142857142857</c:v>
                </c:pt>
                <c:pt idx="148">
                  <c:v>0.857142857142857</c:v>
                </c:pt>
                <c:pt idx="149">
                  <c:v>0.857142857142857</c:v>
                </c:pt>
                <c:pt idx="150">
                  <c:v>0.857142857142857</c:v>
                </c:pt>
                <c:pt idx="151">
                  <c:v>0.857142857142857</c:v>
                </c:pt>
                <c:pt idx="152">
                  <c:v>0.857142857142857</c:v>
                </c:pt>
                <c:pt idx="153">
                  <c:v>0.857142857142857</c:v>
                </c:pt>
                <c:pt idx="154">
                  <c:v>0.857142857142857</c:v>
                </c:pt>
                <c:pt idx="155">
                  <c:v>0.857142857142857</c:v>
                </c:pt>
                <c:pt idx="156">
                  <c:v>0.857142857142857</c:v>
                </c:pt>
                <c:pt idx="157">
                  <c:v>0.857142857142857</c:v>
                </c:pt>
                <c:pt idx="158">
                  <c:v>0.857142857142857</c:v>
                </c:pt>
                <c:pt idx="159">
                  <c:v>0.857142857142857</c:v>
                </c:pt>
                <c:pt idx="160">
                  <c:v>0.857142857142857</c:v>
                </c:pt>
                <c:pt idx="161">
                  <c:v>0.857142857142857</c:v>
                </c:pt>
                <c:pt idx="162">
                  <c:v>0.857142857142857</c:v>
                </c:pt>
                <c:pt idx="163">
                  <c:v>0.857142857142857</c:v>
                </c:pt>
                <c:pt idx="164">
                  <c:v>0.857142857142857</c:v>
                </c:pt>
                <c:pt idx="165">
                  <c:v>0.857142857142857</c:v>
                </c:pt>
                <c:pt idx="166">
                  <c:v>0.857142857142857</c:v>
                </c:pt>
                <c:pt idx="167">
                  <c:v>0.857142857142857</c:v>
                </c:pt>
                <c:pt idx="168">
                  <c:v>0.857142857142857</c:v>
                </c:pt>
                <c:pt idx="169">
                  <c:v>0.857142857142857</c:v>
                </c:pt>
                <c:pt idx="170">
                  <c:v>0.857142857142857</c:v>
                </c:pt>
                <c:pt idx="171">
                  <c:v>0.857142857142857</c:v>
                </c:pt>
                <c:pt idx="172">
                  <c:v>0.857142857142857</c:v>
                </c:pt>
                <c:pt idx="173">
                  <c:v>0.857142857142857</c:v>
                </c:pt>
                <c:pt idx="174">
                  <c:v>0.857142857142857</c:v>
                </c:pt>
                <c:pt idx="175">
                  <c:v>0.857142857142857</c:v>
                </c:pt>
                <c:pt idx="176">
                  <c:v>0.857142857142857</c:v>
                </c:pt>
                <c:pt idx="177">
                  <c:v>0.857142857142857</c:v>
                </c:pt>
                <c:pt idx="178">
                  <c:v>0.857142857142857</c:v>
                </c:pt>
                <c:pt idx="179">
                  <c:v>0.857142857142857</c:v>
                </c:pt>
                <c:pt idx="180">
                  <c:v>0.857142857142857</c:v>
                </c:pt>
                <c:pt idx="181">
                  <c:v>0.857142857142857</c:v>
                </c:pt>
                <c:pt idx="182">
                  <c:v>0.857142857142857</c:v>
                </c:pt>
                <c:pt idx="183">
                  <c:v>0.857142857142857</c:v>
                </c:pt>
                <c:pt idx="184">
                  <c:v>0.857142857142857</c:v>
                </c:pt>
                <c:pt idx="185">
                  <c:v>0.857142857142857</c:v>
                </c:pt>
                <c:pt idx="186">
                  <c:v>0.857142857142857</c:v>
                </c:pt>
                <c:pt idx="187">
                  <c:v>0.857142857142857</c:v>
                </c:pt>
                <c:pt idx="188">
                  <c:v>0.857142857142857</c:v>
                </c:pt>
                <c:pt idx="189">
                  <c:v>0.857142857142857</c:v>
                </c:pt>
                <c:pt idx="190">
                  <c:v>0.857142857142857</c:v>
                </c:pt>
                <c:pt idx="191">
                  <c:v>0.857142857142857</c:v>
                </c:pt>
                <c:pt idx="192">
                  <c:v>0.857142857142857</c:v>
                </c:pt>
                <c:pt idx="193">
                  <c:v>0.857142857142857</c:v>
                </c:pt>
                <c:pt idx="194">
                  <c:v>0.857142857142857</c:v>
                </c:pt>
                <c:pt idx="195">
                  <c:v>0.857142857142857</c:v>
                </c:pt>
                <c:pt idx="196">
                  <c:v>0.857142857142857</c:v>
                </c:pt>
                <c:pt idx="197">
                  <c:v>0.857142857142857</c:v>
                </c:pt>
                <c:pt idx="198">
                  <c:v>0.857142857142857</c:v>
                </c:pt>
                <c:pt idx="199">
                  <c:v>0.857142857142857</c:v>
                </c:pt>
                <c:pt idx="200">
                  <c:v>0.857142857142857</c:v>
                </c:pt>
                <c:pt idx="201">
                  <c:v>1.0</c:v>
                </c:pt>
              </c:numCache>
            </c:numRef>
          </c:val>
        </c:ser>
        <c:ser>
          <c:idx val="7"/>
          <c:order val="3"/>
          <c:tx>
            <c:strRef>
              <c:f>'Cumulative distributions'!$F$1</c:f>
              <c:strCache>
                <c:ptCount val="1"/>
                <c:pt idx="0">
                  <c:v>Late AI</c:v>
                </c:pt>
              </c:strCache>
            </c:strRef>
          </c:tx>
          <c:spPr>
            <a:ln w="25400">
              <a:noFill/>
            </a:ln>
          </c:spPr>
          <c:cat>
            <c:numRef>
              <c:f>'Cumulative distributions'!$A$2:$A$203</c:f>
              <c:numCache>
                <c:formatCode>General</c:formatCode>
                <c:ptCount val="202"/>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pt idx="56">
                  <c:v>2016.0</c:v>
                </c:pt>
                <c:pt idx="57">
                  <c:v>2017.0</c:v>
                </c:pt>
                <c:pt idx="58">
                  <c:v>2018.0</c:v>
                </c:pt>
                <c:pt idx="59">
                  <c:v>2019.0</c:v>
                </c:pt>
                <c:pt idx="60">
                  <c:v>2020.0</c:v>
                </c:pt>
                <c:pt idx="61">
                  <c:v>2021.0</c:v>
                </c:pt>
                <c:pt idx="62">
                  <c:v>2022.0</c:v>
                </c:pt>
                <c:pt idx="63">
                  <c:v>2023.0</c:v>
                </c:pt>
                <c:pt idx="64">
                  <c:v>2024.0</c:v>
                </c:pt>
                <c:pt idx="65">
                  <c:v>2025.0</c:v>
                </c:pt>
                <c:pt idx="66">
                  <c:v>2026.0</c:v>
                </c:pt>
                <c:pt idx="67">
                  <c:v>2027.0</c:v>
                </c:pt>
                <c:pt idx="68">
                  <c:v>2028.0</c:v>
                </c:pt>
                <c:pt idx="69">
                  <c:v>2029.0</c:v>
                </c:pt>
                <c:pt idx="70">
                  <c:v>2030.0</c:v>
                </c:pt>
                <c:pt idx="71">
                  <c:v>2031.0</c:v>
                </c:pt>
                <c:pt idx="72">
                  <c:v>2032.0</c:v>
                </c:pt>
                <c:pt idx="73">
                  <c:v>2033.0</c:v>
                </c:pt>
                <c:pt idx="74">
                  <c:v>2034.0</c:v>
                </c:pt>
                <c:pt idx="75">
                  <c:v>2035.0</c:v>
                </c:pt>
                <c:pt idx="76">
                  <c:v>2036.0</c:v>
                </c:pt>
                <c:pt idx="77">
                  <c:v>2037.0</c:v>
                </c:pt>
                <c:pt idx="78">
                  <c:v>2038.0</c:v>
                </c:pt>
                <c:pt idx="79">
                  <c:v>2039.0</c:v>
                </c:pt>
                <c:pt idx="80">
                  <c:v>2040.0</c:v>
                </c:pt>
                <c:pt idx="81">
                  <c:v>2041.0</c:v>
                </c:pt>
                <c:pt idx="82">
                  <c:v>2042.0</c:v>
                </c:pt>
                <c:pt idx="83">
                  <c:v>2043.0</c:v>
                </c:pt>
                <c:pt idx="84">
                  <c:v>2044.0</c:v>
                </c:pt>
                <c:pt idx="85">
                  <c:v>2045.0</c:v>
                </c:pt>
                <c:pt idx="86">
                  <c:v>2046.0</c:v>
                </c:pt>
                <c:pt idx="87">
                  <c:v>2047.0</c:v>
                </c:pt>
                <c:pt idx="88">
                  <c:v>2048.0</c:v>
                </c:pt>
                <c:pt idx="89">
                  <c:v>2049.0</c:v>
                </c:pt>
                <c:pt idx="90">
                  <c:v>2050.0</c:v>
                </c:pt>
                <c:pt idx="91">
                  <c:v>2051.0</c:v>
                </c:pt>
                <c:pt idx="92">
                  <c:v>2052.0</c:v>
                </c:pt>
                <c:pt idx="93">
                  <c:v>2053.0</c:v>
                </c:pt>
                <c:pt idx="94">
                  <c:v>2054.0</c:v>
                </c:pt>
                <c:pt idx="95">
                  <c:v>2055.0</c:v>
                </c:pt>
                <c:pt idx="96">
                  <c:v>2056.0</c:v>
                </c:pt>
                <c:pt idx="97">
                  <c:v>2057.0</c:v>
                </c:pt>
                <c:pt idx="98">
                  <c:v>2058.0</c:v>
                </c:pt>
                <c:pt idx="99">
                  <c:v>2059.0</c:v>
                </c:pt>
                <c:pt idx="100">
                  <c:v>2060.0</c:v>
                </c:pt>
                <c:pt idx="101">
                  <c:v>2061.0</c:v>
                </c:pt>
                <c:pt idx="102">
                  <c:v>2062.0</c:v>
                </c:pt>
                <c:pt idx="103">
                  <c:v>2063.0</c:v>
                </c:pt>
                <c:pt idx="104">
                  <c:v>2064.0</c:v>
                </c:pt>
                <c:pt idx="105">
                  <c:v>2065.0</c:v>
                </c:pt>
                <c:pt idx="106">
                  <c:v>2066.0</c:v>
                </c:pt>
                <c:pt idx="107">
                  <c:v>2067.0</c:v>
                </c:pt>
                <c:pt idx="108">
                  <c:v>2068.0</c:v>
                </c:pt>
                <c:pt idx="109">
                  <c:v>2069.0</c:v>
                </c:pt>
                <c:pt idx="110">
                  <c:v>2070.0</c:v>
                </c:pt>
                <c:pt idx="111">
                  <c:v>2071.0</c:v>
                </c:pt>
                <c:pt idx="112">
                  <c:v>2072.0</c:v>
                </c:pt>
                <c:pt idx="113">
                  <c:v>2073.0</c:v>
                </c:pt>
                <c:pt idx="114">
                  <c:v>2074.0</c:v>
                </c:pt>
                <c:pt idx="115">
                  <c:v>2075.0</c:v>
                </c:pt>
                <c:pt idx="116">
                  <c:v>2076.0</c:v>
                </c:pt>
                <c:pt idx="117">
                  <c:v>2077.0</c:v>
                </c:pt>
                <c:pt idx="118">
                  <c:v>2078.0</c:v>
                </c:pt>
                <c:pt idx="119">
                  <c:v>2079.0</c:v>
                </c:pt>
                <c:pt idx="120">
                  <c:v>2080.0</c:v>
                </c:pt>
                <c:pt idx="121">
                  <c:v>2081.0</c:v>
                </c:pt>
                <c:pt idx="122">
                  <c:v>2082.0</c:v>
                </c:pt>
                <c:pt idx="123">
                  <c:v>2083.0</c:v>
                </c:pt>
                <c:pt idx="124">
                  <c:v>2084.0</c:v>
                </c:pt>
                <c:pt idx="125">
                  <c:v>2085.0</c:v>
                </c:pt>
                <c:pt idx="126">
                  <c:v>2086.0</c:v>
                </c:pt>
                <c:pt idx="127">
                  <c:v>2087.0</c:v>
                </c:pt>
                <c:pt idx="128">
                  <c:v>2088.0</c:v>
                </c:pt>
                <c:pt idx="129">
                  <c:v>2089.0</c:v>
                </c:pt>
                <c:pt idx="130">
                  <c:v>2090.0</c:v>
                </c:pt>
                <c:pt idx="131">
                  <c:v>2091.0</c:v>
                </c:pt>
                <c:pt idx="132">
                  <c:v>2092.0</c:v>
                </c:pt>
                <c:pt idx="133">
                  <c:v>2093.0</c:v>
                </c:pt>
                <c:pt idx="134">
                  <c:v>2094.0</c:v>
                </c:pt>
                <c:pt idx="135">
                  <c:v>2095.0</c:v>
                </c:pt>
                <c:pt idx="136">
                  <c:v>2096.0</c:v>
                </c:pt>
                <c:pt idx="137">
                  <c:v>2097.0</c:v>
                </c:pt>
                <c:pt idx="138">
                  <c:v>2098.0</c:v>
                </c:pt>
                <c:pt idx="139">
                  <c:v>2099.0</c:v>
                </c:pt>
                <c:pt idx="140">
                  <c:v>2100.0</c:v>
                </c:pt>
                <c:pt idx="141">
                  <c:v>2101.0</c:v>
                </c:pt>
                <c:pt idx="142">
                  <c:v>2102.0</c:v>
                </c:pt>
                <c:pt idx="143">
                  <c:v>2103.0</c:v>
                </c:pt>
                <c:pt idx="144">
                  <c:v>2104.0</c:v>
                </c:pt>
                <c:pt idx="145">
                  <c:v>2105.0</c:v>
                </c:pt>
                <c:pt idx="146">
                  <c:v>2106.0</c:v>
                </c:pt>
                <c:pt idx="147">
                  <c:v>2107.0</c:v>
                </c:pt>
                <c:pt idx="148">
                  <c:v>2108.0</c:v>
                </c:pt>
                <c:pt idx="149">
                  <c:v>2109.0</c:v>
                </c:pt>
                <c:pt idx="150">
                  <c:v>2110.0</c:v>
                </c:pt>
                <c:pt idx="151">
                  <c:v>2111.0</c:v>
                </c:pt>
                <c:pt idx="152">
                  <c:v>2112.0</c:v>
                </c:pt>
                <c:pt idx="153">
                  <c:v>2113.0</c:v>
                </c:pt>
                <c:pt idx="154">
                  <c:v>2114.0</c:v>
                </c:pt>
                <c:pt idx="155">
                  <c:v>2115.0</c:v>
                </c:pt>
                <c:pt idx="156">
                  <c:v>2116.0</c:v>
                </c:pt>
                <c:pt idx="157">
                  <c:v>2117.0</c:v>
                </c:pt>
                <c:pt idx="158">
                  <c:v>2118.0</c:v>
                </c:pt>
                <c:pt idx="159">
                  <c:v>2119.0</c:v>
                </c:pt>
                <c:pt idx="160">
                  <c:v>2120.0</c:v>
                </c:pt>
                <c:pt idx="161">
                  <c:v>2121.0</c:v>
                </c:pt>
                <c:pt idx="162">
                  <c:v>2122.0</c:v>
                </c:pt>
                <c:pt idx="163">
                  <c:v>2123.0</c:v>
                </c:pt>
                <c:pt idx="164">
                  <c:v>2124.0</c:v>
                </c:pt>
                <c:pt idx="165">
                  <c:v>2125.0</c:v>
                </c:pt>
                <c:pt idx="166">
                  <c:v>2126.0</c:v>
                </c:pt>
                <c:pt idx="167">
                  <c:v>2127.0</c:v>
                </c:pt>
                <c:pt idx="168">
                  <c:v>2128.0</c:v>
                </c:pt>
                <c:pt idx="169">
                  <c:v>2129.0</c:v>
                </c:pt>
                <c:pt idx="170">
                  <c:v>2130.0</c:v>
                </c:pt>
                <c:pt idx="171">
                  <c:v>2131.0</c:v>
                </c:pt>
                <c:pt idx="172">
                  <c:v>2132.0</c:v>
                </c:pt>
                <c:pt idx="173">
                  <c:v>2133.0</c:v>
                </c:pt>
                <c:pt idx="174">
                  <c:v>2134.0</c:v>
                </c:pt>
                <c:pt idx="175">
                  <c:v>2135.0</c:v>
                </c:pt>
                <c:pt idx="176">
                  <c:v>2136.0</c:v>
                </c:pt>
                <c:pt idx="177">
                  <c:v>2137.0</c:v>
                </c:pt>
                <c:pt idx="178">
                  <c:v>2138.0</c:v>
                </c:pt>
                <c:pt idx="179">
                  <c:v>2139.0</c:v>
                </c:pt>
                <c:pt idx="180">
                  <c:v>2140.0</c:v>
                </c:pt>
                <c:pt idx="181">
                  <c:v>2141.0</c:v>
                </c:pt>
                <c:pt idx="182">
                  <c:v>2142.0</c:v>
                </c:pt>
                <c:pt idx="183">
                  <c:v>2143.0</c:v>
                </c:pt>
                <c:pt idx="184">
                  <c:v>2144.0</c:v>
                </c:pt>
                <c:pt idx="185">
                  <c:v>2145.0</c:v>
                </c:pt>
                <c:pt idx="186">
                  <c:v>2146.0</c:v>
                </c:pt>
                <c:pt idx="187">
                  <c:v>2147.0</c:v>
                </c:pt>
                <c:pt idx="188">
                  <c:v>2148.0</c:v>
                </c:pt>
                <c:pt idx="189">
                  <c:v>2149.0</c:v>
                </c:pt>
                <c:pt idx="190">
                  <c:v>2150.0</c:v>
                </c:pt>
                <c:pt idx="191">
                  <c:v>2151.0</c:v>
                </c:pt>
                <c:pt idx="192">
                  <c:v>2152.0</c:v>
                </c:pt>
                <c:pt idx="193">
                  <c:v>2153.0</c:v>
                </c:pt>
                <c:pt idx="194">
                  <c:v>2154.0</c:v>
                </c:pt>
                <c:pt idx="195">
                  <c:v>2155.0</c:v>
                </c:pt>
                <c:pt idx="196">
                  <c:v>2156.0</c:v>
                </c:pt>
                <c:pt idx="197">
                  <c:v>2157.0</c:v>
                </c:pt>
                <c:pt idx="198">
                  <c:v>2158.0</c:v>
                </c:pt>
                <c:pt idx="199">
                  <c:v>2159.0</c:v>
                </c:pt>
                <c:pt idx="200">
                  <c:v>2160.0</c:v>
                </c:pt>
                <c:pt idx="201">
                  <c:v>10000.0</c:v>
                </c:pt>
              </c:numCache>
            </c:numRef>
          </c:cat>
          <c:val>
            <c:numRef>
              <c:f>'Cumulative distributions'!$F$2:$F$203</c:f>
              <c:numCache>
                <c:formatCode>General</c:formatCode>
                <c:ptCount val="202"/>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c:v>
                </c:pt>
                <c:pt idx="62">
                  <c:v>0.0</c:v>
                </c:pt>
                <c:pt idx="63">
                  <c:v>0.0</c:v>
                </c:pt>
                <c:pt idx="64">
                  <c:v>0.0</c:v>
                </c:pt>
                <c:pt idx="65">
                  <c:v>0.0</c:v>
                </c:pt>
                <c:pt idx="66">
                  <c:v>0.0</c:v>
                </c:pt>
                <c:pt idx="67">
                  <c:v>0.0666666666666667</c:v>
                </c:pt>
                <c:pt idx="68">
                  <c:v>0.0666666666666667</c:v>
                </c:pt>
                <c:pt idx="69">
                  <c:v>0.0666666666666667</c:v>
                </c:pt>
                <c:pt idx="70">
                  <c:v>0.0666666666666667</c:v>
                </c:pt>
                <c:pt idx="71">
                  <c:v>0.2</c:v>
                </c:pt>
                <c:pt idx="72">
                  <c:v>0.2</c:v>
                </c:pt>
                <c:pt idx="73">
                  <c:v>0.2</c:v>
                </c:pt>
                <c:pt idx="74">
                  <c:v>0.2</c:v>
                </c:pt>
                <c:pt idx="75">
                  <c:v>0.2</c:v>
                </c:pt>
                <c:pt idx="76">
                  <c:v>0.2</c:v>
                </c:pt>
                <c:pt idx="77">
                  <c:v>0.2</c:v>
                </c:pt>
                <c:pt idx="78">
                  <c:v>0.2</c:v>
                </c:pt>
                <c:pt idx="79">
                  <c:v>0.2</c:v>
                </c:pt>
                <c:pt idx="80">
                  <c:v>0.266666666666667</c:v>
                </c:pt>
                <c:pt idx="81">
                  <c:v>0.333333333333333</c:v>
                </c:pt>
                <c:pt idx="82">
                  <c:v>0.333333333333333</c:v>
                </c:pt>
                <c:pt idx="83">
                  <c:v>0.333333333333333</c:v>
                </c:pt>
                <c:pt idx="84">
                  <c:v>0.333333333333333</c:v>
                </c:pt>
                <c:pt idx="85">
                  <c:v>0.333333333333333</c:v>
                </c:pt>
                <c:pt idx="86">
                  <c:v>0.333333333333333</c:v>
                </c:pt>
                <c:pt idx="87">
                  <c:v>0.333333333333333</c:v>
                </c:pt>
                <c:pt idx="88">
                  <c:v>0.333333333333333</c:v>
                </c:pt>
                <c:pt idx="89">
                  <c:v>0.4</c:v>
                </c:pt>
                <c:pt idx="90">
                  <c:v>0.4</c:v>
                </c:pt>
                <c:pt idx="91">
                  <c:v>0.533333333333333</c:v>
                </c:pt>
                <c:pt idx="92">
                  <c:v>0.533333333333333</c:v>
                </c:pt>
                <c:pt idx="93">
                  <c:v>0.533333333333333</c:v>
                </c:pt>
                <c:pt idx="94">
                  <c:v>0.533333333333333</c:v>
                </c:pt>
                <c:pt idx="95">
                  <c:v>0.533333333333333</c:v>
                </c:pt>
                <c:pt idx="96">
                  <c:v>0.533333333333333</c:v>
                </c:pt>
                <c:pt idx="97">
                  <c:v>0.533333333333333</c:v>
                </c:pt>
                <c:pt idx="98">
                  <c:v>0.533333333333333</c:v>
                </c:pt>
                <c:pt idx="99">
                  <c:v>0.533333333333333</c:v>
                </c:pt>
                <c:pt idx="100">
                  <c:v>0.533333333333333</c:v>
                </c:pt>
                <c:pt idx="101">
                  <c:v>0.533333333333333</c:v>
                </c:pt>
                <c:pt idx="102">
                  <c:v>0.533333333333333</c:v>
                </c:pt>
                <c:pt idx="103">
                  <c:v>0.666666666666667</c:v>
                </c:pt>
                <c:pt idx="104">
                  <c:v>0.666666666666667</c:v>
                </c:pt>
                <c:pt idx="105">
                  <c:v>0.666666666666667</c:v>
                </c:pt>
                <c:pt idx="106">
                  <c:v>0.666666666666667</c:v>
                </c:pt>
                <c:pt idx="107">
                  <c:v>0.666666666666667</c:v>
                </c:pt>
                <c:pt idx="108">
                  <c:v>0.666666666666667</c:v>
                </c:pt>
                <c:pt idx="109">
                  <c:v>0.666666666666667</c:v>
                </c:pt>
                <c:pt idx="110">
                  <c:v>0.666666666666667</c:v>
                </c:pt>
                <c:pt idx="111">
                  <c:v>0.666666666666667</c:v>
                </c:pt>
                <c:pt idx="112">
                  <c:v>0.666666666666667</c:v>
                </c:pt>
                <c:pt idx="113">
                  <c:v>0.666666666666667</c:v>
                </c:pt>
                <c:pt idx="114">
                  <c:v>0.666666666666667</c:v>
                </c:pt>
                <c:pt idx="115">
                  <c:v>0.666666666666667</c:v>
                </c:pt>
                <c:pt idx="116">
                  <c:v>0.666666666666667</c:v>
                </c:pt>
                <c:pt idx="117">
                  <c:v>0.666666666666667</c:v>
                </c:pt>
                <c:pt idx="118">
                  <c:v>0.666666666666667</c:v>
                </c:pt>
                <c:pt idx="119">
                  <c:v>0.666666666666667</c:v>
                </c:pt>
                <c:pt idx="120">
                  <c:v>0.666666666666667</c:v>
                </c:pt>
                <c:pt idx="121">
                  <c:v>0.666666666666667</c:v>
                </c:pt>
                <c:pt idx="122">
                  <c:v>0.666666666666667</c:v>
                </c:pt>
                <c:pt idx="123">
                  <c:v>0.666666666666667</c:v>
                </c:pt>
                <c:pt idx="124">
                  <c:v>0.666666666666667</c:v>
                </c:pt>
                <c:pt idx="125">
                  <c:v>0.666666666666667</c:v>
                </c:pt>
                <c:pt idx="126">
                  <c:v>0.666666666666667</c:v>
                </c:pt>
                <c:pt idx="127">
                  <c:v>0.666666666666667</c:v>
                </c:pt>
                <c:pt idx="128">
                  <c:v>0.666666666666667</c:v>
                </c:pt>
                <c:pt idx="129">
                  <c:v>0.666666666666667</c:v>
                </c:pt>
                <c:pt idx="130">
                  <c:v>0.666666666666667</c:v>
                </c:pt>
                <c:pt idx="131">
                  <c:v>0.666666666666667</c:v>
                </c:pt>
                <c:pt idx="132">
                  <c:v>0.666666666666667</c:v>
                </c:pt>
                <c:pt idx="133">
                  <c:v>0.733333333333333</c:v>
                </c:pt>
                <c:pt idx="134">
                  <c:v>0.733333333333333</c:v>
                </c:pt>
                <c:pt idx="135">
                  <c:v>0.733333333333333</c:v>
                </c:pt>
                <c:pt idx="136">
                  <c:v>0.733333333333333</c:v>
                </c:pt>
                <c:pt idx="137">
                  <c:v>0.733333333333333</c:v>
                </c:pt>
                <c:pt idx="138">
                  <c:v>0.733333333333333</c:v>
                </c:pt>
                <c:pt idx="139">
                  <c:v>0.733333333333333</c:v>
                </c:pt>
                <c:pt idx="140">
                  <c:v>0.733333333333333</c:v>
                </c:pt>
                <c:pt idx="141">
                  <c:v>0.8</c:v>
                </c:pt>
                <c:pt idx="142">
                  <c:v>0.8</c:v>
                </c:pt>
                <c:pt idx="143">
                  <c:v>0.8</c:v>
                </c:pt>
                <c:pt idx="144">
                  <c:v>0.8</c:v>
                </c:pt>
                <c:pt idx="145">
                  <c:v>0.8</c:v>
                </c:pt>
                <c:pt idx="146">
                  <c:v>0.8</c:v>
                </c:pt>
                <c:pt idx="147">
                  <c:v>0.8</c:v>
                </c:pt>
                <c:pt idx="148">
                  <c:v>0.8</c:v>
                </c:pt>
                <c:pt idx="149">
                  <c:v>0.8</c:v>
                </c:pt>
                <c:pt idx="150">
                  <c:v>0.8</c:v>
                </c:pt>
                <c:pt idx="151">
                  <c:v>0.8</c:v>
                </c:pt>
                <c:pt idx="152">
                  <c:v>0.8</c:v>
                </c:pt>
                <c:pt idx="153">
                  <c:v>0.933333333333333</c:v>
                </c:pt>
                <c:pt idx="154">
                  <c:v>0.933333333333333</c:v>
                </c:pt>
                <c:pt idx="155">
                  <c:v>0.933333333333333</c:v>
                </c:pt>
                <c:pt idx="156">
                  <c:v>0.933333333333333</c:v>
                </c:pt>
                <c:pt idx="157">
                  <c:v>0.933333333333333</c:v>
                </c:pt>
                <c:pt idx="158">
                  <c:v>0.933333333333333</c:v>
                </c:pt>
                <c:pt idx="159">
                  <c:v>0.933333333333333</c:v>
                </c:pt>
                <c:pt idx="160">
                  <c:v>0.933333333333333</c:v>
                </c:pt>
                <c:pt idx="161">
                  <c:v>0.933333333333333</c:v>
                </c:pt>
                <c:pt idx="162">
                  <c:v>0.933333333333333</c:v>
                </c:pt>
                <c:pt idx="163">
                  <c:v>0.933333333333333</c:v>
                </c:pt>
                <c:pt idx="164">
                  <c:v>0.933333333333333</c:v>
                </c:pt>
                <c:pt idx="165">
                  <c:v>0.933333333333333</c:v>
                </c:pt>
                <c:pt idx="166">
                  <c:v>0.933333333333333</c:v>
                </c:pt>
                <c:pt idx="167">
                  <c:v>0.933333333333333</c:v>
                </c:pt>
                <c:pt idx="168">
                  <c:v>0.933333333333333</c:v>
                </c:pt>
                <c:pt idx="169">
                  <c:v>0.933333333333333</c:v>
                </c:pt>
                <c:pt idx="170">
                  <c:v>0.933333333333333</c:v>
                </c:pt>
                <c:pt idx="171">
                  <c:v>0.933333333333333</c:v>
                </c:pt>
                <c:pt idx="172">
                  <c:v>0.933333333333333</c:v>
                </c:pt>
                <c:pt idx="173">
                  <c:v>0.933333333333333</c:v>
                </c:pt>
                <c:pt idx="174">
                  <c:v>0.933333333333333</c:v>
                </c:pt>
                <c:pt idx="175">
                  <c:v>0.933333333333333</c:v>
                </c:pt>
                <c:pt idx="176">
                  <c:v>0.933333333333333</c:v>
                </c:pt>
                <c:pt idx="177">
                  <c:v>0.933333333333333</c:v>
                </c:pt>
                <c:pt idx="178">
                  <c:v>0.933333333333333</c:v>
                </c:pt>
                <c:pt idx="179">
                  <c:v>0.933333333333333</c:v>
                </c:pt>
                <c:pt idx="180">
                  <c:v>0.933333333333333</c:v>
                </c:pt>
                <c:pt idx="181">
                  <c:v>0.933333333333333</c:v>
                </c:pt>
                <c:pt idx="182">
                  <c:v>0.933333333333333</c:v>
                </c:pt>
                <c:pt idx="183">
                  <c:v>0.933333333333333</c:v>
                </c:pt>
                <c:pt idx="184">
                  <c:v>0.933333333333333</c:v>
                </c:pt>
                <c:pt idx="185">
                  <c:v>0.933333333333333</c:v>
                </c:pt>
                <c:pt idx="186">
                  <c:v>0.933333333333333</c:v>
                </c:pt>
                <c:pt idx="187">
                  <c:v>0.933333333333333</c:v>
                </c:pt>
                <c:pt idx="188">
                  <c:v>0.933333333333333</c:v>
                </c:pt>
                <c:pt idx="189">
                  <c:v>0.933333333333333</c:v>
                </c:pt>
                <c:pt idx="190">
                  <c:v>0.933333333333333</c:v>
                </c:pt>
                <c:pt idx="191">
                  <c:v>0.933333333333333</c:v>
                </c:pt>
                <c:pt idx="192">
                  <c:v>0.933333333333333</c:v>
                </c:pt>
                <c:pt idx="193">
                  <c:v>0.933333333333333</c:v>
                </c:pt>
                <c:pt idx="194">
                  <c:v>0.933333333333333</c:v>
                </c:pt>
                <c:pt idx="195">
                  <c:v>0.933333333333333</c:v>
                </c:pt>
                <c:pt idx="196">
                  <c:v>0.933333333333333</c:v>
                </c:pt>
                <c:pt idx="197">
                  <c:v>0.933333333333333</c:v>
                </c:pt>
                <c:pt idx="198">
                  <c:v>0.933333333333333</c:v>
                </c:pt>
                <c:pt idx="199">
                  <c:v>0.933333333333333</c:v>
                </c:pt>
                <c:pt idx="200">
                  <c:v>0.933333333333333</c:v>
                </c:pt>
                <c:pt idx="201">
                  <c:v>1.0</c:v>
                </c:pt>
              </c:numCache>
            </c:numRef>
          </c:val>
        </c:ser>
        <c:ser>
          <c:idx val="1"/>
          <c:order val="4"/>
          <c:tx>
            <c:v>Everyone</c:v>
          </c:tx>
          <c:spPr>
            <a:ln w="25400">
              <a:noFill/>
            </a:ln>
          </c:spPr>
          <c:cat>
            <c:numRef>
              <c:f>'Cumulative distributions'!$A$2:$A$203</c:f>
              <c:numCache>
                <c:formatCode>General</c:formatCode>
                <c:ptCount val="202"/>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pt idx="56">
                  <c:v>2016.0</c:v>
                </c:pt>
                <c:pt idx="57">
                  <c:v>2017.0</c:v>
                </c:pt>
                <c:pt idx="58">
                  <c:v>2018.0</c:v>
                </c:pt>
                <c:pt idx="59">
                  <c:v>2019.0</c:v>
                </c:pt>
                <c:pt idx="60">
                  <c:v>2020.0</c:v>
                </c:pt>
                <c:pt idx="61">
                  <c:v>2021.0</c:v>
                </c:pt>
                <c:pt idx="62">
                  <c:v>2022.0</c:v>
                </c:pt>
                <c:pt idx="63">
                  <c:v>2023.0</c:v>
                </c:pt>
                <c:pt idx="64">
                  <c:v>2024.0</c:v>
                </c:pt>
                <c:pt idx="65">
                  <c:v>2025.0</c:v>
                </c:pt>
                <c:pt idx="66">
                  <c:v>2026.0</c:v>
                </c:pt>
                <c:pt idx="67">
                  <c:v>2027.0</c:v>
                </c:pt>
                <c:pt idx="68">
                  <c:v>2028.0</c:v>
                </c:pt>
                <c:pt idx="69">
                  <c:v>2029.0</c:v>
                </c:pt>
                <c:pt idx="70">
                  <c:v>2030.0</c:v>
                </c:pt>
                <c:pt idx="71">
                  <c:v>2031.0</c:v>
                </c:pt>
                <c:pt idx="72">
                  <c:v>2032.0</c:v>
                </c:pt>
                <c:pt idx="73">
                  <c:v>2033.0</c:v>
                </c:pt>
                <c:pt idx="74">
                  <c:v>2034.0</c:v>
                </c:pt>
                <c:pt idx="75">
                  <c:v>2035.0</c:v>
                </c:pt>
                <c:pt idx="76">
                  <c:v>2036.0</c:v>
                </c:pt>
                <c:pt idx="77">
                  <c:v>2037.0</c:v>
                </c:pt>
                <c:pt idx="78">
                  <c:v>2038.0</c:v>
                </c:pt>
                <c:pt idx="79">
                  <c:v>2039.0</c:v>
                </c:pt>
                <c:pt idx="80">
                  <c:v>2040.0</c:v>
                </c:pt>
                <c:pt idx="81">
                  <c:v>2041.0</c:v>
                </c:pt>
                <c:pt idx="82">
                  <c:v>2042.0</c:v>
                </c:pt>
                <c:pt idx="83">
                  <c:v>2043.0</c:v>
                </c:pt>
                <c:pt idx="84">
                  <c:v>2044.0</c:v>
                </c:pt>
                <c:pt idx="85">
                  <c:v>2045.0</c:v>
                </c:pt>
                <c:pt idx="86">
                  <c:v>2046.0</c:v>
                </c:pt>
                <c:pt idx="87">
                  <c:v>2047.0</c:v>
                </c:pt>
                <c:pt idx="88">
                  <c:v>2048.0</c:v>
                </c:pt>
                <c:pt idx="89">
                  <c:v>2049.0</c:v>
                </c:pt>
                <c:pt idx="90">
                  <c:v>2050.0</c:v>
                </c:pt>
                <c:pt idx="91">
                  <c:v>2051.0</c:v>
                </c:pt>
                <c:pt idx="92">
                  <c:v>2052.0</c:v>
                </c:pt>
                <c:pt idx="93">
                  <c:v>2053.0</c:v>
                </c:pt>
                <c:pt idx="94">
                  <c:v>2054.0</c:v>
                </c:pt>
                <c:pt idx="95">
                  <c:v>2055.0</c:v>
                </c:pt>
                <c:pt idx="96">
                  <c:v>2056.0</c:v>
                </c:pt>
                <c:pt idx="97">
                  <c:v>2057.0</c:v>
                </c:pt>
                <c:pt idx="98">
                  <c:v>2058.0</c:v>
                </c:pt>
                <c:pt idx="99">
                  <c:v>2059.0</c:v>
                </c:pt>
                <c:pt idx="100">
                  <c:v>2060.0</c:v>
                </c:pt>
                <c:pt idx="101">
                  <c:v>2061.0</c:v>
                </c:pt>
                <c:pt idx="102">
                  <c:v>2062.0</c:v>
                </c:pt>
                <c:pt idx="103">
                  <c:v>2063.0</c:v>
                </c:pt>
                <c:pt idx="104">
                  <c:v>2064.0</c:v>
                </c:pt>
                <c:pt idx="105">
                  <c:v>2065.0</c:v>
                </c:pt>
                <c:pt idx="106">
                  <c:v>2066.0</c:v>
                </c:pt>
                <c:pt idx="107">
                  <c:v>2067.0</c:v>
                </c:pt>
                <c:pt idx="108">
                  <c:v>2068.0</c:v>
                </c:pt>
                <c:pt idx="109">
                  <c:v>2069.0</c:v>
                </c:pt>
                <c:pt idx="110">
                  <c:v>2070.0</c:v>
                </c:pt>
                <c:pt idx="111">
                  <c:v>2071.0</c:v>
                </c:pt>
                <c:pt idx="112">
                  <c:v>2072.0</c:v>
                </c:pt>
                <c:pt idx="113">
                  <c:v>2073.0</c:v>
                </c:pt>
                <c:pt idx="114">
                  <c:v>2074.0</c:v>
                </c:pt>
                <c:pt idx="115">
                  <c:v>2075.0</c:v>
                </c:pt>
                <c:pt idx="116">
                  <c:v>2076.0</c:v>
                </c:pt>
                <c:pt idx="117">
                  <c:v>2077.0</c:v>
                </c:pt>
                <c:pt idx="118">
                  <c:v>2078.0</c:v>
                </c:pt>
                <c:pt idx="119">
                  <c:v>2079.0</c:v>
                </c:pt>
                <c:pt idx="120">
                  <c:v>2080.0</c:v>
                </c:pt>
                <c:pt idx="121">
                  <c:v>2081.0</c:v>
                </c:pt>
                <c:pt idx="122">
                  <c:v>2082.0</c:v>
                </c:pt>
                <c:pt idx="123">
                  <c:v>2083.0</c:v>
                </c:pt>
                <c:pt idx="124">
                  <c:v>2084.0</c:v>
                </c:pt>
                <c:pt idx="125">
                  <c:v>2085.0</c:v>
                </c:pt>
                <c:pt idx="126">
                  <c:v>2086.0</c:v>
                </c:pt>
                <c:pt idx="127">
                  <c:v>2087.0</c:v>
                </c:pt>
                <c:pt idx="128">
                  <c:v>2088.0</c:v>
                </c:pt>
                <c:pt idx="129">
                  <c:v>2089.0</c:v>
                </c:pt>
                <c:pt idx="130">
                  <c:v>2090.0</c:v>
                </c:pt>
                <c:pt idx="131">
                  <c:v>2091.0</c:v>
                </c:pt>
                <c:pt idx="132">
                  <c:v>2092.0</c:v>
                </c:pt>
                <c:pt idx="133">
                  <c:v>2093.0</c:v>
                </c:pt>
                <c:pt idx="134">
                  <c:v>2094.0</c:v>
                </c:pt>
                <c:pt idx="135">
                  <c:v>2095.0</c:v>
                </c:pt>
                <c:pt idx="136">
                  <c:v>2096.0</c:v>
                </c:pt>
                <c:pt idx="137">
                  <c:v>2097.0</c:v>
                </c:pt>
                <c:pt idx="138">
                  <c:v>2098.0</c:v>
                </c:pt>
                <c:pt idx="139">
                  <c:v>2099.0</c:v>
                </c:pt>
                <c:pt idx="140">
                  <c:v>2100.0</c:v>
                </c:pt>
                <c:pt idx="141">
                  <c:v>2101.0</c:v>
                </c:pt>
                <c:pt idx="142">
                  <c:v>2102.0</c:v>
                </c:pt>
                <c:pt idx="143">
                  <c:v>2103.0</c:v>
                </c:pt>
                <c:pt idx="144">
                  <c:v>2104.0</c:v>
                </c:pt>
                <c:pt idx="145">
                  <c:v>2105.0</c:v>
                </c:pt>
                <c:pt idx="146">
                  <c:v>2106.0</c:v>
                </c:pt>
                <c:pt idx="147">
                  <c:v>2107.0</c:v>
                </c:pt>
                <c:pt idx="148">
                  <c:v>2108.0</c:v>
                </c:pt>
                <c:pt idx="149">
                  <c:v>2109.0</c:v>
                </c:pt>
                <c:pt idx="150">
                  <c:v>2110.0</c:v>
                </c:pt>
                <c:pt idx="151">
                  <c:v>2111.0</c:v>
                </c:pt>
                <c:pt idx="152">
                  <c:v>2112.0</c:v>
                </c:pt>
                <c:pt idx="153">
                  <c:v>2113.0</c:v>
                </c:pt>
                <c:pt idx="154">
                  <c:v>2114.0</c:v>
                </c:pt>
                <c:pt idx="155">
                  <c:v>2115.0</c:v>
                </c:pt>
                <c:pt idx="156">
                  <c:v>2116.0</c:v>
                </c:pt>
                <c:pt idx="157">
                  <c:v>2117.0</c:v>
                </c:pt>
                <c:pt idx="158">
                  <c:v>2118.0</c:v>
                </c:pt>
                <c:pt idx="159">
                  <c:v>2119.0</c:v>
                </c:pt>
                <c:pt idx="160">
                  <c:v>2120.0</c:v>
                </c:pt>
                <c:pt idx="161">
                  <c:v>2121.0</c:v>
                </c:pt>
                <c:pt idx="162">
                  <c:v>2122.0</c:v>
                </c:pt>
                <c:pt idx="163">
                  <c:v>2123.0</c:v>
                </c:pt>
                <c:pt idx="164">
                  <c:v>2124.0</c:v>
                </c:pt>
                <c:pt idx="165">
                  <c:v>2125.0</c:v>
                </c:pt>
                <c:pt idx="166">
                  <c:v>2126.0</c:v>
                </c:pt>
                <c:pt idx="167">
                  <c:v>2127.0</c:v>
                </c:pt>
                <c:pt idx="168">
                  <c:v>2128.0</c:v>
                </c:pt>
                <c:pt idx="169">
                  <c:v>2129.0</c:v>
                </c:pt>
                <c:pt idx="170">
                  <c:v>2130.0</c:v>
                </c:pt>
                <c:pt idx="171">
                  <c:v>2131.0</c:v>
                </c:pt>
                <c:pt idx="172">
                  <c:v>2132.0</c:v>
                </c:pt>
                <c:pt idx="173">
                  <c:v>2133.0</c:v>
                </c:pt>
                <c:pt idx="174">
                  <c:v>2134.0</c:v>
                </c:pt>
                <c:pt idx="175">
                  <c:v>2135.0</c:v>
                </c:pt>
                <c:pt idx="176">
                  <c:v>2136.0</c:v>
                </c:pt>
                <c:pt idx="177">
                  <c:v>2137.0</c:v>
                </c:pt>
                <c:pt idx="178">
                  <c:v>2138.0</c:v>
                </c:pt>
                <c:pt idx="179">
                  <c:v>2139.0</c:v>
                </c:pt>
                <c:pt idx="180">
                  <c:v>2140.0</c:v>
                </c:pt>
                <c:pt idx="181">
                  <c:v>2141.0</c:v>
                </c:pt>
                <c:pt idx="182">
                  <c:v>2142.0</c:v>
                </c:pt>
                <c:pt idx="183">
                  <c:v>2143.0</c:v>
                </c:pt>
                <c:pt idx="184">
                  <c:v>2144.0</c:v>
                </c:pt>
                <c:pt idx="185">
                  <c:v>2145.0</c:v>
                </c:pt>
                <c:pt idx="186">
                  <c:v>2146.0</c:v>
                </c:pt>
                <c:pt idx="187">
                  <c:v>2147.0</c:v>
                </c:pt>
                <c:pt idx="188">
                  <c:v>2148.0</c:v>
                </c:pt>
                <c:pt idx="189">
                  <c:v>2149.0</c:v>
                </c:pt>
                <c:pt idx="190">
                  <c:v>2150.0</c:v>
                </c:pt>
                <c:pt idx="191">
                  <c:v>2151.0</c:v>
                </c:pt>
                <c:pt idx="192">
                  <c:v>2152.0</c:v>
                </c:pt>
                <c:pt idx="193">
                  <c:v>2153.0</c:v>
                </c:pt>
                <c:pt idx="194">
                  <c:v>2154.0</c:v>
                </c:pt>
                <c:pt idx="195">
                  <c:v>2155.0</c:v>
                </c:pt>
                <c:pt idx="196">
                  <c:v>2156.0</c:v>
                </c:pt>
                <c:pt idx="197">
                  <c:v>2157.0</c:v>
                </c:pt>
                <c:pt idx="198">
                  <c:v>2158.0</c:v>
                </c:pt>
                <c:pt idx="199">
                  <c:v>2159.0</c:v>
                </c:pt>
                <c:pt idx="200">
                  <c:v>2160.0</c:v>
                </c:pt>
                <c:pt idx="201">
                  <c:v>10000.0</c:v>
                </c:pt>
              </c:numCache>
            </c:numRef>
          </c:cat>
          <c:val>
            <c:numRef>
              <c:f>'Cumulative distributions'!$B$2:$B$203</c:f>
              <c:numCache>
                <c:formatCode>General</c:formatCode>
                <c:ptCount val="202"/>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0.0172413793103448</c:v>
                </c:pt>
                <c:pt idx="18">
                  <c:v>0.0172413793103448</c:v>
                </c:pt>
                <c:pt idx="19">
                  <c:v>0.0344827586206896</c:v>
                </c:pt>
                <c:pt idx="20">
                  <c:v>0.0344827586206896</c:v>
                </c:pt>
                <c:pt idx="21">
                  <c:v>0.0344827586206896</c:v>
                </c:pt>
                <c:pt idx="22">
                  <c:v>0.0344827586206896</c:v>
                </c:pt>
                <c:pt idx="23">
                  <c:v>0.0344827586206896</c:v>
                </c:pt>
                <c:pt idx="24">
                  <c:v>0.0344827586206896</c:v>
                </c:pt>
                <c:pt idx="25">
                  <c:v>0.0344827586206896</c:v>
                </c:pt>
                <c:pt idx="26">
                  <c:v>0.0689655172413793</c:v>
                </c:pt>
                <c:pt idx="27">
                  <c:v>0.0689655172413793</c:v>
                </c:pt>
                <c:pt idx="28">
                  <c:v>0.0862068965517241</c:v>
                </c:pt>
                <c:pt idx="29">
                  <c:v>0.0862068965517241</c:v>
                </c:pt>
                <c:pt idx="30">
                  <c:v>0.0862068965517241</c:v>
                </c:pt>
                <c:pt idx="31">
                  <c:v>0.0862068965517241</c:v>
                </c:pt>
                <c:pt idx="32">
                  <c:v>0.0862068965517241</c:v>
                </c:pt>
                <c:pt idx="33">
                  <c:v>0.103448275862069</c:v>
                </c:pt>
                <c:pt idx="34">
                  <c:v>0.103448275862069</c:v>
                </c:pt>
                <c:pt idx="35">
                  <c:v>0.103448275862069</c:v>
                </c:pt>
                <c:pt idx="36">
                  <c:v>0.103448275862069</c:v>
                </c:pt>
                <c:pt idx="37">
                  <c:v>0.103448275862069</c:v>
                </c:pt>
                <c:pt idx="38">
                  <c:v>0.103448275862069</c:v>
                </c:pt>
                <c:pt idx="39">
                  <c:v>0.103448275862069</c:v>
                </c:pt>
                <c:pt idx="40">
                  <c:v>0.103448275862069</c:v>
                </c:pt>
                <c:pt idx="41">
                  <c:v>0.103448275862069</c:v>
                </c:pt>
                <c:pt idx="42">
                  <c:v>0.103448275862069</c:v>
                </c:pt>
                <c:pt idx="43">
                  <c:v>0.103448275862069</c:v>
                </c:pt>
                <c:pt idx="44">
                  <c:v>0.103448275862069</c:v>
                </c:pt>
                <c:pt idx="45">
                  <c:v>0.103448275862069</c:v>
                </c:pt>
                <c:pt idx="46">
                  <c:v>0.103448275862069</c:v>
                </c:pt>
                <c:pt idx="47">
                  <c:v>0.103448275862069</c:v>
                </c:pt>
                <c:pt idx="48">
                  <c:v>0.103448275862069</c:v>
                </c:pt>
                <c:pt idx="49">
                  <c:v>0.103448275862069</c:v>
                </c:pt>
                <c:pt idx="50">
                  <c:v>0.103448275862069</c:v>
                </c:pt>
                <c:pt idx="51">
                  <c:v>0.120689655172414</c:v>
                </c:pt>
                <c:pt idx="52">
                  <c:v>0.120689655172414</c:v>
                </c:pt>
                <c:pt idx="53">
                  <c:v>0.120689655172414</c:v>
                </c:pt>
                <c:pt idx="54">
                  <c:v>0.120689655172414</c:v>
                </c:pt>
                <c:pt idx="55">
                  <c:v>0.120689655172414</c:v>
                </c:pt>
                <c:pt idx="56">
                  <c:v>0.120689655172414</c:v>
                </c:pt>
                <c:pt idx="57">
                  <c:v>0.120689655172414</c:v>
                </c:pt>
                <c:pt idx="58">
                  <c:v>0.137931034482759</c:v>
                </c:pt>
                <c:pt idx="59">
                  <c:v>0.137931034482759</c:v>
                </c:pt>
                <c:pt idx="60">
                  <c:v>0.155172413793103</c:v>
                </c:pt>
                <c:pt idx="61">
                  <c:v>0.206896551724138</c:v>
                </c:pt>
                <c:pt idx="62">
                  <c:v>0.206896551724138</c:v>
                </c:pt>
                <c:pt idx="63">
                  <c:v>0.206896551724138</c:v>
                </c:pt>
                <c:pt idx="64">
                  <c:v>0.206896551724138</c:v>
                </c:pt>
                <c:pt idx="65">
                  <c:v>0.206896551724138</c:v>
                </c:pt>
                <c:pt idx="66">
                  <c:v>0.224137931034483</c:v>
                </c:pt>
                <c:pt idx="67">
                  <c:v>0.258620689655172</c:v>
                </c:pt>
                <c:pt idx="68">
                  <c:v>0.275862068965517</c:v>
                </c:pt>
                <c:pt idx="69">
                  <c:v>0.293103448275862</c:v>
                </c:pt>
                <c:pt idx="70">
                  <c:v>0.310344827586207</c:v>
                </c:pt>
                <c:pt idx="71">
                  <c:v>0.431034482758621</c:v>
                </c:pt>
                <c:pt idx="72">
                  <c:v>0.431034482758621</c:v>
                </c:pt>
                <c:pt idx="73">
                  <c:v>0.448275862068965</c:v>
                </c:pt>
                <c:pt idx="74">
                  <c:v>0.448275862068965</c:v>
                </c:pt>
                <c:pt idx="75">
                  <c:v>0.448275862068965</c:v>
                </c:pt>
                <c:pt idx="76">
                  <c:v>0.5</c:v>
                </c:pt>
                <c:pt idx="77">
                  <c:v>0.5</c:v>
                </c:pt>
                <c:pt idx="78">
                  <c:v>0.5</c:v>
                </c:pt>
                <c:pt idx="79">
                  <c:v>0.517241379310345</c:v>
                </c:pt>
                <c:pt idx="80">
                  <c:v>0.53448275862069</c:v>
                </c:pt>
                <c:pt idx="81">
                  <c:v>0.568965517241379</c:v>
                </c:pt>
                <c:pt idx="82">
                  <c:v>0.586206896551724</c:v>
                </c:pt>
                <c:pt idx="83">
                  <c:v>0.603448275862069</c:v>
                </c:pt>
                <c:pt idx="84">
                  <c:v>0.603448275862069</c:v>
                </c:pt>
                <c:pt idx="85">
                  <c:v>0.603448275862069</c:v>
                </c:pt>
                <c:pt idx="86">
                  <c:v>0.620689655172414</c:v>
                </c:pt>
                <c:pt idx="87">
                  <c:v>0.620689655172414</c:v>
                </c:pt>
                <c:pt idx="88">
                  <c:v>0.620689655172414</c:v>
                </c:pt>
                <c:pt idx="89">
                  <c:v>0.637931034482759</c:v>
                </c:pt>
                <c:pt idx="90">
                  <c:v>0.637931034482759</c:v>
                </c:pt>
                <c:pt idx="91">
                  <c:v>0.689655172413793</c:v>
                </c:pt>
                <c:pt idx="92">
                  <c:v>0.689655172413793</c:v>
                </c:pt>
                <c:pt idx="93">
                  <c:v>0.706896551724138</c:v>
                </c:pt>
                <c:pt idx="94">
                  <c:v>0.706896551724138</c:v>
                </c:pt>
                <c:pt idx="95">
                  <c:v>0.724137931034483</c:v>
                </c:pt>
                <c:pt idx="96">
                  <c:v>0.724137931034483</c:v>
                </c:pt>
                <c:pt idx="97">
                  <c:v>0.724137931034483</c:v>
                </c:pt>
                <c:pt idx="98">
                  <c:v>0.724137931034483</c:v>
                </c:pt>
                <c:pt idx="99">
                  <c:v>0.724137931034483</c:v>
                </c:pt>
                <c:pt idx="100">
                  <c:v>0.724137931034483</c:v>
                </c:pt>
                <c:pt idx="101">
                  <c:v>0.724137931034483</c:v>
                </c:pt>
                <c:pt idx="102">
                  <c:v>0.741379310344828</c:v>
                </c:pt>
                <c:pt idx="103">
                  <c:v>0.775862068965517</c:v>
                </c:pt>
                <c:pt idx="104">
                  <c:v>0.775862068965517</c:v>
                </c:pt>
                <c:pt idx="105">
                  <c:v>0.775862068965517</c:v>
                </c:pt>
                <c:pt idx="106">
                  <c:v>0.775862068965517</c:v>
                </c:pt>
                <c:pt idx="107">
                  <c:v>0.775862068965517</c:v>
                </c:pt>
                <c:pt idx="108">
                  <c:v>0.775862068965517</c:v>
                </c:pt>
                <c:pt idx="109">
                  <c:v>0.775862068965517</c:v>
                </c:pt>
                <c:pt idx="110">
                  <c:v>0.775862068965517</c:v>
                </c:pt>
                <c:pt idx="111">
                  <c:v>0.775862068965517</c:v>
                </c:pt>
                <c:pt idx="112">
                  <c:v>0.775862068965517</c:v>
                </c:pt>
                <c:pt idx="113">
                  <c:v>0.775862068965517</c:v>
                </c:pt>
                <c:pt idx="114">
                  <c:v>0.775862068965517</c:v>
                </c:pt>
                <c:pt idx="115">
                  <c:v>0.775862068965517</c:v>
                </c:pt>
                <c:pt idx="116">
                  <c:v>0.775862068965517</c:v>
                </c:pt>
                <c:pt idx="117">
                  <c:v>0.775862068965517</c:v>
                </c:pt>
                <c:pt idx="118">
                  <c:v>0.775862068965517</c:v>
                </c:pt>
                <c:pt idx="119">
                  <c:v>0.775862068965517</c:v>
                </c:pt>
                <c:pt idx="120">
                  <c:v>0.775862068965517</c:v>
                </c:pt>
                <c:pt idx="121">
                  <c:v>0.775862068965517</c:v>
                </c:pt>
                <c:pt idx="122">
                  <c:v>0.775862068965517</c:v>
                </c:pt>
                <c:pt idx="123">
                  <c:v>0.775862068965517</c:v>
                </c:pt>
                <c:pt idx="124">
                  <c:v>0.775862068965517</c:v>
                </c:pt>
                <c:pt idx="125">
                  <c:v>0.775862068965517</c:v>
                </c:pt>
                <c:pt idx="126">
                  <c:v>0.775862068965517</c:v>
                </c:pt>
                <c:pt idx="127">
                  <c:v>0.775862068965517</c:v>
                </c:pt>
                <c:pt idx="128">
                  <c:v>0.775862068965517</c:v>
                </c:pt>
                <c:pt idx="129">
                  <c:v>0.775862068965517</c:v>
                </c:pt>
                <c:pt idx="130">
                  <c:v>0.775862068965517</c:v>
                </c:pt>
                <c:pt idx="131">
                  <c:v>0.775862068965517</c:v>
                </c:pt>
                <c:pt idx="132">
                  <c:v>0.775862068965517</c:v>
                </c:pt>
                <c:pt idx="133">
                  <c:v>0.793103448275862</c:v>
                </c:pt>
                <c:pt idx="134">
                  <c:v>0.793103448275862</c:v>
                </c:pt>
                <c:pt idx="135">
                  <c:v>0.793103448275862</c:v>
                </c:pt>
                <c:pt idx="136">
                  <c:v>0.793103448275862</c:v>
                </c:pt>
                <c:pt idx="137">
                  <c:v>0.793103448275862</c:v>
                </c:pt>
                <c:pt idx="138">
                  <c:v>0.793103448275862</c:v>
                </c:pt>
                <c:pt idx="139">
                  <c:v>0.793103448275862</c:v>
                </c:pt>
                <c:pt idx="140">
                  <c:v>0.793103448275862</c:v>
                </c:pt>
                <c:pt idx="141">
                  <c:v>0.827586206896552</c:v>
                </c:pt>
                <c:pt idx="142">
                  <c:v>0.862068965517241</c:v>
                </c:pt>
                <c:pt idx="143">
                  <c:v>0.862068965517241</c:v>
                </c:pt>
                <c:pt idx="144">
                  <c:v>0.862068965517241</c:v>
                </c:pt>
                <c:pt idx="145">
                  <c:v>0.862068965517241</c:v>
                </c:pt>
                <c:pt idx="146">
                  <c:v>0.862068965517241</c:v>
                </c:pt>
                <c:pt idx="147">
                  <c:v>0.862068965517241</c:v>
                </c:pt>
                <c:pt idx="148">
                  <c:v>0.862068965517241</c:v>
                </c:pt>
                <c:pt idx="149">
                  <c:v>0.879310344827586</c:v>
                </c:pt>
                <c:pt idx="150">
                  <c:v>0.879310344827586</c:v>
                </c:pt>
                <c:pt idx="151">
                  <c:v>0.879310344827586</c:v>
                </c:pt>
                <c:pt idx="152">
                  <c:v>0.879310344827586</c:v>
                </c:pt>
                <c:pt idx="153">
                  <c:v>0.913793103448276</c:v>
                </c:pt>
                <c:pt idx="154">
                  <c:v>0.913793103448276</c:v>
                </c:pt>
                <c:pt idx="155">
                  <c:v>0.913793103448276</c:v>
                </c:pt>
                <c:pt idx="156">
                  <c:v>0.913793103448276</c:v>
                </c:pt>
                <c:pt idx="157">
                  <c:v>0.913793103448276</c:v>
                </c:pt>
                <c:pt idx="158">
                  <c:v>0.913793103448276</c:v>
                </c:pt>
                <c:pt idx="159">
                  <c:v>0.913793103448276</c:v>
                </c:pt>
                <c:pt idx="160">
                  <c:v>0.913793103448276</c:v>
                </c:pt>
                <c:pt idx="161">
                  <c:v>0.913793103448276</c:v>
                </c:pt>
                <c:pt idx="162">
                  <c:v>0.913793103448276</c:v>
                </c:pt>
                <c:pt idx="163">
                  <c:v>0.913793103448276</c:v>
                </c:pt>
                <c:pt idx="164">
                  <c:v>0.913793103448276</c:v>
                </c:pt>
                <c:pt idx="165">
                  <c:v>0.913793103448276</c:v>
                </c:pt>
                <c:pt idx="166">
                  <c:v>0.913793103448276</c:v>
                </c:pt>
                <c:pt idx="167">
                  <c:v>0.913793103448276</c:v>
                </c:pt>
                <c:pt idx="168">
                  <c:v>0.913793103448276</c:v>
                </c:pt>
                <c:pt idx="169">
                  <c:v>0.913793103448276</c:v>
                </c:pt>
                <c:pt idx="170">
                  <c:v>0.913793103448276</c:v>
                </c:pt>
                <c:pt idx="171">
                  <c:v>0.913793103448276</c:v>
                </c:pt>
                <c:pt idx="172">
                  <c:v>0.913793103448276</c:v>
                </c:pt>
                <c:pt idx="173">
                  <c:v>0.913793103448276</c:v>
                </c:pt>
                <c:pt idx="174">
                  <c:v>0.913793103448276</c:v>
                </c:pt>
                <c:pt idx="175">
                  <c:v>0.913793103448276</c:v>
                </c:pt>
                <c:pt idx="176">
                  <c:v>0.913793103448276</c:v>
                </c:pt>
                <c:pt idx="177">
                  <c:v>0.913793103448276</c:v>
                </c:pt>
                <c:pt idx="178">
                  <c:v>0.913793103448276</c:v>
                </c:pt>
                <c:pt idx="179">
                  <c:v>0.913793103448276</c:v>
                </c:pt>
                <c:pt idx="180">
                  <c:v>0.913793103448276</c:v>
                </c:pt>
                <c:pt idx="181">
                  <c:v>0.913793103448276</c:v>
                </c:pt>
                <c:pt idx="182">
                  <c:v>0.913793103448276</c:v>
                </c:pt>
                <c:pt idx="183">
                  <c:v>0.913793103448276</c:v>
                </c:pt>
                <c:pt idx="184">
                  <c:v>0.913793103448276</c:v>
                </c:pt>
                <c:pt idx="185">
                  <c:v>0.913793103448276</c:v>
                </c:pt>
                <c:pt idx="186">
                  <c:v>0.913793103448276</c:v>
                </c:pt>
                <c:pt idx="187">
                  <c:v>0.913793103448276</c:v>
                </c:pt>
                <c:pt idx="188">
                  <c:v>0.913793103448276</c:v>
                </c:pt>
                <c:pt idx="189">
                  <c:v>0.913793103448276</c:v>
                </c:pt>
                <c:pt idx="190">
                  <c:v>0.913793103448276</c:v>
                </c:pt>
                <c:pt idx="191">
                  <c:v>0.931034482758621</c:v>
                </c:pt>
                <c:pt idx="192">
                  <c:v>0.931034482758621</c:v>
                </c:pt>
                <c:pt idx="193">
                  <c:v>0.931034482758621</c:v>
                </c:pt>
                <c:pt idx="194">
                  <c:v>0.931034482758621</c:v>
                </c:pt>
                <c:pt idx="195">
                  <c:v>0.931034482758621</c:v>
                </c:pt>
                <c:pt idx="196">
                  <c:v>0.931034482758621</c:v>
                </c:pt>
                <c:pt idx="197">
                  <c:v>0.931034482758621</c:v>
                </c:pt>
                <c:pt idx="198">
                  <c:v>0.931034482758621</c:v>
                </c:pt>
                <c:pt idx="199">
                  <c:v>0.931034482758621</c:v>
                </c:pt>
                <c:pt idx="200">
                  <c:v>0.931034482758621</c:v>
                </c:pt>
                <c:pt idx="201">
                  <c:v>1.0</c:v>
                </c:pt>
              </c:numCache>
            </c:numRef>
          </c:val>
        </c:ser>
        <c:ser>
          <c:idx val="4"/>
          <c:order val="5"/>
          <c:tx>
            <c:strRef>
              <c:f>'Cumulative distributions'!$I$1</c:f>
              <c:strCache>
                <c:ptCount val="1"/>
                <c:pt idx="0">
                  <c:v>Early Futurists</c:v>
                </c:pt>
              </c:strCache>
            </c:strRef>
          </c:tx>
          <c:spPr>
            <a:ln w="25400">
              <a:noFill/>
            </a:ln>
          </c:spPr>
          <c:cat>
            <c:numRef>
              <c:f>'Cumulative distributions'!$A$2:$A$203</c:f>
              <c:numCache>
                <c:formatCode>General</c:formatCode>
                <c:ptCount val="202"/>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pt idx="56">
                  <c:v>2016.0</c:v>
                </c:pt>
                <c:pt idx="57">
                  <c:v>2017.0</c:v>
                </c:pt>
                <c:pt idx="58">
                  <c:v>2018.0</c:v>
                </c:pt>
                <c:pt idx="59">
                  <c:v>2019.0</c:v>
                </c:pt>
                <c:pt idx="60">
                  <c:v>2020.0</c:v>
                </c:pt>
                <c:pt idx="61">
                  <c:v>2021.0</c:v>
                </c:pt>
                <c:pt idx="62">
                  <c:v>2022.0</c:v>
                </c:pt>
                <c:pt idx="63">
                  <c:v>2023.0</c:v>
                </c:pt>
                <c:pt idx="64">
                  <c:v>2024.0</c:v>
                </c:pt>
                <c:pt idx="65">
                  <c:v>2025.0</c:v>
                </c:pt>
                <c:pt idx="66">
                  <c:v>2026.0</c:v>
                </c:pt>
                <c:pt idx="67">
                  <c:v>2027.0</c:v>
                </c:pt>
                <c:pt idx="68">
                  <c:v>2028.0</c:v>
                </c:pt>
                <c:pt idx="69">
                  <c:v>2029.0</c:v>
                </c:pt>
                <c:pt idx="70">
                  <c:v>2030.0</c:v>
                </c:pt>
                <c:pt idx="71">
                  <c:v>2031.0</c:v>
                </c:pt>
                <c:pt idx="72">
                  <c:v>2032.0</c:v>
                </c:pt>
                <c:pt idx="73">
                  <c:v>2033.0</c:v>
                </c:pt>
                <c:pt idx="74">
                  <c:v>2034.0</c:v>
                </c:pt>
                <c:pt idx="75">
                  <c:v>2035.0</c:v>
                </c:pt>
                <c:pt idx="76">
                  <c:v>2036.0</c:v>
                </c:pt>
                <c:pt idx="77">
                  <c:v>2037.0</c:v>
                </c:pt>
                <c:pt idx="78">
                  <c:v>2038.0</c:v>
                </c:pt>
                <c:pt idx="79">
                  <c:v>2039.0</c:v>
                </c:pt>
                <c:pt idx="80">
                  <c:v>2040.0</c:v>
                </c:pt>
                <c:pt idx="81">
                  <c:v>2041.0</c:v>
                </c:pt>
                <c:pt idx="82">
                  <c:v>2042.0</c:v>
                </c:pt>
                <c:pt idx="83">
                  <c:v>2043.0</c:v>
                </c:pt>
                <c:pt idx="84">
                  <c:v>2044.0</c:v>
                </c:pt>
                <c:pt idx="85">
                  <c:v>2045.0</c:v>
                </c:pt>
                <c:pt idx="86">
                  <c:v>2046.0</c:v>
                </c:pt>
                <c:pt idx="87">
                  <c:v>2047.0</c:v>
                </c:pt>
                <c:pt idx="88">
                  <c:v>2048.0</c:v>
                </c:pt>
                <c:pt idx="89">
                  <c:v>2049.0</c:v>
                </c:pt>
                <c:pt idx="90">
                  <c:v>2050.0</c:v>
                </c:pt>
                <c:pt idx="91">
                  <c:v>2051.0</c:v>
                </c:pt>
                <c:pt idx="92">
                  <c:v>2052.0</c:v>
                </c:pt>
                <c:pt idx="93">
                  <c:v>2053.0</c:v>
                </c:pt>
                <c:pt idx="94">
                  <c:v>2054.0</c:v>
                </c:pt>
                <c:pt idx="95">
                  <c:v>2055.0</c:v>
                </c:pt>
                <c:pt idx="96">
                  <c:v>2056.0</c:v>
                </c:pt>
                <c:pt idx="97">
                  <c:v>2057.0</c:v>
                </c:pt>
                <c:pt idx="98">
                  <c:v>2058.0</c:v>
                </c:pt>
                <c:pt idx="99">
                  <c:v>2059.0</c:v>
                </c:pt>
                <c:pt idx="100">
                  <c:v>2060.0</c:v>
                </c:pt>
                <c:pt idx="101">
                  <c:v>2061.0</c:v>
                </c:pt>
                <c:pt idx="102">
                  <c:v>2062.0</c:v>
                </c:pt>
                <c:pt idx="103">
                  <c:v>2063.0</c:v>
                </c:pt>
                <c:pt idx="104">
                  <c:v>2064.0</c:v>
                </c:pt>
                <c:pt idx="105">
                  <c:v>2065.0</c:v>
                </c:pt>
                <c:pt idx="106">
                  <c:v>2066.0</c:v>
                </c:pt>
                <c:pt idx="107">
                  <c:v>2067.0</c:v>
                </c:pt>
                <c:pt idx="108">
                  <c:v>2068.0</c:v>
                </c:pt>
                <c:pt idx="109">
                  <c:v>2069.0</c:v>
                </c:pt>
                <c:pt idx="110">
                  <c:v>2070.0</c:v>
                </c:pt>
                <c:pt idx="111">
                  <c:v>2071.0</c:v>
                </c:pt>
                <c:pt idx="112">
                  <c:v>2072.0</c:v>
                </c:pt>
                <c:pt idx="113">
                  <c:v>2073.0</c:v>
                </c:pt>
                <c:pt idx="114">
                  <c:v>2074.0</c:v>
                </c:pt>
                <c:pt idx="115">
                  <c:v>2075.0</c:v>
                </c:pt>
                <c:pt idx="116">
                  <c:v>2076.0</c:v>
                </c:pt>
                <c:pt idx="117">
                  <c:v>2077.0</c:v>
                </c:pt>
                <c:pt idx="118">
                  <c:v>2078.0</c:v>
                </c:pt>
                <c:pt idx="119">
                  <c:v>2079.0</c:v>
                </c:pt>
                <c:pt idx="120">
                  <c:v>2080.0</c:v>
                </c:pt>
                <c:pt idx="121">
                  <c:v>2081.0</c:v>
                </c:pt>
                <c:pt idx="122">
                  <c:v>2082.0</c:v>
                </c:pt>
                <c:pt idx="123">
                  <c:v>2083.0</c:v>
                </c:pt>
                <c:pt idx="124">
                  <c:v>2084.0</c:v>
                </c:pt>
                <c:pt idx="125">
                  <c:v>2085.0</c:v>
                </c:pt>
                <c:pt idx="126">
                  <c:v>2086.0</c:v>
                </c:pt>
                <c:pt idx="127">
                  <c:v>2087.0</c:v>
                </c:pt>
                <c:pt idx="128">
                  <c:v>2088.0</c:v>
                </c:pt>
                <c:pt idx="129">
                  <c:v>2089.0</c:v>
                </c:pt>
                <c:pt idx="130">
                  <c:v>2090.0</c:v>
                </c:pt>
                <c:pt idx="131">
                  <c:v>2091.0</c:v>
                </c:pt>
                <c:pt idx="132">
                  <c:v>2092.0</c:v>
                </c:pt>
                <c:pt idx="133">
                  <c:v>2093.0</c:v>
                </c:pt>
                <c:pt idx="134">
                  <c:v>2094.0</c:v>
                </c:pt>
                <c:pt idx="135">
                  <c:v>2095.0</c:v>
                </c:pt>
                <c:pt idx="136">
                  <c:v>2096.0</c:v>
                </c:pt>
                <c:pt idx="137">
                  <c:v>2097.0</c:v>
                </c:pt>
                <c:pt idx="138">
                  <c:v>2098.0</c:v>
                </c:pt>
                <c:pt idx="139">
                  <c:v>2099.0</c:v>
                </c:pt>
                <c:pt idx="140">
                  <c:v>2100.0</c:v>
                </c:pt>
                <c:pt idx="141">
                  <c:v>2101.0</c:v>
                </c:pt>
                <c:pt idx="142">
                  <c:v>2102.0</c:v>
                </c:pt>
                <c:pt idx="143">
                  <c:v>2103.0</c:v>
                </c:pt>
                <c:pt idx="144">
                  <c:v>2104.0</c:v>
                </c:pt>
                <c:pt idx="145">
                  <c:v>2105.0</c:v>
                </c:pt>
                <c:pt idx="146">
                  <c:v>2106.0</c:v>
                </c:pt>
                <c:pt idx="147">
                  <c:v>2107.0</c:v>
                </c:pt>
                <c:pt idx="148">
                  <c:v>2108.0</c:v>
                </c:pt>
                <c:pt idx="149">
                  <c:v>2109.0</c:v>
                </c:pt>
                <c:pt idx="150">
                  <c:v>2110.0</c:v>
                </c:pt>
                <c:pt idx="151">
                  <c:v>2111.0</c:v>
                </c:pt>
                <c:pt idx="152">
                  <c:v>2112.0</c:v>
                </c:pt>
                <c:pt idx="153">
                  <c:v>2113.0</c:v>
                </c:pt>
                <c:pt idx="154">
                  <c:v>2114.0</c:v>
                </c:pt>
                <c:pt idx="155">
                  <c:v>2115.0</c:v>
                </c:pt>
                <c:pt idx="156">
                  <c:v>2116.0</c:v>
                </c:pt>
                <c:pt idx="157">
                  <c:v>2117.0</c:v>
                </c:pt>
                <c:pt idx="158">
                  <c:v>2118.0</c:v>
                </c:pt>
                <c:pt idx="159">
                  <c:v>2119.0</c:v>
                </c:pt>
                <c:pt idx="160">
                  <c:v>2120.0</c:v>
                </c:pt>
                <c:pt idx="161">
                  <c:v>2121.0</c:v>
                </c:pt>
                <c:pt idx="162">
                  <c:v>2122.0</c:v>
                </c:pt>
                <c:pt idx="163">
                  <c:v>2123.0</c:v>
                </c:pt>
                <c:pt idx="164">
                  <c:v>2124.0</c:v>
                </c:pt>
                <c:pt idx="165">
                  <c:v>2125.0</c:v>
                </c:pt>
                <c:pt idx="166">
                  <c:v>2126.0</c:v>
                </c:pt>
                <c:pt idx="167">
                  <c:v>2127.0</c:v>
                </c:pt>
                <c:pt idx="168">
                  <c:v>2128.0</c:v>
                </c:pt>
                <c:pt idx="169">
                  <c:v>2129.0</c:v>
                </c:pt>
                <c:pt idx="170">
                  <c:v>2130.0</c:v>
                </c:pt>
                <c:pt idx="171">
                  <c:v>2131.0</c:v>
                </c:pt>
                <c:pt idx="172">
                  <c:v>2132.0</c:v>
                </c:pt>
                <c:pt idx="173">
                  <c:v>2133.0</c:v>
                </c:pt>
                <c:pt idx="174">
                  <c:v>2134.0</c:v>
                </c:pt>
                <c:pt idx="175">
                  <c:v>2135.0</c:v>
                </c:pt>
                <c:pt idx="176">
                  <c:v>2136.0</c:v>
                </c:pt>
                <c:pt idx="177">
                  <c:v>2137.0</c:v>
                </c:pt>
                <c:pt idx="178">
                  <c:v>2138.0</c:v>
                </c:pt>
                <c:pt idx="179">
                  <c:v>2139.0</c:v>
                </c:pt>
                <c:pt idx="180">
                  <c:v>2140.0</c:v>
                </c:pt>
                <c:pt idx="181">
                  <c:v>2141.0</c:v>
                </c:pt>
                <c:pt idx="182">
                  <c:v>2142.0</c:v>
                </c:pt>
                <c:pt idx="183">
                  <c:v>2143.0</c:v>
                </c:pt>
                <c:pt idx="184">
                  <c:v>2144.0</c:v>
                </c:pt>
                <c:pt idx="185">
                  <c:v>2145.0</c:v>
                </c:pt>
                <c:pt idx="186">
                  <c:v>2146.0</c:v>
                </c:pt>
                <c:pt idx="187">
                  <c:v>2147.0</c:v>
                </c:pt>
                <c:pt idx="188">
                  <c:v>2148.0</c:v>
                </c:pt>
                <c:pt idx="189">
                  <c:v>2149.0</c:v>
                </c:pt>
                <c:pt idx="190">
                  <c:v>2150.0</c:v>
                </c:pt>
                <c:pt idx="191">
                  <c:v>2151.0</c:v>
                </c:pt>
                <c:pt idx="192">
                  <c:v>2152.0</c:v>
                </c:pt>
                <c:pt idx="193">
                  <c:v>2153.0</c:v>
                </c:pt>
                <c:pt idx="194">
                  <c:v>2154.0</c:v>
                </c:pt>
                <c:pt idx="195">
                  <c:v>2155.0</c:v>
                </c:pt>
                <c:pt idx="196">
                  <c:v>2156.0</c:v>
                </c:pt>
                <c:pt idx="197">
                  <c:v>2157.0</c:v>
                </c:pt>
                <c:pt idx="198">
                  <c:v>2158.0</c:v>
                </c:pt>
                <c:pt idx="199">
                  <c:v>2159.0</c:v>
                </c:pt>
                <c:pt idx="200">
                  <c:v>2160.0</c:v>
                </c:pt>
                <c:pt idx="201">
                  <c:v>10000.0</c:v>
                </c:pt>
              </c:numCache>
            </c:numRef>
          </c:cat>
          <c:val>
            <c:numRef>
              <c:f>'Cumulative distributions'!$I$2:$I$203</c:f>
              <c:numCache>
                <c:formatCode>General</c:formatCode>
                <c:ptCount val="202"/>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0.125</c:v>
                </c:pt>
                <c:pt idx="52">
                  <c:v>0.125</c:v>
                </c:pt>
                <c:pt idx="53">
                  <c:v>0.125</c:v>
                </c:pt>
                <c:pt idx="54">
                  <c:v>0.125</c:v>
                </c:pt>
                <c:pt idx="55">
                  <c:v>0.125</c:v>
                </c:pt>
                <c:pt idx="56">
                  <c:v>0.125</c:v>
                </c:pt>
                <c:pt idx="57">
                  <c:v>0.125</c:v>
                </c:pt>
                <c:pt idx="58">
                  <c:v>0.125</c:v>
                </c:pt>
                <c:pt idx="59">
                  <c:v>0.125</c:v>
                </c:pt>
                <c:pt idx="60">
                  <c:v>0.25</c:v>
                </c:pt>
                <c:pt idx="61">
                  <c:v>0.375</c:v>
                </c:pt>
                <c:pt idx="62">
                  <c:v>0.375</c:v>
                </c:pt>
                <c:pt idx="63">
                  <c:v>0.375</c:v>
                </c:pt>
                <c:pt idx="64">
                  <c:v>0.375</c:v>
                </c:pt>
                <c:pt idx="65">
                  <c:v>0.375</c:v>
                </c:pt>
                <c:pt idx="66">
                  <c:v>0.375</c:v>
                </c:pt>
                <c:pt idx="67">
                  <c:v>0.375</c:v>
                </c:pt>
                <c:pt idx="68">
                  <c:v>0.375</c:v>
                </c:pt>
                <c:pt idx="69">
                  <c:v>0.375</c:v>
                </c:pt>
                <c:pt idx="70">
                  <c:v>0.375</c:v>
                </c:pt>
                <c:pt idx="71">
                  <c:v>0.625</c:v>
                </c:pt>
                <c:pt idx="72">
                  <c:v>0.625</c:v>
                </c:pt>
                <c:pt idx="73">
                  <c:v>0.625</c:v>
                </c:pt>
                <c:pt idx="74">
                  <c:v>0.625</c:v>
                </c:pt>
                <c:pt idx="75">
                  <c:v>0.625</c:v>
                </c:pt>
                <c:pt idx="76">
                  <c:v>0.625</c:v>
                </c:pt>
                <c:pt idx="77">
                  <c:v>0.625</c:v>
                </c:pt>
                <c:pt idx="78">
                  <c:v>0.625</c:v>
                </c:pt>
                <c:pt idx="79">
                  <c:v>0.625</c:v>
                </c:pt>
                <c:pt idx="80">
                  <c:v>0.625</c:v>
                </c:pt>
                <c:pt idx="81">
                  <c:v>0.625</c:v>
                </c:pt>
                <c:pt idx="82">
                  <c:v>0.625</c:v>
                </c:pt>
                <c:pt idx="83">
                  <c:v>0.625</c:v>
                </c:pt>
                <c:pt idx="84">
                  <c:v>0.625</c:v>
                </c:pt>
                <c:pt idx="85">
                  <c:v>0.625</c:v>
                </c:pt>
                <c:pt idx="86">
                  <c:v>0.625</c:v>
                </c:pt>
                <c:pt idx="87">
                  <c:v>0.625</c:v>
                </c:pt>
                <c:pt idx="88">
                  <c:v>0.625</c:v>
                </c:pt>
                <c:pt idx="89">
                  <c:v>0.625</c:v>
                </c:pt>
                <c:pt idx="90">
                  <c:v>0.625</c:v>
                </c:pt>
                <c:pt idx="91">
                  <c:v>0.75</c:v>
                </c:pt>
                <c:pt idx="92">
                  <c:v>0.75</c:v>
                </c:pt>
                <c:pt idx="93">
                  <c:v>0.75</c:v>
                </c:pt>
                <c:pt idx="94">
                  <c:v>0.75</c:v>
                </c:pt>
                <c:pt idx="95">
                  <c:v>0.75</c:v>
                </c:pt>
                <c:pt idx="96">
                  <c:v>0.75</c:v>
                </c:pt>
                <c:pt idx="97">
                  <c:v>0.75</c:v>
                </c:pt>
                <c:pt idx="98">
                  <c:v>0.75</c:v>
                </c:pt>
                <c:pt idx="99">
                  <c:v>0.75</c:v>
                </c:pt>
                <c:pt idx="100">
                  <c:v>0.75</c:v>
                </c:pt>
                <c:pt idx="101">
                  <c:v>0.75</c:v>
                </c:pt>
                <c:pt idx="102">
                  <c:v>0.75</c:v>
                </c:pt>
                <c:pt idx="103">
                  <c:v>0.75</c:v>
                </c:pt>
                <c:pt idx="104">
                  <c:v>0.75</c:v>
                </c:pt>
                <c:pt idx="105">
                  <c:v>0.75</c:v>
                </c:pt>
                <c:pt idx="106">
                  <c:v>0.75</c:v>
                </c:pt>
                <c:pt idx="107">
                  <c:v>0.75</c:v>
                </c:pt>
                <c:pt idx="108">
                  <c:v>0.75</c:v>
                </c:pt>
                <c:pt idx="109">
                  <c:v>0.75</c:v>
                </c:pt>
                <c:pt idx="110">
                  <c:v>0.75</c:v>
                </c:pt>
                <c:pt idx="111">
                  <c:v>0.75</c:v>
                </c:pt>
                <c:pt idx="112">
                  <c:v>0.75</c:v>
                </c:pt>
                <c:pt idx="113">
                  <c:v>0.75</c:v>
                </c:pt>
                <c:pt idx="114">
                  <c:v>0.75</c:v>
                </c:pt>
                <c:pt idx="115">
                  <c:v>0.75</c:v>
                </c:pt>
                <c:pt idx="116">
                  <c:v>0.75</c:v>
                </c:pt>
                <c:pt idx="117">
                  <c:v>0.75</c:v>
                </c:pt>
                <c:pt idx="118">
                  <c:v>0.75</c:v>
                </c:pt>
                <c:pt idx="119">
                  <c:v>0.75</c:v>
                </c:pt>
                <c:pt idx="120">
                  <c:v>0.75</c:v>
                </c:pt>
                <c:pt idx="121">
                  <c:v>0.75</c:v>
                </c:pt>
                <c:pt idx="122">
                  <c:v>0.75</c:v>
                </c:pt>
                <c:pt idx="123">
                  <c:v>0.75</c:v>
                </c:pt>
                <c:pt idx="124">
                  <c:v>0.75</c:v>
                </c:pt>
                <c:pt idx="125">
                  <c:v>0.75</c:v>
                </c:pt>
                <c:pt idx="126">
                  <c:v>0.75</c:v>
                </c:pt>
                <c:pt idx="127">
                  <c:v>0.75</c:v>
                </c:pt>
                <c:pt idx="128">
                  <c:v>0.75</c:v>
                </c:pt>
                <c:pt idx="129">
                  <c:v>0.75</c:v>
                </c:pt>
                <c:pt idx="130">
                  <c:v>0.75</c:v>
                </c:pt>
                <c:pt idx="131">
                  <c:v>0.75</c:v>
                </c:pt>
                <c:pt idx="132">
                  <c:v>0.75</c:v>
                </c:pt>
                <c:pt idx="133">
                  <c:v>0.75</c:v>
                </c:pt>
                <c:pt idx="134">
                  <c:v>0.75</c:v>
                </c:pt>
                <c:pt idx="135">
                  <c:v>0.75</c:v>
                </c:pt>
                <c:pt idx="136">
                  <c:v>0.75</c:v>
                </c:pt>
                <c:pt idx="137">
                  <c:v>0.75</c:v>
                </c:pt>
                <c:pt idx="138">
                  <c:v>0.75</c:v>
                </c:pt>
                <c:pt idx="139">
                  <c:v>0.75</c:v>
                </c:pt>
                <c:pt idx="140">
                  <c:v>0.75</c:v>
                </c:pt>
                <c:pt idx="141">
                  <c:v>0.75</c:v>
                </c:pt>
                <c:pt idx="142">
                  <c:v>0.75</c:v>
                </c:pt>
                <c:pt idx="143">
                  <c:v>0.75</c:v>
                </c:pt>
                <c:pt idx="144">
                  <c:v>0.75</c:v>
                </c:pt>
                <c:pt idx="145">
                  <c:v>0.75</c:v>
                </c:pt>
                <c:pt idx="146">
                  <c:v>0.75</c:v>
                </c:pt>
                <c:pt idx="147">
                  <c:v>0.75</c:v>
                </c:pt>
                <c:pt idx="148">
                  <c:v>0.75</c:v>
                </c:pt>
                <c:pt idx="149">
                  <c:v>0.75</c:v>
                </c:pt>
                <c:pt idx="150">
                  <c:v>0.75</c:v>
                </c:pt>
                <c:pt idx="151">
                  <c:v>0.75</c:v>
                </c:pt>
                <c:pt idx="152">
                  <c:v>0.75</c:v>
                </c:pt>
                <c:pt idx="153">
                  <c:v>0.75</c:v>
                </c:pt>
                <c:pt idx="154">
                  <c:v>0.75</c:v>
                </c:pt>
                <c:pt idx="155">
                  <c:v>0.75</c:v>
                </c:pt>
                <c:pt idx="156">
                  <c:v>0.75</c:v>
                </c:pt>
                <c:pt idx="157">
                  <c:v>0.75</c:v>
                </c:pt>
                <c:pt idx="158">
                  <c:v>0.75</c:v>
                </c:pt>
                <c:pt idx="159">
                  <c:v>0.75</c:v>
                </c:pt>
                <c:pt idx="160">
                  <c:v>0.75</c:v>
                </c:pt>
                <c:pt idx="161">
                  <c:v>0.75</c:v>
                </c:pt>
                <c:pt idx="162">
                  <c:v>0.75</c:v>
                </c:pt>
                <c:pt idx="163">
                  <c:v>0.75</c:v>
                </c:pt>
                <c:pt idx="164">
                  <c:v>0.75</c:v>
                </c:pt>
                <c:pt idx="165">
                  <c:v>0.75</c:v>
                </c:pt>
                <c:pt idx="166">
                  <c:v>0.75</c:v>
                </c:pt>
                <c:pt idx="167">
                  <c:v>0.75</c:v>
                </c:pt>
                <c:pt idx="168">
                  <c:v>0.75</c:v>
                </c:pt>
                <c:pt idx="169">
                  <c:v>0.75</c:v>
                </c:pt>
                <c:pt idx="170">
                  <c:v>0.75</c:v>
                </c:pt>
                <c:pt idx="171">
                  <c:v>0.75</c:v>
                </c:pt>
                <c:pt idx="172">
                  <c:v>0.75</c:v>
                </c:pt>
                <c:pt idx="173">
                  <c:v>0.75</c:v>
                </c:pt>
                <c:pt idx="174">
                  <c:v>0.75</c:v>
                </c:pt>
                <c:pt idx="175">
                  <c:v>0.75</c:v>
                </c:pt>
                <c:pt idx="176">
                  <c:v>0.75</c:v>
                </c:pt>
                <c:pt idx="177">
                  <c:v>0.75</c:v>
                </c:pt>
                <c:pt idx="178">
                  <c:v>0.75</c:v>
                </c:pt>
                <c:pt idx="179">
                  <c:v>0.75</c:v>
                </c:pt>
                <c:pt idx="180">
                  <c:v>0.75</c:v>
                </c:pt>
                <c:pt idx="181">
                  <c:v>0.75</c:v>
                </c:pt>
                <c:pt idx="182">
                  <c:v>0.75</c:v>
                </c:pt>
                <c:pt idx="183">
                  <c:v>0.75</c:v>
                </c:pt>
                <c:pt idx="184">
                  <c:v>0.75</c:v>
                </c:pt>
                <c:pt idx="185">
                  <c:v>0.75</c:v>
                </c:pt>
                <c:pt idx="186">
                  <c:v>0.75</c:v>
                </c:pt>
                <c:pt idx="187">
                  <c:v>0.75</c:v>
                </c:pt>
                <c:pt idx="188">
                  <c:v>0.75</c:v>
                </c:pt>
                <c:pt idx="189">
                  <c:v>0.75</c:v>
                </c:pt>
                <c:pt idx="190">
                  <c:v>0.75</c:v>
                </c:pt>
                <c:pt idx="191">
                  <c:v>0.875</c:v>
                </c:pt>
                <c:pt idx="192">
                  <c:v>0.875</c:v>
                </c:pt>
                <c:pt idx="193">
                  <c:v>0.875</c:v>
                </c:pt>
                <c:pt idx="194">
                  <c:v>0.875</c:v>
                </c:pt>
                <c:pt idx="195">
                  <c:v>0.875</c:v>
                </c:pt>
                <c:pt idx="196">
                  <c:v>0.875</c:v>
                </c:pt>
                <c:pt idx="197">
                  <c:v>0.875</c:v>
                </c:pt>
                <c:pt idx="198">
                  <c:v>0.875</c:v>
                </c:pt>
                <c:pt idx="199">
                  <c:v>0.875</c:v>
                </c:pt>
                <c:pt idx="200">
                  <c:v>0.875</c:v>
                </c:pt>
                <c:pt idx="201">
                  <c:v>1.0</c:v>
                </c:pt>
              </c:numCache>
            </c:numRef>
          </c:val>
        </c:ser>
        <c:ser>
          <c:idx val="2"/>
          <c:order val="6"/>
          <c:tx>
            <c:strRef>
              <c:f>'Cumulative distributions'!$K$1</c:f>
              <c:strCache>
                <c:ptCount val="1"/>
                <c:pt idx="0">
                  <c:v>Early Other</c:v>
                </c:pt>
              </c:strCache>
            </c:strRef>
          </c:tx>
          <c:spPr>
            <a:ln w="25400">
              <a:noFill/>
            </a:ln>
          </c:spPr>
          <c:cat>
            <c:numRef>
              <c:f>'Cumulative distributions'!$A$2:$A$203</c:f>
              <c:numCache>
                <c:formatCode>General</c:formatCode>
                <c:ptCount val="202"/>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pt idx="56">
                  <c:v>2016.0</c:v>
                </c:pt>
                <c:pt idx="57">
                  <c:v>2017.0</c:v>
                </c:pt>
                <c:pt idx="58">
                  <c:v>2018.0</c:v>
                </c:pt>
                <c:pt idx="59">
                  <c:v>2019.0</c:v>
                </c:pt>
                <c:pt idx="60">
                  <c:v>2020.0</c:v>
                </c:pt>
                <c:pt idx="61">
                  <c:v>2021.0</c:v>
                </c:pt>
                <c:pt idx="62">
                  <c:v>2022.0</c:v>
                </c:pt>
                <c:pt idx="63">
                  <c:v>2023.0</c:v>
                </c:pt>
                <c:pt idx="64">
                  <c:v>2024.0</c:v>
                </c:pt>
                <c:pt idx="65">
                  <c:v>2025.0</c:v>
                </c:pt>
                <c:pt idx="66">
                  <c:v>2026.0</c:v>
                </c:pt>
                <c:pt idx="67">
                  <c:v>2027.0</c:v>
                </c:pt>
                <c:pt idx="68">
                  <c:v>2028.0</c:v>
                </c:pt>
                <c:pt idx="69">
                  <c:v>2029.0</c:v>
                </c:pt>
                <c:pt idx="70">
                  <c:v>2030.0</c:v>
                </c:pt>
                <c:pt idx="71">
                  <c:v>2031.0</c:v>
                </c:pt>
                <c:pt idx="72">
                  <c:v>2032.0</c:v>
                </c:pt>
                <c:pt idx="73">
                  <c:v>2033.0</c:v>
                </c:pt>
                <c:pt idx="74">
                  <c:v>2034.0</c:v>
                </c:pt>
                <c:pt idx="75">
                  <c:v>2035.0</c:v>
                </c:pt>
                <c:pt idx="76">
                  <c:v>2036.0</c:v>
                </c:pt>
                <c:pt idx="77">
                  <c:v>2037.0</c:v>
                </c:pt>
                <c:pt idx="78">
                  <c:v>2038.0</c:v>
                </c:pt>
                <c:pt idx="79">
                  <c:v>2039.0</c:v>
                </c:pt>
                <c:pt idx="80">
                  <c:v>2040.0</c:v>
                </c:pt>
                <c:pt idx="81">
                  <c:v>2041.0</c:v>
                </c:pt>
                <c:pt idx="82">
                  <c:v>2042.0</c:v>
                </c:pt>
                <c:pt idx="83">
                  <c:v>2043.0</c:v>
                </c:pt>
                <c:pt idx="84">
                  <c:v>2044.0</c:v>
                </c:pt>
                <c:pt idx="85">
                  <c:v>2045.0</c:v>
                </c:pt>
                <c:pt idx="86">
                  <c:v>2046.0</c:v>
                </c:pt>
                <c:pt idx="87">
                  <c:v>2047.0</c:v>
                </c:pt>
                <c:pt idx="88">
                  <c:v>2048.0</c:v>
                </c:pt>
                <c:pt idx="89">
                  <c:v>2049.0</c:v>
                </c:pt>
                <c:pt idx="90">
                  <c:v>2050.0</c:v>
                </c:pt>
                <c:pt idx="91">
                  <c:v>2051.0</c:v>
                </c:pt>
                <c:pt idx="92">
                  <c:v>2052.0</c:v>
                </c:pt>
                <c:pt idx="93">
                  <c:v>2053.0</c:v>
                </c:pt>
                <c:pt idx="94">
                  <c:v>2054.0</c:v>
                </c:pt>
                <c:pt idx="95">
                  <c:v>2055.0</c:v>
                </c:pt>
                <c:pt idx="96">
                  <c:v>2056.0</c:v>
                </c:pt>
                <c:pt idx="97">
                  <c:v>2057.0</c:v>
                </c:pt>
                <c:pt idx="98">
                  <c:v>2058.0</c:v>
                </c:pt>
                <c:pt idx="99">
                  <c:v>2059.0</c:v>
                </c:pt>
                <c:pt idx="100">
                  <c:v>2060.0</c:v>
                </c:pt>
                <c:pt idx="101">
                  <c:v>2061.0</c:v>
                </c:pt>
                <c:pt idx="102">
                  <c:v>2062.0</c:v>
                </c:pt>
                <c:pt idx="103">
                  <c:v>2063.0</c:v>
                </c:pt>
                <c:pt idx="104">
                  <c:v>2064.0</c:v>
                </c:pt>
                <c:pt idx="105">
                  <c:v>2065.0</c:v>
                </c:pt>
                <c:pt idx="106">
                  <c:v>2066.0</c:v>
                </c:pt>
                <c:pt idx="107">
                  <c:v>2067.0</c:v>
                </c:pt>
                <c:pt idx="108">
                  <c:v>2068.0</c:v>
                </c:pt>
                <c:pt idx="109">
                  <c:v>2069.0</c:v>
                </c:pt>
                <c:pt idx="110">
                  <c:v>2070.0</c:v>
                </c:pt>
                <c:pt idx="111">
                  <c:v>2071.0</c:v>
                </c:pt>
                <c:pt idx="112">
                  <c:v>2072.0</c:v>
                </c:pt>
                <c:pt idx="113">
                  <c:v>2073.0</c:v>
                </c:pt>
                <c:pt idx="114">
                  <c:v>2074.0</c:v>
                </c:pt>
                <c:pt idx="115">
                  <c:v>2075.0</c:v>
                </c:pt>
                <c:pt idx="116">
                  <c:v>2076.0</c:v>
                </c:pt>
                <c:pt idx="117">
                  <c:v>2077.0</c:v>
                </c:pt>
                <c:pt idx="118">
                  <c:v>2078.0</c:v>
                </c:pt>
                <c:pt idx="119">
                  <c:v>2079.0</c:v>
                </c:pt>
                <c:pt idx="120">
                  <c:v>2080.0</c:v>
                </c:pt>
                <c:pt idx="121">
                  <c:v>2081.0</c:v>
                </c:pt>
                <c:pt idx="122">
                  <c:v>2082.0</c:v>
                </c:pt>
                <c:pt idx="123">
                  <c:v>2083.0</c:v>
                </c:pt>
                <c:pt idx="124">
                  <c:v>2084.0</c:v>
                </c:pt>
                <c:pt idx="125">
                  <c:v>2085.0</c:v>
                </c:pt>
                <c:pt idx="126">
                  <c:v>2086.0</c:v>
                </c:pt>
                <c:pt idx="127">
                  <c:v>2087.0</c:v>
                </c:pt>
                <c:pt idx="128">
                  <c:v>2088.0</c:v>
                </c:pt>
                <c:pt idx="129">
                  <c:v>2089.0</c:v>
                </c:pt>
                <c:pt idx="130">
                  <c:v>2090.0</c:v>
                </c:pt>
                <c:pt idx="131">
                  <c:v>2091.0</c:v>
                </c:pt>
                <c:pt idx="132">
                  <c:v>2092.0</c:v>
                </c:pt>
                <c:pt idx="133">
                  <c:v>2093.0</c:v>
                </c:pt>
                <c:pt idx="134">
                  <c:v>2094.0</c:v>
                </c:pt>
                <c:pt idx="135">
                  <c:v>2095.0</c:v>
                </c:pt>
                <c:pt idx="136">
                  <c:v>2096.0</c:v>
                </c:pt>
                <c:pt idx="137">
                  <c:v>2097.0</c:v>
                </c:pt>
                <c:pt idx="138">
                  <c:v>2098.0</c:v>
                </c:pt>
                <c:pt idx="139">
                  <c:v>2099.0</c:v>
                </c:pt>
                <c:pt idx="140">
                  <c:v>2100.0</c:v>
                </c:pt>
                <c:pt idx="141">
                  <c:v>2101.0</c:v>
                </c:pt>
                <c:pt idx="142">
                  <c:v>2102.0</c:v>
                </c:pt>
                <c:pt idx="143">
                  <c:v>2103.0</c:v>
                </c:pt>
                <c:pt idx="144">
                  <c:v>2104.0</c:v>
                </c:pt>
                <c:pt idx="145">
                  <c:v>2105.0</c:v>
                </c:pt>
                <c:pt idx="146">
                  <c:v>2106.0</c:v>
                </c:pt>
                <c:pt idx="147">
                  <c:v>2107.0</c:v>
                </c:pt>
                <c:pt idx="148">
                  <c:v>2108.0</c:v>
                </c:pt>
                <c:pt idx="149">
                  <c:v>2109.0</c:v>
                </c:pt>
                <c:pt idx="150">
                  <c:v>2110.0</c:v>
                </c:pt>
                <c:pt idx="151">
                  <c:v>2111.0</c:v>
                </c:pt>
                <c:pt idx="152">
                  <c:v>2112.0</c:v>
                </c:pt>
                <c:pt idx="153">
                  <c:v>2113.0</c:v>
                </c:pt>
                <c:pt idx="154">
                  <c:v>2114.0</c:v>
                </c:pt>
                <c:pt idx="155">
                  <c:v>2115.0</c:v>
                </c:pt>
                <c:pt idx="156">
                  <c:v>2116.0</c:v>
                </c:pt>
                <c:pt idx="157">
                  <c:v>2117.0</c:v>
                </c:pt>
                <c:pt idx="158">
                  <c:v>2118.0</c:v>
                </c:pt>
                <c:pt idx="159">
                  <c:v>2119.0</c:v>
                </c:pt>
                <c:pt idx="160">
                  <c:v>2120.0</c:v>
                </c:pt>
                <c:pt idx="161">
                  <c:v>2121.0</c:v>
                </c:pt>
                <c:pt idx="162">
                  <c:v>2122.0</c:v>
                </c:pt>
                <c:pt idx="163">
                  <c:v>2123.0</c:v>
                </c:pt>
                <c:pt idx="164">
                  <c:v>2124.0</c:v>
                </c:pt>
                <c:pt idx="165">
                  <c:v>2125.0</c:v>
                </c:pt>
                <c:pt idx="166">
                  <c:v>2126.0</c:v>
                </c:pt>
                <c:pt idx="167">
                  <c:v>2127.0</c:v>
                </c:pt>
                <c:pt idx="168">
                  <c:v>2128.0</c:v>
                </c:pt>
                <c:pt idx="169">
                  <c:v>2129.0</c:v>
                </c:pt>
                <c:pt idx="170">
                  <c:v>2130.0</c:v>
                </c:pt>
                <c:pt idx="171">
                  <c:v>2131.0</c:v>
                </c:pt>
                <c:pt idx="172">
                  <c:v>2132.0</c:v>
                </c:pt>
                <c:pt idx="173">
                  <c:v>2133.0</c:v>
                </c:pt>
                <c:pt idx="174">
                  <c:v>2134.0</c:v>
                </c:pt>
                <c:pt idx="175">
                  <c:v>2135.0</c:v>
                </c:pt>
                <c:pt idx="176">
                  <c:v>2136.0</c:v>
                </c:pt>
                <c:pt idx="177">
                  <c:v>2137.0</c:v>
                </c:pt>
                <c:pt idx="178">
                  <c:v>2138.0</c:v>
                </c:pt>
                <c:pt idx="179">
                  <c:v>2139.0</c:v>
                </c:pt>
                <c:pt idx="180">
                  <c:v>2140.0</c:v>
                </c:pt>
                <c:pt idx="181">
                  <c:v>2141.0</c:v>
                </c:pt>
                <c:pt idx="182">
                  <c:v>2142.0</c:v>
                </c:pt>
                <c:pt idx="183">
                  <c:v>2143.0</c:v>
                </c:pt>
                <c:pt idx="184">
                  <c:v>2144.0</c:v>
                </c:pt>
                <c:pt idx="185">
                  <c:v>2145.0</c:v>
                </c:pt>
                <c:pt idx="186">
                  <c:v>2146.0</c:v>
                </c:pt>
                <c:pt idx="187">
                  <c:v>2147.0</c:v>
                </c:pt>
                <c:pt idx="188">
                  <c:v>2148.0</c:v>
                </c:pt>
                <c:pt idx="189">
                  <c:v>2149.0</c:v>
                </c:pt>
                <c:pt idx="190">
                  <c:v>2150.0</c:v>
                </c:pt>
                <c:pt idx="191">
                  <c:v>2151.0</c:v>
                </c:pt>
                <c:pt idx="192">
                  <c:v>2152.0</c:v>
                </c:pt>
                <c:pt idx="193">
                  <c:v>2153.0</c:v>
                </c:pt>
                <c:pt idx="194">
                  <c:v>2154.0</c:v>
                </c:pt>
                <c:pt idx="195">
                  <c:v>2155.0</c:v>
                </c:pt>
                <c:pt idx="196">
                  <c:v>2156.0</c:v>
                </c:pt>
                <c:pt idx="197">
                  <c:v>2157.0</c:v>
                </c:pt>
                <c:pt idx="198">
                  <c:v>2158.0</c:v>
                </c:pt>
                <c:pt idx="199">
                  <c:v>2159.0</c:v>
                </c:pt>
                <c:pt idx="200">
                  <c:v>2160.0</c:v>
                </c:pt>
                <c:pt idx="201">
                  <c:v>10000.0</c:v>
                </c:pt>
              </c:numCache>
            </c:numRef>
          </c:cat>
          <c:val>
            <c:numRef>
              <c:f>'Cumulative distributions'!$K$2:$K$203</c:f>
              <c:numCache>
                <c:formatCode>General</c:formatCode>
                <c:ptCount val="202"/>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0.333333333333333</c:v>
                </c:pt>
                <c:pt idx="20">
                  <c:v>0.333333333333333</c:v>
                </c:pt>
                <c:pt idx="21">
                  <c:v>0.333333333333333</c:v>
                </c:pt>
                <c:pt idx="22">
                  <c:v>0.333333333333333</c:v>
                </c:pt>
                <c:pt idx="23">
                  <c:v>0.333333333333333</c:v>
                </c:pt>
                <c:pt idx="24">
                  <c:v>0.333333333333333</c:v>
                </c:pt>
                <c:pt idx="25">
                  <c:v>0.333333333333333</c:v>
                </c:pt>
                <c:pt idx="26">
                  <c:v>0.333333333333333</c:v>
                </c:pt>
                <c:pt idx="27">
                  <c:v>0.333333333333333</c:v>
                </c:pt>
                <c:pt idx="28">
                  <c:v>0.333333333333333</c:v>
                </c:pt>
                <c:pt idx="29">
                  <c:v>0.333333333333333</c:v>
                </c:pt>
                <c:pt idx="30">
                  <c:v>0.333333333333333</c:v>
                </c:pt>
                <c:pt idx="31">
                  <c:v>0.333333333333333</c:v>
                </c:pt>
                <c:pt idx="32">
                  <c:v>0.333333333333333</c:v>
                </c:pt>
                <c:pt idx="33">
                  <c:v>0.333333333333333</c:v>
                </c:pt>
                <c:pt idx="34">
                  <c:v>0.333333333333333</c:v>
                </c:pt>
                <c:pt idx="35">
                  <c:v>0.333333333333333</c:v>
                </c:pt>
                <c:pt idx="36">
                  <c:v>0.333333333333333</c:v>
                </c:pt>
                <c:pt idx="37">
                  <c:v>0.333333333333333</c:v>
                </c:pt>
                <c:pt idx="38">
                  <c:v>0.333333333333333</c:v>
                </c:pt>
                <c:pt idx="39">
                  <c:v>0.333333333333333</c:v>
                </c:pt>
                <c:pt idx="40">
                  <c:v>0.333333333333333</c:v>
                </c:pt>
                <c:pt idx="41">
                  <c:v>0.333333333333333</c:v>
                </c:pt>
                <c:pt idx="42">
                  <c:v>0.333333333333333</c:v>
                </c:pt>
                <c:pt idx="43">
                  <c:v>0.333333333333333</c:v>
                </c:pt>
                <c:pt idx="44">
                  <c:v>0.333333333333333</c:v>
                </c:pt>
                <c:pt idx="45">
                  <c:v>0.333333333333333</c:v>
                </c:pt>
                <c:pt idx="46">
                  <c:v>0.333333333333333</c:v>
                </c:pt>
                <c:pt idx="47">
                  <c:v>0.333333333333333</c:v>
                </c:pt>
                <c:pt idx="48">
                  <c:v>0.333333333333333</c:v>
                </c:pt>
                <c:pt idx="49">
                  <c:v>0.333333333333333</c:v>
                </c:pt>
                <c:pt idx="50">
                  <c:v>0.333333333333333</c:v>
                </c:pt>
                <c:pt idx="51">
                  <c:v>0.333333333333333</c:v>
                </c:pt>
                <c:pt idx="52">
                  <c:v>0.333333333333333</c:v>
                </c:pt>
                <c:pt idx="53">
                  <c:v>0.333333333333333</c:v>
                </c:pt>
                <c:pt idx="54">
                  <c:v>0.333333333333333</c:v>
                </c:pt>
                <c:pt idx="55">
                  <c:v>0.333333333333333</c:v>
                </c:pt>
                <c:pt idx="56">
                  <c:v>0.333333333333333</c:v>
                </c:pt>
                <c:pt idx="57">
                  <c:v>0.333333333333333</c:v>
                </c:pt>
                <c:pt idx="58">
                  <c:v>0.333333333333333</c:v>
                </c:pt>
                <c:pt idx="59">
                  <c:v>0.333333333333333</c:v>
                </c:pt>
                <c:pt idx="60">
                  <c:v>0.333333333333333</c:v>
                </c:pt>
                <c:pt idx="61">
                  <c:v>0.333333333333333</c:v>
                </c:pt>
                <c:pt idx="62">
                  <c:v>0.333333333333333</c:v>
                </c:pt>
                <c:pt idx="63">
                  <c:v>0.333333333333333</c:v>
                </c:pt>
                <c:pt idx="64">
                  <c:v>0.333333333333333</c:v>
                </c:pt>
                <c:pt idx="65">
                  <c:v>0.333333333333333</c:v>
                </c:pt>
                <c:pt idx="66">
                  <c:v>0.333333333333333</c:v>
                </c:pt>
                <c:pt idx="67">
                  <c:v>0.333333333333333</c:v>
                </c:pt>
                <c:pt idx="68">
                  <c:v>0.333333333333333</c:v>
                </c:pt>
                <c:pt idx="69">
                  <c:v>0.333333333333333</c:v>
                </c:pt>
                <c:pt idx="70">
                  <c:v>0.333333333333333</c:v>
                </c:pt>
                <c:pt idx="71">
                  <c:v>0.333333333333333</c:v>
                </c:pt>
                <c:pt idx="72">
                  <c:v>0.333333333333333</c:v>
                </c:pt>
                <c:pt idx="73">
                  <c:v>0.333333333333333</c:v>
                </c:pt>
                <c:pt idx="74">
                  <c:v>0.333333333333333</c:v>
                </c:pt>
                <c:pt idx="75">
                  <c:v>0.333333333333333</c:v>
                </c:pt>
                <c:pt idx="76">
                  <c:v>0.666666666666667</c:v>
                </c:pt>
                <c:pt idx="77">
                  <c:v>0.666666666666667</c:v>
                </c:pt>
                <c:pt idx="78">
                  <c:v>0.666666666666667</c:v>
                </c:pt>
                <c:pt idx="79">
                  <c:v>0.666666666666667</c:v>
                </c:pt>
                <c:pt idx="80">
                  <c:v>0.666666666666667</c:v>
                </c:pt>
                <c:pt idx="81">
                  <c:v>0.666666666666667</c:v>
                </c:pt>
                <c:pt idx="82">
                  <c:v>0.666666666666667</c:v>
                </c:pt>
                <c:pt idx="83">
                  <c:v>0.666666666666667</c:v>
                </c:pt>
                <c:pt idx="84">
                  <c:v>0.666666666666667</c:v>
                </c:pt>
                <c:pt idx="85">
                  <c:v>0.666666666666667</c:v>
                </c:pt>
                <c:pt idx="86">
                  <c:v>0.666666666666667</c:v>
                </c:pt>
                <c:pt idx="87">
                  <c:v>0.666666666666667</c:v>
                </c:pt>
                <c:pt idx="88">
                  <c:v>0.666666666666667</c:v>
                </c:pt>
                <c:pt idx="89">
                  <c:v>0.666666666666667</c:v>
                </c:pt>
                <c:pt idx="90">
                  <c:v>0.666666666666667</c:v>
                </c:pt>
                <c:pt idx="91">
                  <c:v>0.666666666666667</c:v>
                </c:pt>
                <c:pt idx="92">
                  <c:v>0.666666666666667</c:v>
                </c:pt>
                <c:pt idx="93">
                  <c:v>0.666666666666667</c:v>
                </c:pt>
                <c:pt idx="94">
                  <c:v>0.666666666666667</c:v>
                </c:pt>
                <c:pt idx="95">
                  <c:v>0.666666666666667</c:v>
                </c:pt>
                <c:pt idx="96">
                  <c:v>0.666666666666667</c:v>
                </c:pt>
                <c:pt idx="97">
                  <c:v>0.666666666666667</c:v>
                </c:pt>
                <c:pt idx="98">
                  <c:v>0.666666666666667</c:v>
                </c:pt>
                <c:pt idx="99">
                  <c:v>0.666666666666667</c:v>
                </c:pt>
                <c:pt idx="100">
                  <c:v>0.666666666666667</c:v>
                </c:pt>
                <c:pt idx="101">
                  <c:v>0.666666666666667</c:v>
                </c:pt>
                <c:pt idx="102">
                  <c:v>0.666666666666667</c:v>
                </c:pt>
                <c:pt idx="103">
                  <c:v>0.666666666666667</c:v>
                </c:pt>
                <c:pt idx="104">
                  <c:v>0.666666666666667</c:v>
                </c:pt>
                <c:pt idx="105">
                  <c:v>0.666666666666667</c:v>
                </c:pt>
                <c:pt idx="106">
                  <c:v>0.666666666666667</c:v>
                </c:pt>
                <c:pt idx="107">
                  <c:v>0.666666666666667</c:v>
                </c:pt>
                <c:pt idx="108">
                  <c:v>0.666666666666667</c:v>
                </c:pt>
                <c:pt idx="109">
                  <c:v>0.666666666666667</c:v>
                </c:pt>
                <c:pt idx="110">
                  <c:v>0.666666666666667</c:v>
                </c:pt>
                <c:pt idx="111">
                  <c:v>0.666666666666667</c:v>
                </c:pt>
                <c:pt idx="112">
                  <c:v>0.666666666666667</c:v>
                </c:pt>
                <c:pt idx="113">
                  <c:v>0.666666666666667</c:v>
                </c:pt>
                <c:pt idx="114">
                  <c:v>0.666666666666667</c:v>
                </c:pt>
                <c:pt idx="115">
                  <c:v>0.666666666666667</c:v>
                </c:pt>
                <c:pt idx="116">
                  <c:v>0.666666666666667</c:v>
                </c:pt>
                <c:pt idx="117">
                  <c:v>0.666666666666667</c:v>
                </c:pt>
                <c:pt idx="118">
                  <c:v>0.666666666666667</c:v>
                </c:pt>
                <c:pt idx="119">
                  <c:v>0.666666666666667</c:v>
                </c:pt>
                <c:pt idx="120">
                  <c:v>0.666666666666667</c:v>
                </c:pt>
                <c:pt idx="121">
                  <c:v>0.666666666666667</c:v>
                </c:pt>
                <c:pt idx="122">
                  <c:v>0.666666666666667</c:v>
                </c:pt>
                <c:pt idx="123">
                  <c:v>0.666666666666667</c:v>
                </c:pt>
                <c:pt idx="124">
                  <c:v>0.666666666666667</c:v>
                </c:pt>
                <c:pt idx="125">
                  <c:v>0.666666666666667</c:v>
                </c:pt>
                <c:pt idx="126">
                  <c:v>0.666666666666667</c:v>
                </c:pt>
                <c:pt idx="127">
                  <c:v>0.666666666666667</c:v>
                </c:pt>
                <c:pt idx="128">
                  <c:v>0.666666666666667</c:v>
                </c:pt>
                <c:pt idx="129">
                  <c:v>0.666666666666667</c:v>
                </c:pt>
                <c:pt idx="130">
                  <c:v>0.666666666666667</c:v>
                </c:pt>
                <c:pt idx="131">
                  <c:v>0.666666666666667</c:v>
                </c:pt>
                <c:pt idx="132">
                  <c:v>0.666666666666667</c:v>
                </c:pt>
                <c:pt idx="133">
                  <c:v>0.666666666666667</c:v>
                </c:pt>
                <c:pt idx="134">
                  <c:v>0.666666666666667</c:v>
                </c:pt>
                <c:pt idx="135">
                  <c:v>0.666666666666667</c:v>
                </c:pt>
                <c:pt idx="136">
                  <c:v>0.666666666666667</c:v>
                </c:pt>
                <c:pt idx="137">
                  <c:v>0.666666666666667</c:v>
                </c:pt>
                <c:pt idx="138">
                  <c:v>0.666666666666667</c:v>
                </c:pt>
                <c:pt idx="139">
                  <c:v>0.666666666666667</c:v>
                </c:pt>
                <c:pt idx="140">
                  <c:v>0.666666666666667</c:v>
                </c:pt>
                <c:pt idx="141">
                  <c:v>0.666666666666667</c:v>
                </c:pt>
                <c:pt idx="142">
                  <c:v>0.666666666666667</c:v>
                </c:pt>
                <c:pt idx="143">
                  <c:v>0.666666666666667</c:v>
                </c:pt>
                <c:pt idx="144">
                  <c:v>0.666666666666667</c:v>
                </c:pt>
                <c:pt idx="145">
                  <c:v>0.666666666666667</c:v>
                </c:pt>
                <c:pt idx="146">
                  <c:v>0.666666666666667</c:v>
                </c:pt>
                <c:pt idx="147">
                  <c:v>0.666666666666667</c:v>
                </c:pt>
                <c:pt idx="148">
                  <c:v>0.666666666666667</c:v>
                </c:pt>
                <c:pt idx="149">
                  <c:v>1.0</c:v>
                </c:pt>
                <c:pt idx="150">
                  <c:v>1.0</c:v>
                </c:pt>
                <c:pt idx="151">
                  <c:v>1.0</c:v>
                </c:pt>
                <c:pt idx="152">
                  <c:v>1.0</c:v>
                </c:pt>
                <c:pt idx="153">
                  <c:v>1.0</c:v>
                </c:pt>
                <c:pt idx="154">
                  <c:v>1.0</c:v>
                </c:pt>
                <c:pt idx="155">
                  <c:v>1.0</c:v>
                </c:pt>
                <c:pt idx="156">
                  <c:v>1.0</c:v>
                </c:pt>
                <c:pt idx="157">
                  <c:v>1.0</c:v>
                </c:pt>
                <c:pt idx="158">
                  <c:v>1.0</c:v>
                </c:pt>
                <c:pt idx="159">
                  <c:v>1.0</c:v>
                </c:pt>
                <c:pt idx="160">
                  <c:v>1.0</c:v>
                </c:pt>
                <c:pt idx="161">
                  <c:v>1.0</c:v>
                </c:pt>
                <c:pt idx="162">
                  <c:v>1.0</c:v>
                </c:pt>
                <c:pt idx="163">
                  <c:v>1.0</c:v>
                </c:pt>
                <c:pt idx="164">
                  <c:v>1.0</c:v>
                </c:pt>
                <c:pt idx="165">
                  <c:v>1.0</c:v>
                </c:pt>
                <c:pt idx="166">
                  <c:v>1.0</c:v>
                </c:pt>
                <c:pt idx="167">
                  <c:v>1.0</c:v>
                </c:pt>
                <c:pt idx="168">
                  <c:v>1.0</c:v>
                </c:pt>
                <c:pt idx="169">
                  <c:v>1.0</c:v>
                </c:pt>
                <c:pt idx="170">
                  <c:v>1.0</c:v>
                </c:pt>
                <c:pt idx="171">
                  <c:v>1.0</c:v>
                </c:pt>
                <c:pt idx="172">
                  <c:v>1.0</c:v>
                </c:pt>
                <c:pt idx="173">
                  <c:v>1.0</c:v>
                </c:pt>
                <c:pt idx="174">
                  <c:v>1.0</c:v>
                </c:pt>
                <c:pt idx="175">
                  <c:v>1.0</c:v>
                </c:pt>
                <c:pt idx="176">
                  <c:v>1.0</c:v>
                </c:pt>
                <c:pt idx="177">
                  <c:v>1.0</c:v>
                </c:pt>
                <c:pt idx="178">
                  <c:v>1.0</c:v>
                </c:pt>
                <c:pt idx="179">
                  <c:v>1.0</c:v>
                </c:pt>
                <c:pt idx="180">
                  <c:v>1.0</c:v>
                </c:pt>
                <c:pt idx="181">
                  <c:v>1.0</c:v>
                </c:pt>
                <c:pt idx="182">
                  <c:v>1.0</c:v>
                </c:pt>
                <c:pt idx="183">
                  <c:v>1.0</c:v>
                </c:pt>
                <c:pt idx="184">
                  <c:v>1.0</c:v>
                </c:pt>
                <c:pt idx="185">
                  <c:v>1.0</c:v>
                </c:pt>
                <c:pt idx="186">
                  <c:v>1.0</c:v>
                </c:pt>
                <c:pt idx="187">
                  <c:v>1.0</c:v>
                </c:pt>
                <c:pt idx="188">
                  <c:v>1.0</c:v>
                </c:pt>
                <c:pt idx="189">
                  <c:v>1.0</c:v>
                </c:pt>
                <c:pt idx="190">
                  <c:v>1.0</c:v>
                </c:pt>
                <c:pt idx="191">
                  <c:v>1.0</c:v>
                </c:pt>
                <c:pt idx="192">
                  <c:v>1.0</c:v>
                </c:pt>
                <c:pt idx="193">
                  <c:v>1.0</c:v>
                </c:pt>
                <c:pt idx="194">
                  <c:v>1.0</c:v>
                </c:pt>
                <c:pt idx="195">
                  <c:v>1.0</c:v>
                </c:pt>
                <c:pt idx="196">
                  <c:v>1.0</c:v>
                </c:pt>
                <c:pt idx="197">
                  <c:v>1.0</c:v>
                </c:pt>
                <c:pt idx="198">
                  <c:v>1.0</c:v>
                </c:pt>
                <c:pt idx="199">
                  <c:v>1.0</c:v>
                </c:pt>
                <c:pt idx="200">
                  <c:v>1.0</c:v>
                </c:pt>
                <c:pt idx="201">
                  <c:v>1.0</c:v>
                </c:pt>
              </c:numCache>
            </c:numRef>
          </c:val>
        </c:ser>
        <c:ser>
          <c:idx val="5"/>
          <c:order val="7"/>
          <c:tx>
            <c:strRef>
              <c:f>'Cumulative distributions'!$L$1</c:f>
              <c:strCache>
                <c:ptCount val="1"/>
                <c:pt idx="0">
                  <c:v>Late Other</c:v>
                </c:pt>
              </c:strCache>
            </c:strRef>
          </c:tx>
          <c:spPr>
            <a:ln w="25400">
              <a:noFill/>
            </a:ln>
          </c:spPr>
          <c:cat>
            <c:numRef>
              <c:f>'Cumulative distributions'!$A$2:$A$203</c:f>
              <c:numCache>
                <c:formatCode>General</c:formatCode>
                <c:ptCount val="202"/>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pt idx="56">
                  <c:v>2016.0</c:v>
                </c:pt>
                <c:pt idx="57">
                  <c:v>2017.0</c:v>
                </c:pt>
                <c:pt idx="58">
                  <c:v>2018.0</c:v>
                </c:pt>
                <c:pt idx="59">
                  <c:v>2019.0</c:v>
                </c:pt>
                <c:pt idx="60">
                  <c:v>2020.0</c:v>
                </c:pt>
                <c:pt idx="61">
                  <c:v>2021.0</c:v>
                </c:pt>
                <c:pt idx="62">
                  <c:v>2022.0</c:v>
                </c:pt>
                <c:pt idx="63">
                  <c:v>2023.0</c:v>
                </c:pt>
                <c:pt idx="64">
                  <c:v>2024.0</c:v>
                </c:pt>
                <c:pt idx="65">
                  <c:v>2025.0</c:v>
                </c:pt>
                <c:pt idx="66">
                  <c:v>2026.0</c:v>
                </c:pt>
                <c:pt idx="67">
                  <c:v>2027.0</c:v>
                </c:pt>
                <c:pt idx="68">
                  <c:v>2028.0</c:v>
                </c:pt>
                <c:pt idx="69">
                  <c:v>2029.0</c:v>
                </c:pt>
                <c:pt idx="70">
                  <c:v>2030.0</c:v>
                </c:pt>
                <c:pt idx="71">
                  <c:v>2031.0</c:v>
                </c:pt>
                <c:pt idx="72">
                  <c:v>2032.0</c:v>
                </c:pt>
                <c:pt idx="73">
                  <c:v>2033.0</c:v>
                </c:pt>
                <c:pt idx="74">
                  <c:v>2034.0</c:v>
                </c:pt>
                <c:pt idx="75">
                  <c:v>2035.0</c:v>
                </c:pt>
                <c:pt idx="76">
                  <c:v>2036.0</c:v>
                </c:pt>
                <c:pt idx="77">
                  <c:v>2037.0</c:v>
                </c:pt>
                <c:pt idx="78">
                  <c:v>2038.0</c:v>
                </c:pt>
                <c:pt idx="79">
                  <c:v>2039.0</c:v>
                </c:pt>
                <c:pt idx="80">
                  <c:v>2040.0</c:v>
                </c:pt>
                <c:pt idx="81">
                  <c:v>2041.0</c:v>
                </c:pt>
                <c:pt idx="82">
                  <c:v>2042.0</c:v>
                </c:pt>
                <c:pt idx="83">
                  <c:v>2043.0</c:v>
                </c:pt>
                <c:pt idx="84">
                  <c:v>2044.0</c:v>
                </c:pt>
                <c:pt idx="85">
                  <c:v>2045.0</c:v>
                </c:pt>
                <c:pt idx="86">
                  <c:v>2046.0</c:v>
                </c:pt>
                <c:pt idx="87">
                  <c:v>2047.0</c:v>
                </c:pt>
                <c:pt idx="88">
                  <c:v>2048.0</c:v>
                </c:pt>
                <c:pt idx="89">
                  <c:v>2049.0</c:v>
                </c:pt>
                <c:pt idx="90">
                  <c:v>2050.0</c:v>
                </c:pt>
                <c:pt idx="91">
                  <c:v>2051.0</c:v>
                </c:pt>
                <c:pt idx="92">
                  <c:v>2052.0</c:v>
                </c:pt>
                <c:pt idx="93">
                  <c:v>2053.0</c:v>
                </c:pt>
                <c:pt idx="94">
                  <c:v>2054.0</c:v>
                </c:pt>
                <c:pt idx="95">
                  <c:v>2055.0</c:v>
                </c:pt>
                <c:pt idx="96">
                  <c:v>2056.0</c:v>
                </c:pt>
                <c:pt idx="97">
                  <c:v>2057.0</c:v>
                </c:pt>
                <c:pt idx="98">
                  <c:v>2058.0</c:v>
                </c:pt>
                <c:pt idx="99">
                  <c:v>2059.0</c:v>
                </c:pt>
                <c:pt idx="100">
                  <c:v>2060.0</c:v>
                </c:pt>
                <c:pt idx="101">
                  <c:v>2061.0</c:v>
                </c:pt>
                <c:pt idx="102">
                  <c:v>2062.0</c:v>
                </c:pt>
                <c:pt idx="103">
                  <c:v>2063.0</c:v>
                </c:pt>
                <c:pt idx="104">
                  <c:v>2064.0</c:v>
                </c:pt>
                <c:pt idx="105">
                  <c:v>2065.0</c:v>
                </c:pt>
                <c:pt idx="106">
                  <c:v>2066.0</c:v>
                </c:pt>
                <c:pt idx="107">
                  <c:v>2067.0</c:v>
                </c:pt>
                <c:pt idx="108">
                  <c:v>2068.0</c:v>
                </c:pt>
                <c:pt idx="109">
                  <c:v>2069.0</c:v>
                </c:pt>
                <c:pt idx="110">
                  <c:v>2070.0</c:v>
                </c:pt>
                <c:pt idx="111">
                  <c:v>2071.0</c:v>
                </c:pt>
                <c:pt idx="112">
                  <c:v>2072.0</c:v>
                </c:pt>
                <c:pt idx="113">
                  <c:v>2073.0</c:v>
                </c:pt>
                <c:pt idx="114">
                  <c:v>2074.0</c:v>
                </c:pt>
                <c:pt idx="115">
                  <c:v>2075.0</c:v>
                </c:pt>
                <c:pt idx="116">
                  <c:v>2076.0</c:v>
                </c:pt>
                <c:pt idx="117">
                  <c:v>2077.0</c:v>
                </c:pt>
                <c:pt idx="118">
                  <c:v>2078.0</c:v>
                </c:pt>
                <c:pt idx="119">
                  <c:v>2079.0</c:v>
                </c:pt>
                <c:pt idx="120">
                  <c:v>2080.0</c:v>
                </c:pt>
                <c:pt idx="121">
                  <c:v>2081.0</c:v>
                </c:pt>
                <c:pt idx="122">
                  <c:v>2082.0</c:v>
                </c:pt>
                <c:pt idx="123">
                  <c:v>2083.0</c:v>
                </c:pt>
                <c:pt idx="124">
                  <c:v>2084.0</c:v>
                </c:pt>
                <c:pt idx="125">
                  <c:v>2085.0</c:v>
                </c:pt>
                <c:pt idx="126">
                  <c:v>2086.0</c:v>
                </c:pt>
                <c:pt idx="127">
                  <c:v>2087.0</c:v>
                </c:pt>
                <c:pt idx="128">
                  <c:v>2088.0</c:v>
                </c:pt>
                <c:pt idx="129">
                  <c:v>2089.0</c:v>
                </c:pt>
                <c:pt idx="130">
                  <c:v>2090.0</c:v>
                </c:pt>
                <c:pt idx="131">
                  <c:v>2091.0</c:v>
                </c:pt>
                <c:pt idx="132">
                  <c:v>2092.0</c:v>
                </c:pt>
                <c:pt idx="133">
                  <c:v>2093.0</c:v>
                </c:pt>
                <c:pt idx="134">
                  <c:v>2094.0</c:v>
                </c:pt>
                <c:pt idx="135">
                  <c:v>2095.0</c:v>
                </c:pt>
                <c:pt idx="136">
                  <c:v>2096.0</c:v>
                </c:pt>
                <c:pt idx="137">
                  <c:v>2097.0</c:v>
                </c:pt>
                <c:pt idx="138">
                  <c:v>2098.0</c:v>
                </c:pt>
                <c:pt idx="139">
                  <c:v>2099.0</c:v>
                </c:pt>
                <c:pt idx="140">
                  <c:v>2100.0</c:v>
                </c:pt>
                <c:pt idx="141">
                  <c:v>2101.0</c:v>
                </c:pt>
                <c:pt idx="142">
                  <c:v>2102.0</c:v>
                </c:pt>
                <c:pt idx="143">
                  <c:v>2103.0</c:v>
                </c:pt>
                <c:pt idx="144">
                  <c:v>2104.0</c:v>
                </c:pt>
                <c:pt idx="145">
                  <c:v>2105.0</c:v>
                </c:pt>
                <c:pt idx="146">
                  <c:v>2106.0</c:v>
                </c:pt>
                <c:pt idx="147">
                  <c:v>2107.0</c:v>
                </c:pt>
                <c:pt idx="148">
                  <c:v>2108.0</c:v>
                </c:pt>
                <c:pt idx="149">
                  <c:v>2109.0</c:v>
                </c:pt>
                <c:pt idx="150">
                  <c:v>2110.0</c:v>
                </c:pt>
                <c:pt idx="151">
                  <c:v>2111.0</c:v>
                </c:pt>
                <c:pt idx="152">
                  <c:v>2112.0</c:v>
                </c:pt>
                <c:pt idx="153">
                  <c:v>2113.0</c:v>
                </c:pt>
                <c:pt idx="154">
                  <c:v>2114.0</c:v>
                </c:pt>
                <c:pt idx="155">
                  <c:v>2115.0</c:v>
                </c:pt>
                <c:pt idx="156">
                  <c:v>2116.0</c:v>
                </c:pt>
                <c:pt idx="157">
                  <c:v>2117.0</c:v>
                </c:pt>
                <c:pt idx="158">
                  <c:v>2118.0</c:v>
                </c:pt>
                <c:pt idx="159">
                  <c:v>2119.0</c:v>
                </c:pt>
                <c:pt idx="160">
                  <c:v>2120.0</c:v>
                </c:pt>
                <c:pt idx="161">
                  <c:v>2121.0</c:v>
                </c:pt>
                <c:pt idx="162">
                  <c:v>2122.0</c:v>
                </c:pt>
                <c:pt idx="163">
                  <c:v>2123.0</c:v>
                </c:pt>
                <c:pt idx="164">
                  <c:v>2124.0</c:v>
                </c:pt>
                <c:pt idx="165">
                  <c:v>2125.0</c:v>
                </c:pt>
                <c:pt idx="166">
                  <c:v>2126.0</c:v>
                </c:pt>
                <c:pt idx="167">
                  <c:v>2127.0</c:v>
                </c:pt>
                <c:pt idx="168">
                  <c:v>2128.0</c:v>
                </c:pt>
                <c:pt idx="169">
                  <c:v>2129.0</c:v>
                </c:pt>
                <c:pt idx="170">
                  <c:v>2130.0</c:v>
                </c:pt>
                <c:pt idx="171">
                  <c:v>2131.0</c:v>
                </c:pt>
                <c:pt idx="172">
                  <c:v>2132.0</c:v>
                </c:pt>
                <c:pt idx="173">
                  <c:v>2133.0</c:v>
                </c:pt>
                <c:pt idx="174">
                  <c:v>2134.0</c:v>
                </c:pt>
                <c:pt idx="175">
                  <c:v>2135.0</c:v>
                </c:pt>
                <c:pt idx="176">
                  <c:v>2136.0</c:v>
                </c:pt>
                <c:pt idx="177">
                  <c:v>2137.0</c:v>
                </c:pt>
                <c:pt idx="178">
                  <c:v>2138.0</c:v>
                </c:pt>
                <c:pt idx="179">
                  <c:v>2139.0</c:v>
                </c:pt>
                <c:pt idx="180">
                  <c:v>2140.0</c:v>
                </c:pt>
                <c:pt idx="181">
                  <c:v>2141.0</c:v>
                </c:pt>
                <c:pt idx="182">
                  <c:v>2142.0</c:v>
                </c:pt>
                <c:pt idx="183">
                  <c:v>2143.0</c:v>
                </c:pt>
                <c:pt idx="184">
                  <c:v>2144.0</c:v>
                </c:pt>
                <c:pt idx="185">
                  <c:v>2145.0</c:v>
                </c:pt>
                <c:pt idx="186">
                  <c:v>2146.0</c:v>
                </c:pt>
                <c:pt idx="187">
                  <c:v>2147.0</c:v>
                </c:pt>
                <c:pt idx="188">
                  <c:v>2148.0</c:v>
                </c:pt>
                <c:pt idx="189">
                  <c:v>2149.0</c:v>
                </c:pt>
                <c:pt idx="190">
                  <c:v>2150.0</c:v>
                </c:pt>
                <c:pt idx="191">
                  <c:v>2151.0</c:v>
                </c:pt>
                <c:pt idx="192">
                  <c:v>2152.0</c:v>
                </c:pt>
                <c:pt idx="193">
                  <c:v>2153.0</c:v>
                </c:pt>
                <c:pt idx="194">
                  <c:v>2154.0</c:v>
                </c:pt>
                <c:pt idx="195">
                  <c:v>2155.0</c:v>
                </c:pt>
                <c:pt idx="196">
                  <c:v>2156.0</c:v>
                </c:pt>
                <c:pt idx="197">
                  <c:v>2157.0</c:v>
                </c:pt>
                <c:pt idx="198">
                  <c:v>2158.0</c:v>
                </c:pt>
                <c:pt idx="199">
                  <c:v>2159.0</c:v>
                </c:pt>
                <c:pt idx="200">
                  <c:v>2160.0</c:v>
                </c:pt>
                <c:pt idx="201">
                  <c:v>10000.0</c:v>
                </c:pt>
              </c:numCache>
            </c:numRef>
          </c:cat>
          <c:val>
            <c:numRef>
              <c:f>'Cumulative distributions'!$L$2:$L$203</c:f>
              <c:numCache>
                <c:formatCode>General</c:formatCode>
                <c:ptCount val="202"/>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0.0</c:v>
                </c:pt>
                <c:pt idx="41">
                  <c:v>0.0</c:v>
                </c:pt>
                <c:pt idx="42">
                  <c:v>0.0</c:v>
                </c:pt>
                <c:pt idx="43">
                  <c:v>0.0</c:v>
                </c:pt>
                <c:pt idx="44">
                  <c:v>0.0</c:v>
                </c:pt>
                <c:pt idx="45">
                  <c:v>0.0</c:v>
                </c:pt>
                <c:pt idx="46">
                  <c:v>0.0</c:v>
                </c:pt>
                <c:pt idx="47">
                  <c:v>0.0</c:v>
                </c:pt>
                <c:pt idx="48">
                  <c:v>0.0</c:v>
                </c:pt>
                <c:pt idx="49">
                  <c:v>0.0</c:v>
                </c:pt>
                <c:pt idx="50">
                  <c:v>0.0</c:v>
                </c:pt>
                <c:pt idx="51">
                  <c:v>0.0</c:v>
                </c:pt>
                <c:pt idx="52">
                  <c:v>0.0</c:v>
                </c:pt>
                <c:pt idx="53">
                  <c:v>0.0</c:v>
                </c:pt>
                <c:pt idx="54">
                  <c:v>0.0</c:v>
                </c:pt>
                <c:pt idx="55">
                  <c:v>0.0</c:v>
                </c:pt>
                <c:pt idx="56">
                  <c:v>0.0</c:v>
                </c:pt>
                <c:pt idx="57">
                  <c:v>0.0</c:v>
                </c:pt>
                <c:pt idx="58">
                  <c:v>0.0</c:v>
                </c:pt>
                <c:pt idx="59">
                  <c:v>0.0</c:v>
                </c:pt>
                <c:pt idx="60">
                  <c:v>0.0</c:v>
                </c:pt>
                <c:pt idx="61">
                  <c:v>0.0</c:v>
                </c:pt>
                <c:pt idx="62">
                  <c:v>0.0</c:v>
                </c:pt>
                <c:pt idx="63">
                  <c:v>0.0</c:v>
                </c:pt>
                <c:pt idx="64">
                  <c:v>0.0</c:v>
                </c:pt>
                <c:pt idx="65">
                  <c:v>0.0</c:v>
                </c:pt>
                <c:pt idx="66">
                  <c:v>0.0</c:v>
                </c:pt>
                <c:pt idx="67">
                  <c:v>0.0</c:v>
                </c:pt>
                <c:pt idx="68">
                  <c:v>0.0</c:v>
                </c:pt>
                <c:pt idx="69">
                  <c:v>0.0</c:v>
                </c:pt>
                <c:pt idx="70">
                  <c:v>0.0</c:v>
                </c:pt>
                <c:pt idx="71">
                  <c:v>0.0</c:v>
                </c:pt>
                <c:pt idx="72">
                  <c:v>0.0</c:v>
                </c:pt>
                <c:pt idx="73">
                  <c:v>0.0</c:v>
                </c:pt>
                <c:pt idx="74">
                  <c:v>0.0</c:v>
                </c:pt>
                <c:pt idx="75">
                  <c:v>0.0</c:v>
                </c:pt>
                <c:pt idx="76">
                  <c:v>0.0</c:v>
                </c:pt>
                <c:pt idx="77">
                  <c:v>0.0</c:v>
                </c:pt>
                <c:pt idx="78">
                  <c:v>0.0</c:v>
                </c:pt>
                <c:pt idx="79">
                  <c:v>0.0</c:v>
                </c:pt>
                <c:pt idx="80">
                  <c:v>0.0</c:v>
                </c:pt>
                <c:pt idx="81">
                  <c:v>0.2</c:v>
                </c:pt>
                <c:pt idx="82">
                  <c:v>0.2</c:v>
                </c:pt>
                <c:pt idx="83">
                  <c:v>0.2</c:v>
                </c:pt>
                <c:pt idx="84">
                  <c:v>0.2</c:v>
                </c:pt>
                <c:pt idx="85">
                  <c:v>0.2</c:v>
                </c:pt>
                <c:pt idx="86">
                  <c:v>0.2</c:v>
                </c:pt>
                <c:pt idx="87">
                  <c:v>0.2</c:v>
                </c:pt>
                <c:pt idx="88">
                  <c:v>0.2</c:v>
                </c:pt>
                <c:pt idx="89">
                  <c:v>0.2</c:v>
                </c:pt>
                <c:pt idx="90">
                  <c:v>0.2</c:v>
                </c:pt>
                <c:pt idx="91">
                  <c:v>0.2</c:v>
                </c:pt>
                <c:pt idx="92">
                  <c:v>0.2</c:v>
                </c:pt>
                <c:pt idx="93">
                  <c:v>0.2</c:v>
                </c:pt>
                <c:pt idx="94">
                  <c:v>0.2</c:v>
                </c:pt>
                <c:pt idx="95">
                  <c:v>0.4</c:v>
                </c:pt>
                <c:pt idx="96">
                  <c:v>0.4</c:v>
                </c:pt>
                <c:pt idx="97">
                  <c:v>0.4</c:v>
                </c:pt>
                <c:pt idx="98">
                  <c:v>0.4</c:v>
                </c:pt>
                <c:pt idx="99">
                  <c:v>0.4</c:v>
                </c:pt>
                <c:pt idx="100">
                  <c:v>0.4</c:v>
                </c:pt>
                <c:pt idx="101">
                  <c:v>0.4</c:v>
                </c:pt>
                <c:pt idx="102">
                  <c:v>0.4</c:v>
                </c:pt>
                <c:pt idx="103">
                  <c:v>0.4</c:v>
                </c:pt>
                <c:pt idx="104">
                  <c:v>0.4</c:v>
                </c:pt>
                <c:pt idx="105">
                  <c:v>0.4</c:v>
                </c:pt>
                <c:pt idx="106">
                  <c:v>0.4</c:v>
                </c:pt>
                <c:pt idx="107">
                  <c:v>0.4</c:v>
                </c:pt>
                <c:pt idx="108">
                  <c:v>0.4</c:v>
                </c:pt>
                <c:pt idx="109">
                  <c:v>0.4</c:v>
                </c:pt>
                <c:pt idx="110">
                  <c:v>0.4</c:v>
                </c:pt>
                <c:pt idx="111">
                  <c:v>0.4</c:v>
                </c:pt>
                <c:pt idx="112">
                  <c:v>0.4</c:v>
                </c:pt>
                <c:pt idx="113">
                  <c:v>0.4</c:v>
                </c:pt>
                <c:pt idx="114">
                  <c:v>0.4</c:v>
                </c:pt>
                <c:pt idx="115">
                  <c:v>0.4</c:v>
                </c:pt>
                <c:pt idx="116">
                  <c:v>0.4</c:v>
                </c:pt>
                <c:pt idx="117">
                  <c:v>0.4</c:v>
                </c:pt>
                <c:pt idx="118">
                  <c:v>0.4</c:v>
                </c:pt>
                <c:pt idx="119">
                  <c:v>0.4</c:v>
                </c:pt>
                <c:pt idx="120">
                  <c:v>0.4</c:v>
                </c:pt>
                <c:pt idx="121">
                  <c:v>0.4</c:v>
                </c:pt>
                <c:pt idx="122">
                  <c:v>0.4</c:v>
                </c:pt>
                <c:pt idx="123">
                  <c:v>0.4</c:v>
                </c:pt>
                <c:pt idx="124">
                  <c:v>0.4</c:v>
                </c:pt>
                <c:pt idx="125">
                  <c:v>0.4</c:v>
                </c:pt>
                <c:pt idx="126">
                  <c:v>0.4</c:v>
                </c:pt>
                <c:pt idx="127">
                  <c:v>0.4</c:v>
                </c:pt>
                <c:pt idx="128">
                  <c:v>0.4</c:v>
                </c:pt>
                <c:pt idx="129">
                  <c:v>0.4</c:v>
                </c:pt>
                <c:pt idx="130">
                  <c:v>0.4</c:v>
                </c:pt>
                <c:pt idx="131">
                  <c:v>0.4</c:v>
                </c:pt>
                <c:pt idx="132">
                  <c:v>0.4</c:v>
                </c:pt>
                <c:pt idx="133">
                  <c:v>0.4</c:v>
                </c:pt>
                <c:pt idx="134">
                  <c:v>0.4</c:v>
                </c:pt>
                <c:pt idx="135">
                  <c:v>0.4</c:v>
                </c:pt>
                <c:pt idx="136">
                  <c:v>0.4</c:v>
                </c:pt>
                <c:pt idx="137">
                  <c:v>0.4</c:v>
                </c:pt>
                <c:pt idx="138">
                  <c:v>0.4</c:v>
                </c:pt>
                <c:pt idx="139">
                  <c:v>0.4</c:v>
                </c:pt>
                <c:pt idx="140">
                  <c:v>0.4</c:v>
                </c:pt>
                <c:pt idx="141">
                  <c:v>0.6</c:v>
                </c:pt>
                <c:pt idx="142">
                  <c:v>0.8</c:v>
                </c:pt>
                <c:pt idx="143">
                  <c:v>0.8</c:v>
                </c:pt>
                <c:pt idx="144">
                  <c:v>0.8</c:v>
                </c:pt>
                <c:pt idx="145">
                  <c:v>0.8</c:v>
                </c:pt>
                <c:pt idx="146">
                  <c:v>0.8</c:v>
                </c:pt>
                <c:pt idx="147">
                  <c:v>0.8</c:v>
                </c:pt>
                <c:pt idx="148">
                  <c:v>0.8</c:v>
                </c:pt>
                <c:pt idx="149">
                  <c:v>0.8</c:v>
                </c:pt>
                <c:pt idx="150">
                  <c:v>0.8</c:v>
                </c:pt>
                <c:pt idx="151">
                  <c:v>0.8</c:v>
                </c:pt>
                <c:pt idx="152">
                  <c:v>0.8</c:v>
                </c:pt>
                <c:pt idx="153">
                  <c:v>0.8</c:v>
                </c:pt>
                <c:pt idx="154">
                  <c:v>0.8</c:v>
                </c:pt>
                <c:pt idx="155">
                  <c:v>0.8</c:v>
                </c:pt>
                <c:pt idx="156">
                  <c:v>0.8</c:v>
                </c:pt>
                <c:pt idx="157">
                  <c:v>0.8</c:v>
                </c:pt>
                <c:pt idx="158">
                  <c:v>0.8</c:v>
                </c:pt>
                <c:pt idx="159">
                  <c:v>0.8</c:v>
                </c:pt>
                <c:pt idx="160">
                  <c:v>0.8</c:v>
                </c:pt>
                <c:pt idx="161">
                  <c:v>0.8</c:v>
                </c:pt>
                <c:pt idx="162">
                  <c:v>0.8</c:v>
                </c:pt>
                <c:pt idx="163">
                  <c:v>0.8</c:v>
                </c:pt>
                <c:pt idx="164">
                  <c:v>0.8</c:v>
                </c:pt>
                <c:pt idx="165">
                  <c:v>0.8</c:v>
                </c:pt>
                <c:pt idx="166">
                  <c:v>0.8</c:v>
                </c:pt>
                <c:pt idx="167">
                  <c:v>0.8</c:v>
                </c:pt>
                <c:pt idx="168">
                  <c:v>0.8</c:v>
                </c:pt>
                <c:pt idx="169">
                  <c:v>0.8</c:v>
                </c:pt>
                <c:pt idx="170">
                  <c:v>0.8</c:v>
                </c:pt>
                <c:pt idx="171">
                  <c:v>0.8</c:v>
                </c:pt>
                <c:pt idx="172">
                  <c:v>0.8</c:v>
                </c:pt>
                <c:pt idx="173">
                  <c:v>0.8</c:v>
                </c:pt>
                <c:pt idx="174">
                  <c:v>0.8</c:v>
                </c:pt>
                <c:pt idx="175">
                  <c:v>0.8</c:v>
                </c:pt>
                <c:pt idx="176">
                  <c:v>0.8</c:v>
                </c:pt>
                <c:pt idx="177">
                  <c:v>0.8</c:v>
                </c:pt>
                <c:pt idx="178">
                  <c:v>0.8</c:v>
                </c:pt>
                <c:pt idx="179">
                  <c:v>0.8</c:v>
                </c:pt>
                <c:pt idx="180">
                  <c:v>0.8</c:v>
                </c:pt>
                <c:pt idx="181">
                  <c:v>0.8</c:v>
                </c:pt>
                <c:pt idx="182">
                  <c:v>0.8</c:v>
                </c:pt>
                <c:pt idx="183">
                  <c:v>0.8</c:v>
                </c:pt>
                <c:pt idx="184">
                  <c:v>0.8</c:v>
                </c:pt>
                <c:pt idx="185">
                  <c:v>0.8</c:v>
                </c:pt>
                <c:pt idx="186">
                  <c:v>0.8</c:v>
                </c:pt>
                <c:pt idx="187">
                  <c:v>0.8</c:v>
                </c:pt>
                <c:pt idx="188">
                  <c:v>0.8</c:v>
                </c:pt>
                <c:pt idx="189">
                  <c:v>0.8</c:v>
                </c:pt>
                <c:pt idx="190">
                  <c:v>0.8</c:v>
                </c:pt>
                <c:pt idx="191">
                  <c:v>0.8</c:v>
                </c:pt>
                <c:pt idx="192">
                  <c:v>0.8</c:v>
                </c:pt>
                <c:pt idx="193">
                  <c:v>0.8</c:v>
                </c:pt>
                <c:pt idx="194">
                  <c:v>0.8</c:v>
                </c:pt>
                <c:pt idx="195">
                  <c:v>0.8</c:v>
                </c:pt>
                <c:pt idx="196">
                  <c:v>0.8</c:v>
                </c:pt>
                <c:pt idx="197">
                  <c:v>0.8</c:v>
                </c:pt>
                <c:pt idx="198">
                  <c:v>0.8</c:v>
                </c:pt>
                <c:pt idx="199">
                  <c:v>0.8</c:v>
                </c:pt>
                <c:pt idx="200">
                  <c:v>0.8</c:v>
                </c:pt>
                <c:pt idx="201">
                  <c:v>1.0</c:v>
                </c:pt>
              </c:numCache>
            </c:numRef>
          </c:val>
        </c:ser>
        <c:dLbls>
          <c:showLegendKey val="0"/>
          <c:showVal val="0"/>
          <c:showCatName val="0"/>
          <c:showSerName val="0"/>
          <c:showPercent val="0"/>
          <c:showBubbleSize val="0"/>
        </c:dLbls>
        <c:axId val="-2076594728"/>
        <c:axId val="-2076591752"/>
      </c:areaChart>
      <c:catAx>
        <c:axId val="-2076594728"/>
        <c:scaling>
          <c:orientation val="minMax"/>
        </c:scaling>
        <c:delete val="0"/>
        <c:axPos val="b"/>
        <c:numFmt formatCode="General" sourceLinked="1"/>
        <c:majorTickMark val="out"/>
        <c:minorTickMark val="none"/>
        <c:tickLblPos val="nextTo"/>
        <c:crossAx val="-2076591752"/>
        <c:crosses val="autoZero"/>
        <c:auto val="1"/>
        <c:lblAlgn val="ctr"/>
        <c:lblOffset val="100"/>
        <c:noMultiLvlLbl val="0"/>
      </c:catAx>
      <c:valAx>
        <c:axId val="-2076591752"/>
        <c:scaling>
          <c:orientation val="minMax"/>
          <c:max val="1.0"/>
        </c:scaling>
        <c:delete val="0"/>
        <c:axPos val="l"/>
        <c:majorGridlines/>
        <c:numFmt formatCode="General" sourceLinked="1"/>
        <c:majorTickMark val="out"/>
        <c:minorTickMark val="none"/>
        <c:tickLblPos val="nextTo"/>
        <c:crossAx val="-2076594728"/>
        <c:crosses val="autoZero"/>
        <c:crossBetween val="midCat"/>
      </c:valAx>
    </c:plotArea>
    <c:legend>
      <c:legendPos val="r"/>
      <c:overlay val="0"/>
    </c:legend>
    <c:plotVisOnly val="1"/>
    <c:dispBlanksAs val="zero"/>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1" Type="http://schemas.openxmlformats.org/officeDocument/2006/relationships/chart" Target="../charts/chart16.xml"/><Relationship Id="rId12" Type="http://schemas.openxmlformats.org/officeDocument/2006/relationships/chart" Target="../charts/chart17.xml"/><Relationship Id="rId13" Type="http://schemas.openxmlformats.org/officeDocument/2006/relationships/chart" Target="../charts/chart18.xml"/><Relationship Id="rId14" Type="http://schemas.openxmlformats.org/officeDocument/2006/relationships/chart" Target="../charts/chart19.xml"/><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 Id="rId4" Type="http://schemas.openxmlformats.org/officeDocument/2006/relationships/chart" Target="../charts/chart9.xml"/><Relationship Id="rId5" Type="http://schemas.openxmlformats.org/officeDocument/2006/relationships/chart" Target="../charts/chart10.xml"/><Relationship Id="rId6" Type="http://schemas.openxmlformats.org/officeDocument/2006/relationships/chart" Target="../charts/chart11.xml"/><Relationship Id="rId7" Type="http://schemas.openxmlformats.org/officeDocument/2006/relationships/chart" Target="../charts/chart12.xml"/><Relationship Id="rId8" Type="http://schemas.openxmlformats.org/officeDocument/2006/relationships/chart" Target="../charts/chart13.xml"/><Relationship Id="rId9" Type="http://schemas.openxmlformats.org/officeDocument/2006/relationships/chart" Target="../charts/chart14.xml"/><Relationship Id="rId10"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0.xml"/><Relationship Id="rId2" Type="http://schemas.openxmlformats.org/officeDocument/2006/relationships/chart" Target="../charts/chart21.xml"/><Relationship Id="rId3" Type="http://schemas.openxmlformats.org/officeDocument/2006/relationships/chart" Target="../charts/chart2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10</xdr:col>
      <xdr:colOff>368300</xdr:colOff>
      <xdr:row>25</xdr:row>
      <xdr:rowOff>114300</xdr:rowOff>
    </xdr:from>
    <xdr:to>
      <xdr:col>18</xdr:col>
      <xdr:colOff>101600</xdr:colOff>
      <xdr:row>56</xdr:row>
      <xdr:rowOff>101600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635000</xdr:colOff>
      <xdr:row>27</xdr:row>
      <xdr:rowOff>38100</xdr:rowOff>
    </xdr:from>
    <xdr:to>
      <xdr:col>9</xdr:col>
      <xdr:colOff>381000</xdr:colOff>
      <xdr:row>58</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84</xdr:row>
      <xdr:rowOff>50800</xdr:rowOff>
    </xdr:from>
    <xdr:to>
      <xdr:col>12</xdr:col>
      <xdr:colOff>88900</xdr:colOff>
      <xdr:row>125</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25400</xdr:colOff>
      <xdr:row>64</xdr:row>
      <xdr:rowOff>438150</xdr:rowOff>
    </xdr:from>
    <xdr:to>
      <xdr:col>7</xdr:col>
      <xdr:colOff>406400</xdr:colOff>
      <xdr:row>67</xdr:row>
      <xdr:rowOff>666750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68</xdr:row>
      <xdr:rowOff>76200</xdr:rowOff>
    </xdr:from>
    <xdr:to>
      <xdr:col>9</xdr:col>
      <xdr:colOff>571500</xdr:colOff>
      <xdr:row>73</xdr:row>
      <xdr:rowOff>1206500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26</xdr:col>
      <xdr:colOff>25400</xdr:colOff>
      <xdr:row>204</xdr:row>
      <xdr:rowOff>88900</xdr:rowOff>
    </xdr:from>
    <xdr:to>
      <xdr:col>31</xdr:col>
      <xdr:colOff>457200</xdr:colOff>
      <xdr:row>219</xdr:row>
      <xdr:rowOff>101600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50800</xdr:colOff>
      <xdr:row>220</xdr:row>
      <xdr:rowOff>50800</xdr:rowOff>
    </xdr:from>
    <xdr:to>
      <xdr:col>31</xdr:col>
      <xdr:colOff>469900</xdr:colOff>
      <xdr:row>235</xdr:row>
      <xdr:rowOff>88900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787400</xdr:colOff>
      <xdr:row>2</xdr:row>
      <xdr:rowOff>127000</xdr:rowOff>
    </xdr:from>
    <xdr:to>
      <xdr:col>32</xdr:col>
      <xdr:colOff>38100</xdr:colOff>
      <xdr:row>26</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114300</xdr:colOff>
      <xdr:row>207</xdr:row>
      <xdr:rowOff>38100</xdr:rowOff>
    </xdr:from>
    <xdr:to>
      <xdr:col>5</xdr:col>
      <xdr:colOff>787400</xdr:colOff>
      <xdr:row>227</xdr:row>
      <xdr:rowOff>50800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215900</xdr:colOff>
      <xdr:row>207</xdr:row>
      <xdr:rowOff>114300</xdr:rowOff>
    </xdr:from>
    <xdr:to>
      <xdr:col>12</xdr:col>
      <xdr:colOff>736600</xdr:colOff>
      <xdr:row>228</xdr:row>
      <xdr:rowOff>76200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393700</xdr:colOff>
      <xdr:row>230</xdr:row>
      <xdr:rowOff>12700</xdr:rowOff>
    </xdr:from>
    <xdr:to>
      <xdr:col>4</xdr:col>
      <xdr:colOff>469900</xdr:colOff>
      <xdr:row>250</xdr:row>
      <xdr:rowOff>127000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469900</xdr:colOff>
      <xdr:row>230</xdr:row>
      <xdr:rowOff>76200</xdr:rowOff>
    </xdr:from>
    <xdr:to>
      <xdr:col>18</xdr:col>
      <xdr:colOff>165100</xdr:colOff>
      <xdr:row>251</xdr:row>
      <xdr:rowOff>38100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139700</xdr:colOff>
      <xdr:row>264</xdr:row>
      <xdr:rowOff>127000</xdr:rowOff>
    </xdr:from>
    <xdr:to>
      <xdr:col>19</xdr:col>
      <xdr:colOff>673100</xdr:colOff>
      <xdr:row>285</xdr:row>
      <xdr:rowOff>88900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203200</xdr:colOff>
      <xdr:row>252</xdr:row>
      <xdr:rowOff>38100</xdr:rowOff>
    </xdr:from>
    <xdr:to>
      <xdr:col>6</xdr:col>
      <xdr:colOff>584200</xdr:colOff>
      <xdr:row>285</xdr:row>
      <xdr:rowOff>127000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609600</xdr:colOff>
      <xdr:row>230</xdr:row>
      <xdr:rowOff>63500</xdr:rowOff>
    </xdr:from>
    <xdr:to>
      <xdr:col>12</xdr:col>
      <xdr:colOff>393700</xdr:colOff>
      <xdr:row>255</xdr:row>
      <xdr:rowOff>25400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25400</xdr:colOff>
      <xdr:row>207</xdr:row>
      <xdr:rowOff>76200</xdr:rowOff>
    </xdr:from>
    <xdr:to>
      <xdr:col>19</xdr:col>
      <xdr:colOff>647700</xdr:colOff>
      <xdr:row>231</xdr:row>
      <xdr:rowOff>114300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228600</xdr:colOff>
      <xdr:row>239</xdr:row>
      <xdr:rowOff>0</xdr:rowOff>
    </xdr:from>
    <xdr:to>
      <xdr:col>26</xdr:col>
      <xdr:colOff>800100</xdr:colOff>
      <xdr:row>263</xdr:row>
      <xdr:rowOff>114300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254000</xdr:colOff>
      <xdr:row>261</xdr:row>
      <xdr:rowOff>25400</xdr:rowOff>
    </xdr:from>
    <xdr:to>
      <xdr:col>12</xdr:col>
      <xdr:colOff>749300</xdr:colOff>
      <xdr:row>285</xdr:row>
      <xdr:rowOff>127000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736600</xdr:colOff>
      <xdr:row>34</xdr:row>
      <xdr:rowOff>101600</xdr:rowOff>
    </xdr:from>
    <xdr:to>
      <xdr:col>32</xdr:col>
      <xdr:colOff>165100</xdr:colOff>
      <xdr:row>70</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12700</xdr:colOff>
      <xdr:row>0</xdr:row>
      <xdr:rowOff>0</xdr:rowOff>
    </xdr:from>
    <xdr:to>
      <xdr:col>17</xdr:col>
      <xdr:colOff>457200</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184150</xdr:colOff>
      <xdr:row>28</xdr:row>
      <xdr:rowOff>133350</xdr:rowOff>
    </xdr:from>
    <xdr:to>
      <xdr:col>11</xdr:col>
      <xdr:colOff>254000</xdr:colOff>
      <xdr:row>51</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279400</xdr:colOff>
      <xdr:row>21</xdr:row>
      <xdr:rowOff>38100</xdr:rowOff>
    </xdr:from>
    <xdr:to>
      <xdr:col>20</xdr:col>
      <xdr:colOff>101600</xdr:colOff>
      <xdr:row>52</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476250</xdr:colOff>
      <xdr:row>23</xdr:row>
      <xdr:rowOff>44450</xdr:rowOff>
    </xdr:from>
    <xdr:to>
      <xdr:col>18</xdr:col>
      <xdr:colOff>520700</xdr:colOff>
      <xdr:row>56</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9" Type="http://schemas.openxmlformats.org/officeDocument/2006/relationships/hyperlink" Target="http://sethbaum.com/ac/2011_AI-Experts.pdf" TargetMode="External"/><Relationship Id="rId20" Type="http://schemas.openxmlformats.org/officeDocument/2006/relationships/hyperlink" Target="http://aiimpacts.wpengine.com/muller-and-bostrom-ai-progress-poll/" TargetMode="External"/><Relationship Id="rId21" Type="http://schemas.openxmlformats.org/officeDocument/2006/relationships/hyperlink" Target="http://www.nickbostrom.com/papers/survey.pdf" TargetMode="External"/><Relationship Id="rId22" Type="http://schemas.openxmlformats.org/officeDocument/2006/relationships/hyperlink" Target="http://aiimpacts.wpengine.com/muller-and-bostrom-ai-progress-poll/" TargetMode="External"/><Relationship Id="rId23" Type="http://schemas.openxmlformats.org/officeDocument/2006/relationships/hyperlink" Target="http://www.nickbostrom.com/papers/survey.pdf" TargetMode="External"/><Relationship Id="rId24" Type="http://schemas.openxmlformats.org/officeDocument/2006/relationships/drawing" Target="../drawings/drawing1.xml"/><Relationship Id="rId10" Type="http://schemas.openxmlformats.org/officeDocument/2006/relationships/hyperlink" Target="http://aiimpacts.wpengine.com/fhi-ai-timelines-survey/" TargetMode="External"/><Relationship Id="rId11" Type="http://schemas.openxmlformats.org/officeDocument/2006/relationships/hyperlink" Target="http://www.fhi.ox.ac.uk/machine-intelligence-survey-2011.pdf" TargetMode="External"/><Relationship Id="rId12" Type="http://schemas.openxmlformats.org/officeDocument/2006/relationships/hyperlink" Target="http://aiimpacts.wpengine.com/kruel-ai-survey/" TargetMode="External"/><Relationship Id="rId13" Type="http://schemas.openxmlformats.org/officeDocument/2006/relationships/hyperlink" Target="http://wiki.lesswrong.com/wiki/Interview_series_on_risks_from_AI" TargetMode="External"/><Relationship Id="rId14" Type="http://schemas.openxmlformats.org/officeDocument/2006/relationships/hyperlink" Target="http://aiimpacts.wpengine.com/muller-and-bostrom-ai-progress-poll/" TargetMode="External"/><Relationship Id="rId15" Type="http://schemas.openxmlformats.org/officeDocument/2006/relationships/hyperlink" Target="http://www.nickbostrom.com/papers/survey.pdf" TargetMode="External"/><Relationship Id="rId16" Type="http://schemas.openxmlformats.org/officeDocument/2006/relationships/hyperlink" Target="http://aiimpacts.wpengine.com/muller-and-bostrom-ai-progress-poll/" TargetMode="External"/><Relationship Id="rId17" Type="http://schemas.openxmlformats.org/officeDocument/2006/relationships/hyperlink" Target="http://www.nickbostrom.com/papers/survey.pdf" TargetMode="External"/><Relationship Id="rId18" Type="http://schemas.openxmlformats.org/officeDocument/2006/relationships/hyperlink" Target="http://aiimpacts.wpengine.com/hanson-ai-expert-survey/" TargetMode="External"/><Relationship Id="rId19" Type="http://schemas.openxmlformats.org/officeDocument/2006/relationships/hyperlink" Target="http://www.overcomingbias.com/2012/08/ai-progress-estimate.html" TargetMode="External"/><Relationship Id="rId1" Type="http://schemas.openxmlformats.org/officeDocument/2006/relationships/hyperlink" Target="http://aiimpacts.wpengine.com/michie-survey/" TargetMode="External"/><Relationship Id="rId2" Type="http://schemas.openxmlformats.org/officeDocument/2006/relationships/hyperlink" Target="https://saltworks.stanford.edu/assets/cf501kz5355.pdf" TargetMode="External"/><Relationship Id="rId3" Type="http://schemas.openxmlformats.org/officeDocument/2006/relationships/hyperlink" Target="http://aiimpacts.wpengine.com/bainbridge-survey/" TargetMode="External"/><Relationship Id="rId4" Type="http://schemas.openxmlformats.org/officeDocument/2006/relationships/hyperlink" Target="http://www.wtec.org/ConvergingTechnologies/3/NBIC3_report.pdf" TargetMode="External"/><Relationship Id="rId5" Type="http://schemas.openxmlformats.org/officeDocument/2006/relationships/hyperlink" Target="http://aiimpacts.wpengine.com/ai50-survey/" TargetMode="External"/><Relationship Id="rId6" Type="http://schemas.openxmlformats.org/officeDocument/2006/relationships/hyperlink" Target="http://web.archive.org/web/20110710193831/http:/www.engagingexperience.com/ai50/" TargetMode="External"/><Relationship Id="rId7" Type="http://schemas.openxmlformats.org/officeDocument/2006/relationships/hyperlink" Target="http://aiimpacts.wpengine.com/klein-agi-survey/" TargetMode="External"/><Relationship Id="rId8" Type="http://schemas.openxmlformats.org/officeDocument/2006/relationships/hyperlink" Target="http://aiimpacts.wpengine.com/agi-09-survey/"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95"/>
  <sheetViews>
    <sheetView tabSelected="1" topLeftCell="AI1" zoomScale="115" zoomScaleNormal="115" zoomScalePageLayoutView="115" workbookViewId="0">
      <pane ySplit="1" topLeftCell="A2" activePane="bottomLeft" state="frozen"/>
      <selection pane="bottomLeft" activeCell="AO4" sqref="AO4"/>
    </sheetView>
  </sheetViews>
  <sheetFormatPr baseColWidth="10" defaultColWidth="10.83203125" defaultRowHeight="0" customHeight="1" zeroHeight="1" x14ac:dyDescent="0"/>
  <cols>
    <col min="1" max="1" width="15.5" customWidth="1"/>
    <col min="2" max="2" width="10.83203125" customWidth="1"/>
    <col min="3" max="3" width="19.33203125" customWidth="1"/>
    <col min="4" max="4" width="6" customWidth="1"/>
    <col min="5" max="5" width="3.33203125" customWidth="1"/>
    <col min="6" max="6" width="11.5" style="15" customWidth="1"/>
    <col min="7" max="7" width="9.1640625" customWidth="1"/>
    <col min="8" max="8" width="7.5" customWidth="1"/>
    <col min="9" max="9" width="9.6640625" customWidth="1"/>
    <col min="10" max="10" width="10.5" customWidth="1"/>
    <col min="11" max="13" width="13.1640625" customWidth="1"/>
    <col min="14" max="14" width="16.5" customWidth="1"/>
    <col min="15" max="16" width="22.1640625" customWidth="1"/>
    <col min="17" max="17" width="18.1640625" customWidth="1"/>
    <col min="18" max="18" width="23.5" customWidth="1"/>
    <col min="19" max="19" width="44.6640625" customWidth="1"/>
    <col min="20" max="20" width="25.6640625" customWidth="1"/>
    <col min="21" max="24" width="10.1640625" customWidth="1"/>
    <col min="25" max="25" width="44.6640625" customWidth="1"/>
    <col min="26" max="34" width="10.1640625" customWidth="1"/>
    <col min="35" max="35" width="11.5" customWidth="1"/>
    <col min="36" max="36" width="10.83203125" customWidth="1"/>
    <col min="37" max="37" width="15.5" customWidth="1"/>
    <col min="38" max="106" width="10.83203125" customWidth="1"/>
  </cols>
  <sheetData>
    <row r="1" spans="1:41" ht="37">
      <c r="A1" s="2" t="s">
        <v>0</v>
      </c>
      <c r="C1" s="2" t="s">
        <v>1</v>
      </c>
      <c r="D1" s="2" t="s">
        <v>2</v>
      </c>
      <c r="E1" s="2" t="s">
        <v>3</v>
      </c>
      <c r="F1" s="16" t="s">
        <v>472</v>
      </c>
      <c r="G1" s="2" t="s">
        <v>4</v>
      </c>
      <c r="H1" s="2" t="s">
        <v>5</v>
      </c>
      <c r="I1" s="2" t="s">
        <v>6</v>
      </c>
      <c r="J1" s="2" t="s">
        <v>7</v>
      </c>
      <c r="K1" s="2"/>
      <c r="L1" s="2" t="s">
        <v>573</v>
      </c>
      <c r="M1" s="2" t="s">
        <v>574</v>
      </c>
      <c r="N1" s="2" t="s">
        <v>8</v>
      </c>
      <c r="O1" s="2" t="s">
        <v>9</v>
      </c>
      <c r="P1" s="2" t="s">
        <v>578</v>
      </c>
      <c r="Q1" s="2" t="s">
        <v>10</v>
      </c>
      <c r="R1" s="2" t="s">
        <v>11</v>
      </c>
      <c r="S1" s="4" t="s">
        <v>12</v>
      </c>
      <c r="T1" s="2" t="s">
        <v>13</v>
      </c>
      <c r="U1" s="2" t="s">
        <v>14</v>
      </c>
      <c r="V1" s="2" t="s">
        <v>15</v>
      </c>
      <c r="W1" s="2" t="s">
        <v>16</v>
      </c>
      <c r="X1" s="2" t="s">
        <v>17</v>
      </c>
      <c r="Y1" s="2" t="s">
        <v>18</v>
      </c>
      <c r="Z1" s="2" t="s">
        <v>19</v>
      </c>
      <c r="AA1" s="2" t="s">
        <v>20</v>
      </c>
      <c r="AB1" s="2" t="s">
        <v>21</v>
      </c>
      <c r="AC1" s="2" t="s">
        <v>22</v>
      </c>
      <c r="AD1" s="2" t="s">
        <v>23</v>
      </c>
      <c r="AE1" s="2" t="s">
        <v>24</v>
      </c>
      <c r="AF1" s="2" t="s">
        <v>25</v>
      </c>
      <c r="AG1" s="2" t="s">
        <v>26</v>
      </c>
      <c r="AH1" s="2" t="s">
        <v>27</v>
      </c>
      <c r="AI1" s="13" t="s">
        <v>459</v>
      </c>
      <c r="AK1" s="2" t="s">
        <v>644</v>
      </c>
      <c r="AM1" t="s">
        <v>735</v>
      </c>
      <c r="AN1" t="s">
        <v>734</v>
      </c>
      <c r="AO1" t="s">
        <v>733</v>
      </c>
    </row>
    <row r="2" spans="1:41" ht="27.75" customHeight="1">
      <c r="A2" s="3" t="s">
        <v>34</v>
      </c>
      <c r="C2" s="5" t="s">
        <v>628</v>
      </c>
      <c r="D2" s="3" t="s">
        <v>35</v>
      </c>
      <c r="E2" s="3">
        <v>2</v>
      </c>
      <c r="G2" s="3" t="s">
        <v>36</v>
      </c>
      <c r="H2" s="3">
        <v>2012</v>
      </c>
      <c r="I2" s="3" t="s">
        <v>37</v>
      </c>
      <c r="J2" s="3">
        <v>2026</v>
      </c>
      <c r="K2" s="5"/>
      <c r="L2" s="5">
        <v>2026</v>
      </c>
      <c r="M2" s="5">
        <v>2026</v>
      </c>
      <c r="N2" s="5" t="s">
        <v>477</v>
      </c>
      <c r="O2" s="3"/>
      <c r="P2" s="3">
        <f>IF(M2, M2-H2)</f>
        <v>14</v>
      </c>
      <c r="Q2" s="3"/>
      <c r="R2" s="3"/>
      <c r="S2" s="12" t="s">
        <v>495</v>
      </c>
      <c r="T2" s="3" t="s">
        <v>14</v>
      </c>
      <c r="U2" s="3">
        <v>1</v>
      </c>
      <c r="V2" s="3">
        <v>0</v>
      </c>
      <c r="W2" s="3">
        <v>0</v>
      </c>
      <c r="X2" s="3">
        <v>0</v>
      </c>
      <c r="Y2" s="3" t="s">
        <v>38</v>
      </c>
      <c r="Z2" s="3">
        <v>0</v>
      </c>
      <c r="AA2" s="3">
        <v>0</v>
      </c>
      <c r="AB2" s="3">
        <v>0</v>
      </c>
      <c r="AC2" s="3">
        <v>0</v>
      </c>
      <c r="AD2" s="3">
        <v>1</v>
      </c>
      <c r="AE2" s="3">
        <v>0</v>
      </c>
      <c r="AF2" s="3">
        <v>0</v>
      </c>
      <c r="AG2" s="3">
        <v>0</v>
      </c>
      <c r="AH2" s="3" t="s">
        <v>33</v>
      </c>
      <c r="AK2" s="3">
        <v>1</v>
      </c>
    </row>
    <row r="3" spans="1:41" ht="42" customHeight="1">
      <c r="A3" s="3" t="s">
        <v>39</v>
      </c>
      <c r="C3" s="3" t="s">
        <v>40</v>
      </c>
      <c r="D3" s="3" t="s">
        <v>41</v>
      </c>
      <c r="E3" s="3">
        <v>0</v>
      </c>
      <c r="G3" s="3" t="s">
        <v>42</v>
      </c>
      <c r="H3" s="3">
        <v>2007</v>
      </c>
      <c r="I3" s="3">
        <v>2207</v>
      </c>
      <c r="J3" s="3">
        <v>2207</v>
      </c>
      <c r="K3" s="5"/>
      <c r="L3" s="5">
        <v>2207</v>
      </c>
      <c r="M3" s="5">
        <v>2207</v>
      </c>
      <c r="N3" s="5" t="s">
        <v>478</v>
      </c>
      <c r="O3" s="3"/>
      <c r="P3" s="3">
        <f t="shared" ref="P3:P66" si="0">IF(M3, M3-H3)</f>
        <v>200</v>
      </c>
      <c r="Q3" s="3"/>
      <c r="R3" s="3" t="b">
        <v>0</v>
      </c>
      <c r="S3" s="1" t="s">
        <v>43</v>
      </c>
      <c r="T3" s="3" t="s">
        <v>14</v>
      </c>
      <c r="U3" s="3">
        <v>1</v>
      </c>
      <c r="V3" s="3">
        <v>0</v>
      </c>
      <c r="W3" s="3">
        <v>0</v>
      </c>
      <c r="X3" s="3">
        <v>0</v>
      </c>
      <c r="Y3" s="3" t="s">
        <v>24</v>
      </c>
      <c r="Z3" s="3">
        <v>0</v>
      </c>
      <c r="AA3" s="3">
        <v>0</v>
      </c>
      <c r="AB3" s="3">
        <v>0</v>
      </c>
      <c r="AC3" s="3">
        <v>0</v>
      </c>
      <c r="AD3" s="3">
        <v>0</v>
      </c>
      <c r="AE3" s="3">
        <v>1</v>
      </c>
      <c r="AF3" s="3">
        <v>0</v>
      </c>
      <c r="AG3" s="3">
        <v>0</v>
      </c>
      <c r="AH3" s="3" t="s">
        <v>33</v>
      </c>
      <c r="AK3" s="3"/>
    </row>
    <row r="4" spans="1:41" ht="42" customHeight="1">
      <c r="A4" s="3" t="s">
        <v>44</v>
      </c>
      <c r="C4" s="3" t="s">
        <v>45</v>
      </c>
      <c r="D4" s="3" t="s">
        <v>46</v>
      </c>
      <c r="E4" s="3">
        <v>0</v>
      </c>
      <c r="G4" s="3" t="s">
        <v>47</v>
      </c>
      <c r="H4" s="3">
        <v>2001</v>
      </c>
      <c r="I4" s="3" t="s">
        <v>48</v>
      </c>
      <c r="J4" s="3">
        <v>2101</v>
      </c>
      <c r="K4" s="5"/>
      <c r="L4" s="5"/>
      <c r="M4" s="5">
        <v>2101</v>
      </c>
      <c r="N4" s="5" t="s">
        <v>479</v>
      </c>
      <c r="O4" s="3">
        <v>39</v>
      </c>
      <c r="P4" s="3">
        <f t="shared" si="0"/>
        <v>100</v>
      </c>
      <c r="Q4" s="3">
        <v>2042</v>
      </c>
      <c r="R4" s="3" t="b">
        <v>0</v>
      </c>
      <c r="S4" s="1" t="s">
        <v>49</v>
      </c>
      <c r="T4" s="3" t="s">
        <v>14</v>
      </c>
      <c r="U4" s="3">
        <v>1</v>
      </c>
      <c r="V4" s="3">
        <v>0</v>
      </c>
      <c r="W4" s="3">
        <v>0</v>
      </c>
      <c r="X4" s="3">
        <v>0</v>
      </c>
      <c r="Y4" s="3" t="s">
        <v>50</v>
      </c>
      <c r="Z4" s="3">
        <v>0</v>
      </c>
      <c r="AA4" s="3">
        <v>0</v>
      </c>
      <c r="AB4" s="3">
        <v>0</v>
      </c>
      <c r="AC4" s="3">
        <v>0</v>
      </c>
      <c r="AD4" s="3">
        <v>0</v>
      </c>
      <c r="AE4" s="3">
        <v>0</v>
      </c>
      <c r="AF4" s="3">
        <v>0</v>
      </c>
      <c r="AG4" s="3">
        <v>1</v>
      </c>
      <c r="AH4" s="3" t="s">
        <v>51</v>
      </c>
      <c r="AK4" s="3"/>
    </row>
    <row r="5" spans="1:41" s="10" customFormat="1" ht="237.75" customHeight="1">
      <c r="A5" s="7" t="s">
        <v>52</v>
      </c>
      <c r="C5" s="8" t="s">
        <v>53</v>
      </c>
      <c r="D5" s="7" t="s">
        <v>35</v>
      </c>
      <c r="E5" s="7">
        <v>1</v>
      </c>
      <c r="F5" s="15" t="s">
        <v>473</v>
      </c>
      <c r="G5" s="7" t="s">
        <v>47</v>
      </c>
      <c r="H5" s="7">
        <v>2009</v>
      </c>
      <c r="I5" s="7">
        <v>2029</v>
      </c>
      <c r="J5" s="7">
        <v>2029</v>
      </c>
      <c r="K5" s="8"/>
      <c r="L5" s="8"/>
      <c r="M5" s="8">
        <v>2039</v>
      </c>
      <c r="N5" s="8" t="s">
        <v>575</v>
      </c>
      <c r="O5" s="7"/>
      <c r="P5" s="3">
        <f t="shared" si="0"/>
        <v>30</v>
      </c>
      <c r="Q5" s="7"/>
      <c r="R5" s="7"/>
      <c r="S5" s="9" t="s">
        <v>54</v>
      </c>
      <c r="T5" s="7" t="s">
        <v>14</v>
      </c>
      <c r="U5" s="7">
        <v>1</v>
      </c>
      <c r="V5" s="7">
        <v>0</v>
      </c>
      <c r="W5" s="7">
        <v>0</v>
      </c>
      <c r="X5" s="7">
        <v>0</v>
      </c>
      <c r="Y5" s="7" t="s">
        <v>55</v>
      </c>
      <c r="Z5" s="7">
        <v>0</v>
      </c>
      <c r="AA5" s="7">
        <v>1</v>
      </c>
      <c r="AB5" s="7">
        <v>1</v>
      </c>
      <c r="AC5" s="7">
        <v>0</v>
      </c>
      <c r="AD5" s="7">
        <v>0</v>
      </c>
      <c r="AE5" s="7">
        <v>0</v>
      </c>
      <c r="AF5" s="7">
        <v>0</v>
      </c>
      <c r="AG5" s="7">
        <v>0</v>
      </c>
      <c r="AH5" s="7" t="s">
        <v>33</v>
      </c>
      <c r="AK5" s="7"/>
    </row>
    <row r="6" spans="1:41" ht="13.5" customHeight="1">
      <c r="A6" s="3" t="s">
        <v>60</v>
      </c>
      <c r="C6" s="3" t="s">
        <v>61</v>
      </c>
      <c r="D6" s="3" t="s">
        <v>41</v>
      </c>
      <c r="E6" s="3">
        <v>2</v>
      </c>
      <c r="G6" s="3" t="s">
        <v>62</v>
      </c>
      <c r="H6" s="3">
        <v>1995</v>
      </c>
      <c r="I6" s="3">
        <v>2030</v>
      </c>
      <c r="J6" s="3">
        <v>2030</v>
      </c>
      <c r="K6" s="3"/>
      <c r="L6" s="3">
        <v>2030</v>
      </c>
      <c r="M6" s="3">
        <v>2030</v>
      </c>
      <c r="N6" s="5" t="s">
        <v>480</v>
      </c>
      <c r="O6" s="3">
        <v>54</v>
      </c>
      <c r="P6" s="3">
        <f t="shared" si="0"/>
        <v>35</v>
      </c>
      <c r="Q6" s="3">
        <v>2021</v>
      </c>
      <c r="R6" s="3" t="b">
        <v>0</v>
      </c>
      <c r="S6" s="1" t="s">
        <v>63</v>
      </c>
      <c r="T6" s="3" t="s">
        <v>14</v>
      </c>
      <c r="U6" s="3">
        <v>1</v>
      </c>
      <c r="V6" s="3">
        <v>0</v>
      </c>
      <c r="W6" s="3">
        <v>0</v>
      </c>
      <c r="X6" s="3">
        <v>0</v>
      </c>
      <c r="Y6" s="3" t="s">
        <v>64</v>
      </c>
      <c r="Z6" s="3">
        <v>0</v>
      </c>
      <c r="AA6" s="3">
        <v>0</v>
      </c>
      <c r="AB6" s="3">
        <v>0</v>
      </c>
      <c r="AC6" s="3">
        <v>0</v>
      </c>
      <c r="AD6" s="3">
        <v>0</v>
      </c>
      <c r="AE6" s="3">
        <v>1</v>
      </c>
      <c r="AF6" s="3">
        <v>0</v>
      </c>
      <c r="AG6" s="3">
        <v>0</v>
      </c>
      <c r="AH6" s="3" t="s">
        <v>51</v>
      </c>
      <c r="AK6" s="3"/>
    </row>
    <row r="7" spans="1:41" ht="364">
      <c r="A7" s="3" t="s">
        <v>65</v>
      </c>
      <c r="C7" s="3" t="s">
        <v>72</v>
      </c>
      <c r="D7" s="3" t="s">
        <v>41</v>
      </c>
      <c r="E7" s="3"/>
      <c r="G7" s="3" t="s">
        <v>73</v>
      </c>
      <c r="H7" s="3">
        <v>2008</v>
      </c>
      <c r="I7" s="3" t="s">
        <v>74</v>
      </c>
      <c r="J7" s="3">
        <v>2033</v>
      </c>
      <c r="K7" s="3"/>
      <c r="L7" s="3">
        <v>2033</v>
      </c>
      <c r="M7" s="3"/>
      <c r="N7" s="5" t="s">
        <v>481</v>
      </c>
      <c r="O7" s="3">
        <v>35</v>
      </c>
      <c r="P7" s="3" t="b">
        <f t="shared" si="0"/>
        <v>0</v>
      </c>
      <c r="Q7" s="3">
        <v>2053</v>
      </c>
      <c r="R7" s="3" t="b">
        <v>1</v>
      </c>
      <c r="S7" s="1" t="s">
        <v>476</v>
      </c>
      <c r="T7" s="3" t="s">
        <v>14</v>
      </c>
      <c r="U7" s="3">
        <v>1</v>
      </c>
      <c r="V7" s="3">
        <v>0</v>
      </c>
      <c r="W7" s="3">
        <v>0</v>
      </c>
      <c r="X7" s="3">
        <v>0</v>
      </c>
      <c r="Y7" s="3" t="s">
        <v>23</v>
      </c>
      <c r="Z7" s="3">
        <v>0</v>
      </c>
      <c r="AA7" s="3">
        <v>0</v>
      </c>
      <c r="AB7" s="3">
        <v>0</v>
      </c>
      <c r="AC7" s="3">
        <v>0</v>
      </c>
      <c r="AD7" s="3">
        <v>1</v>
      </c>
      <c r="AE7" s="3">
        <v>0</v>
      </c>
      <c r="AF7" s="3">
        <v>0</v>
      </c>
      <c r="AG7" s="3">
        <v>0</v>
      </c>
      <c r="AH7" s="3" t="s">
        <v>33</v>
      </c>
      <c r="AI7" t="s">
        <v>469</v>
      </c>
      <c r="AK7" s="3"/>
    </row>
    <row r="8" spans="1:41" ht="13.5" customHeight="1">
      <c r="A8" s="3" t="s">
        <v>434</v>
      </c>
      <c r="C8" s="3" t="s">
        <v>435</v>
      </c>
      <c r="D8" s="3" t="s">
        <v>35</v>
      </c>
      <c r="E8" s="3">
        <v>2</v>
      </c>
      <c r="G8" s="3" t="s">
        <v>109</v>
      </c>
      <c r="H8" s="3">
        <v>1970</v>
      </c>
      <c r="I8" s="3" t="s">
        <v>436</v>
      </c>
      <c r="J8" s="3">
        <v>1979</v>
      </c>
      <c r="K8" s="3"/>
      <c r="L8" s="3">
        <v>1973</v>
      </c>
      <c r="M8" s="3">
        <v>1985</v>
      </c>
      <c r="N8" s="5" t="s">
        <v>576</v>
      </c>
      <c r="O8" s="3"/>
      <c r="P8" s="3">
        <f t="shared" si="0"/>
        <v>15</v>
      </c>
      <c r="Q8" s="3"/>
      <c r="R8" s="3"/>
      <c r="S8" s="1" t="s">
        <v>437</v>
      </c>
      <c r="T8" s="3" t="s">
        <v>14</v>
      </c>
      <c r="U8" s="3">
        <v>1</v>
      </c>
      <c r="V8" s="3">
        <v>0</v>
      </c>
      <c r="W8" s="3">
        <v>0</v>
      </c>
      <c r="X8" s="3">
        <v>0</v>
      </c>
      <c r="Y8" s="3" t="s">
        <v>438</v>
      </c>
      <c r="Z8" s="3">
        <v>0</v>
      </c>
      <c r="AA8" s="3">
        <v>0</v>
      </c>
      <c r="AB8" s="3">
        <v>0</v>
      </c>
      <c r="AC8" s="3">
        <v>0</v>
      </c>
      <c r="AD8" s="3">
        <v>1</v>
      </c>
      <c r="AE8" s="3">
        <v>0</v>
      </c>
      <c r="AF8" s="3">
        <v>0</v>
      </c>
      <c r="AG8" s="3">
        <v>0</v>
      </c>
      <c r="AH8" s="3" t="s">
        <v>33</v>
      </c>
      <c r="AK8" s="3"/>
    </row>
    <row r="9" spans="1:41" ht="168" customHeight="1">
      <c r="A9" s="3" t="s">
        <v>80</v>
      </c>
      <c r="C9" s="3" t="s">
        <v>61</v>
      </c>
      <c r="D9" s="3" t="s">
        <v>41</v>
      </c>
      <c r="E9" s="3">
        <v>2</v>
      </c>
      <c r="G9" s="3" t="s">
        <v>62</v>
      </c>
      <c r="H9" s="3">
        <v>1995</v>
      </c>
      <c r="I9" s="3">
        <v>2050</v>
      </c>
      <c r="J9" s="3">
        <v>2050</v>
      </c>
      <c r="K9" s="3"/>
      <c r="L9" s="3">
        <v>2050</v>
      </c>
      <c r="M9" s="3">
        <v>2050</v>
      </c>
      <c r="N9" s="5" t="s">
        <v>482</v>
      </c>
      <c r="O9" s="3"/>
      <c r="P9" s="3">
        <f t="shared" si="0"/>
        <v>55</v>
      </c>
      <c r="Q9" s="3"/>
      <c r="R9" s="3"/>
      <c r="S9" s="1" t="s">
        <v>81</v>
      </c>
      <c r="T9" s="3" t="s">
        <v>14</v>
      </c>
      <c r="U9" s="3">
        <v>1</v>
      </c>
      <c r="V9" s="3">
        <v>0</v>
      </c>
      <c r="W9" s="3">
        <v>0</v>
      </c>
      <c r="X9" s="3">
        <v>0</v>
      </c>
      <c r="Y9" s="3" t="s">
        <v>82</v>
      </c>
      <c r="Z9" s="3">
        <v>0</v>
      </c>
      <c r="AA9" s="3">
        <v>0</v>
      </c>
      <c r="AB9" s="3">
        <v>0</v>
      </c>
      <c r="AC9" s="3">
        <v>0</v>
      </c>
      <c r="AD9" s="3">
        <v>0</v>
      </c>
      <c r="AE9" s="3">
        <v>1</v>
      </c>
      <c r="AF9" s="3">
        <v>0</v>
      </c>
      <c r="AG9" s="3">
        <v>0</v>
      </c>
      <c r="AH9" s="3" t="s">
        <v>51</v>
      </c>
      <c r="AK9" s="3"/>
    </row>
    <row r="10" spans="1:41" ht="336">
      <c r="A10" s="3" t="s">
        <v>83</v>
      </c>
      <c r="C10" s="3" t="s">
        <v>90</v>
      </c>
      <c r="D10" s="3" t="s">
        <v>35</v>
      </c>
      <c r="E10" s="3"/>
      <c r="G10" s="3" t="s">
        <v>42</v>
      </c>
      <c r="H10" s="3">
        <v>2008</v>
      </c>
      <c r="I10" s="3" t="s">
        <v>91</v>
      </c>
      <c r="J10" s="3">
        <v>2030</v>
      </c>
      <c r="K10" s="3"/>
      <c r="L10" s="3">
        <v>2030</v>
      </c>
      <c r="M10" s="3"/>
      <c r="N10" s="5" t="s">
        <v>483</v>
      </c>
      <c r="O10" s="3">
        <v>54</v>
      </c>
      <c r="P10" s="3" t="b">
        <f t="shared" si="0"/>
        <v>0</v>
      </c>
      <c r="Q10" s="3">
        <v>2034</v>
      </c>
      <c r="R10" s="3" t="b">
        <v>1</v>
      </c>
      <c r="S10" s="1" t="s">
        <v>92</v>
      </c>
      <c r="T10" s="3" t="s">
        <v>93</v>
      </c>
      <c r="U10" s="3">
        <v>1</v>
      </c>
      <c r="V10" s="3">
        <v>1</v>
      </c>
      <c r="W10" s="3">
        <v>0</v>
      </c>
      <c r="X10" s="3">
        <v>1</v>
      </c>
      <c r="Y10" s="3" t="s">
        <v>94</v>
      </c>
      <c r="Z10" s="3">
        <v>0</v>
      </c>
      <c r="AA10" s="3">
        <v>0</v>
      </c>
      <c r="AB10" s="3">
        <v>0</v>
      </c>
      <c r="AC10" s="3">
        <v>1</v>
      </c>
      <c r="AD10" s="3">
        <v>1</v>
      </c>
      <c r="AE10" s="3">
        <v>0</v>
      </c>
      <c r="AF10" s="3">
        <v>0</v>
      </c>
      <c r="AG10" s="3">
        <v>0</v>
      </c>
      <c r="AH10" s="3" t="s">
        <v>33</v>
      </c>
      <c r="AI10" t="s">
        <v>470</v>
      </c>
      <c r="AK10" s="3"/>
    </row>
    <row r="11" spans="1:41" ht="14">
      <c r="A11" s="3" t="s">
        <v>102</v>
      </c>
      <c r="C11" s="3" t="s">
        <v>633</v>
      </c>
      <c r="D11" s="3" t="s">
        <v>103</v>
      </c>
      <c r="E11" s="3">
        <v>2</v>
      </c>
      <c r="G11" s="3" t="s">
        <v>36</v>
      </c>
      <c r="H11" s="3">
        <v>2011</v>
      </c>
      <c r="I11" s="3" t="s">
        <v>104</v>
      </c>
      <c r="J11" s="3">
        <v>2040</v>
      </c>
      <c r="K11" s="3"/>
      <c r="L11" s="3">
        <v>2040</v>
      </c>
      <c r="M11" s="3">
        <v>2040</v>
      </c>
      <c r="N11" s="5" t="s">
        <v>484</v>
      </c>
      <c r="O11" s="3">
        <v>42</v>
      </c>
      <c r="P11" s="3">
        <f t="shared" si="0"/>
        <v>29</v>
      </c>
      <c r="Q11" s="3">
        <v>2049</v>
      </c>
      <c r="R11" s="3" t="b">
        <v>1</v>
      </c>
      <c r="S11" s="11"/>
      <c r="T11" s="3" t="s">
        <v>14</v>
      </c>
      <c r="U11" s="3">
        <v>1</v>
      </c>
      <c r="V11" s="3">
        <v>0</v>
      </c>
      <c r="W11" s="3">
        <v>0</v>
      </c>
      <c r="X11" s="3">
        <v>0</v>
      </c>
      <c r="Y11" s="3" t="s">
        <v>105</v>
      </c>
      <c r="Z11" s="3">
        <v>0</v>
      </c>
      <c r="AA11" s="3">
        <v>0</v>
      </c>
      <c r="AB11" s="3">
        <v>0</v>
      </c>
      <c r="AC11" s="3">
        <v>0</v>
      </c>
      <c r="AD11" s="3">
        <v>0</v>
      </c>
      <c r="AE11" s="3">
        <v>1</v>
      </c>
      <c r="AF11" s="3">
        <v>0</v>
      </c>
      <c r="AG11" s="3">
        <v>0</v>
      </c>
      <c r="AH11" s="3" t="s">
        <v>33</v>
      </c>
      <c r="AK11" s="3">
        <v>1</v>
      </c>
    </row>
    <row r="12" spans="1:41" ht="195.75" customHeight="1">
      <c r="A12" t="s">
        <v>520</v>
      </c>
      <c r="C12" t="s">
        <v>516</v>
      </c>
      <c r="D12" t="s">
        <v>103</v>
      </c>
      <c r="H12">
        <v>2012</v>
      </c>
      <c r="L12">
        <v>3012</v>
      </c>
      <c r="M12">
        <v>3012</v>
      </c>
      <c r="N12" t="s">
        <v>521</v>
      </c>
      <c r="P12" s="3">
        <f t="shared" si="0"/>
        <v>1000</v>
      </c>
      <c r="AK12">
        <v>1</v>
      </c>
    </row>
    <row r="13" spans="1:41" ht="14" customHeight="1">
      <c r="A13" s="3" t="s">
        <v>113</v>
      </c>
      <c r="C13" s="3" t="s">
        <v>114</v>
      </c>
      <c r="D13" s="3" t="s">
        <v>41</v>
      </c>
      <c r="E13" s="3">
        <v>2</v>
      </c>
      <c r="G13" s="3" t="s">
        <v>42</v>
      </c>
      <c r="H13" s="3">
        <v>2001</v>
      </c>
      <c r="I13" s="3">
        <v>2020</v>
      </c>
      <c r="J13" s="3">
        <v>2020</v>
      </c>
      <c r="K13" s="3"/>
      <c r="L13" s="3">
        <v>2020</v>
      </c>
      <c r="M13" s="3">
        <v>2020</v>
      </c>
      <c r="N13" s="5" t="s">
        <v>485</v>
      </c>
      <c r="O13" s="3">
        <v>84</v>
      </c>
      <c r="P13" s="3">
        <f t="shared" si="0"/>
        <v>19</v>
      </c>
      <c r="Q13" s="3">
        <v>1997</v>
      </c>
      <c r="R13" s="3" t="b">
        <v>0</v>
      </c>
      <c r="S13" s="1" t="s">
        <v>115</v>
      </c>
      <c r="T13" s="3" t="s">
        <v>14</v>
      </c>
      <c r="U13" s="3">
        <v>1</v>
      </c>
      <c r="V13" s="3">
        <v>0</v>
      </c>
      <c r="W13" s="3">
        <v>0</v>
      </c>
      <c r="X13" s="3">
        <v>0</v>
      </c>
      <c r="Y13" s="3" t="s">
        <v>116</v>
      </c>
      <c r="Z13" s="3">
        <v>0</v>
      </c>
      <c r="AA13" s="3">
        <v>0</v>
      </c>
      <c r="AB13" s="3">
        <v>0</v>
      </c>
      <c r="AC13" s="3">
        <v>0</v>
      </c>
      <c r="AD13" s="3">
        <v>0</v>
      </c>
      <c r="AE13" s="3">
        <v>1</v>
      </c>
      <c r="AF13" s="3">
        <v>0</v>
      </c>
      <c r="AG13" s="3">
        <v>0</v>
      </c>
      <c r="AH13" s="3" t="s">
        <v>33</v>
      </c>
      <c r="AK13" s="3"/>
    </row>
    <row r="14" spans="1:41" ht="56">
      <c r="A14" s="3" t="s">
        <v>117</v>
      </c>
      <c r="C14" s="3" t="s">
        <v>118</v>
      </c>
      <c r="D14" s="3" t="s">
        <v>103</v>
      </c>
      <c r="E14" s="3">
        <v>2</v>
      </c>
      <c r="G14" s="3" t="s">
        <v>47</v>
      </c>
      <c r="H14" s="3">
        <v>1998</v>
      </c>
      <c r="I14" s="3">
        <v>2108</v>
      </c>
      <c r="J14" s="3">
        <v>2108</v>
      </c>
      <c r="K14" s="3"/>
      <c r="L14" s="3">
        <v>2108</v>
      </c>
      <c r="M14" s="3">
        <v>2108</v>
      </c>
      <c r="N14" s="5" t="s">
        <v>486</v>
      </c>
      <c r="O14" s="3">
        <v>66</v>
      </c>
      <c r="P14" s="3">
        <f t="shared" si="0"/>
        <v>110</v>
      </c>
      <c r="Q14" s="3">
        <v>2012</v>
      </c>
      <c r="R14" s="3" t="b">
        <v>0</v>
      </c>
      <c r="S14" s="1" t="s">
        <v>119</v>
      </c>
      <c r="T14" s="3" t="s">
        <v>14</v>
      </c>
      <c r="U14" s="3">
        <v>1</v>
      </c>
      <c r="V14" s="3">
        <v>0</v>
      </c>
      <c r="W14" s="3">
        <v>0</v>
      </c>
      <c r="X14" s="3">
        <v>0</v>
      </c>
      <c r="Y14" s="3" t="s">
        <v>89</v>
      </c>
      <c r="Z14" s="3">
        <v>0</v>
      </c>
      <c r="AA14" s="3">
        <v>0</v>
      </c>
      <c r="AB14" s="3">
        <v>0</v>
      </c>
      <c r="AC14" s="3">
        <v>0</v>
      </c>
      <c r="AD14" s="3">
        <v>0</v>
      </c>
      <c r="AE14" s="3">
        <v>0</v>
      </c>
      <c r="AF14" s="3">
        <v>0</v>
      </c>
      <c r="AG14" s="3">
        <v>1</v>
      </c>
      <c r="AH14" s="3" t="s">
        <v>51</v>
      </c>
      <c r="AK14" s="3"/>
    </row>
    <row r="15" spans="1:41" ht="168" customHeight="1">
      <c r="A15" s="3" t="s">
        <v>137</v>
      </c>
      <c r="C15" s="3" t="s">
        <v>634</v>
      </c>
      <c r="D15" s="3" t="s">
        <v>46</v>
      </c>
      <c r="E15" s="3">
        <v>2</v>
      </c>
      <c r="G15" s="3" t="s">
        <v>36</v>
      </c>
      <c r="H15" s="3">
        <v>2012</v>
      </c>
      <c r="I15" s="3" t="s">
        <v>138</v>
      </c>
      <c r="J15" s="3">
        <v>2027</v>
      </c>
      <c r="K15" s="3"/>
      <c r="L15" s="3">
        <v>2027</v>
      </c>
      <c r="M15" s="3">
        <v>2027</v>
      </c>
      <c r="N15" s="5" t="s">
        <v>489</v>
      </c>
      <c r="O15" s="3"/>
      <c r="P15" s="3">
        <f t="shared" si="0"/>
        <v>15</v>
      </c>
      <c r="Q15" s="3"/>
      <c r="R15" s="3"/>
      <c r="S15" s="11"/>
      <c r="T15" s="3" t="s">
        <v>14</v>
      </c>
      <c r="U15" s="3">
        <v>1</v>
      </c>
      <c r="V15" s="3">
        <v>0</v>
      </c>
      <c r="W15" s="3">
        <v>0</v>
      </c>
      <c r="X15" s="3">
        <v>0</v>
      </c>
      <c r="Y15" s="3" t="s">
        <v>139</v>
      </c>
      <c r="Z15" s="3">
        <v>0</v>
      </c>
      <c r="AA15" s="3">
        <v>0</v>
      </c>
      <c r="AB15" s="3">
        <v>0</v>
      </c>
      <c r="AC15" s="3">
        <v>0</v>
      </c>
      <c r="AD15" s="3">
        <v>1</v>
      </c>
      <c r="AE15" s="3">
        <v>0</v>
      </c>
      <c r="AF15" s="3">
        <v>0</v>
      </c>
      <c r="AG15" s="3">
        <v>0</v>
      </c>
      <c r="AH15" s="3" t="s">
        <v>33</v>
      </c>
      <c r="AK15" s="3">
        <v>1</v>
      </c>
    </row>
    <row r="16" spans="1:41" ht="27.75" customHeight="1">
      <c r="A16" s="3" t="s">
        <v>140</v>
      </c>
      <c r="C16" s="3" t="s">
        <v>61</v>
      </c>
      <c r="D16" s="3" t="s">
        <v>41</v>
      </c>
      <c r="E16" s="3">
        <v>1</v>
      </c>
      <c r="G16" s="3" t="s">
        <v>62</v>
      </c>
      <c r="H16" s="3">
        <v>1995</v>
      </c>
      <c r="I16" s="3" t="s">
        <v>141</v>
      </c>
      <c r="J16" s="3">
        <v>2011</v>
      </c>
      <c r="K16" s="3"/>
      <c r="L16" s="3">
        <v>2004</v>
      </c>
      <c r="M16" s="3">
        <v>2019</v>
      </c>
      <c r="N16" s="5" t="s">
        <v>490</v>
      </c>
      <c r="O16" s="3">
        <v>40</v>
      </c>
      <c r="P16" s="3">
        <f t="shared" si="0"/>
        <v>24</v>
      </c>
      <c r="Q16" s="3">
        <v>2035</v>
      </c>
      <c r="R16" s="3" t="b">
        <v>1</v>
      </c>
      <c r="S16" s="1" t="s">
        <v>142</v>
      </c>
      <c r="T16" s="3" t="s">
        <v>14</v>
      </c>
      <c r="U16" s="3">
        <v>1</v>
      </c>
      <c r="V16" s="3">
        <v>0</v>
      </c>
      <c r="W16" s="3">
        <v>0</v>
      </c>
      <c r="X16" s="3">
        <v>0</v>
      </c>
      <c r="Y16" s="3" t="s">
        <v>143</v>
      </c>
      <c r="Z16" s="3">
        <v>0</v>
      </c>
      <c r="AA16" s="3">
        <v>0</v>
      </c>
      <c r="AB16" s="3">
        <v>0</v>
      </c>
      <c r="AC16" s="3">
        <v>0</v>
      </c>
      <c r="AD16" s="3">
        <v>0</v>
      </c>
      <c r="AE16" s="3">
        <v>1</v>
      </c>
      <c r="AF16" s="3">
        <v>0</v>
      </c>
      <c r="AG16" s="3">
        <v>0</v>
      </c>
      <c r="AH16" s="3" t="s">
        <v>51</v>
      </c>
      <c r="AK16" s="3"/>
    </row>
    <row r="17" spans="1:37" ht="266">
      <c r="A17" s="3" t="s">
        <v>144</v>
      </c>
      <c r="C17" s="5" t="s">
        <v>628</v>
      </c>
      <c r="D17" s="3" t="s">
        <v>35</v>
      </c>
      <c r="E17" s="3">
        <v>2</v>
      </c>
      <c r="G17" s="3" t="s">
        <v>36</v>
      </c>
      <c r="H17" s="3">
        <v>2012</v>
      </c>
      <c r="I17" s="3" t="s">
        <v>145</v>
      </c>
      <c r="J17" s="3">
        <v>2100</v>
      </c>
      <c r="K17" s="3"/>
      <c r="L17" s="3">
        <v>2095</v>
      </c>
      <c r="M17" s="3"/>
      <c r="N17" s="5" t="s">
        <v>493</v>
      </c>
      <c r="O17" s="3"/>
      <c r="P17" s="3" t="b">
        <f t="shared" si="0"/>
        <v>0</v>
      </c>
      <c r="Q17" s="3"/>
      <c r="R17" s="3" t="b">
        <v>0</v>
      </c>
      <c r="S17" s="1" t="s">
        <v>496</v>
      </c>
      <c r="T17" s="3" t="s">
        <v>14</v>
      </c>
      <c r="U17" s="3">
        <v>1</v>
      </c>
      <c r="V17" s="3">
        <v>0</v>
      </c>
      <c r="W17" s="3">
        <v>0</v>
      </c>
      <c r="X17" s="3">
        <v>0</v>
      </c>
      <c r="Y17" s="3" t="s">
        <v>38</v>
      </c>
      <c r="Z17" s="3">
        <v>0</v>
      </c>
      <c r="AA17" s="3">
        <v>0</v>
      </c>
      <c r="AB17" s="3">
        <v>0</v>
      </c>
      <c r="AC17" s="3">
        <v>0</v>
      </c>
      <c r="AD17" s="3">
        <v>1</v>
      </c>
      <c r="AE17" s="3">
        <v>0</v>
      </c>
      <c r="AF17" s="3">
        <v>0</v>
      </c>
      <c r="AG17" s="3">
        <v>0</v>
      </c>
      <c r="AH17" s="3" t="s">
        <v>33</v>
      </c>
      <c r="AK17" s="3">
        <v>1</v>
      </c>
    </row>
    <row r="18" spans="1:37" ht="69.75" customHeight="1">
      <c r="A18" s="6" t="s">
        <v>146</v>
      </c>
      <c r="C18" s="6" t="s">
        <v>147</v>
      </c>
      <c r="D18" s="6" t="s">
        <v>103</v>
      </c>
      <c r="E18" s="6">
        <v>0</v>
      </c>
      <c r="G18" s="6" t="s">
        <v>148</v>
      </c>
      <c r="H18" s="6">
        <v>1994</v>
      </c>
      <c r="I18" s="6">
        <v>2035</v>
      </c>
      <c r="J18" s="6">
        <v>2035</v>
      </c>
      <c r="K18" s="6"/>
      <c r="L18" s="6">
        <v>2035</v>
      </c>
      <c r="M18" s="6">
        <v>2035</v>
      </c>
      <c r="N18" s="6" t="s">
        <v>569</v>
      </c>
      <c r="P18" s="3">
        <f t="shared" si="0"/>
        <v>41</v>
      </c>
      <c r="Q18" s="6" t="s">
        <v>14</v>
      </c>
      <c r="R18" s="6">
        <v>1</v>
      </c>
      <c r="S18" s="1" t="s">
        <v>568</v>
      </c>
      <c r="T18" s="6">
        <v>0</v>
      </c>
      <c r="U18" s="6">
        <v>0</v>
      </c>
      <c r="V18" s="6" t="s">
        <v>150</v>
      </c>
      <c r="W18" s="6">
        <v>0</v>
      </c>
      <c r="X18" s="6">
        <v>1</v>
      </c>
      <c r="Y18" s="6">
        <v>0</v>
      </c>
      <c r="Z18" s="6">
        <v>0</v>
      </c>
      <c r="AA18" s="6">
        <v>0</v>
      </c>
      <c r="AB18" s="6">
        <v>0</v>
      </c>
      <c r="AC18" s="6">
        <v>0</v>
      </c>
      <c r="AD18" s="6">
        <v>0</v>
      </c>
      <c r="AE18" s="6" t="s">
        <v>33</v>
      </c>
      <c r="AK18" s="6"/>
    </row>
    <row r="19" spans="1:37" ht="42" customHeight="1">
      <c r="A19" s="3" t="s">
        <v>151</v>
      </c>
      <c r="C19" s="3" t="s">
        <v>629</v>
      </c>
      <c r="D19" s="3" t="s">
        <v>35</v>
      </c>
      <c r="E19" s="3">
        <v>2</v>
      </c>
      <c r="G19" s="3" t="s">
        <v>36</v>
      </c>
      <c r="H19" s="3">
        <v>2012</v>
      </c>
      <c r="I19" s="3" t="s">
        <v>152</v>
      </c>
      <c r="J19" s="3">
        <v>2112</v>
      </c>
      <c r="K19" s="3"/>
      <c r="L19" s="3">
        <v>2112</v>
      </c>
      <c r="M19" s="3">
        <v>2112</v>
      </c>
      <c r="N19" s="5" t="s">
        <v>492</v>
      </c>
      <c r="O19" s="3">
        <v>62</v>
      </c>
      <c r="P19" s="3">
        <f t="shared" si="0"/>
        <v>100</v>
      </c>
      <c r="Q19" s="3">
        <v>2030</v>
      </c>
      <c r="R19" s="3" t="b">
        <v>0</v>
      </c>
      <c r="S19" s="11"/>
      <c r="T19" s="3" t="s">
        <v>14</v>
      </c>
      <c r="U19" s="3">
        <v>1</v>
      </c>
      <c r="V19" s="3">
        <v>0</v>
      </c>
      <c r="W19" s="3">
        <v>0</v>
      </c>
      <c r="X19" s="3">
        <v>0</v>
      </c>
      <c r="Y19" s="3" t="s">
        <v>153</v>
      </c>
      <c r="Z19" s="3">
        <v>0</v>
      </c>
      <c r="AA19" s="3">
        <v>0</v>
      </c>
      <c r="AB19" s="3">
        <v>0</v>
      </c>
      <c r="AC19" s="3">
        <v>0</v>
      </c>
      <c r="AD19" s="3">
        <v>1</v>
      </c>
      <c r="AE19" s="3">
        <v>0</v>
      </c>
      <c r="AF19" s="3">
        <v>0</v>
      </c>
      <c r="AG19" s="3">
        <v>0</v>
      </c>
      <c r="AH19" s="3" t="s">
        <v>33</v>
      </c>
      <c r="AK19" s="3">
        <v>1</v>
      </c>
    </row>
    <row r="20" spans="1:37" ht="84" customHeight="1">
      <c r="A20" s="3" t="s">
        <v>154</v>
      </c>
      <c r="C20" s="3" t="s">
        <v>61</v>
      </c>
      <c r="D20" s="3" t="s">
        <v>41</v>
      </c>
      <c r="E20" s="3">
        <v>2</v>
      </c>
      <c r="G20" s="3" t="s">
        <v>62</v>
      </c>
      <c r="H20" s="3">
        <v>1995</v>
      </c>
      <c r="I20" s="3">
        <v>2010</v>
      </c>
      <c r="J20" s="3">
        <v>2010</v>
      </c>
      <c r="K20" s="3"/>
      <c r="L20" s="3">
        <v>2010</v>
      </c>
      <c r="M20" s="3">
        <v>2010</v>
      </c>
      <c r="N20" s="5" t="s">
        <v>494</v>
      </c>
      <c r="O20" s="3">
        <v>65</v>
      </c>
      <c r="P20" s="3">
        <f t="shared" si="0"/>
        <v>15</v>
      </c>
      <c r="Q20" s="3">
        <v>2010</v>
      </c>
      <c r="R20" s="3" t="b">
        <v>0</v>
      </c>
      <c r="S20" s="1" t="s">
        <v>155</v>
      </c>
      <c r="T20" s="3" t="s">
        <v>14</v>
      </c>
      <c r="U20" s="3">
        <v>1</v>
      </c>
      <c r="V20" s="3">
        <v>0</v>
      </c>
      <c r="W20" s="3">
        <v>0</v>
      </c>
      <c r="X20" s="3">
        <v>0</v>
      </c>
      <c r="Y20" s="3" t="s">
        <v>156</v>
      </c>
      <c r="Z20" s="3">
        <v>0</v>
      </c>
      <c r="AA20" s="3">
        <v>0</v>
      </c>
      <c r="AB20" s="3">
        <v>0</v>
      </c>
      <c r="AC20" s="3">
        <v>0</v>
      </c>
      <c r="AD20" s="3">
        <v>0</v>
      </c>
      <c r="AE20" s="3">
        <v>1</v>
      </c>
      <c r="AF20" s="3">
        <v>0</v>
      </c>
      <c r="AG20" s="3">
        <v>0</v>
      </c>
      <c r="AH20" s="3" t="s">
        <v>51</v>
      </c>
      <c r="AK20" s="3"/>
    </row>
    <row r="21" spans="1:37" ht="13.5" customHeight="1">
      <c r="A21" s="3" t="s">
        <v>166</v>
      </c>
      <c r="C21" s="3" t="s">
        <v>628</v>
      </c>
      <c r="D21" s="3" t="s">
        <v>35</v>
      </c>
      <c r="E21" s="3">
        <v>2</v>
      </c>
      <c r="G21" s="3" t="s">
        <v>36</v>
      </c>
      <c r="H21" s="3">
        <v>2012</v>
      </c>
      <c r="I21" s="3" t="s">
        <v>167</v>
      </c>
      <c r="J21" s="3">
        <v>2092</v>
      </c>
      <c r="K21" s="3"/>
      <c r="L21" s="3"/>
      <c r="M21" s="3">
        <v>2092</v>
      </c>
      <c r="N21" s="5" t="s">
        <v>507</v>
      </c>
      <c r="O21" s="3"/>
      <c r="P21" s="3">
        <f t="shared" si="0"/>
        <v>80</v>
      </c>
      <c r="Q21" s="3"/>
      <c r="R21" s="3" t="b">
        <v>0</v>
      </c>
      <c r="S21" s="1" t="s">
        <v>506</v>
      </c>
      <c r="T21" s="3" t="s">
        <v>14</v>
      </c>
      <c r="U21" s="3">
        <v>1</v>
      </c>
      <c r="V21" s="3">
        <v>0</v>
      </c>
      <c r="W21" s="3">
        <v>0</v>
      </c>
      <c r="X21" s="3">
        <v>0</v>
      </c>
      <c r="Y21" s="3" t="s">
        <v>38</v>
      </c>
      <c r="Z21" s="3">
        <v>0</v>
      </c>
      <c r="AA21" s="3">
        <v>0</v>
      </c>
      <c r="AB21" s="3">
        <v>0</v>
      </c>
      <c r="AC21" s="3">
        <v>0</v>
      </c>
      <c r="AD21" s="3">
        <v>1</v>
      </c>
      <c r="AE21" s="3">
        <v>0</v>
      </c>
      <c r="AF21" s="3">
        <v>0</v>
      </c>
      <c r="AG21" s="3">
        <v>0</v>
      </c>
      <c r="AH21" s="3" t="s">
        <v>33</v>
      </c>
      <c r="AK21" s="3">
        <v>1</v>
      </c>
    </row>
    <row r="22" spans="1:37" ht="69.75" customHeight="1">
      <c r="A22" s="3" t="s">
        <v>168</v>
      </c>
      <c r="C22" s="3" t="s">
        <v>175</v>
      </c>
      <c r="D22" s="5" t="s">
        <v>103</v>
      </c>
      <c r="E22" s="3"/>
      <c r="G22" s="3" t="s">
        <v>47</v>
      </c>
      <c r="H22" s="3">
        <v>1962</v>
      </c>
      <c r="I22" s="3" t="s">
        <v>176</v>
      </c>
      <c r="J22" s="3">
        <v>1978</v>
      </c>
      <c r="K22" s="3"/>
      <c r="L22" s="3">
        <v>1978</v>
      </c>
      <c r="M22" s="3">
        <v>1978</v>
      </c>
      <c r="N22" s="5" t="s">
        <v>526</v>
      </c>
      <c r="O22" s="3">
        <v>46</v>
      </c>
      <c r="P22" s="3">
        <f t="shared" si="0"/>
        <v>16</v>
      </c>
      <c r="Q22" s="3">
        <v>1996</v>
      </c>
      <c r="R22" s="3" t="b">
        <v>1</v>
      </c>
      <c r="S22" s="1" t="s">
        <v>177</v>
      </c>
      <c r="T22" s="3" t="s">
        <v>178</v>
      </c>
      <c r="U22" s="3">
        <v>1</v>
      </c>
      <c r="V22" s="3">
        <v>0</v>
      </c>
      <c r="W22" s="3">
        <v>1</v>
      </c>
      <c r="X22" s="3">
        <v>0</v>
      </c>
      <c r="Y22" s="3" t="s">
        <v>179</v>
      </c>
      <c r="Z22" s="3">
        <v>0</v>
      </c>
      <c r="AA22" s="3">
        <v>0</v>
      </c>
      <c r="AB22" s="3">
        <v>1</v>
      </c>
      <c r="AC22" s="3">
        <v>0</v>
      </c>
      <c r="AD22" s="3">
        <v>0</v>
      </c>
      <c r="AE22" s="3">
        <v>0</v>
      </c>
      <c r="AF22" s="3">
        <v>0</v>
      </c>
      <c r="AG22" s="3">
        <v>0</v>
      </c>
      <c r="AH22" s="3" t="s">
        <v>51</v>
      </c>
      <c r="AK22" s="3"/>
    </row>
    <row r="23" spans="1:37" ht="14">
      <c r="A23" s="3" t="s">
        <v>185</v>
      </c>
      <c r="C23" s="3" t="s">
        <v>632</v>
      </c>
      <c r="D23" s="3" t="s">
        <v>46</v>
      </c>
      <c r="E23" s="3">
        <v>2</v>
      </c>
      <c r="G23" s="3" t="s">
        <v>36</v>
      </c>
      <c r="H23" s="3">
        <v>2012</v>
      </c>
      <c r="I23" s="3" t="s">
        <v>187</v>
      </c>
      <c r="J23" s="3">
        <v>2030</v>
      </c>
      <c r="K23" s="3"/>
      <c r="L23" s="3">
        <v>2030</v>
      </c>
      <c r="M23" s="3">
        <v>2030</v>
      </c>
      <c r="N23" s="5" t="s">
        <v>528</v>
      </c>
      <c r="O23" s="3"/>
      <c r="P23" s="3">
        <f t="shared" si="0"/>
        <v>18</v>
      </c>
      <c r="Q23" s="3"/>
      <c r="R23" s="3"/>
      <c r="S23" s="11"/>
      <c r="T23" s="3" t="s">
        <v>14</v>
      </c>
      <c r="U23" s="3">
        <v>1</v>
      </c>
      <c r="V23" s="3">
        <v>0</v>
      </c>
      <c r="W23" s="3">
        <v>0</v>
      </c>
      <c r="X23" s="3">
        <v>0</v>
      </c>
      <c r="Y23" s="3" t="s">
        <v>188</v>
      </c>
      <c r="Z23" s="3">
        <v>0</v>
      </c>
      <c r="AA23" s="3">
        <v>0</v>
      </c>
      <c r="AB23" s="3">
        <v>0</v>
      </c>
      <c r="AC23" s="3">
        <v>0</v>
      </c>
      <c r="AD23" s="3">
        <v>1</v>
      </c>
      <c r="AE23" s="3">
        <v>0</v>
      </c>
      <c r="AF23" s="3">
        <v>0</v>
      </c>
      <c r="AG23" s="3">
        <v>0</v>
      </c>
      <c r="AH23" s="3" t="s">
        <v>33</v>
      </c>
      <c r="AK23" s="3">
        <v>1</v>
      </c>
    </row>
    <row r="24" spans="1:37" ht="97.5" customHeight="1">
      <c r="A24" s="3" t="s">
        <v>195</v>
      </c>
      <c r="C24" s="3" t="s">
        <v>196</v>
      </c>
      <c r="D24" s="3" t="s">
        <v>103</v>
      </c>
      <c r="E24" s="3">
        <v>0</v>
      </c>
      <c r="G24" s="3" t="s">
        <v>47</v>
      </c>
      <c r="H24" s="3">
        <v>2004</v>
      </c>
      <c r="I24" s="3" t="s">
        <v>197</v>
      </c>
      <c r="J24" s="3">
        <v>2029</v>
      </c>
      <c r="K24" s="3"/>
      <c r="L24" s="3"/>
      <c r="M24" s="3">
        <v>2054</v>
      </c>
      <c r="N24" s="5" t="s">
        <v>529</v>
      </c>
      <c r="O24" s="3">
        <v>47</v>
      </c>
      <c r="P24" s="3">
        <f t="shared" si="0"/>
        <v>50</v>
      </c>
      <c r="Q24" s="3">
        <v>2037</v>
      </c>
      <c r="R24" s="3" t="b">
        <v>1</v>
      </c>
      <c r="S24" s="1" t="s">
        <v>198</v>
      </c>
      <c r="T24" s="3" t="s">
        <v>199</v>
      </c>
      <c r="U24" s="3">
        <v>1</v>
      </c>
      <c r="V24" s="3">
        <v>0</v>
      </c>
      <c r="W24" s="3">
        <v>1</v>
      </c>
      <c r="X24" s="3">
        <v>1</v>
      </c>
      <c r="Y24" s="3" t="s">
        <v>200</v>
      </c>
      <c r="Z24" s="3">
        <v>0</v>
      </c>
      <c r="AA24" s="3">
        <v>0</v>
      </c>
      <c r="AB24" s="3">
        <v>1</v>
      </c>
      <c r="AC24" s="3">
        <v>0</v>
      </c>
      <c r="AD24" s="3">
        <v>1</v>
      </c>
      <c r="AE24" s="3">
        <v>0</v>
      </c>
      <c r="AF24" s="3">
        <v>0</v>
      </c>
      <c r="AG24" s="3">
        <v>0</v>
      </c>
      <c r="AH24" s="3" t="s">
        <v>33</v>
      </c>
      <c r="AK24" s="3"/>
    </row>
    <row r="25" spans="1:37" ht="97.5" customHeight="1">
      <c r="A25" s="3" t="s">
        <v>206</v>
      </c>
      <c r="C25" s="3" t="s">
        <v>207</v>
      </c>
      <c r="D25" s="3" t="s">
        <v>103</v>
      </c>
      <c r="E25" s="3">
        <v>0</v>
      </c>
      <c r="G25" s="3" t="s">
        <v>31</v>
      </c>
      <c r="H25" s="3">
        <v>2001</v>
      </c>
      <c r="I25" s="3" t="s">
        <v>209</v>
      </c>
      <c r="J25" s="3">
        <v>2050</v>
      </c>
      <c r="K25" s="3"/>
      <c r="L25" s="3"/>
      <c r="M25" s="3">
        <v>2101</v>
      </c>
      <c r="N25" s="5" t="s">
        <v>530</v>
      </c>
      <c r="O25" s="3"/>
      <c r="P25" s="3">
        <f t="shared" si="0"/>
        <v>100</v>
      </c>
      <c r="Q25" s="3"/>
      <c r="R25" s="3"/>
      <c r="S25" s="1" t="s">
        <v>210</v>
      </c>
      <c r="T25" s="3" t="s">
        <v>211</v>
      </c>
      <c r="U25" s="3">
        <v>1</v>
      </c>
      <c r="V25" s="3">
        <v>0</v>
      </c>
      <c r="W25" s="3">
        <v>0</v>
      </c>
      <c r="X25" s="3">
        <v>0</v>
      </c>
      <c r="Y25" s="3" t="s">
        <v>212</v>
      </c>
      <c r="Z25" s="3">
        <v>0</v>
      </c>
      <c r="AA25" s="3">
        <v>0</v>
      </c>
      <c r="AB25" s="3">
        <v>0</v>
      </c>
      <c r="AC25" s="3">
        <v>0</v>
      </c>
      <c r="AD25" s="3">
        <v>0</v>
      </c>
      <c r="AE25" s="3">
        <v>1</v>
      </c>
      <c r="AF25" s="3">
        <v>0</v>
      </c>
      <c r="AG25" s="3">
        <v>0</v>
      </c>
      <c r="AH25" s="3" t="s">
        <v>33</v>
      </c>
      <c r="AK25" s="3"/>
    </row>
    <row r="26" spans="1:37" ht="168" customHeight="1">
      <c r="A26" s="3" t="s">
        <v>213</v>
      </c>
      <c r="C26" s="5" t="s">
        <v>214</v>
      </c>
      <c r="D26" s="3" t="s">
        <v>103</v>
      </c>
      <c r="E26" s="3">
        <v>0</v>
      </c>
      <c r="G26" s="3" t="s">
        <v>215</v>
      </c>
      <c r="H26" s="3">
        <v>2006</v>
      </c>
      <c r="I26" s="3">
        <v>2100</v>
      </c>
      <c r="J26" s="3">
        <v>2100</v>
      </c>
      <c r="K26" s="3"/>
      <c r="L26" s="3">
        <v>2100</v>
      </c>
      <c r="M26" s="3">
        <v>2100</v>
      </c>
      <c r="N26" s="5" t="s">
        <v>531</v>
      </c>
      <c r="O26" s="3">
        <v>61</v>
      </c>
      <c r="P26" s="3">
        <f t="shared" si="0"/>
        <v>94</v>
      </c>
      <c r="Q26" s="3">
        <v>2025</v>
      </c>
      <c r="R26" s="3" t="b">
        <v>0</v>
      </c>
      <c r="S26" s="1" t="s">
        <v>532</v>
      </c>
      <c r="T26" s="3" t="s">
        <v>14</v>
      </c>
      <c r="U26" s="3">
        <v>1</v>
      </c>
      <c r="V26" s="3">
        <v>0</v>
      </c>
      <c r="W26" s="3">
        <v>0</v>
      </c>
      <c r="X26" s="3">
        <v>0</v>
      </c>
      <c r="Y26" s="3" t="s">
        <v>23</v>
      </c>
      <c r="Z26" s="3">
        <v>0</v>
      </c>
      <c r="AA26" s="3">
        <v>0</v>
      </c>
      <c r="AB26" s="3">
        <v>0</v>
      </c>
      <c r="AC26" s="3">
        <v>0</v>
      </c>
      <c r="AD26" s="3">
        <v>1</v>
      </c>
      <c r="AE26" s="3">
        <v>0</v>
      </c>
      <c r="AF26" s="3">
        <v>0</v>
      </c>
      <c r="AG26" s="3">
        <v>0</v>
      </c>
      <c r="AH26" s="3" t="s">
        <v>216</v>
      </c>
      <c r="AK26" s="3"/>
    </row>
    <row r="27" spans="1:37" ht="42" customHeight="1">
      <c r="A27" s="3" t="s">
        <v>217</v>
      </c>
      <c r="C27" s="3" t="s">
        <v>218</v>
      </c>
      <c r="D27" s="3" t="s">
        <v>46</v>
      </c>
      <c r="E27" s="3">
        <v>0</v>
      </c>
      <c r="G27" s="3" t="s">
        <v>31</v>
      </c>
      <c r="H27" s="3">
        <v>2012</v>
      </c>
      <c r="I27" s="3" t="s">
        <v>219</v>
      </c>
      <c r="J27" s="3">
        <v>2099</v>
      </c>
      <c r="K27" s="3"/>
      <c r="L27" s="3">
        <v>2042</v>
      </c>
      <c r="M27" s="3">
        <v>2042</v>
      </c>
      <c r="N27" s="5" t="s">
        <v>533</v>
      </c>
      <c r="O27" s="3">
        <v>45</v>
      </c>
      <c r="P27" s="3">
        <f t="shared" si="0"/>
        <v>30</v>
      </c>
      <c r="Q27" s="3">
        <v>2047</v>
      </c>
      <c r="R27" s="3" t="b">
        <v>0</v>
      </c>
      <c r="S27" s="1" t="s">
        <v>220</v>
      </c>
      <c r="T27" s="3" t="s">
        <v>221</v>
      </c>
      <c r="U27" s="3">
        <v>1</v>
      </c>
      <c r="V27" s="3">
        <v>0</v>
      </c>
      <c r="W27" s="3">
        <v>0</v>
      </c>
      <c r="X27" s="3">
        <v>0</v>
      </c>
      <c r="Y27" s="3" t="s">
        <v>222</v>
      </c>
      <c r="Z27" s="3">
        <v>0</v>
      </c>
      <c r="AA27" s="3">
        <v>1</v>
      </c>
      <c r="AB27" s="3">
        <v>0</v>
      </c>
      <c r="AC27" s="3">
        <v>0</v>
      </c>
      <c r="AD27" s="3">
        <v>0</v>
      </c>
      <c r="AE27" s="3">
        <v>0</v>
      </c>
      <c r="AF27" s="3">
        <v>0</v>
      </c>
      <c r="AG27" s="3">
        <v>0</v>
      </c>
      <c r="AH27" s="3" t="s">
        <v>33</v>
      </c>
      <c r="AK27" s="3"/>
    </row>
    <row r="28" spans="1:37" ht="98" customHeight="1">
      <c r="A28" s="3" t="s">
        <v>223</v>
      </c>
      <c r="C28" s="3" t="s">
        <v>224</v>
      </c>
      <c r="D28" s="3" t="s">
        <v>35</v>
      </c>
      <c r="E28" s="3">
        <v>1</v>
      </c>
      <c r="G28" s="3" t="s">
        <v>225</v>
      </c>
      <c r="H28" s="3">
        <v>2008</v>
      </c>
      <c r="I28" s="3" t="s">
        <v>226</v>
      </c>
      <c r="J28" s="3">
        <v>2048</v>
      </c>
      <c r="K28" s="3"/>
      <c r="L28" s="3">
        <v>2048</v>
      </c>
      <c r="M28" s="3">
        <v>2048</v>
      </c>
      <c r="N28" s="5" t="s">
        <v>534</v>
      </c>
      <c r="O28" s="3"/>
      <c r="P28" s="3">
        <f t="shared" si="0"/>
        <v>40</v>
      </c>
      <c r="Q28" s="3"/>
      <c r="R28" s="3"/>
      <c r="S28" s="1" t="s">
        <v>227</v>
      </c>
      <c r="T28" s="3" t="s">
        <v>228</v>
      </c>
      <c r="U28" s="3">
        <v>1</v>
      </c>
      <c r="V28" s="3">
        <v>0</v>
      </c>
      <c r="W28" s="3">
        <v>1</v>
      </c>
      <c r="X28" s="3">
        <v>0</v>
      </c>
      <c r="Y28" s="3" t="s">
        <v>229</v>
      </c>
      <c r="Z28" s="3">
        <v>0</v>
      </c>
      <c r="AA28" s="3">
        <v>1</v>
      </c>
      <c r="AB28" s="3">
        <v>1</v>
      </c>
      <c r="AC28" s="3">
        <v>0</v>
      </c>
      <c r="AD28" s="3">
        <v>0</v>
      </c>
      <c r="AE28" s="3">
        <v>0</v>
      </c>
      <c r="AF28" s="3">
        <v>0</v>
      </c>
      <c r="AG28" s="3">
        <v>0</v>
      </c>
      <c r="AH28" s="3" t="s">
        <v>230</v>
      </c>
      <c r="AK28" s="3"/>
    </row>
    <row r="29" spans="1:37" ht="56">
      <c r="A29" s="5" t="s">
        <v>465</v>
      </c>
      <c r="C29" s="5" t="s">
        <v>462</v>
      </c>
      <c r="D29" s="5" t="s">
        <v>103</v>
      </c>
      <c r="E29" s="3">
        <v>2</v>
      </c>
      <c r="G29" s="5" t="s">
        <v>463</v>
      </c>
      <c r="H29" s="3">
        <v>2002</v>
      </c>
      <c r="I29" s="5" t="s">
        <v>466</v>
      </c>
      <c r="J29" s="3"/>
      <c r="K29" s="3"/>
      <c r="L29" s="3">
        <v>2009</v>
      </c>
      <c r="M29" s="3"/>
      <c r="N29" s="5" t="s">
        <v>535</v>
      </c>
      <c r="O29" s="3">
        <v>62</v>
      </c>
      <c r="P29" s="3" t="b">
        <f t="shared" si="0"/>
        <v>0</v>
      </c>
      <c r="Q29" s="3">
        <v>2028</v>
      </c>
      <c r="R29" s="3" t="b">
        <v>0</v>
      </c>
      <c r="S29" s="1" t="s">
        <v>464</v>
      </c>
      <c r="T29" s="3" t="s">
        <v>14</v>
      </c>
      <c r="U29" s="3">
        <v>1</v>
      </c>
      <c r="V29" s="3">
        <v>0</v>
      </c>
      <c r="W29" s="3">
        <v>0</v>
      </c>
      <c r="X29" s="3">
        <v>0</v>
      </c>
      <c r="Y29" s="3" t="s">
        <v>25</v>
      </c>
      <c r="Z29" s="3">
        <v>0</v>
      </c>
      <c r="AA29" s="3">
        <v>0</v>
      </c>
      <c r="AB29" s="3">
        <v>0</v>
      </c>
      <c r="AC29" s="3">
        <v>0</v>
      </c>
      <c r="AD29" s="3">
        <v>0</v>
      </c>
      <c r="AE29" s="3">
        <v>0</v>
      </c>
      <c r="AF29" s="3">
        <v>1</v>
      </c>
      <c r="AG29" s="3">
        <v>0</v>
      </c>
      <c r="AH29" s="3" t="s">
        <v>33</v>
      </c>
      <c r="AK29" s="5"/>
    </row>
    <row r="30" spans="1:37" ht="97.5" customHeight="1">
      <c r="A30" t="s">
        <v>522</v>
      </c>
      <c r="C30" t="s">
        <v>516</v>
      </c>
      <c r="D30" t="s">
        <v>41</v>
      </c>
      <c r="H30">
        <v>2012</v>
      </c>
      <c r="L30">
        <v>2035</v>
      </c>
      <c r="M30">
        <v>2035</v>
      </c>
      <c r="N30" t="s">
        <v>524</v>
      </c>
      <c r="P30" s="3">
        <f t="shared" si="0"/>
        <v>23</v>
      </c>
      <c r="AK30">
        <v>1</v>
      </c>
    </row>
    <row r="31" spans="1:37" ht="42" customHeight="1">
      <c r="A31" s="3" t="s">
        <v>231</v>
      </c>
      <c r="C31" s="3" t="s">
        <v>628</v>
      </c>
      <c r="D31" s="3" t="s">
        <v>35</v>
      </c>
      <c r="E31" s="3">
        <v>2</v>
      </c>
      <c r="G31" s="3" t="s">
        <v>36</v>
      </c>
      <c r="H31" s="3">
        <v>2012</v>
      </c>
      <c r="I31" s="3" t="s">
        <v>232</v>
      </c>
      <c r="J31" s="3">
        <v>2200</v>
      </c>
      <c r="K31" s="3"/>
      <c r="L31" s="3">
        <v>2200</v>
      </c>
      <c r="M31" s="3">
        <v>2200</v>
      </c>
      <c r="N31" s="5" t="s">
        <v>501</v>
      </c>
      <c r="O31" s="3"/>
      <c r="P31" s="3">
        <f t="shared" si="0"/>
        <v>188</v>
      </c>
      <c r="Q31" s="3"/>
      <c r="R31" s="3" t="b">
        <v>0</v>
      </c>
      <c r="S31" s="1" t="s">
        <v>502</v>
      </c>
      <c r="T31" s="3" t="s">
        <v>14</v>
      </c>
      <c r="U31" s="3">
        <v>1</v>
      </c>
      <c r="V31" s="3">
        <v>0</v>
      </c>
      <c r="W31" s="3">
        <v>0</v>
      </c>
      <c r="X31" s="3">
        <v>0</v>
      </c>
      <c r="Y31" s="3" t="s">
        <v>38</v>
      </c>
      <c r="Z31" s="3">
        <v>0</v>
      </c>
      <c r="AA31" s="3">
        <v>0</v>
      </c>
      <c r="AB31" s="3">
        <v>0</v>
      </c>
      <c r="AC31" s="3">
        <v>0</v>
      </c>
      <c r="AD31" s="3">
        <v>1</v>
      </c>
      <c r="AE31" s="3">
        <v>0</v>
      </c>
      <c r="AF31" s="3">
        <v>0</v>
      </c>
      <c r="AG31" s="3">
        <v>0</v>
      </c>
      <c r="AH31" s="3" t="s">
        <v>33</v>
      </c>
      <c r="AK31" s="3">
        <v>1</v>
      </c>
    </row>
    <row r="32" spans="1:37" ht="56">
      <c r="A32" s="3" t="s">
        <v>233</v>
      </c>
      <c r="C32" s="5" t="s">
        <v>462</v>
      </c>
      <c r="D32" s="3" t="s">
        <v>41</v>
      </c>
      <c r="E32" s="3">
        <v>2</v>
      </c>
      <c r="G32" s="5" t="s">
        <v>463</v>
      </c>
      <c r="H32" s="3">
        <v>2002</v>
      </c>
      <c r="I32" s="3" t="s">
        <v>247</v>
      </c>
      <c r="J32" s="3">
        <v>2029</v>
      </c>
      <c r="K32" s="3"/>
      <c r="L32" s="3"/>
      <c r="M32" s="3">
        <v>2029</v>
      </c>
      <c r="N32" s="5" t="s">
        <v>536</v>
      </c>
      <c r="O32" s="3">
        <v>62</v>
      </c>
      <c r="P32" s="3">
        <f t="shared" si="0"/>
        <v>27</v>
      </c>
      <c r="Q32" s="3">
        <v>2028</v>
      </c>
      <c r="R32" s="3" t="b">
        <v>0</v>
      </c>
      <c r="S32" s="1" t="s">
        <v>464</v>
      </c>
      <c r="T32" s="3" t="s">
        <v>14</v>
      </c>
      <c r="U32" s="3">
        <v>1</v>
      </c>
      <c r="V32" s="3">
        <v>0</v>
      </c>
      <c r="W32" s="3">
        <v>0</v>
      </c>
      <c r="X32" s="3">
        <v>0</v>
      </c>
      <c r="Y32" s="3" t="s">
        <v>25</v>
      </c>
      <c r="Z32" s="3">
        <v>0</v>
      </c>
      <c r="AA32" s="3">
        <v>0</v>
      </c>
      <c r="AB32" s="3">
        <v>0</v>
      </c>
      <c r="AC32" s="3">
        <v>0</v>
      </c>
      <c r="AD32" s="3">
        <v>0</v>
      </c>
      <c r="AE32" s="3">
        <v>0</v>
      </c>
      <c r="AF32" s="3">
        <v>1</v>
      </c>
      <c r="AG32" s="3">
        <v>0</v>
      </c>
      <c r="AH32" s="3" t="s">
        <v>33</v>
      </c>
      <c r="AK32" s="3"/>
    </row>
    <row r="33" spans="1:37" ht="42" customHeight="1">
      <c r="A33" t="s">
        <v>510</v>
      </c>
      <c r="C33" t="s">
        <v>631</v>
      </c>
      <c r="D33" t="s">
        <v>35</v>
      </c>
      <c r="H33">
        <v>2012</v>
      </c>
      <c r="L33">
        <v>2062</v>
      </c>
      <c r="M33">
        <v>2062</v>
      </c>
      <c r="N33" t="s">
        <v>511</v>
      </c>
      <c r="P33" s="3">
        <f t="shared" si="0"/>
        <v>50</v>
      </c>
      <c r="S33" t="s">
        <v>512</v>
      </c>
      <c r="AK33">
        <v>1</v>
      </c>
    </row>
    <row r="34" spans="1:37" ht="13.5" customHeight="1">
      <c r="A34" s="3" t="s">
        <v>255</v>
      </c>
      <c r="C34" s="3" t="s">
        <v>635</v>
      </c>
      <c r="D34" s="3" t="s">
        <v>35</v>
      </c>
      <c r="E34" s="3">
        <v>2</v>
      </c>
      <c r="G34" s="3" t="s">
        <v>36</v>
      </c>
      <c r="H34" s="3">
        <v>2011</v>
      </c>
      <c r="I34" s="3" t="s">
        <v>256</v>
      </c>
      <c r="J34" s="3">
        <v>2062</v>
      </c>
      <c r="K34" s="3"/>
      <c r="L34" s="3">
        <v>2062</v>
      </c>
      <c r="M34" s="3">
        <v>2062</v>
      </c>
      <c r="N34" s="5" t="s">
        <v>538</v>
      </c>
      <c r="O34" s="3">
        <v>45</v>
      </c>
      <c r="P34" s="3">
        <f t="shared" si="0"/>
        <v>51</v>
      </c>
      <c r="Q34" s="3">
        <v>2046</v>
      </c>
      <c r="R34" s="3" t="b">
        <v>0</v>
      </c>
      <c r="S34" s="11"/>
      <c r="T34" s="3" t="s">
        <v>14</v>
      </c>
      <c r="U34" s="3">
        <v>1</v>
      </c>
      <c r="V34" s="3">
        <v>0</v>
      </c>
      <c r="W34" s="3">
        <v>0</v>
      </c>
      <c r="X34" s="3">
        <v>0</v>
      </c>
      <c r="Y34" s="3" t="s">
        <v>38</v>
      </c>
      <c r="Z34" s="3">
        <v>0</v>
      </c>
      <c r="AA34" s="3">
        <v>0</v>
      </c>
      <c r="AB34" s="3">
        <v>0</v>
      </c>
      <c r="AC34" s="3">
        <v>0</v>
      </c>
      <c r="AD34" s="3">
        <v>1</v>
      </c>
      <c r="AE34" s="3">
        <v>0</v>
      </c>
      <c r="AF34" s="3">
        <v>0</v>
      </c>
      <c r="AG34" s="3">
        <v>0</v>
      </c>
      <c r="AH34" s="3" t="s">
        <v>33</v>
      </c>
      <c r="AK34" s="3">
        <v>1</v>
      </c>
    </row>
    <row r="35" spans="1:37" ht="13.5" customHeight="1">
      <c r="A35" s="3" t="s">
        <v>257</v>
      </c>
      <c r="C35" s="3" t="s">
        <v>628</v>
      </c>
      <c r="D35" s="3" t="s">
        <v>46</v>
      </c>
      <c r="E35" s="3">
        <v>2</v>
      </c>
      <c r="G35" s="3" t="s">
        <v>36</v>
      </c>
      <c r="H35" s="3">
        <v>2012</v>
      </c>
      <c r="I35" s="3" t="s">
        <v>258</v>
      </c>
      <c r="J35" s="3">
        <v>2020</v>
      </c>
      <c r="K35" s="3"/>
      <c r="L35" s="3">
        <v>2020</v>
      </c>
      <c r="M35" s="3">
        <v>2020</v>
      </c>
      <c r="N35" s="5" t="s">
        <v>539</v>
      </c>
      <c r="O35" s="3"/>
      <c r="P35" s="3">
        <f t="shared" si="0"/>
        <v>8</v>
      </c>
      <c r="Q35" s="3"/>
      <c r="R35" s="3"/>
      <c r="S35" s="11"/>
      <c r="T35" s="3" t="s">
        <v>14</v>
      </c>
      <c r="U35" s="3">
        <v>1</v>
      </c>
      <c r="V35" s="3">
        <v>0</v>
      </c>
      <c r="W35" s="3">
        <v>0</v>
      </c>
      <c r="X35" s="3">
        <v>0</v>
      </c>
      <c r="Y35" s="3" t="s">
        <v>188</v>
      </c>
      <c r="Z35" s="3">
        <v>0</v>
      </c>
      <c r="AA35" s="3">
        <v>0</v>
      </c>
      <c r="AB35" s="3">
        <v>0</v>
      </c>
      <c r="AC35" s="3">
        <v>0</v>
      </c>
      <c r="AD35" s="3">
        <v>1</v>
      </c>
      <c r="AE35" s="3">
        <v>0</v>
      </c>
      <c r="AF35" s="3">
        <v>0</v>
      </c>
      <c r="AG35" s="3">
        <v>0</v>
      </c>
      <c r="AH35" s="3" t="s">
        <v>33</v>
      </c>
      <c r="AK35" s="3">
        <v>1</v>
      </c>
    </row>
    <row r="36" spans="1:37" ht="13.5" customHeight="1">
      <c r="A36" t="s">
        <v>508</v>
      </c>
      <c r="C36" t="s">
        <v>628</v>
      </c>
      <c r="D36" t="s">
        <v>35</v>
      </c>
      <c r="H36">
        <v>2012</v>
      </c>
      <c r="L36">
        <v>2112</v>
      </c>
      <c r="M36">
        <v>2112</v>
      </c>
      <c r="N36" t="s">
        <v>570</v>
      </c>
      <c r="P36" s="3">
        <f t="shared" si="0"/>
        <v>100</v>
      </c>
      <c r="S36" t="s">
        <v>509</v>
      </c>
      <c r="AK36">
        <v>1</v>
      </c>
    </row>
    <row r="37" spans="1:37" ht="42" customHeight="1">
      <c r="A37" s="3" t="s">
        <v>259</v>
      </c>
      <c r="C37" s="3" t="s">
        <v>260</v>
      </c>
      <c r="D37" s="5" t="s">
        <v>35</v>
      </c>
      <c r="E37" s="3">
        <v>0</v>
      </c>
      <c r="G37" s="3" t="s">
        <v>31</v>
      </c>
      <c r="H37" s="3">
        <v>2007</v>
      </c>
      <c r="I37" s="3" t="s">
        <v>262</v>
      </c>
      <c r="J37" s="3">
        <v>2053</v>
      </c>
      <c r="K37" s="3"/>
      <c r="L37" s="3"/>
      <c r="M37" s="3">
        <v>2100</v>
      </c>
      <c r="N37" s="5" t="s">
        <v>540</v>
      </c>
      <c r="O37" s="3"/>
      <c r="P37" s="3">
        <f t="shared" si="0"/>
        <v>93</v>
      </c>
      <c r="Q37" s="3"/>
      <c r="R37" s="3"/>
      <c r="S37" s="1" t="s">
        <v>263</v>
      </c>
      <c r="T37" s="3" t="s">
        <v>264</v>
      </c>
      <c r="U37" s="3">
        <v>1</v>
      </c>
      <c r="V37" s="3">
        <v>0</v>
      </c>
      <c r="W37" s="3">
        <v>0</v>
      </c>
      <c r="X37" s="3">
        <v>1</v>
      </c>
      <c r="Y37" s="3" t="s">
        <v>23</v>
      </c>
      <c r="Z37" s="3">
        <v>0</v>
      </c>
      <c r="AA37" s="3">
        <v>0</v>
      </c>
      <c r="AB37" s="3">
        <v>0</v>
      </c>
      <c r="AC37" s="3">
        <v>0</v>
      </c>
      <c r="AD37" s="3">
        <v>1</v>
      </c>
      <c r="AE37" s="3">
        <v>0</v>
      </c>
      <c r="AF37" s="3">
        <v>0</v>
      </c>
      <c r="AG37" s="3">
        <v>0</v>
      </c>
      <c r="AH37" s="3" t="s">
        <v>33</v>
      </c>
      <c r="AK37" s="3"/>
    </row>
    <row r="38" spans="1:37" ht="182">
      <c r="A38" s="5" t="s">
        <v>446</v>
      </c>
      <c r="C38" s="3" t="s">
        <v>447</v>
      </c>
      <c r="D38" s="5" t="s">
        <v>35</v>
      </c>
      <c r="E38" s="3">
        <v>2</v>
      </c>
      <c r="G38" s="3" t="s">
        <v>31</v>
      </c>
      <c r="H38" s="3">
        <v>1970</v>
      </c>
      <c r="I38" s="3" t="s">
        <v>448</v>
      </c>
      <c r="J38" s="3">
        <v>1993</v>
      </c>
      <c r="K38" s="3"/>
      <c r="L38" s="3">
        <v>1976</v>
      </c>
      <c r="M38" s="3">
        <v>1976</v>
      </c>
      <c r="N38" s="5" t="s">
        <v>572</v>
      </c>
      <c r="O38" s="3">
        <v>47</v>
      </c>
      <c r="P38" s="3">
        <f t="shared" si="0"/>
        <v>6</v>
      </c>
      <c r="Q38" s="3">
        <v>2003</v>
      </c>
      <c r="R38" s="3" t="b">
        <v>1</v>
      </c>
      <c r="S38" s="1" t="s">
        <v>449</v>
      </c>
      <c r="T38" s="3" t="s">
        <v>450</v>
      </c>
      <c r="U38" s="3">
        <v>1</v>
      </c>
      <c r="V38" s="3">
        <v>1</v>
      </c>
      <c r="W38" s="3">
        <v>0</v>
      </c>
      <c r="X38" s="3">
        <v>0</v>
      </c>
      <c r="Y38" s="3" t="s">
        <v>451</v>
      </c>
      <c r="Z38" s="3">
        <v>0</v>
      </c>
      <c r="AA38" s="3">
        <v>0</v>
      </c>
      <c r="AB38" s="3">
        <v>1</v>
      </c>
      <c r="AC38" s="3">
        <v>1</v>
      </c>
      <c r="AD38" s="3">
        <v>1</v>
      </c>
      <c r="AE38" s="3">
        <v>0</v>
      </c>
      <c r="AF38" s="3">
        <v>0</v>
      </c>
      <c r="AG38" s="3">
        <v>0</v>
      </c>
      <c r="AH38" s="3" t="s">
        <v>33</v>
      </c>
      <c r="AK38" s="5"/>
    </row>
    <row r="39" spans="1:37" ht="13.5" customHeight="1">
      <c r="A39" s="3" t="s">
        <v>270</v>
      </c>
      <c r="C39" s="3" t="s">
        <v>271</v>
      </c>
      <c r="D39" s="5" t="s">
        <v>35</v>
      </c>
      <c r="E39" s="3">
        <v>1</v>
      </c>
      <c r="G39" s="3" t="s">
        <v>47</v>
      </c>
      <c r="H39" s="3">
        <v>1967</v>
      </c>
      <c r="I39" s="3" t="s">
        <v>272</v>
      </c>
      <c r="J39" s="3">
        <v>1997</v>
      </c>
      <c r="K39" s="3"/>
      <c r="L39" s="3"/>
      <c r="M39" s="3">
        <v>1992</v>
      </c>
      <c r="N39" s="5" t="s">
        <v>577</v>
      </c>
      <c r="O39" s="3">
        <v>40</v>
      </c>
      <c r="P39" s="3">
        <f t="shared" si="0"/>
        <v>25</v>
      </c>
      <c r="Q39" s="3">
        <v>2007</v>
      </c>
      <c r="R39" s="3" t="b">
        <v>1</v>
      </c>
      <c r="S39" s="1" t="s">
        <v>273</v>
      </c>
      <c r="T39" s="3" t="s">
        <v>14</v>
      </c>
      <c r="U39" s="3">
        <v>1</v>
      </c>
      <c r="V39" s="3">
        <v>0</v>
      </c>
      <c r="W39" s="3">
        <v>0</v>
      </c>
      <c r="X39" s="3">
        <v>0</v>
      </c>
      <c r="Y39" s="3" t="s">
        <v>23</v>
      </c>
      <c r="Z39" s="3">
        <v>0</v>
      </c>
      <c r="AA39" s="3">
        <v>0</v>
      </c>
      <c r="AB39" s="3">
        <v>0</v>
      </c>
      <c r="AC39" s="3">
        <v>0</v>
      </c>
      <c r="AD39" s="3">
        <v>1</v>
      </c>
      <c r="AE39" s="3">
        <v>0</v>
      </c>
      <c r="AF39" s="3">
        <v>0</v>
      </c>
      <c r="AG39" s="3">
        <v>0</v>
      </c>
      <c r="AH39" s="3" t="s">
        <v>51</v>
      </c>
      <c r="AK39" s="3"/>
    </row>
    <row r="40" spans="1:37" ht="42" customHeight="1">
      <c r="A40" s="3" t="s">
        <v>274</v>
      </c>
      <c r="C40" s="5" t="s">
        <v>275</v>
      </c>
      <c r="D40" s="5" t="s">
        <v>35</v>
      </c>
      <c r="E40" s="3">
        <v>2</v>
      </c>
      <c r="G40" s="3" t="s">
        <v>276</v>
      </c>
      <c r="H40" s="3">
        <v>1977</v>
      </c>
      <c r="I40" s="3">
        <v>1987</v>
      </c>
      <c r="J40" s="3">
        <v>1987</v>
      </c>
      <c r="K40" s="3"/>
      <c r="L40" s="3">
        <v>1987</v>
      </c>
      <c r="M40" s="3">
        <v>1987</v>
      </c>
      <c r="N40" s="5" t="s">
        <v>543</v>
      </c>
      <c r="O40" s="3">
        <v>29</v>
      </c>
      <c r="P40" s="3">
        <f t="shared" si="0"/>
        <v>10</v>
      </c>
      <c r="Q40" s="3">
        <v>2028</v>
      </c>
      <c r="R40" s="3" t="b">
        <v>1</v>
      </c>
      <c r="S40" s="1" t="s">
        <v>277</v>
      </c>
      <c r="T40" s="3" t="s">
        <v>278</v>
      </c>
      <c r="U40" s="3">
        <v>1</v>
      </c>
      <c r="V40" s="3">
        <v>0</v>
      </c>
      <c r="W40" s="3">
        <v>1</v>
      </c>
      <c r="X40" s="3">
        <v>0</v>
      </c>
      <c r="Y40" s="3" t="s">
        <v>279</v>
      </c>
      <c r="Z40" s="3">
        <v>0</v>
      </c>
      <c r="AA40" s="3">
        <v>0</v>
      </c>
      <c r="AB40" s="3">
        <v>1</v>
      </c>
      <c r="AC40" s="3">
        <v>0</v>
      </c>
      <c r="AD40" s="3">
        <v>0</v>
      </c>
      <c r="AE40" s="3">
        <v>0</v>
      </c>
      <c r="AF40" s="3">
        <v>0</v>
      </c>
      <c r="AG40" s="3">
        <v>0</v>
      </c>
      <c r="AH40" s="3" t="s">
        <v>33</v>
      </c>
      <c r="AK40" s="3"/>
    </row>
    <row r="41" spans="1:37" ht="126">
      <c r="A41" s="3" t="s">
        <v>274</v>
      </c>
      <c r="C41" s="3" t="s">
        <v>288</v>
      </c>
      <c r="D41" s="5" t="s">
        <v>35</v>
      </c>
      <c r="E41" s="3">
        <v>2</v>
      </c>
      <c r="G41" s="3" t="s">
        <v>47</v>
      </c>
      <c r="H41" s="3">
        <v>1988</v>
      </c>
      <c r="I41" s="3" t="s">
        <v>289</v>
      </c>
      <c r="J41" s="3">
        <v>2010</v>
      </c>
      <c r="K41" s="3"/>
      <c r="L41" s="3">
        <v>2028</v>
      </c>
      <c r="M41" s="3">
        <v>2028</v>
      </c>
      <c r="N41" s="5" t="s">
        <v>544</v>
      </c>
      <c r="O41" s="3">
        <v>42</v>
      </c>
      <c r="P41" s="3">
        <f t="shared" si="0"/>
        <v>40</v>
      </c>
      <c r="Q41" s="3">
        <v>2028</v>
      </c>
      <c r="R41" s="3" t="b">
        <v>1</v>
      </c>
      <c r="S41" s="1" t="s">
        <v>545</v>
      </c>
      <c r="T41" s="3" t="s">
        <v>290</v>
      </c>
      <c r="U41" s="3">
        <v>1</v>
      </c>
      <c r="V41" s="3">
        <v>1</v>
      </c>
      <c r="W41" s="3">
        <v>0</v>
      </c>
      <c r="X41" s="3">
        <v>1</v>
      </c>
      <c r="Y41" s="3" t="s">
        <v>291</v>
      </c>
      <c r="Z41" s="3">
        <v>0</v>
      </c>
      <c r="AA41" s="3">
        <v>1</v>
      </c>
      <c r="AB41" s="3">
        <v>0</v>
      </c>
      <c r="AC41" s="3">
        <v>0</v>
      </c>
      <c r="AD41" s="3">
        <v>1</v>
      </c>
      <c r="AE41" s="3">
        <v>0</v>
      </c>
      <c r="AF41" s="3">
        <v>0</v>
      </c>
      <c r="AG41" s="3">
        <v>0</v>
      </c>
      <c r="AH41" s="3" t="s">
        <v>33</v>
      </c>
      <c r="AK41" s="3"/>
    </row>
    <row r="42" spans="1:37" ht="13.5" customHeight="1">
      <c r="A42" s="5" t="s">
        <v>274</v>
      </c>
      <c r="C42" s="5" t="s">
        <v>548</v>
      </c>
      <c r="D42" s="5" t="s">
        <v>35</v>
      </c>
      <c r="E42" s="3"/>
      <c r="G42" s="3"/>
      <c r="H42" s="3">
        <v>1998</v>
      </c>
      <c r="I42" s="3"/>
      <c r="J42" s="3"/>
      <c r="K42" s="3"/>
      <c r="L42" s="3">
        <v>2028</v>
      </c>
      <c r="M42" s="3">
        <v>2038</v>
      </c>
      <c r="N42" s="5" t="s">
        <v>547</v>
      </c>
      <c r="O42" s="3"/>
      <c r="P42" s="3">
        <f t="shared" si="0"/>
        <v>40</v>
      </c>
      <c r="Q42" s="3"/>
      <c r="R42" s="3"/>
      <c r="S42" s="1" t="s">
        <v>546</v>
      </c>
      <c r="T42" s="3"/>
      <c r="U42" s="3"/>
      <c r="V42" s="3"/>
      <c r="W42" s="3"/>
      <c r="X42" s="3"/>
      <c r="Y42" s="3"/>
      <c r="Z42" s="3"/>
      <c r="AA42" s="3"/>
      <c r="AB42" s="3"/>
      <c r="AC42" s="3"/>
      <c r="AD42" s="3"/>
      <c r="AE42" s="3"/>
      <c r="AF42" s="3"/>
      <c r="AG42" s="3"/>
      <c r="AH42" s="3"/>
      <c r="AK42" s="5"/>
    </row>
    <row r="43" spans="1:37" ht="13.5" customHeight="1">
      <c r="A43" s="3" t="s">
        <v>292</v>
      </c>
      <c r="C43" s="3" t="s">
        <v>61</v>
      </c>
      <c r="D43" s="3" t="s">
        <v>41</v>
      </c>
      <c r="E43" s="3">
        <v>0</v>
      </c>
      <c r="G43" s="3" t="s">
        <v>62</v>
      </c>
      <c r="H43" s="3">
        <v>1995</v>
      </c>
      <c r="I43" s="3" t="s">
        <v>293</v>
      </c>
      <c r="J43" s="3">
        <v>2095</v>
      </c>
      <c r="K43" s="3"/>
      <c r="L43" s="3">
        <v>2040</v>
      </c>
      <c r="M43" s="3">
        <v>2150</v>
      </c>
      <c r="N43" s="5" t="s">
        <v>549</v>
      </c>
      <c r="O43" s="3">
        <v>31</v>
      </c>
      <c r="P43" s="3">
        <f t="shared" si="0"/>
        <v>155</v>
      </c>
      <c r="Q43" s="3">
        <v>2044</v>
      </c>
      <c r="R43" s="3" t="b">
        <v>0</v>
      </c>
      <c r="S43" s="1" t="s">
        <v>294</v>
      </c>
      <c r="T43" s="3" t="s">
        <v>14</v>
      </c>
      <c r="U43" s="3">
        <v>1</v>
      </c>
      <c r="V43" s="3">
        <v>0</v>
      </c>
      <c r="W43" s="3">
        <v>0</v>
      </c>
      <c r="X43" s="3">
        <v>0</v>
      </c>
      <c r="Y43" s="3" t="s">
        <v>295</v>
      </c>
      <c r="Z43" s="3">
        <v>0</v>
      </c>
      <c r="AA43" s="3">
        <v>0</v>
      </c>
      <c r="AB43" s="3">
        <v>0</v>
      </c>
      <c r="AC43" s="3">
        <v>0</v>
      </c>
      <c r="AD43" s="3">
        <v>0</v>
      </c>
      <c r="AE43" s="3">
        <v>1</v>
      </c>
      <c r="AF43" s="3">
        <v>0</v>
      </c>
      <c r="AG43" s="3">
        <v>0</v>
      </c>
      <c r="AH43" s="3" t="s">
        <v>51</v>
      </c>
      <c r="AK43" s="3"/>
    </row>
    <row r="44" spans="1:37" ht="14">
      <c r="A44" s="3" t="s">
        <v>300</v>
      </c>
      <c r="C44" s="3" t="s">
        <v>627</v>
      </c>
      <c r="D44" s="3" t="s">
        <v>35</v>
      </c>
      <c r="E44" s="3">
        <v>2</v>
      </c>
      <c r="G44" s="3" t="s">
        <v>36</v>
      </c>
      <c r="H44" s="3">
        <v>2012</v>
      </c>
      <c r="I44" s="3" t="s">
        <v>302</v>
      </c>
      <c r="J44" s="3">
        <v>2050</v>
      </c>
      <c r="K44" s="3"/>
      <c r="L44" s="3">
        <v>2050</v>
      </c>
      <c r="M44" s="3">
        <v>2050</v>
      </c>
      <c r="N44" s="5" t="s">
        <v>551</v>
      </c>
      <c r="O44" s="3"/>
      <c r="P44" s="3">
        <f t="shared" si="0"/>
        <v>38</v>
      </c>
      <c r="Q44" s="3"/>
      <c r="R44" s="3"/>
      <c r="S44" s="11"/>
      <c r="T44" s="3" t="s">
        <v>14</v>
      </c>
      <c r="U44" s="3">
        <v>1</v>
      </c>
      <c r="V44" s="3">
        <v>0</v>
      </c>
      <c r="W44" s="3">
        <v>0</v>
      </c>
      <c r="X44" s="3">
        <v>0</v>
      </c>
      <c r="Y44" s="3" t="s">
        <v>303</v>
      </c>
      <c r="Z44" s="3">
        <v>0</v>
      </c>
      <c r="AA44" s="3">
        <v>0</v>
      </c>
      <c r="AB44" s="3">
        <v>0</v>
      </c>
      <c r="AC44" s="3">
        <v>0</v>
      </c>
      <c r="AD44" s="3">
        <v>1</v>
      </c>
      <c r="AE44" s="3">
        <v>0</v>
      </c>
      <c r="AF44" s="3">
        <v>0</v>
      </c>
      <c r="AG44" s="3">
        <v>0</v>
      </c>
      <c r="AH44" s="3" t="s">
        <v>33</v>
      </c>
      <c r="AK44" s="3">
        <v>1</v>
      </c>
    </row>
    <row r="45" spans="1:37" ht="84" customHeight="1">
      <c r="A45" s="3" t="s">
        <v>308</v>
      </c>
      <c r="C45" s="3" t="s">
        <v>628</v>
      </c>
      <c r="D45" s="3" t="s">
        <v>46</v>
      </c>
      <c r="E45" s="3">
        <v>2</v>
      </c>
      <c r="G45" s="3" t="s">
        <v>36</v>
      </c>
      <c r="H45" s="3">
        <v>2012</v>
      </c>
      <c r="I45" s="3" t="s">
        <v>309</v>
      </c>
      <c r="J45" s="3">
        <v>2032</v>
      </c>
      <c r="K45" s="3"/>
      <c r="L45" s="3">
        <v>2032</v>
      </c>
      <c r="M45" s="3">
        <v>2032</v>
      </c>
      <c r="N45" s="5" t="s">
        <v>552</v>
      </c>
      <c r="O45" s="3"/>
      <c r="P45" s="3">
        <f t="shared" si="0"/>
        <v>20</v>
      </c>
      <c r="Q45" s="3"/>
      <c r="R45" s="3"/>
      <c r="S45" s="11"/>
      <c r="T45" s="3" t="s">
        <v>14</v>
      </c>
      <c r="U45" s="3">
        <v>1</v>
      </c>
      <c r="V45" s="3">
        <v>0</v>
      </c>
      <c r="W45" s="3">
        <v>0</v>
      </c>
      <c r="X45" s="3">
        <v>0</v>
      </c>
      <c r="Y45" s="3" t="s">
        <v>188</v>
      </c>
      <c r="Z45" s="3">
        <v>0</v>
      </c>
      <c r="AA45" s="3">
        <v>0</v>
      </c>
      <c r="AB45" s="3">
        <v>0</v>
      </c>
      <c r="AC45" s="3">
        <v>0</v>
      </c>
      <c r="AD45" s="3">
        <v>1</v>
      </c>
      <c r="AE45" s="3">
        <v>0</v>
      </c>
      <c r="AF45" s="3">
        <v>0</v>
      </c>
      <c r="AG45" s="3">
        <v>0</v>
      </c>
      <c r="AH45" s="3" t="s">
        <v>33</v>
      </c>
      <c r="AK45" s="3">
        <v>1</v>
      </c>
    </row>
    <row r="46" spans="1:37" ht="14">
      <c r="A46" s="3" t="s">
        <v>310</v>
      </c>
      <c r="C46" s="3" t="s">
        <v>628</v>
      </c>
      <c r="D46" s="3" t="s">
        <v>35</v>
      </c>
      <c r="E46" s="3">
        <v>2</v>
      </c>
      <c r="G46" s="3" t="s">
        <v>36</v>
      </c>
      <c r="H46" s="3">
        <v>2012</v>
      </c>
      <c r="I46" s="3" t="s">
        <v>311</v>
      </c>
      <c r="J46" s="3">
        <v>2030</v>
      </c>
      <c r="K46" s="3"/>
      <c r="L46" s="3">
        <v>2030</v>
      </c>
      <c r="M46" s="3">
        <v>2030</v>
      </c>
      <c r="N46" s="5" t="s">
        <v>528</v>
      </c>
      <c r="O46" s="3">
        <v>36</v>
      </c>
      <c r="P46" s="3">
        <f t="shared" si="0"/>
        <v>18</v>
      </c>
      <c r="Q46" s="3">
        <v>2056</v>
      </c>
      <c r="R46" s="3" t="b">
        <v>1</v>
      </c>
      <c r="S46" s="11"/>
      <c r="T46" s="3" t="s">
        <v>14</v>
      </c>
      <c r="U46" s="3">
        <v>1</v>
      </c>
      <c r="V46" s="3">
        <v>0</v>
      </c>
      <c r="W46" s="3">
        <v>0</v>
      </c>
      <c r="X46" s="3">
        <v>0</v>
      </c>
      <c r="Y46" s="3" t="s">
        <v>38</v>
      </c>
      <c r="Z46" s="3">
        <v>0</v>
      </c>
      <c r="AA46" s="3">
        <v>0</v>
      </c>
      <c r="AB46" s="3">
        <v>0</v>
      </c>
      <c r="AC46" s="3">
        <v>0</v>
      </c>
      <c r="AD46" s="3">
        <v>1</v>
      </c>
      <c r="AE46" s="3">
        <v>0</v>
      </c>
      <c r="AF46" s="3">
        <v>0</v>
      </c>
      <c r="AG46" s="3">
        <v>0</v>
      </c>
      <c r="AH46" s="3" t="s">
        <v>33</v>
      </c>
      <c r="AK46" s="3">
        <v>1</v>
      </c>
    </row>
    <row r="47" spans="1:37" ht="13.5" customHeight="1">
      <c r="A47" t="s">
        <v>503</v>
      </c>
      <c r="C47" t="s">
        <v>628</v>
      </c>
      <c r="D47" t="s">
        <v>35</v>
      </c>
      <c r="H47">
        <v>2012</v>
      </c>
      <c r="L47">
        <v>2312</v>
      </c>
      <c r="N47" t="s">
        <v>505</v>
      </c>
      <c r="P47" s="3" t="b">
        <f t="shared" si="0"/>
        <v>0</v>
      </c>
      <c r="S47" t="s">
        <v>504</v>
      </c>
      <c r="AK47">
        <v>1</v>
      </c>
    </row>
    <row r="48" spans="1:37" ht="140">
      <c r="A48" s="3" t="s">
        <v>333</v>
      </c>
      <c r="C48" s="3" t="s">
        <v>334</v>
      </c>
      <c r="D48" s="3" t="s">
        <v>41</v>
      </c>
      <c r="E48" s="3">
        <v>2</v>
      </c>
      <c r="G48" s="3" t="s">
        <v>335</v>
      </c>
      <c r="H48" s="3">
        <v>2007</v>
      </c>
      <c r="I48" s="3" t="s">
        <v>336</v>
      </c>
      <c r="J48" s="3">
        <v>2014</v>
      </c>
      <c r="K48" s="3"/>
      <c r="L48" s="3"/>
      <c r="M48" s="3">
        <v>2017</v>
      </c>
      <c r="N48" s="5" t="s">
        <v>553</v>
      </c>
      <c r="O48" s="3">
        <v>53</v>
      </c>
      <c r="P48" s="3">
        <f t="shared" si="0"/>
        <v>10</v>
      </c>
      <c r="Q48" s="3">
        <v>2034</v>
      </c>
      <c r="R48" s="3" t="b">
        <v>1</v>
      </c>
      <c r="S48" s="1" t="s">
        <v>337</v>
      </c>
      <c r="T48" s="3" t="s">
        <v>338</v>
      </c>
      <c r="U48" s="3">
        <v>1</v>
      </c>
      <c r="V48" s="3">
        <v>0</v>
      </c>
      <c r="W48" s="3">
        <v>0</v>
      </c>
      <c r="X48" s="3">
        <v>1</v>
      </c>
      <c r="Y48" s="3" t="s">
        <v>188</v>
      </c>
      <c r="Z48" s="3">
        <v>0</v>
      </c>
      <c r="AA48" s="3">
        <v>0</v>
      </c>
      <c r="AB48" s="3">
        <v>0</v>
      </c>
      <c r="AC48" s="3">
        <v>0</v>
      </c>
      <c r="AD48" s="3">
        <v>1</v>
      </c>
      <c r="AE48" s="3">
        <v>0</v>
      </c>
      <c r="AF48" s="3">
        <v>0</v>
      </c>
      <c r="AG48" s="3">
        <v>0</v>
      </c>
      <c r="AH48" s="3" t="s">
        <v>33</v>
      </c>
      <c r="AK48" s="3"/>
    </row>
    <row r="49" spans="1:37" ht="111.75" customHeight="1">
      <c r="A49" t="s">
        <v>523</v>
      </c>
      <c r="C49" t="s">
        <v>516</v>
      </c>
      <c r="D49" t="s">
        <v>46</v>
      </c>
      <c r="H49">
        <v>2012</v>
      </c>
      <c r="L49">
        <v>2035</v>
      </c>
      <c r="M49">
        <v>2035</v>
      </c>
      <c r="N49" t="s">
        <v>524</v>
      </c>
      <c r="P49" s="3">
        <f t="shared" si="0"/>
        <v>23</v>
      </c>
      <c r="AK49">
        <v>1</v>
      </c>
    </row>
    <row r="50" spans="1:37" ht="408.75" customHeight="1">
      <c r="A50" s="5" t="s">
        <v>603</v>
      </c>
      <c r="C50" s="3" t="s">
        <v>629</v>
      </c>
      <c r="D50" s="3" t="s">
        <v>46</v>
      </c>
      <c r="E50" s="3">
        <v>2</v>
      </c>
      <c r="G50" s="3" t="s">
        <v>36</v>
      </c>
      <c r="H50" s="3">
        <v>2012</v>
      </c>
      <c r="I50" s="3" t="s">
        <v>339</v>
      </c>
      <c r="J50" s="3">
        <v>2052</v>
      </c>
      <c r="K50" s="3"/>
      <c r="L50" s="3">
        <v>2052</v>
      </c>
      <c r="M50" s="3">
        <v>2052</v>
      </c>
      <c r="N50" s="5" t="s">
        <v>497</v>
      </c>
      <c r="O50" s="3"/>
      <c r="P50" s="3">
        <f t="shared" si="0"/>
        <v>40</v>
      </c>
      <c r="Q50" s="3"/>
      <c r="R50" s="3"/>
      <c r="S50" s="11"/>
      <c r="T50" s="3" t="s">
        <v>14</v>
      </c>
      <c r="U50" s="3">
        <v>1</v>
      </c>
      <c r="V50" s="3">
        <v>0</v>
      </c>
      <c r="W50" s="3">
        <v>0</v>
      </c>
      <c r="X50" s="3">
        <v>0</v>
      </c>
      <c r="Y50" s="3" t="s">
        <v>340</v>
      </c>
      <c r="Z50" s="3">
        <v>0</v>
      </c>
      <c r="AA50" s="3">
        <v>0</v>
      </c>
      <c r="AB50" s="3">
        <v>0</v>
      </c>
      <c r="AC50" s="3">
        <v>0</v>
      </c>
      <c r="AD50" s="3">
        <v>1</v>
      </c>
      <c r="AE50" s="3">
        <v>0</v>
      </c>
      <c r="AF50" s="3">
        <v>0</v>
      </c>
      <c r="AG50" s="3">
        <v>0</v>
      </c>
      <c r="AH50" s="3" t="s">
        <v>33</v>
      </c>
      <c r="AK50" s="5">
        <v>1</v>
      </c>
    </row>
    <row r="51" spans="1:37" ht="13.5" customHeight="1">
      <c r="A51" s="3" t="s">
        <v>351</v>
      </c>
      <c r="C51" s="3" t="s">
        <v>630</v>
      </c>
      <c r="D51" s="3" t="s">
        <v>46</v>
      </c>
      <c r="E51" s="3">
        <v>2</v>
      </c>
      <c r="G51" s="3" t="s">
        <v>36</v>
      </c>
      <c r="H51" s="3">
        <v>2011</v>
      </c>
      <c r="I51" s="3" t="s">
        <v>197</v>
      </c>
      <c r="J51" s="3">
        <v>2031</v>
      </c>
      <c r="K51" s="3"/>
      <c r="L51" s="3"/>
      <c r="M51" s="3">
        <v>2041</v>
      </c>
      <c r="N51" s="5" t="s">
        <v>555</v>
      </c>
      <c r="O51" s="3">
        <v>48</v>
      </c>
      <c r="P51" s="3">
        <f t="shared" si="0"/>
        <v>30</v>
      </c>
      <c r="Q51" s="3">
        <v>2043</v>
      </c>
      <c r="R51" s="3" t="b">
        <v>1</v>
      </c>
      <c r="S51" s="1" t="s">
        <v>519</v>
      </c>
      <c r="T51" s="3" t="s">
        <v>14</v>
      </c>
      <c r="U51" s="3">
        <v>1</v>
      </c>
      <c r="V51" s="3">
        <v>0</v>
      </c>
      <c r="W51" s="3">
        <v>0</v>
      </c>
      <c r="X51" s="3">
        <v>0</v>
      </c>
      <c r="Y51" s="3" t="s">
        <v>188</v>
      </c>
      <c r="Z51" s="3">
        <v>0</v>
      </c>
      <c r="AA51" s="3">
        <v>0</v>
      </c>
      <c r="AB51" s="3">
        <v>0</v>
      </c>
      <c r="AC51" s="3">
        <v>0</v>
      </c>
      <c r="AD51" s="3">
        <v>1</v>
      </c>
      <c r="AE51" s="3">
        <v>0</v>
      </c>
      <c r="AF51" s="3">
        <v>0</v>
      </c>
      <c r="AG51" s="3">
        <v>0</v>
      </c>
      <c r="AH51" s="3" t="s">
        <v>33</v>
      </c>
      <c r="AK51" s="3">
        <v>1</v>
      </c>
    </row>
    <row r="52" spans="1:37" ht="181.5" customHeight="1">
      <c r="A52" s="3" t="s">
        <v>360</v>
      </c>
      <c r="C52" s="5" t="s">
        <v>518</v>
      </c>
      <c r="D52" s="3" t="s">
        <v>46</v>
      </c>
      <c r="E52" s="3">
        <v>2</v>
      </c>
      <c r="G52" s="3" t="s">
        <v>42</v>
      </c>
      <c r="H52" s="3">
        <v>2009</v>
      </c>
      <c r="I52" s="3" t="s">
        <v>361</v>
      </c>
      <c r="J52" s="3">
        <v>2027</v>
      </c>
      <c r="K52" s="3"/>
      <c r="L52" s="3">
        <v>2025</v>
      </c>
      <c r="M52" s="3">
        <v>2025</v>
      </c>
      <c r="N52" s="5" t="s">
        <v>556</v>
      </c>
      <c r="O52" s="3"/>
      <c r="P52" s="3">
        <f t="shared" si="0"/>
        <v>16</v>
      </c>
      <c r="Q52" s="3"/>
      <c r="R52" s="3"/>
      <c r="S52" s="1" t="s">
        <v>362</v>
      </c>
      <c r="T52" s="3" t="s">
        <v>363</v>
      </c>
      <c r="U52" s="3">
        <v>1</v>
      </c>
      <c r="V52" s="3">
        <v>1</v>
      </c>
      <c r="W52" s="3">
        <v>0</v>
      </c>
      <c r="X52" s="3">
        <v>1</v>
      </c>
      <c r="Y52" s="3" t="s">
        <v>238</v>
      </c>
      <c r="Z52" s="3">
        <v>0</v>
      </c>
      <c r="AA52" s="3">
        <v>1</v>
      </c>
      <c r="AB52" s="3">
        <v>1</v>
      </c>
      <c r="AC52" s="3">
        <v>0</v>
      </c>
      <c r="AD52" s="3">
        <v>1</v>
      </c>
      <c r="AE52" s="3">
        <v>0</v>
      </c>
      <c r="AF52" s="3">
        <v>0</v>
      </c>
      <c r="AG52" s="3">
        <v>0</v>
      </c>
      <c r="AH52" s="3" t="s">
        <v>33</v>
      </c>
      <c r="AK52" s="3">
        <v>1</v>
      </c>
    </row>
    <row r="53" spans="1:37" ht="13.5" customHeight="1">
      <c r="A53" s="3" t="s">
        <v>364</v>
      </c>
      <c r="C53" s="3" t="s">
        <v>365</v>
      </c>
      <c r="D53" s="5" t="s">
        <v>35</v>
      </c>
      <c r="E53" s="3">
        <v>1</v>
      </c>
      <c r="G53" s="3" t="s">
        <v>47</v>
      </c>
      <c r="H53" s="3">
        <v>1965</v>
      </c>
      <c r="I53" s="3">
        <v>1985</v>
      </c>
      <c r="J53" s="3">
        <v>1985</v>
      </c>
      <c r="K53" s="3"/>
      <c r="L53" s="3">
        <v>1985</v>
      </c>
      <c r="M53" s="3">
        <v>1985</v>
      </c>
      <c r="N53" s="5" t="s">
        <v>557</v>
      </c>
      <c r="O53" s="3">
        <v>29</v>
      </c>
      <c r="P53" s="3">
        <f t="shared" si="0"/>
        <v>20</v>
      </c>
      <c r="Q53" s="3">
        <v>2016</v>
      </c>
      <c r="R53" s="3" t="b">
        <v>1</v>
      </c>
      <c r="S53" s="1" t="s">
        <v>366</v>
      </c>
      <c r="T53" s="3" t="s">
        <v>14</v>
      </c>
      <c r="U53" s="3">
        <v>1</v>
      </c>
      <c r="V53" s="3">
        <v>0</v>
      </c>
      <c r="W53" s="3">
        <v>0</v>
      </c>
      <c r="X53" s="3">
        <v>0</v>
      </c>
      <c r="Y53" s="3" t="s">
        <v>367</v>
      </c>
      <c r="Z53" s="3">
        <v>0</v>
      </c>
      <c r="AA53" s="3">
        <v>0</v>
      </c>
      <c r="AB53" s="3">
        <v>0</v>
      </c>
      <c r="AC53" s="3">
        <v>0</v>
      </c>
      <c r="AD53" s="3">
        <v>1</v>
      </c>
      <c r="AE53" s="3">
        <v>0</v>
      </c>
      <c r="AF53" s="3">
        <v>0</v>
      </c>
      <c r="AG53" s="3">
        <v>0</v>
      </c>
      <c r="AH53" s="3" t="s">
        <v>51</v>
      </c>
      <c r="AK53" s="3"/>
    </row>
    <row r="54" spans="1:37" ht="154">
      <c r="A54" s="3" t="s">
        <v>368</v>
      </c>
      <c r="C54" s="5" t="s">
        <v>369</v>
      </c>
      <c r="D54" s="5" t="s">
        <v>41</v>
      </c>
      <c r="E54" s="3">
        <v>1</v>
      </c>
      <c r="G54" s="3" t="s">
        <v>328</v>
      </c>
      <c r="H54" s="3">
        <v>2003</v>
      </c>
      <c r="I54" s="3" t="s">
        <v>370</v>
      </c>
      <c r="J54" s="3">
        <v>2051</v>
      </c>
      <c r="K54" s="3"/>
      <c r="L54" s="3">
        <v>2041</v>
      </c>
      <c r="M54" s="3">
        <v>2061</v>
      </c>
      <c r="N54" s="5" t="s">
        <v>558</v>
      </c>
      <c r="O54" s="3">
        <v>43</v>
      </c>
      <c r="P54" s="3">
        <f t="shared" si="0"/>
        <v>58</v>
      </c>
      <c r="Q54" s="3">
        <v>2040</v>
      </c>
      <c r="R54" s="3" t="b">
        <v>0</v>
      </c>
      <c r="S54" s="1" t="s">
        <v>371</v>
      </c>
      <c r="T54" s="3" t="s">
        <v>14</v>
      </c>
      <c r="U54" s="3">
        <v>1</v>
      </c>
      <c r="V54" s="3">
        <v>0</v>
      </c>
      <c r="W54" s="3">
        <v>0</v>
      </c>
      <c r="X54" s="3">
        <v>0</v>
      </c>
      <c r="Y54" s="3" t="s">
        <v>372</v>
      </c>
      <c r="Z54" s="3">
        <v>0</v>
      </c>
      <c r="AA54" s="3">
        <v>1</v>
      </c>
      <c r="AB54" s="3">
        <v>0</v>
      </c>
      <c r="AC54" s="3">
        <v>0</v>
      </c>
      <c r="AD54" s="3">
        <v>1</v>
      </c>
      <c r="AE54" s="3">
        <v>0</v>
      </c>
      <c r="AF54" s="3">
        <v>0</v>
      </c>
      <c r="AG54" s="3">
        <v>0</v>
      </c>
      <c r="AH54" s="3" t="s">
        <v>33</v>
      </c>
      <c r="AK54" s="3"/>
    </row>
    <row r="55" spans="1:37" ht="195.75" customHeight="1">
      <c r="A55" s="3" t="s">
        <v>373</v>
      </c>
      <c r="C55" s="3" t="s">
        <v>374</v>
      </c>
      <c r="D55" s="3" t="s">
        <v>46</v>
      </c>
      <c r="E55" s="3">
        <v>1</v>
      </c>
      <c r="G55" s="3" t="s">
        <v>375</v>
      </c>
      <c r="H55" s="3">
        <v>2006</v>
      </c>
      <c r="I55" s="3" t="s">
        <v>376</v>
      </c>
      <c r="J55" s="3">
        <v>2026</v>
      </c>
      <c r="K55" s="3"/>
      <c r="L55" s="3"/>
      <c r="M55" s="3">
        <v>2026</v>
      </c>
      <c r="N55" s="5" t="s">
        <v>559</v>
      </c>
      <c r="O55" s="3">
        <v>80</v>
      </c>
      <c r="P55" s="3">
        <f t="shared" si="0"/>
        <v>20</v>
      </c>
      <c r="Q55" s="3">
        <v>2006</v>
      </c>
      <c r="R55" s="3" t="b">
        <v>0</v>
      </c>
      <c r="S55" s="1" t="s">
        <v>377</v>
      </c>
      <c r="T55" s="3" t="s">
        <v>378</v>
      </c>
      <c r="U55" s="3">
        <v>1</v>
      </c>
      <c r="V55" s="3">
        <v>0</v>
      </c>
      <c r="W55" s="3">
        <v>1</v>
      </c>
      <c r="X55" s="3">
        <v>0</v>
      </c>
      <c r="Y55" s="3" t="s">
        <v>379</v>
      </c>
      <c r="Z55" s="3">
        <v>0</v>
      </c>
      <c r="AA55" s="3">
        <v>0</v>
      </c>
      <c r="AB55" s="3">
        <v>1</v>
      </c>
      <c r="AC55" s="3">
        <v>1</v>
      </c>
      <c r="AD55" s="3">
        <v>1</v>
      </c>
      <c r="AE55" s="3">
        <v>0</v>
      </c>
      <c r="AF55" s="3">
        <v>0</v>
      </c>
      <c r="AG55" s="3">
        <v>0</v>
      </c>
      <c r="AH55" s="3" t="s">
        <v>33</v>
      </c>
      <c r="AK55" s="3"/>
    </row>
    <row r="56" spans="1:37" ht="55.5" customHeight="1">
      <c r="A56" s="3" t="s">
        <v>380</v>
      </c>
      <c r="C56" s="3" t="s">
        <v>381</v>
      </c>
      <c r="D56" s="3" t="s">
        <v>35</v>
      </c>
      <c r="E56" s="3">
        <v>2</v>
      </c>
      <c r="G56" s="3" t="s">
        <v>42</v>
      </c>
      <c r="H56" s="3">
        <v>2011</v>
      </c>
      <c r="I56" s="3">
        <v>2030</v>
      </c>
      <c r="J56" s="3">
        <v>2030</v>
      </c>
      <c r="K56" s="3"/>
      <c r="L56" s="3">
        <v>2030</v>
      </c>
      <c r="M56" s="3">
        <v>2030</v>
      </c>
      <c r="N56" s="5" t="s">
        <v>560</v>
      </c>
      <c r="O56" s="3"/>
      <c r="P56" s="3">
        <f t="shared" si="0"/>
        <v>19</v>
      </c>
      <c r="Q56" s="3"/>
      <c r="R56" s="3"/>
      <c r="S56" s="1" t="s">
        <v>382</v>
      </c>
      <c r="T56" s="3" t="s">
        <v>14</v>
      </c>
      <c r="U56" s="3">
        <v>1</v>
      </c>
      <c r="V56" s="3">
        <v>0</v>
      </c>
      <c r="W56" s="3">
        <v>0</v>
      </c>
      <c r="X56" s="3">
        <v>0</v>
      </c>
      <c r="Y56" s="3" t="s">
        <v>23</v>
      </c>
      <c r="Z56" s="3">
        <v>0</v>
      </c>
      <c r="AA56" s="3">
        <v>0</v>
      </c>
      <c r="AB56" s="3">
        <v>0</v>
      </c>
      <c r="AC56" s="3">
        <v>0</v>
      </c>
      <c r="AD56" s="3">
        <v>1</v>
      </c>
      <c r="AE56" s="3">
        <v>0</v>
      </c>
      <c r="AF56" s="3">
        <v>0</v>
      </c>
      <c r="AG56" s="3">
        <v>0</v>
      </c>
      <c r="AH56" s="3" t="s">
        <v>33</v>
      </c>
      <c r="AK56" s="3"/>
    </row>
    <row r="57" spans="1:37" ht="55.5" customHeight="1">
      <c r="A57" s="3" t="s">
        <v>383</v>
      </c>
      <c r="C57" s="3" t="s">
        <v>61</v>
      </c>
      <c r="D57" s="3" t="s">
        <v>41</v>
      </c>
      <c r="E57" s="3">
        <v>0</v>
      </c>
      <c r="G57" s="3" t="s">
        <v>62</v>
      </c>
      <c r="H57" s="3">
        <v>1995</v>
      </c>
      <c r="I57" s="3" t="s">
        <v>384</v>
      </c>
      <c r="J57" s="3">
        <v>2175</v>
      </c>
      <c r="K57" s="3"/>
      <c r="L57" s="3">
        <v>2150</v>
      </c>
      <c r="M57" s="3">
        <v>2200</v>
      </c>
      <c r="N57" s="5" t="s">
        <v>561</v>
      </c>
      <c r="O57" s="3"/>
      <c r="P57" s="3">
        <f t="shared" si="0"/>
        <v>205</v>
      </c>
      <c r="Q57" s="3"/>
      <c r="R57" s="3" t="b">
        <v>0</v>
      </c>
      <c r="S57" s="1" t="s">
        <v>385</v>
      </c>
      <c r="T57" s="3" t="s">
        <v>14</v>
      </c>
      <c r="U57" s="3">
        <v>1</v>
      </c>
      <c r="V57" s="3">
        <v>0</v>
      </c>
      <c r="W57" s="3">
        <v>0</v>
      </c>
      <c r="X57" s="3">
        <v>0</v>
      </c>
      <c r="Y57" s="3" t="s">
        <v>386</v>
      </c>
      <c r="Z57" s="3">
        <v>0</v>
      </c>
      <c r="AA57" s="3">
        <v>0</v>
      </c>
      <c r="AB57" s="3">
        <v>0</v>
      </c>
      <c r="AC57" s="3">
        <v>0</v>
      </c>
      <c r="AD57" s="3">
        <v>0</v>
      </c>
      <c r="AE57" s="3">
        <v>1</v>
      </c>
      <c r="AF57" s="3">
        <v>0</v>
      </c>
      <c r="AG57" s="3">
        <v>0</v>
      </c>
      <c r="AH57" s="3" t="s">
        <v>51</v>
      </c>
      <c r="AK57" s="3"/>
    </row>
    <row r="58" spans="1:37" ht="55.5" customHeight="1">
      <c r="A58" t="s">
        <v>513</v>
      </c>
      <c r="C58" t="s">
        <v>631</v>
      </c>
      <c r="D58" t="s">
        <v>46</v>
      </c>
      <c r="H58">
        <v>2012</v>
      </c>
      <c r="L58">
        <v>2045</v>
      </c>
      <c r="M58">
        <v>2045</v>
      </c>
      <c r="N58" t="s">
        <v>514</v>
      </c>
      <c r="P58" s="3">
        <f t="shared" si="0"/>
        <v>33</v>
      </c>
      <c r="AK58">
        <v>1</v>
      </c>
    </row>
    <row r="59" spans="1:37" ht="252" customHeight="1">
      <c r="A59" s="3" t="s">
        <v>392</v>
      </c>
      <c r="C59" s="3" t="s">
        <v>393</v>
      </c>
      <c r="D59" s="3" t="s">
        <v>41</v>
      </c>
      <c r="E59" s="3">
        <v>2</v>
      </c>
      <c r="G59" s="3" t="s">
        <v>31</v>
      </c>
      <c r="H59" s="3">
        <v>2012</v>
      </c>
      <c r="I59" s="3">
        <v>2030</v>
      </c>
      <c r="J59" s="3">
        <v>2030</v>
      </c>
      <c r="K59" s="3"/>
      <c r="L59" s="3">
        <v>2030</v>
      </c>
      <c r="M59" s="3">
        <v>2030</v>
      </c>
      <c r="N59" s="5" t="s">
        <v>528</v>
      </c>
      <c r="O59" s="3">
        <v>65</v>
      </c>
      <c r="P59" s="3">
        <f t="shared" si="0"/>
        <v>18</v>
      </c>
      <c r="Q59" s="3">
        <v>2027</v>
      </c>
      <c r="R59" s="3" t="b">
        <v>0</v>
      </c>
      <c r="S59" s="1" t="s">
        <v>394</v>
      </c>
      <c r="T59" s="3" t="s">
        <v>14</v>
      </c>
      <c r="U59" s="3">
        <v>1</v>
      </c>
      <c r="V59" s="3">
        <v>0</v>
      </c>
      <c r="W59" s="3">
        <v>0</v>
      </c>
      <c r="X59" s="3">
        <v>0</v>
      </c>
      <c r="Y59" s="3" t="s">
        <v>395</v>
      </c>
      <c r="Z59" s="3">
        <v>0</v>
      </c>
      <c r="AA59" s="3">
        <v>0</v>
      </c>
      <c r="AB59" s="3">
        <v>0</v>
      </c>
      <c r="AC59" s="3">
        <v>0</v>
      </c>
      <c r="AD59" s="3">
        <v>0</v>
      </c>
      <c r="AE59" s="3">
        <v>1</v>
      </c>
      <c r="AF59" s="3">
        <v>0</v>
      </c>
      <c r="AG59" s="3">
        <v>0</v>
      </c>
      <c r="AH59" s="3" t="s">
        <v>33</v>
      </c>
      <c r="AK59" s="3"/>
    </row>
    <row r="60" spans="1:37" ht="336" customHeight="1">
      <c r="A60" t="s">
        <v>498</v>
      </c>
      <c r="C60" t="s">
        <v>628</v>
      </c>
      <c r="D60" t="s">
        <v>103</v>
      </c>
      <c r="H60">
        <v>2012</v>
      </c>
      <c r="L60">
        <v>2052</v>
      </c>
      <c r="N60" t="s">
        <v>499</v>
      </c>
      <c r="P60" s="3" t="b">
        <f t="shared" si="0"/>
        <v>0</v>
      </c>
      <c r="S60" t="s">
        <v>500</v>
      </c>
      <c r="AK60">
        <v>1</v>
      </c>
    </row>
    <row r="61" spans="1:37" ht="238" customHeight="1">
      <c r="A61" s="3" t="s">
        <v>452</v>
      </c>
      <c r="C61" s="3" t="s">
        <v>453</v>
      </c>
      <c r="D61" s="5" t="s">
        <v>41</v>
      </c>
      <c r="E61" s="3"/>
      <c r="G61" s="3" t="s">
        <v>190</v>
      </c>
      <c r="H61" s="3">
        <v>1993</v>
      </c>
      <c r="I61" s="3" t="s">
        <v>454</v>
      </c>
      <c r="J61" s="3">
        <v>2017</v>
      </c>
      <c r="K61" s="3"/>
      <c r="L61" s="3">
        <v>2005</v>
      </c>
      <c r="M61" s="3">
        <v>2030</v>
      </c>
      <c r="N61" s="5" t="s">
        <v>562</v>
      </c>
      <c r="O61" s="3">
        <v>49</v>
      </c>
      <c r="P61" s="3">
        <f t="shared" si="0"/>
        <v>37</v>
      </c>
      <c r="Q61" s="3">
        <v>2024</v>
      </c>
      <c r="R61" s="3" t="b">
        <v>1</v>
      </c>
      <c r="S61" s="1" t="s">
        <v>455</v>
      </c>
      <c r="T61" s="3" t="s">
        <v>456</v>
      </c>
      <c r="U61" s="3">
        <v>1</v>
      </c>
      <c r="V61" s="3">
        <v>0</v>
      </c>
      <c r="W61" s="3">
        <v>0</v>
      </c>
      <c r="X61" s="3">
        <v>0</v>
      </c>
      <c r="Y61" s="3" t="s">
        <v>457</v>
      </c>
      <c r="Z61" s="3">
        <v>0</v>
      </c>
      <c r="AA61" s="3">
        <v>1</v>
      </c>
      <c r="AB61" s="3">
        <v>0</v>
      </c>
      <c r="AC61" s="3">
        <v>0</v>
      </c>
      <c r="AD61" s="3">
        <v>0</v>
      </c>
      <c r="AE61" s="3">
        <v>0</v>
      </c>
      <c r="AF61" s="3">
        <v>0</v>
      </c>
      <c r="AG61" s="3">
        <v>0</v>
      </c>
      <c r="AH61" s="3" t="s">
        <v>33</v>
      </c>
      <c r="AI61" t="s">
        <v>468</v>
      </c>
      <c r="AK61" s="3"/>
    </row>
    <row r="62" spans="1:37" ht="27.75" customHeight="1">
      <c r="A62" s="3" t="s">
        <v>413</v>
      </c>
      <c r="C62" s="3" t="s">
        <v>414</v>
      </c>
      <c r="D62" s="3" t="s">
        <v>35</v>
      </c>
      <c r="E62" s="3">
        <v>0</v>
      </c>
      <c r="G62" s="3" t="s">
        <v>31</v>
      </c>
      <c r="H62" s="3">
        <v>1988</v>
      </c>
      <c r="I62" s="3" t="s">
        <v>415</v>
      </c>
      <c r="J62" s="3">
        <v>2057</v>
      </c>
      <c r="K62" s="3"/>
      <c r="L62" s="3">
        <v>2017</v>
      </c>
      <c r="M62" s="3"/>
      <c r="N62" s="5" t="s">
        <v>563</v>
      </c>
      <c r="O62" s="3">
        <v>45</v>
      </c>
      <c r="P62" s="3" t="b">
        <f t="shared" si="0"/>
        <v>0</v>
      </c>
      <c r="Q62" s="3">
        <v>2023</v>
      </c>
      <c r="R62" s="3" t="b">
        <v>0</v>
      </c>
      <c r="S62" s="1" t="s">
        <v>416</v>
      </c>
      <c r="T62" s="3" t="s">
        <v>417</v>
      </c>
      <c r="U62" s="3">
        <v>1</v>
      </c>
      <c r="V62" s="3">
        <v>1</v>
      </c>
      <c r="W62" s="3">
        <v>0</v>
      </c>
      <c r="X62" s="3">
        <v>1</v>
      </c>
      <c r="Y62" s="3" t="s">
        <v>418</v>
      </c>
      <c r="Z62" s="3">
        <v>0</v>
      </c>
      <c r="AA62" s="3">
        <v>0</v>
      </c>
      <c r="AB62" s="3">
        <v>1</v>
      </c>
      <c r="AC62" s="3">
        <v>1</v>
      </c>
      <c r="AD62" s="3">
        <v>1</v>
      </c>
      <c r="AE62" s="3">
        <v>0</v>
      </c>
      <c r="AF62" s="3">
        <v>0</v>
      </c>
      <c r="AG62" s="3">
        <v>0</v>
      </c>
      <c r="AH62" s="3" t="s">
        <v>33</v>
      </c>
      <c r="AK62" s="3"/>
    </row>
    <row r="63" spans="1:37" ht="28" customHeight="1">
      <c r="A63" s="3" t="s">
        <v>419</v>
      </c>
      <c r="C63" s="3" t="s">
        <v>632</v>
      </c>
      <c r="D63" s="3" t="s">
        <v>46</v>
      </c>
      <c r="E63" s="3">
        <v>2</v>
      </c>
      <c r="G63" s="3" t="s">
        <v>36</v>
      </c>
      <c r="H63" s="3">
        <v>2012</v>
      </c>
      <c r="I63" s="3" t="s">
        <v>420</v>
      </c>
      <c r="J63" s="3">
        <v>2030</v>
      </c>
      <c r="K63" s="3"/>
      <c r="L63" s="3">
        <v>2030</v>
      </c>
      <c r="M63" s="3">
        <v>2030</v>
      </c>
      <c r="N63" s="5" t="s">
        <v>528</v>
      </c>
      <c r="O63" s="3"/>
      <c r="P63" s="3">
        <f t="shared" si="0"/>
        <v>18</v>
      </c>
      <c r="Q63" s="3"/>
      <c r="R63" s="3"/>
      <c r="S63" s="11"/>
      <c r="T63" s="3" t="s">
        <v>14</v>
      </c>
      <c r="U63" s="3">
        <v>1</v>
      </c>
      <c r="V63" s="3">
        <v>0</v>
      </c>
      <c r="W63" s="3">
        <v>0</v>
      </c>
      <c r="X63" s="3">
        <v>0</v>
      </c>
      <c r="Y63" s="3" t="s">
        <v>188</v>
      </c>
      <c r="Z63" s="3">
        <v>0</v>
      </c>
      <c r="AA63" s="3">
        <v>0</v>
      </c>
      <c r="AB63" s="3">
        <v>0</v>
      </c>
      <c r="AC63" s="3">
        <v>0</v>
      </c>
      <c r="AD63" s="3">
        <v>1</v>
      </c>
      <c r="AE63" s="3">
        <v>0</v>
      </c>
      <c r="AF63" s="3">
        <v>0</v>
      </c>
      <c r="AG63" s="3">
        <v>0</v>
      </c>
      <c r="AH63" s="3" t="s">
        <v>33</v>
      </c>
      <c r="AK63" s="3">
        <v>1</v>
      </c>
    </row>
    <row r="64" spans="1:37" ht="13.5" customHeight="1">
      <c r="A64" s="3" t="s">
        <v>421</v>
      </c>
      <c r="C64" s="3" t="s">
        <v>422</v>
      </c>
      <c r="D64" s="3" t="s">
        <v>35</v>
      </c>
      <c r="E64" s="3">
        <v>1</v>
      </c>
      <c r="G64" s="3" t="s">
        <v>47</v>
      </c>
      <c r="H64" s="3">
        <v>2004</v>
      </c>
      <c r="I64" s="3" t="s">
        <v>423</v>
      </c>
      <c r="J64" s="3">
        <v>2029</v>
      </c>
      <c r="K64" s="3"/>
      <c r="L64" s="3"/>
      <c r="M64" s="3">
        <v>2050</v>
      </c>
      <c r="N64" s="5" t="s">
        <v>564</v>
      </c>
      <c r="O64" s="3">
        <v>50</v>
      </c>
      <c r="P64" s="3">
        <f t="shared" si="0"/>
        <v>46</v>
      </c>
      <c r="Q64" s="3">
        <v>2034</v>
      </c>
      <c r="R64" s="3" t="b">
        <v>1</v>
      </c>
      <c r="S64" s="1" t="s">
        <v>424</v>
      </c>
      <c r="T64" s="3" t="s">
        <v>14</v>
      </c>
      <c r="U64" s="3">
        <v>1</v>
      </c>
      <c r="V64" s="3">
        <v>0</v>
      </c>
      <c r="W64" s="3">
        <v>0</v>
      </c>
      <c r="X64" s="3">
        <v>0</v>
      </c>
      <c r="Y64" s="3" t="s">
        <v>50</v>
      </c>
      <c r="Z64" s="3">
        <v>0</v>
      </c>
      <c r="AA64" s="3">
        <v>0</v>
      </c>
      <c r="AB64" s="3">
        <v>0</v>
      </c>
      <c r="AC64" s="3">
        <v>0</v>
      </c>
      <c r="AD64" s="3">
        <v>0</v>
      </c>
      <c r="AE64" s="3">
        <v>0</v>
      </c>
      <c r="AF64" s="3">
        <v>0</v>
      </c>
      <c r="AG64" s="3">
        <v>1</v>
      </c>
      <c r="AH64" s="3" t="s">
        <v>51</v>
      </c>
      <c r="AK64" s="3"/>
    </row>
    <row r="65" spans="1:37" ht="55.5" customHeight="1">
      <c r="A65" t="s">
        <v>515</v>
      </c>
      <c r="C65" t="s">
        <v>516</v>
      </c>
      <c r="D65" t="s">
        <v>35</v>
      </c>
      <c r="H65">
        <v>2012</v>
      </c>
      <c r="L65">
        <v>2040</v>
      </c>
      <c r="M65">
        <v>2040</v>
      </c>
      <c r="N65" t="s">
        <v>517</v>
      </c>
      <c r="P65" s="3">
        <f t="shared" si="0"/>
        <v>28</v>
      </c>
      <c r="AK65">
        <v>1</v>
      </c>
    </row>
    <row r="66" spans="1:37" ht="181.5" customHeight="1">
      <c r="A66" s="3" t="s">
        <v>425</v>
      </c>
      <c r="C66" s="3" t="s">
        <v>426</v>
      </c>
      <c r="D66" s="3" t="s">
        <v>41</v>
      </c>
      <c r="E66" s="3">
        <v>2</v>
      </c>
      <c r="G66" s="3" t="s">
        <v>427</v>
      </c>
      <c r="H66" s="3">
        <v>1999</v>
      </c>
      <c r="I66" s="3">
        <v>2020</v>
      </c>
      <c r="J66" s="3">
        <v>2020</v>
      </c>
      <c r="K66" s="3"/>
      <c r="L66" s="3">
        <v>2020</v>
      </c>
      <c r="M66" s="3">
        <v>2020</v>
      </c>
      <c r="N66" s="5" t="s">
        <v>566</v>
      </c>
      <c r="O66" s="3">
        <v>20</v>
      </c>
      <c r="P66" s="3">
        <f t="shared" si="0"/>
        <v>21</v>
      </c>
      <c r="Q66" s="3">
        <v>2059</v>
      </c>
      <c r="R66" s="3" t="b">
        <v>1</v>
      </c>
      <c r="S66" s="1" t="s">
        <v>428</v>
      </c>
      <c r="T66" s="3" t="s">
        <v>14</v>
      </c>
      <c r="U66" s="3">
        <v>1</v>
      </c>
      <c r="V66" s="3">
        <v>0</v>
      </c>
      <c r="W66" s="3">
        <v>0</v>
      </c>
      <c r="X66" s="3">
        <v>0</v>
      </c>
      <c r="Y66" s="3" t="s">
        <v>24</v>
      </c>
      <c r="Z66" s="3">
        <v>0</v>
      </c>
      <c r="AA66" s="3">
        <v>0</v>
      </c>
      <c r="AB66" s="3">
        <v>0</v>
      </c>
      <c r="AC66" s="3">
        <v>0</v>
      </c>
      <c r="AD66" s="3">
        <v>0</v>
      </c>
      <c r="AE66" s="3">
        <v>1</v>
      </c>
      <c r="AF66" s="3">
        <v>0</v>
      </c>
      <c r="AG66" s="3">
        <v>0</v>
      </c>
      <c r="AH66" s="3" t="s">
        <v>33</v>
      </c>
      <c r="AK66" s="3"/>
    </row>
    <row r="67" spans="1:37" ht="111.75" customHeight="1">
      <c r="D67" s="13"/>
      <c r="AK67">
        <f>SUM(AK40:AK66)</f>
        <v>12</v>
      </c>
    </row>
    <row r="68" spans="1:37" ht="111.75" customHeight="1"/>
    <row r="69" spans="1:37" ht="42" customHeight="1"/>
    <row r="70" spans="1:37" ht="98" customHeight="1"/>
    <row r="71" spans="1:37" ht="13.5" customHeight="1"/>
    <row r="72" spans="1:37" ht="13.5" customHeight="1"/>
    <row r="73" spans="1:37" ht="13.5" customHeight="1"/>
    <row r="74" spans="1:37" ht="13.5" customHeight="1"/>
    <row r="75" spans="1:37" ht="13.5" customHeight="1"/>
    <row r="76" spans="1:37" ht="13.5" customHeight="1"/>
    <row r="77" spans="1:37" ht="13.5" customHeight="1"/>
    <row r="78" spans="1:37" ht="13.5" customHeight="1"/>
    <row r="79" spans="1:37" ht="13.5" customHeight="1"/>
    <row r="80" spans="1:37" ht="13.5" customHeight="1"/>
    <row r="81" customFormat="1" ht="13.5" customHeight="1"/>
    <row r="82" customFormat="1" ht="13.5" customHeight="1"/>
    <row r="83" customFormat="1" ht="13.5" customHeight="1"/>
    <row r="84" customFormat="1" ht="13.5" customHeight="1"/>
    <row r="85" customFormat="1" ht="13.5" customHeight="1"/>
    <row r="86" customFormat="1" ht="13.5" customHeight="1"/>
    <row r="87" customFormat="1" ht="13.5" customHeight="1"/>
    <row r="88" customFormat="1" ht="13.5" customHeight="1"/>
    <row r="89" customFormat="1" ht="13.5" customHeight="1"/>
    <row r="90" customFormat="1" ht="13.5" customHeight="1"/>
    <row r="91" customFormat="1" ht="13.5" customHeight="1"/>
    <row r="92" customFormat="1" ht="13.5" customHeight="1"/>
    <row r="93" customFormat="1" ht="13.5" customHeight="1"/>
    <row r="94" customFormat="1" ht="13.5" customHeight="1"/>
    <row r="95" customFormat="1" ht="13.5" customHeight="1"/>
  </sheetData>
  <sortState ref="A2:AI95">
    <sortCondition ref="A2:A9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7"/>
  <sheetViews>
    <sheetView topLeftCell="A82" workbookViewId="0">
      <selection activeCell="U73" sqref="U73"/>
    </sheetView>
  </sheetViews>
  <sheetFormatPr baseColWidth="10" defaultRowHeight="12" x14ac:dyDescent="0"/>
  <cols>
    <col min="2" max="2" width="11.6640625" bestFit="1" customWidth="1"/>
    <col min="3" max="7" width="11" bestFit="1" customWidth="1"/>
    <col min="16" max="16" width="11" bestFit="1" customWidth="1"/>
  </cols>
  <sheetData>
    <row r="1" spans="1:20" ht="24">
      <c r="N1" s="13" t="s">
        <v>651</v>
      </c>
    </row>
    <row r="2" spans="1:20">
      <c r="A2" s="13" t="s">
        <v>652</v>
      </c>
      <c r="O2" t="s">
        <v>581</v>
      </c>
      <c r="P2" t="s">
        <v>650</v>
      </c>
    </row>
    <row r="3" spans="1:20" ht="25">
      <c r="B3" s="2" t="s">
        <v>5</v>
      </c>
      <c r="C3" s="2" t="s">
        <v>6</v>
      </c>
      <c r="D3" s="2" t="s">
        <v>604</v>
      </c>
      <c r="E3" s="2" t="s">
        <v>670</v>
      </c>
      <c r="F3" s="2" t="s">
        <v>671</v>
      </c>
      <c r="G3" s="2" t="s">
        <v>9</v>
      </c>
      <c r="H3" s="2" t="s">
        <v>578</v>
      </c>
      <c r="N3" t="s">
        <v>640</v>
      </c>
      <c r="O3" s="13">
        <f>AVERAGEIFS(Data!M2:M66, Data!AK2:AK66, 1, Data!D2:D66, "AGI")</f>
        <v>2033.7</v>
      </c>
      <c r="P3">
        <f>COUNTIFS(Data!AK2:AK66,"1", Data!D2:D66, "AGI")</f>
        <v>10</v>
      </c>
    </row>
    <row r="4" spans="1:20" ht="24">
      <c r="A4" t="s">
        <v>581</v>
      </c>
      <c r="B4">
        <f>AVERAGE(Data!H2:H66)</f>
        <v>2002.5230769230768</v>
      </c>
      <c r="C4">
        <f>AVERAGE(Data!I2:I66)</f>
        <v>2045.7857142857142</v>
      </c>
      <c r="D4">
        <f>AVERAGE(Data!J2:J66)</f>
        <v>2046.4074074074074</v>
      </c>
      <c r="E4">
        <f>AVERAGE(Data!L2:L66)</f>
        <v>2066.9811320754716</v>
      </c>
      <c r="F4">
        <f>AVERAGE(Data!M2:M66)</f>
        <v>2067</v>
      </c>
      <c r="G4">
        <f>AVERAGE(Data!O2:O66)</f>
        <v>48.969696969696969</v>
      </c>
      <c r="H4">
        <f>AVERAGE(Data!P2:P66)</f>
        <v>64.896551724137936</v>
      </c>
      <c r="N4" t="s">
        <v>641</v>
      </c>
      <c r="O4">
        <f>AVERAGEIFS(Data!M$2:M$66, Data!AK$2:AK$66, 1, Data!D$2:D$66, "AI")</f>
        <v>2078.6</v>
      </c>
      <c r="P4">
        <f>COUNTIFS(Data!AK2:AK66,"1", Data!D2:D66, "AI")</f>
        <v>12</v>
      </c>
    </row>
    <row r="5" spans="1:20" ht="24">
      <c r="A5" t="s">
        <v>605</v>
      </c>
      <c r="B5">
        <f>MEDIAN(Data!H2:H66)</f>
        <v>2008</v>
      </c>
      <c r="C5">
        <f>MEDIAN(Data!I2:I66)</f>
        <v>2030</v>
      </c>
      <c r="D5">
        <f>MEDIAN(Data!J2:J66)</f>
        <v>2030</v>
      </c>
      <c r="E5">
        <f>MEDIAN(Data!L2:L66)</f>
        <v>2033</v>
      </c>
      <c r="F5">
        <f>MEDIAN(Data!M2:M66)</f>
        <v>2036.5</v>
      </c>
      <c r="G5">
        <f>MEDIAN(Data!O2:O66)</f>
        <v>47</v>
      </c>
      <c r="H5">
        <f>MEDIAN(Data!P2:P66)</f>
        <v>30</v>
      </c>
      <c r="N5" t="s">
        <v>642</v>
      </c>
      <c r="O5">
        <f>AVERAGEIFS(Data!M$2:M$66,Data!AK$2:AK$66,1,Data!D$2:D$66,"Futurist")</f>
        <v>2035</v>
      </c>
      <c r="P5">
        <f>COUNTIFS(Data!AK2:AK66,"1", Data!D2:D66, "futurist")</f>
        <v>1</v>
      </c>
    </row>
    <row r="6" spans="1:20" ht="36">
      <c r="A6" t="s">
        <v>669</v>
      </c>
      <c r="B6">
        <f>_xlfn.STDEV.P(Data!H2:H66)</f>
        <v>12.872281122698306</v>
      </c>
      <c r="C6">
        <f>_xlfn.STDEV.P(Data!I2:I66)</f>
        <v>55.885314415747352</v>
      </c>
      <c r="D6">
        <f>_xlfn.STDEV.P(Data!J2:J66)</f>
        <v>48.236116221077332</v>
      </c>
      <c r="E6">
        <f>_xlfn.STDEV.P(Data!L2:L66)</f>
        <v>143.74249651504869</v>
      </c>
      <c r="F6">
        <f>_xlfn.STDEV.P(Data!M2:M66)</f>
        <v>134.69249780710595</v>
      </c>
      <c r="G6">
        <f>_xlfn.STDEV.P(Data!O2:O66)</f>
        <v>14.031317457927546</v>
      </c>
      <c r="H6">
        <f>_xlfn.STDEV.P(Data!P2:P66)</f>
        <v>132.29260797958602</v>
      </c>
      <c r="J6" s="13" t="s">
        <v>654</v>
      </c>
      <c r="N6" t="s">
        <v>643</v>
      </c>
      <c r="O6">
        <f>AVERAGEIFS(Data!M$2:M$66, Data!AK$2:AK$66, 1, Data!D$2:D$66, "Other")</f>
        <v>2526</v>
      </c>
      <c r="P6" s="15">
        <f>COUNTIFS(Data!AK2:AK66,"1", Data!D2:D66, "other")</f>
        <v>3</v>
      </c>
      <c r="R6" s="15"/>
      <c r="S6" s="15"/>
      <c r="T6" s="15"/>
    </row>
    <row r="7" spans="1:20" ht="72">
      <c r="A7" s="13" t="s">
        <v>653</v>
      </c>
      <c r="E7" t="s">
        <v>665</v>
      </c>
      <c r="F7" s="15" t="s">
        <v>666</v>
      </c>
      <c r="G7" s="15"/>
      <c r="H7" s="15"/>
      <c r="J7" t="s">
        <v>608</v>
      </c>
      <c r="K7" t="s">
        <v>609</v>
      </c>
      <c r="L7" t="s">
        <v>610</v>
      </c>
      <c r="Q7" s="15"/>
      <c r="R7" s="15"/>
      <c r="S7" s="15"/>
      <c r="T7" s="15"/>
    </row>
    <row r="8" spans="1:20" ht="48">
      <c r="A8" t="s">
        <v>580</v>
      </c>
      <c r="B8">
        <f>CORREL(Data!O2:O66, Data!P2:P66)</f>
        <v>-1.7055211578767538E-2</v>
      </c>
      <c r="E8">
        <f>AVERAGE(Data!J2:J66)</f>
        <v>2046.4074074074074</v>
      </c>
      <c r="F8" s="15">
        <f>MEDIAN(Data!J2:J66)</f>
        <v>2030</v>
      </c>
      <c r="G8" s="15"/>
      <c r="H8" s="15"/>
      <c r="J8">
        <f>COUNT(Data!L2:L66)</f>
        <v>53</v>
      </c>
      <c r="K8">
        <f>COUNT(Data!M2:M66)</f>
        <v>58</v>
      </c>
      <c r="L8">
        <f>COUNTIFS(Data!L2:L66, "&gt;0", Data!M2:M66, "&gt;0")</f>
        <v>46</v>
      </c>
    </row>
    <row r="9" spans="1:20" ht="48">
      <c r="A9" t="s">
        <v>582</v>
      </c>
      <c r="B9">
        <f>CORREL(Data!H:H,Data!P:P )</f>
        <v>0.13226898223555494</v>
      </c>
    </row>
    <row r="12" spans="1:20" ht="48">
      <c r="F12" s="13" t="s">
        <v>655</v>
      </c>
      <c r="O12" s="13" t="s">
        <v>662</v>
      </c>
    </row>
    <row r="14" spans="1:20" ht="24">
      <c r="A14" s="13" t="s">
        <v>656</v>
      </c>
      <c r="B14" t="s">
        <v>574</v>
      </c>
      <c r="C14" t="s">
        <v>657</v>
      </c>
      <c r="G14" t="s">
        <v>645</v>
      </c>
      <c r="H14" t="s">
        <v>646</v>
      </c>
      <c r="O14" t="s">
        <v>663</v>
      </c>
      <c r="P14">
        <f>MEDIAN(Data!P2:P66)</f>
        <v>30</v>
      </c>
    </row>
    <row r="15" spans="1:20" ht="24">
      <c r="A15" t="s">
        <v>606</v>
      </c>
      <c r="B15" t="s">
        <v>658</v>
      </c>
      <c r="C15" t="s">
        <v>658</v>
      </c>
      <c r="F15" t="s">
        <v>648</v>
      </c>
      <c r="G15">
        <f>COUNT('Early and late predictions'!L2:L68)</f>
        <v>18</v>
      </c>
      <c r="H15">
        <f>COUNT('Early and late predictions'!M2:M68)</f>
        <v>40</v>
      </c>
      <c r="O15" t="s">
        <v>664</v>
      </c>
      <c r="P15">
        <f>AVERAGE(Data!P2:P66)</f>
        <v>64.896551724137936</v>
      </c>
    </row>
    <row r="16" spans="1:20" ht="24">
      <c r="A16" t="s">
        <v>583</v>
      </c>
      <c r="B16">
        <f>AVERAGEIF(Data!D2:D66, "Futurist", Data!M2:M66)</f>
        <v>2060.5333333333333</v>
      </c>
      <c r="C16">
        <f>AVERAGEIF(Data!D2:D66, "Futurist", Data!L2:L66)</f>
        <v>2048.2142857142858</v>
      </c>
      <c r="F16" t="s">
        <v>649</v>
      </c>
      <c r="G16">
        <f>MEDIAN('Early and late predictions'!L2:L68)</f>
        <v>2024</v>
      </c>
      <c r="H16">
        <f>MEDIAN('Early and late predictions'!M2:M68)</f>
        <v>2041.5</v>
      </c>
    </row>
    <row r="17" spans="1:3">
      <c r="A17" t="s">
        <v>35</v>
      </c>
      <c r="B17">
        <f>AVERAGEIF(Data!D2:D66, "AI", Data!M2:M66)</f>
        <v>2047.4545454545455</v>
      </c>
      <c r="C17">
        <f>AVERAGEIF(Data!D2:D66, "AI", Data!L2:L66)</f>
        <v>2057.2857142857142</v>
      </c>
    </row>
    <row r="18" spans="1:3">
      <c r="A18" t="s">
        <v>46</v>
      </c>
      <c r="B18">
        <f>AVERAGEIF(Data!D2:D66, "AGI", Data!M2:M66)</f>
        <v>2038.9230769230769</v>
      </c>
      <c r="C18">
        <f>AVERAGEIF(Data!D2:D66, "AGI", Data!L2:L66)</f>
        <v>2033.8</v>
      </c>
    </row>
    <row r="19" spans="1:3">
      <c r="A19" t="s">
        <v>103</v>
      </c>
      <c r="B19">
        <f>AVERAGEIF(Data!D2:D66, "other", Data!M2:M66)</f>
        <v>2178.5</v>
      </c>
      <c r="C19">
        <f>AVERAGEIF(Data!D2:D66, "Other", Data!L2:L66)</f>
        <v>2166.75</v>
      </c>
    </row>
    <row r="20" spans="1:3">
      <c r="A20" t="s">
        <v>585</v>
      </c>
      <c r="B20">
        <f>AVERAGEIFS(Data!M2:M66, Data!D2:D66, "AI", Data!H2:H66, "&gt;2000")</f>
        <v>2070.1999999999998</v>
      </c>
      <c r="C20">
        <f>AVERAGEIFS(Data!L2:L66, Data!D2:D66, "AI", Data!H2:H66, "&gt;2000")</f>
        <v>2086.3571428571427</v>
      </c>
    </row>
    <row r="21" spans="1:3" ht="24">
      <c r="A21" t="s">
        <v>584</v>
      </c>
      <c r="B21">
        <f>AVERAGEIFS(Data!M2:M66, Data!D2:D66, "futurist", Data!H2:H66, "&gt;2000")</f>
        <v>2057</v>
      </c>
      <c r="C21">
        <f>AVERAGEIFS(Data!L2:L66, Data!D2:D66, "futurist", Data!H2:H66, "&gt;2000")</f>
        <v>2061</v>
      </c>
    </row>
    <row r="22" spans="1:3" ht="24">
      <c r="A22" t="s">
        <v>586</v>
      </c>
      <c r="B22">
        <f>AVERAGEIFS(Data!M2:M66, Data!D2:D66, "AI", Data!H2:H66, "&lt;2000")</f>
        <v>1998.7142857142858</v>
      </c>
      <c r="C22">
        <f>AVERAGEIFS(Data!L2:L66, Data!D2:D66, "AI", Data!H2:H66, "&lt;2000")</f>
        <v>1999.1428571428571</v>
      </c>
    </row>
    <row r="63" spans="11:11">
      <c r="K63" t="s">
        <v>571</v>
      </c>
    </row>
    <row r="65" spans="11:22" ht="72">
      <c r="K65" s="24" t="s">
        <v>591</v>
      </c>
      <c r="L65" s="24" t="s">
        <v>674</v>
      </c>
      <c r="M65" s="24" t="s">
        <v>675</v>
      </c>
      <c r="N65" s="24" t="s">
        <v>676</v>
      </c>
      <c r="O65" s="24" t="s">
        <v>677</v>
      </c>
      <c r="P65" s="24" t="s">
        <v>678</v>
      </c>
      <c r="Q65" s="24" t="s">
        <v>679</v>
      </c>
      <c r="R65" s="24" t="s">
        <v>680</v>
      </c>
      <c r="S65" s="24" t="s">
        <v>681</v>
      </c>
      <c r="T65" s="24" t="s">
        <v>682</v>
      </c>
      <c r="U65" t="s">
        <v>731</v>
      </c>
      <c r="V65" t="s">
        <v>732</v>
      </c>
    </row>
    <row r="66" spans="11:22" ht="90">
      <c r="K66" s="24">
        <v>1972</v>
      </c>
      <c r="L66" s="26" t="s">
        <v>683</v>
      </c>
      <c r="M66" s="24">
        <v>67</v>
      </c>
      <c r="N66" s="24"/>
      <c r="O66" s="24"/>
      <c r="P66" s="24"/>
      <c r="Q66" s="24" t="s">
        <v>684</v>
      </c>
      <c r="R66" s="24" t="s">
        <v>685</v>
      </c>
      <c r="S66" s="24" t="s">
        <v>686</v>
      </c>
      <c r="T66" s="26" t="s">
        <v>687</v>
      </c>
      <c r="U66">
        <v>50</v>
      </c>
      <c r="V66">
        <v>2022</v>
      </c>
    </row>
    <row r="67" spans="11:22" ht="36">
      <c r="K67" s="24">
        <v>2005</v>
      </c>
      <c r="L67" s="26" t="s">
        <v>688</v>
      </c>
      <c r="M67" s="24">
        <v>26</v>
      </c>
      <c r="N67" s="24"/>
      <c r="O67" s="24"/>
      <c r="P67" s="24"/>
      <c r="Q67" s="24" t="s">
        <v>689</v>
      </c>
      <c r="R67" s="24" t="s">
        <v>690</v>
      </c>
      <c r="S67" s="24" t="s">
        <v>686</v>
      </c>
      <c r="T67" s="26" t="s">
        <v>691</v>
      </c>
      <c r="U67">
        <v>80</v>
      </c>
      <c r="V67">
        <v>2085</v>
      </c>
    </row>
    <row r="68" spans="11:22" ht="54">
      <c r="K68" s="24">
        <v>2006</v>
      </c>
      <c r="L68" s="26" t="s">
        <v>692</v>
      </c>
      <c r="M68" s="24"/>
      <c r="N68" s="24"/>
      <c r="O68" s="24"/>
      <c r="P68" s="24"/>
      <c r="Q68" s="24" t="s">
        <v>693</v>
      </c>
      <c r="R68" s="24" t="s">
        <v>694</v>
      </c>
      <c r="S68" s="24" t="s">
        <v>686</v>
      </c>
      <c r="T68" s="26" t="s">
        <v>687</v>
      </c>
      <c r="U68">
        <v>50</v>
      </c>
      <c r="V68">
        <v>2056</v>
      </c>
    </row>
    <row r="69" spans="11:22" ht="54">
      <c r="K69" s="24">
        <v>2007</v>
      </c>
      <c r="L69" s="26" t="s">
        <v>695</v>
      </c>
      <c r="M69" s="24">
        <v>888</v>
      </c>
      <c r="N69" s="24"/>
      <c r="O69" s="24"/>
      <c r="P69" s="24"/>
      <c r="Q69" s="24" t="s">
        <v>696</v>
      </c>
      <c r="R69" s="24" t="s">
        <v>697</v>
      </c>
      <c r="S69" s="24" t="s">
        <v>686</v>
      </c>
      <c r="T69" s="25" t="s">
        <v>698</v>
      </c>
      <c r="U69">
        <v>33</v>
      </c>
      <c r="V69">
        <v>2040</v>
      </c>
    </row>
    <row r="70" spans="11:22" ht="36">
      <c r="K70" s="24">
        <v>2009</v>
      </c>
      <c r="L70" s="26" t="s">
        <v>699</v>
      </c>
      <c r="M70" s="24"/>
      <c r="N70" s="24" t="s">
        <v>700</v>
      </c>
      <c r="O70" s="24" t="s">
        <v>701</v>
      </c>
      <c r="P70" s="24" t="s">
        <v>702</v>
      </c>
      <c r="Q70" s="24"/>
      <c r="R70" s="24" t="s">
        <v>703</v>
      </c>
      <c r="S70" s="24" t="s">
        <v>686</v>
      </c>
      <c r="T70" s="26" t="s">
        <v>687</v>
      </c>
      <c r="U70">
        <v>31</v>
      </c>
      <c r="V70">
        <v>2040</v>
      </c>
    </row>
    <row r="71" spans="11:22" ht="126">
      <c r="K71" s="24">
        <v>2011</v>
      </c>
      <c r="L71" s="26" t="s">
        <v>704</v>
      </c>
      <c r="M71" s="24">
        <v>35</v>
      </c>
      <c r="N71" s="24" t="s">
        <v>705</v>
      </c>
      <c r="O71" s="24">
        <v>2050</v>
      </c>
      <c r="P71" s="24" t="s">
        <v>706</v>
      </c>
      <c r="Q71" s="24"/>
      <c r="R71" s="24" t="s">
        <v>707</v>
      </c>
      <c r="S71" s="27">
        <v>0.41</v>
      </c>
      <c r="T71" s="26" t="s">
        <v>687</v>
      </c>
      <c r="U71">
        <v>39</v>
      </c>
      <c r="V71">
        <v>2050</v>
      </c>
    </row>
    <row r="72" spans="11:22" ht="25">
      <c r="K72" s="24">
        <v>2012</v>
      </c>
      <c r="L72" s="26" t="s">
        <v>708</v>
      </c>
      <c r="M72" s="24">
        <v>37</v>
      </c>
      <c r="N72" s="24" t="s">
        <v>709</v>
      </c>
      <c r="O72" s="24" t="s">
        <v>710</v>
      </c>
      <c r="P72" s="24" t="s">
        <v>711</v>
      </c>
      <c r="Q72" s="24"/>
      <c r="R72" s="24" t="s">
        <v>712</v>
      </c>
      <c r="S72" s="24" t="s">
        <v>686</v>
      </c>
      <c r="T72" s="26" t="s">
        <v>687</v>
      </c>
      <c r="U72" t="s">
        <v>638</v>
      </c>
      <c r="V72" t="s">
        <v>638</v>
      </c>
    </row>
    <row r="73" spans="11:22" ht="126">
      <c r="K73" s="24">
        <v>2012</v>
      </c>
      <c r="L73" s="26" t="s">
        <v>713</v>
      </c>
      <c r="M73" s="24">
        <v>72</v>
      </c>
      <c r="N73" s="24" t="s">
        <v>714</v>
      </c>
      <c r="O73" s="24" t="s">
        <v>701</v>
      </c>
      <c r="P73" s="24" t="s">
        <v>715</v>
      </c>
      <c r="Q73" s="24"/>
      <c r="R73" s="24" t="s">
        <v>716</v>
      </c>
      <c r="S73" s="27">
        <v>0.65</v>
      </c>
      <c r="T73" s="26" t="s">
        <v>687</v>
      </c>
      <c r="U73">
        <v>28</v>
      </c>
      <c r="V73">
        <v>2040</v>
      </c>
    </row>
    <row r="74" spans="11:22" ht="144">
      <c r="K74" s="24">
        <v>2012</v>
      </c>
      <c r="L74" s="26" t="s">
        <v>717</v>
      </c>
      <c r="M74" s="24">
        <v>43</v>
      </c>
      <c r="N74" s="24" t="s">
        <v>718</v>
      </c>
      <c r="O74" s="24" t="s">
        <v>719</v>
      </c>
      <c r="P74" s="24" t="s">
        <v>720</v>
      </c>
      <c r="Q74" s="24"/>
      <c r="R74" s="24" t="s">
        <v>721</v>
      </c>
      <c r="S74" s="27">
        <v>0.49</v>
      </c>
      <c r="T74" s="26" t="s">
        <v>687</v>
      </c>
      <c r="U74">
        <v>36</v>
      </c>
      <c r="V74">
        <v>2048</v>
      </c>
    </row>
    <row r="75" spans="11:22" ht="144">
      <c r="K75" s="24">
        <v>2012</v>
      </c>
      <c r="L75" s="26" t="s">
        <v>722</v>
      </c>
      <c r="M75" s="24" t="s">
        <v>723</v>
      </c>
      <c r="N75" s="24"/>
      <c r="O75" s="24"/>
      <c r="P75" s="24"/>
      <c r="Q75" s="24" t="s">
        <v>724</v>
      </c>
      <c r="R75" s="24" t="s">
        <v>35</v>
      </c>
      <c r="S75" s="24" t="s">
        <v>686</v>
      </c>
      <c r="T75" s="26" t="s">
        <v>687</v>
      </c>
    </row>
    <row r="76" spans="11:22" ht="25">
      <c r="K76" s="24">
        <v>2013</v>
      </c>
      <c r="L76" s="26" t="s">
        <v>725</v>
      </c>
      <c r="M76" s="24">
        <v>29</v>
      </c>
      <c r="N76" s="24">
        <v>2022</v>
      </c>
      <c r="O76" s="24" t="s">
        <v>701</v>
      </c>
      <c r="P76" s="24" t="s">
        <v>702</v>
      </c>
      <c r="Q76" s="24"/>
      <c r="R76" s="24" t="s">
        <v>726</v>
      </c>
      <c r="S76" s="27">
        <v>0.28999999999999998</v>
      </c>
      <c r="T76" s="26" t="s">
        <v>687</v>
      </c>
      <c r="U76">
        <v>27</v>
      </c>
      <c r="V76">
        <v>2040</v>
      </c>
    </row>
    <row r="77" spans="11:22" ht="72">
      <c r="K77" s="24">
        <v>2013</v>
      </c>
      <c r="L77" s="26" t="s">
        <v>727</v>
      </c>
      <c r="M77" s="24">
        <v>26</v>
      </c>
      <c r="N77" s="24" t="s">
        <v>700</v>
      </c>
      <c r="O77" s="24" t="s">
        <v>728</v>
      </c>
      <c r="P77" s="24" t="s">
        <v>729</v>
      </c>
      <c r="Q77" s="24"/>
      <c r="R77" s="24" t="s">
        <v>730</v>
      </c>
      <c r="S77" s="27">
        <v>0.1</v>
      </c>
      <c r="T77" s="26" t="s">
        <v>687</v>
      </c>
      <c r="U77">
        <v>37</v>
      </c>
      <c r="V77">
        <v>2050</v>
      </c>
    </row>
  </sheetData>
  <hyperlinks>
    <hyperlink ref="L66" r:id="rId1" tooltip="Michie Survey"/>
    <hyperlink ref="T66" r:id="rId2"/>
    <hyperlink ref="L67" r:id="rId3" tooltip="Bainbridge survey"/>
    <hyperlink ref="T67" r:id="rId4"/>
    <hyperlink ref="L68" r:id="rId5" tooltip="AI@50 Survey"/>
    <hyperlink ref="T68" r:id="rId6"/>
    <hyperlink ref="L69" r:id="rId7" tooltip="Klein AGI Survey"/>
    <hyperlink ref="L70" r:id="rId8" tooltip="AGI-09 Survey"/>
    <hyperlink ref="T70" r:id="rId9"/>
    <hyperlink ref="L71" r:id="rId10" tooltip="FHI Winter Intelligence Survey"/>
    <hyperlink ref="T71" r:id="rId11"/>
    <hyperlink ref="L72" r:id="rId12" tooltip="Kruel AI Interviews"/>
    <hyperlink ref="T72" r:id="rId13"/>
    <hyperlink ref="L73" r:id="rId14" tooltip="Müller and Bostrom AI Progress Poll"/>
    <hyperlink ref="T73" r:id="rId15"/>
    <hyperlink ref="L74" r:id="rId16" tooltip="Müller and Bostrom AI Progress Poll"/>
    <hyperlink ref="T74" r:id="rId17"/>
    <hyperlink ref="L75" r:id="rId18" tooltip="Hanson AI Expert Survey"/>
    <hyperlink ref="T75" r:id="rId19"/>
    <hyperlink ref="L76" r:id="rId20" tooltip="Müller and Bostrom AI Progress Poll"/>
    <hyperlink ref="T76" r:id="rId21"/>
    <hyperlink ref="L77" r:id="rId22" tooltip="Müller and Bostrom AI Progress Poll"/>
    <hyperlink ref="T77" r:id="rId23"/>
  </hyperlinks>
  <pageMargins left="0.75" right="0.75" top="1" bottom="1" header="0.5" footer="0.5"/>
  <pageSetup orientation="portrait" horizontalDpi="4294967292" verticalDpi="4294967292"/>
  <drawing r:id="rId24"/>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25"/>
  <sheetViews>
    <sheetView workbookViewId="0">
      <pane ySplit="740" topLeftCell="A69" activePane="bottomLeft"/>
      <selection activeCell="H1" sqref="H1"/>
      <selection pane="bottomLeft" activeCell="A84" sqref="A84"/>
    </sheetView>
  </sheetViews>
  <sheetFormatPr baseColWidth="10" defaultRowHeight="12" x14ac:dyDescent="0"/>
  <cols>
    <col min="6" max="6" width="11" bestFit="1" customWidth="1"/>
    <col min="20" max="20" width="11" bestFit="1" customWidth="1"/>
    <col min="21" max="23" width="11" customWidth="1"/>
    <col min="25" max="25" width="22.1640625" customWidth="1"/>
  </cols>
  <sheetData>
    <row r="1" spans="1:34" ht="24">
      <c r="A1" t="s">
        <v>591</v>
      </c>
      <c r="B1" t="s">
        <v>592</v>
      </c>
      <c r="C1" t="s">
        <v>593</v>
      </c>
      <c r="E1" t="s">
        <v>594</v>
      </c>
      <c r="F1" t="s">
        <v>595</v>
      </c>
      <c r="G1" t="s">
        <v>596</v>
      </c>
      <c r="H1" t="s">
        <v>597</v>
      </c>
      <c r="I1" t="s">
        <v>598</v>
      </c>
      <c r="J1" t="s">
        <v>599</v>
      </c>
      <c r="K1" t="s">
        <v>600</v>
      </c>
      <c r="L1" t="s">
        <v>601</v>
      </c>
      <c r="N1" t="s">
        <v>46</v>
      </c>
      <c r="O1" t="s">
        <v>35</v>
      </c>
      <c r="P1" t="s">
        <v>583</v>
      </c>
      <c r="Q1" t="s">
        <v>103</v>
      </c>
      <c r="S1" t="s">
        <v>611</v>
      </c>
      <c r="T1" t="s">
        <v>612</v>
      </c>
      <c r="V1" t="s">
        <v>672</v>
      </c>
      <c r="W1" t="s">
        <v>673</v>
      </c>
    </row>
    <row r="2" spans="1:34">
      <c r="A2">
        <v>1960</v>
      </c>
      <c r="B2">
        <f>COUNTIF(Data!$M$2:$M$66, "&lt;" &amp; A2)/COUNT(Data!$M$2:$M$66)</f>
        <v>0</v>
      </c>
      <c r="C2">
        <f>COUNTIF(Data!$L$2:$L$66, "&lt;" &amp; A2)/COUNT(Data!$L$2:$L$66)</f>
        <v>0</v>
      </c>
      <c r="E2">
        <f>COUNTIFS(Data!$D$2:$D$66, "AI", Data!$H$2:$H$66, "&lt;2000", Data!$M$2:$M$66, "&lt;"&amp;'Cumulative distributions'!$A2)/COUNTIFS(Data!$M$2:$M$66, "&gt;0", Data!$D$2:$D$66, "AI", Data!$H$2:$H$66, "&lt;2000")</f>
        <v>0</v>
      </c>
      <c r="F2">
        <f>COUNTIFS(Data!$D$2:$D$66, "AI", Data!$H$2:$H$66, "&gt;1999", Data!$M$2:$M$66, "&lt;"&amp;'Cumulative distributions'!$A2)/COUNTIFS(Data!$M$2:$M$66, "&gt;0", Data!$D$2:$D$66, "AI", Data!$H$2:$H$66, "&gt;1999")</f>
        <v>0</v>
      </c>
      <c r="G2" t="e">
        <f>COUNTIFS(Data!$D$2:$D$66, "AGI", Data!$H$2:$H$66, "&lt;2000", Data!$M$2:$M$66, "&lt;"&amp;'Cumulative distributions'!$A2)/COUNTIFS(Data!$M$2:$M$66, "&gt;0", Data!$D$2:$D$66, "AGI", Data!$H$2:$H$66, "&lt;2000")</f>
        <v>#DIV/0!</v>
      </c>
      <c r="H2">
        <f>COUNTIFS(Data!$D$2:$D$66, "AGI", Data!$H$2:$H$66, "&gt;1999", Data!$M$2:$M$66, "&lt;"&amp;'Cumulative distributions'!$A2)/COUNTIFS(Data!$M$2:$M$66, "&gt;0", Data!$D$2:$D$66, "AGI", Data!$H$2:$H$66, "&gt;1999")</f>
        <v>0</v>
      </c>
      <c r="I2">
        <f>COUNTIFS(Data!$D$2:$D$66, "Futurist", Data!$H$2:$H$66, "&lt;2000", Data!$M$2:$M$66, "&lt;"&amp;'Cumulative distributions'!$A2)/COUNTIFS(Data!$M$2:$M$66, "&gt;0", Data!$D$2:$D$66, "Futurist", Data!$H$2:$H$66, "&lt;2000")</f>
        <v>0</v>
      </c>
      <c r="J2">
        <f>COUNTIFS(Data!$D$2:$D$66, "Futurist", Data!$H$2:$H$66, "&gt;1999", Data!$M$2:$M$66, "&lt;"&amp;'Cumulative distributions'!$A2)/COUNTIFS(Data!$M$2:$M$66, "&gt;0", Data!$D$2:$D$66, "Futurist", Data!$H$2:$H$66, "&gt;1999")</f>
        <v>0</v>
      </c>
      <c r="K2">
        <f>COUNTIFS(Data!$D$2:$D$66, "Other", Data!$H$2:$H$66, "&lt;2000", Data!$M$2:$M$66, "&lt;"&amp;'Cumulative distributions'!$A2)/COUNTIFS(Data!$M$2:$M$66, "&gt;0", Data!$D$2:$D$66, "Other", Data!$H$2:$H$66, "&lt;2000")</f>
        <v>0</v>
      </c>
      <c r="L2">
        <f>COUNTIFS(Data!$D$2:$D$66, "Other", Data!$H$2:$H$66, "&gt;1999", Data!$M$2:$M$66, "&lt;"&amp;'Cumulative distributions'!$A2)/COUNTIFS(Data!$M$2:$M$66, "&gt;0", Data!$D$2:$D$66, "Other", Data!$H$2:$H$66, "&gt;1999")</f>
        <v>0</v>
      </c>
      <c r="N2">
        <f>COUNTIFS(Data!$D$2:$D$66, "AGI", Data!$M$2:$M$66, "&lt;"&amp;'Cumulative distributions'!$A2)/COUNTIFS(Data!$M$2:$M$66, "&gt;0", Data!$D$2:$D$66, "AGI")</f>
        <v>0</v>
      </c>
      <c r="O2">
        <f>COUNTIFS(Data!$D$2:$D$66, "AI", Data!$M$2:$M$66, "&lt;"&amp;'Cumulative distributions'!$A2)/COUNTIFS(Data!$M$2:$M$66, "&gt;0", Data!$D$2:$D$66, "AI")</f>
        <v>0</v>
      </c>
      <c r="P2">
        <f>COUNTIFS(Data!$D$2:$D$66, "Futurist", Data!$M$2:$M$66, "&lt;"&amp;'Cumulative distributions'!$A2)/COUNTIFS(Data!$M$2:$M$66, "&gt;0", Data!$D$2:$D$66, "Futurist")</f>
        <v>0</v>
      </c>
      <c r="Q2">
        <f>COUNTIFS(Data!$D$2:$D$66, "Other", Data!$M$2:$M$66, "&lt;"&amp;'Cumulative distributions'!$A2)/COUNTIFS(Data!$M$2:$M$66, "&gt;0", Data!$D$2:$D$66, "Other")</f>
        <v>0</v>
      </c>
      <c r="S2">
        <f>COUNTIFS(Data!$H$2:$H$66, "&lt;2000", Data!$M$2:$M$66, "&lt;"&amp;'Cumulative distributions'!$A2)/COUNTIFS(Data!$M$2:$M$66, "&gt;0", Data!$H$2:$H$66, "&lt;2000")</f>
        <v>0</v>
      </c>
      <c r="T2">
        <f>COUNTIFS(Data!$H$2:$H$66, "&gt;1999", Data!$M$2:$M$66, "&lt;"&amp;'Cumulative distributions'!$A2)/COUNTIFS(Data!$M$2:$M$66, "&gt;0", Data!$H$2:$H$66, "&gt;1999")</f>
        <v>0</v>
      </c>
      <c r="V2">
        <f>COUNTIFS(Data!$AD$2:$AD$66, 1, Data!$H$2:$H$66, "&gt;1999", Data!$M$2:$M$66, "&lt;"&amp;'Cumulative distributions'!$A2)/COUNTIFS(Data!$M$2:$M$66, "&gt;0", Data!$AD$2:$AD$66, 1, Data!$H$2:$H$66, "&gt;1999")</f>
        <v>0</v>
      </c>
      <c r="W2">
        <f>COUNTIFS(Data!$AD$2:$AD$66, 0, Data!$H$2:$H$66, "&gt;1999", Data!$M$2:$M$66, "&lt;"&amp;'Cumulative distributions'!$A2)/COUNTIFS(Data!$M$2:$M$66, "&gt;0", Data!$AD$2:$AD$66, 0, Data!$H$2:$H$66, "&gt;1999")</f>
        <v>0</v>
      </c>
      <c r="AH2">
        <f>IF(V2&gt;0.1, A2, 0)</f>
        <v>0</v>
      </c>
    </row>
    <row r="3" spans="1:34">
      <c r="A3">
        <v>1961</v>
      </c>
      <c r="B3">
        <f>COUNTIF(Data!$M$2:$M$66, "&lt;" &amp; A3)/COUNT(Data!$M$2:$M$66)</f>
        <v>0</v>
      </c>
      <c r="C3">
        <f>COUNTIF(Data!$L$2:$L$66, "&lt;" &amp; A3)/COUNT(Data!$L$2:$L$66)</f>
        <v>0</v>
      </c>
      <c r="E3">
        <f>COUNTIFS(Data!$D$2:$D$66, "AI", Data!$H$2:$H$66, "&lt;2000", Data!$M$2:$M$66, "&lt;"&amp;'Cumulative distributions'!$A3)/COUNTIFS(Data!$M$2:$M$66, "&gt;0", Data!$D$2:$D$66, "AI", Data!$H$2:$H$66, "&lt;2000")</f>
        <v>0</v>
      </c>
      <c r="F3">
        <f>COUNTIFS(Data!$D$2:$D$66, "AI", Data!$H$2:$H$66, "&gt;1999", Data!$M$2:$M$66, "&lt;"&amp;'Cumulative distributions'!$A3)/COUNTIFS(Data!$M$2:$M$66, "&gt;0", Data!$D$2:$D$66, "AI", Data!$H$2:$H$66, "&gt;1999")</f>
        <v>0</v>
      </c>
      <c r="G3" t="e">
        <f>COUNTIFS(Data!$D$2:$D$66, "AGI", Data!$H$2:$H$66, "&lt;2000", Data!$M$2:$M$66, "&lt;"&amp;'Cumulative distributions'!$A3)/COUNTIFS(Data!$M$2:$M$66, "&gt;0", Data!$D$2:$D$66, "AGI", Data!$H$2:$H$66, "&lt;2000")</f>
        <v>#DIV/0!</v>
      </c>
      <c r="H3">
        <f>COUNTIFS(Data!$D$2:$D$66, "AGI", Data!$H$2:$H$66, "&gt;1999", Data!$M$2:$M$66, "&lt;"&amp;'Cumulative distributions'!$A3)/COUNTIFS(Data!$M$2:$M$66, "&gt;0", Data!$D$2:$D$66, "AGI", Data!$H$2:$H$66, "&gt;1999")</f>
        <v>0</v>
      </c>
      <c r="I3">
        <f>COUNTIFS(Data!$D$2:$D$66, "Futurist", Data!$H$2:$H$66, "&lt;2000", Data!$M$2:$M$66, "&lt;"&amp;'Cumulative distributions'!$A3)/COUNTIFS(Data!$M$2:$M$66, "&gt;0", Data!$D$2:$D$66, "Futurist", Data!$H$2:$H$66, "&lt;2000")</f>
        <v>0</v>
      </c>
      <c r="J3">
        <f>COUNTIFS(Data!$D$2:$D$66, "Futurist", Data!$H$2:$H$66, "&gt;1999", Data!$M$2:$M$66, "&lt;"&amp;'Cumulative distributions'!$A3)/COUNTIFS(Data!$M$2:$M$66, "&gt;0", Data!$D$2:$D$66, "Futurist", Data!$H$2:$H$66, "&gt;1999")</f>
        <v>0</v>
      </c>
      <c r="K3">
        <f>COUNTIFS(Data!$D$2:$D$66, "Other", Data!$H$2:$H$66, "&lt;2000", Data!$M$2:$M$66, "&lt;"&amp;'Cumulative distributions'!$A3)/COUNTIFS(Data!$M$2:$M$66, "&gt;0", Data!$D$2:$D$66, "Other", Data!$H$2:$H$66, "&lt;2000")</f>
        <v>0</v>
      </c>
      <c r="L3">
        <f>COUNTIFS(Data!$D$2:$D$66, "Other", Data!$H$2:$H$66, "&gt;1999", Data!$M$2:$M$66, "&lt;"&amp;'Cumulative distributions'!$A3)/COUNTIFS(Data!$M$2:$M$66, "&gt;0", Data!$D$2:$D$66, "Other", Data!$H$2:$H$66, "&gt;1999")</f>
        <v>0</v>
      </c>
      <c r="N3">
        <f>COUNTIFS(Data!$D$2:$D$66, "AGI", Data!$M$2:$M$66, "&lt;"&amp;'Cumulative distributions'!$A3)/COUNTIFS(Data!$M$2:$M$66, "&gt;0", Data!$D$2:$D$66, "AGI")</f>
        <v>0</v>
      </c>
      <c r="O3">
        <f>COUNTIFS(Data!$D$2:$D$66, "AI", Data!$M$2:$M$66, "&lt;"&amp;'Cumulative distributions'!$A3)/COUNTIFS(Data!$M$2:$M$66, "&gt;0", Data!$D$2:$D$66, "AI")</f>
        <v>0</v>
      </c>
      <c r="P3">
        <f>COUNTIFS(Data!$D$2:$D$66, "Futurist", Data!$M$2:$M$66, "&lt;"&amp;'Cumulative distributions'!$A3)/COUNTIFS(Data!$M$2:$M$66, "&gt;0", Data!$D$2:$D$66, "Futurist")</f>
        <v>0</v>
      </c>
      <c r="Q3">
        <f>COUNTIFS(Data!$D$2:$D$66, "Other", Data!$M$2:$M$66, "&lt;"&amp;'Cumulative distributions'!$A3)/COUNTIFS(Data!$M$2:$M$66, "&gt;0", Data!$D$2:$D$66, "Other")</f>
        <v>0</v>
      </c>
      <c r="S3">
        <f>COUNTIFS(Data!$H$2:$H$66, "&lt;2000", Data!$M$2:$M$66, "&lt;"&amp;'Cumulative distributions'!$A3)/COUNTIFS(Data!$M$2:$M$66, "&gt;0", Data!$H$2:$H$66, "&lt;2000")</f>
        <v>0</v>
      </c>
      <c r="T3">
        <f>COUNTIFS(Data!$H$2:$H$66, "&gt;1999", Data!$M$2:$M$66, "&lt;"&amp;'Cumulative distributions'!$A3)/COUNTIFS(Data!$M$2:$M$66, "&gt;0", Data!$H$2:$H$66, "&gt;1999")</f>
        <v>0</v>
      </c>
      <c r="V3">
        <f>COUNTIFS(Data!$AD$2:$AD$66, 1, Data!$H$2:$H$66, "&gt;1999", Data!$M$2:$M$66, "&lt;"&amp;'Cumulative distributions'!$A3)/COUNTIFS(Data!$M$2:$M$66, "&gt;0", Data!$AD$2:$AD$66, 1, Data!$H$2:$H$66, "&gt;1999")</f>
        <v>0</v>
      </c>
      <c r="W3">
        <f>COUNTIFS(Data!$AD$2:$AD$66, 0, Data!$H$2:$H$66, "&gt;1999", Data!$M$2:$M$66, "&lt;"&amp;'Cumulative distributions'!$A3)/COUNTIFS(Data!$M$2:$M$66, "&gt;0", Data!$AD$2:$AD$66, 0, Data!$H$2:$H$66, "&gt;1999")</f>
        <v>0</v>
      </c>
      <c r="AH3">
        <f>IF(AND(V3&gt;0.1, (NOT(V2&gt;0.1))), A3, AH2)</f>
        <v>0</v>
      </c>
    </row>
    <row r="4" spans="1:34">
      <c r="A4">
        <v>1962</v>
      </c>
      <c r="B4">
        <f>COUNTIF(Data!$M$2:$M$66, "&lt;" &amp; A4)/COUNT(Data!$M$2:$M$66)</f>
        <v>0</v>
      </c>
      <c r="C4">
        <f>COUNTIF(Data!$L$2:$L$66, "&lt;" &amp; A4)/COUNT(Data!$L$2:$L$66)</f>
        <v>0</v>
      </c>
      <c r="E4">
        <f>COUNTIFS(Data!$D$2:$D$66, "AI", Data!$H$2:$H$66, "&lt;2000", Data!$M$2:$M$66, "&lt;"&amp;'Cumulative distributions'!$A4)/COUNTIFS(Data!$M$2:$M$66, "&gt;0", Data!$D$2:$D$66, "AI", Data!$H$2:$H$66, "&lt;2000")</f>
        <v>0</v>
      </c>
      <c r="F4">
        <f>COUNTIFS(Data!$D$2:$D$66, "AI", Data!$H$2:$H$66, "&gt;1999", Data!$M$2:$M$66, "&lt;"&amp;'Cumulative distributions'!$A4)/COUNTIFS(Data!$M$2:$M$66, "&gt;0", Data!$D$2:$D$66, "AI", Data!$H$2:$H$66, "&gt;1999")</f>
        <v>0</v>
      </c>
      <c r="G4" t="e">
        <f>COUNTIFS(Data!$D$2:$D$66, "AGI", Data!$H$2:$H$66, "&lt;2000", Data!$M$2:$M$66, "&lt;"&amp;'Cumulative distributions'!$A4)/COUNTIFS(Data!$M$2:$M$66, "&gt;0", Data!$D$2:$D$66, "AGI", Data!$H$2:$H$66, "&lt;2000")</f>
        <v>#DIV/0!</v>
      </c>
      <c r="H4">
        <f>COUNTIFS(Data!$D$2:$D$66, "AGI", Data!$H$2:$H$66, "&gt;1999", Data!$M$2:$M$66, "&lt;"&amp;'Cumulative distributions'!$A4)/COUNTIFS(Data!$M$2:$M$66, "&gt;0", Data!$D$2:$D$66, "AGI", Data!$H$2:$H$66, "&gt;1999")</f>
        <v>0</v>
      </c>
      <c r="I4">
        <f>COUNTIFS(Data!$D$2:$D$66, "Futurist", Data!$H$2:$H$66, "&lt;2000", Data!$M$2:$M$66, "&lt;"&amp;'Cumulative distributions'!$A4)/COUNTIFS(Data!$M$2:$M$66, "&gt;0", Data!$D$2:$D$66, "Futurist", Data!$H$2:$H$66, "&lt;2000")</f>
        <v>0</v>
      </c>
      <c r="J4">
        <f>COUNTIFS(Data!$D$2:$D$66, "Futurist", Data!$H$2:$H$66, "&gt;1999", Data!$M$2:$M$66, "&lt;"&amp;'Cumulative distributions'!$A4)/COUNTIFS(Data!$M$2:$M$66, "&gt;0", Data!$D$2:$D$66, "Futurist", Data!$H$2:$H$66, "&gt;1999")</f>
        <v>0</v>
      </c>
      <c r="K4">
        <f>COUNTIFS(Data!$D$2:$D$66, "Other", Data!$H$2:$H$66, "&lt;2000", Data!$M$2:$M$66, "&lt;"&amp;'Cumulative distributions'!$A4)/COUNTIFS(Data!$M$2:$M$66, "&gt;0", Data!$D$2:$D$66, "Other", Data!$H$2:$H$66, "&lt;2000")</f>
        <v>0</v>
      </c>
      <c r="L4">
        <f>COUNTIFS(Data!$D$2:$D$66, "Other", Data!$H$2:$H$66, "&gt;1999", Data!$M$2:$M$66, "&lt;"&amp;'Cumulative distributions'!$A4)/COUNTIFS(Data!$M$2:$M$66, "&gt;0", Data!$D$2:$D$66, "Other", Data!$H$2:$H$66, "&gt;1999")</f>
        <v>0</v>
      </c>
      <c r="N4">
        <f>COUNTIFS(Data!$D$2:$D$66, "AGI", Data!$M$2:$M$66, "&lt;"&amp;'Cumulative distributions'!$A4)/COUNTIFS(Data!$M$2:$M$66, "&gt;0", Data!$D$2:$D$66, "AGI")</f>
        <v>0</v>
      </c>
      <c r="O4">
        <f>COUNTIFS(Data!$D$2:$D$66, "AI", Data!$M$2:$M$66, "&lt;"&amp;'Cumulative distributions'!$A4)/COUNTIFS(Data!$M$2:$M$66, "&gt;0", Data!$D$2:$D$66, "AI")</f>
        <v>0</v>
      </c>
      <c r="P4">
        <f>COUNTIFS(Data!$D$2:$D$66, "Futurist", Data!$M$2:$M$66, "&lt;"&amp;'Cumulative distributions'!$A4)/COUNTIFS(Data!$M$2:$M$66, "&gt;0", Data!$D$2:$D$66, "Futurist")</f>
        <v>0</v>
      </c>
      <c r="Q4">
        <f>COUNTIFS(Data!$D$2:$D$66, "Other", Data!$M$2:$M$66, "&lt;"&amp;'Cumulative distributions'!$A4)/COUNTIFS(Data!$M$2:$M$66, "&gt;0", Data!$D$2:$D$66, "Other")</f>
        <v>0</v>
      </c>
      <c r="S4">
        <f>COUNTIFS(Data!$H$2:$H$66, "&lt;2000", Data!$M$2:$M$66, "&lt;"&amp;'Cumulative distributions'!$A4)/COUNTIFS(Data!$M$2:$M$66, "&gt;0", Data!$H$2:$H$66, "&lt;2000")</f>
        <v>0</v>
      </c>
      <c r="T4">
        <f>COUNTIFS(Data!$H$2:$H$66, "&gt;1999", Data!$M$2:$M$66, "&lt;"&amp;'Cumulative distributions'!$A4)/COUNTIFS(Data!$M$2:$M$66, "&gt;0", Data!$H$2:$H$66, "&gt;1999")</f>
        <v>0</v>
      </c>
      <c r="V4">
        <f>COUNTIFS(Data!$AD$2:$AD$66, 1, Data!$H$2:$H$66, "&gt;1999", Data!$M$2:$M$66, "&lt;"&amp;'Cumulative distributions'!$A4)/COUNTIFS(Data!$M$2:$M$66, "&gt;0", Data!$AD$2:$AD$66, 1, Data!$H$2:$H$66, "&gt;1999")</f>
        <v>0</v>
      </c>
      <c r="W4">
        <f>COUNTIFS(Data!$AD$2:$AD$66, 0, Data!$H$2:$H$66, "&gt;1999", Data!$M$2:$M$66, "&lt;"&amp;'Cumulative distributions'!$A4)/COUNTIFS(Data!$M$2:$M$66, "&gt;0", Data!$AD$2:$AD$66, 0, Data!$H$2:$H$66, "&gt;1999")</f>
        <v>0</v>
      </c>
      <c r="AH4">
        <f t="shared" ref="AH4:AH67" si="0">IF(AND(V4&gt;0.1, (NOT(V3&gt;0.1))), A4, AH3)</f>
        <v>0</v>
      </c>
    </row>
    <row r="5" spans="1:34">
      <c r="A5">
        <v>1963</v>
      </c>
      <c r="B5">
        <f>COUNTIF(Data!$M$2:$M$66, "&lt;" &amp; A5)/COUNT(Data!$M$2:$M$66)</f>
        <v>0</v>
      </c>
      <c r="C5">
        <f>COUNTIF(Data!$L$2:$L$66, "&lt;" &amp; A5)/COUNT(Data!$L$2:$L$66)</f>
        <v>0</v>
      </c>
      <c r="E5">
        <f>COUNTIFS(Data!$D$2:$D$66, "AI", Data!$H$2:$H$66, "&lt;2000", Data!$M$2:$M$66, "&lt;"&amp;'Cumulative distributions'!$A5)/COUNTIFS(Data!$M$2:$M$66, "&gt;0", Data!$D$2:$D$66, "AI", Data!$H$2:$H$66, "&lt;2000")</f>
        <v>0</v>
      </c>
      <c r="F5">
        <f>COUNTIFS(Data!$D$2:$D$66, "AI", Data!$H$2:$H$66, "&gt;1999", Data!$M$2:$M$66, "&lt;"&amp;'Cumulative distributions'!$A5)/COUNTIFS(Data!$M$2:$M$66, "&gt;0", Data!$D$2:$D$66, "AI", Data!$H$2:$H$66, "&gt;1999")</f>
        <v>0</v>
      </c>
      <c r="G5" t="e">
        <f>COUNTIFS(Data!$D$2:$D$66, "AGI", Data!$H$2:$H$66, "&lt;2000", Data!$M$2:$M$66, "&lt;"&amp;'Cumulative distributions'!$A5)/COUNTIFS(Data!$M$2:$M$66, "&gt;0", Data!$D$2:$D$66, "AGI", Data!$H$2:$H$66, "&lt;2000")</f>
        <v>#DIV/0!</v>
      </c>
      <c r="H5">
        <f>COUNTIFS(Data!$D$2:$D$66, "AGI", Data!$H$2:$H$66, "&gt;1999", Data!$M$2:$M$66, "&lt;"&amp;'Cumulative distributions'!$A5)/COUNTIFS(Data!$M$2:$M$66, "&gt;0", Data!$D$2:$D$66, "AGI", Data!$H$2:$H$66, "&gt;1999")</f>
        <v>0</v>
      </c>
      <c r="I5">
        <f>COUNTIFS(Data!$D$2:$D$66, "Futurist", Data!$H$2:$H$66, "&lt;2000", Data!$M$2:$M$66, "&lt;"&amp;'Cumulative distributions'!$A5)/COUNTIFS(Data!$M$2:$M$66, "&gt;0", Data!$D$2:$D$66, "Futurist", Data!$H$2:$H$66, "&lt;2000")</f>
        <v>0</v>
      </c>
      <c r="J5">
        <f>COUNTIFS(Data!$D$2:$D$66, "Futurist", Data!$H$2:$H$66, "&gt;1999", Data!$M$2:$M$66, "&lt;"&amp;'Cumulative distributions'!$A5)/COUNTIFS(Data!$M$2:$M$66, "&gt;0", Data!$D$2:$D$66, "Futurist", Data!$H$2:$H$66, "&gt;1999")</f>
        <v>0</v>
      </c>
      <c r="K5">
        <f>COUNTIFS(Data!$D$2:$D$66, "Other", Data!$H$2:$H$66, "&lt;2000", Data!$M$2:$M$66, "&lt;"&amp;'Cumulative distributions'!$A5)/COUNTIFS(Data!$M$2:$M$66, "&gt;0", Data!$D$2:$D$66, "Other", Data!$H$2:$H$66, "&lt;2000")</f>
        <v>0</v>
      </c>
      <c r="L5">
        <f>COUNTIFS(Data!$D$2:$D$66, "Other", Data!$H$2:$H$66, "&gt;1999", Data!$M$2:$M$66, "&lt;"&amp;'Cumulative distributions'!$A5)/COUNTIFS(Data!$M$2:$M$66, "&gt;0", Data!$D$2:$D$66, "Other", Data!$H$2:$H$66, "&gt;1999")</f>
        <v>0</v>
      </c>
      <c r="N5">
        <f>COUNTIFS(Data!$D$2:$D$66, "AGI", Data!$M$2:$M$66, "&lt;"&amp;'Cumulative distributions'!$A5)/COUNTIFS(Data!$M$2:$M$66, "&gt;0", Data!$D$2:$D$66, "AGI")</f>
        <v>0</v>
      </c>
      <c r="O5">
        <f>COUNTIFS(Data!$D$2:$D$66, "AI", Data!$M$2:$M$66, "&lt;"&amp;'Cumulative distributions'!$A5)/COUNTIFS(Data!$M$2:$M$66, "&gt;0", Data!$D$2:$D$66, "AI")</f>
        <v>0</v>
      </c>
      <c r="P5">
        <f>COUNTIFS(Data!$D$2:$D$66, "Futurist", Data!$M$2:$M$66, "&lt;"&amp;'Cumulative distributions'!$A5)/COUNTIFS(Data!$M$2:$M$66, "&gt;0", Data!$D$2:$D$66, "Futurist")</f>
        <v>0</v>
      </c>
      <c r="Q5">
        <f>COUNTIFS(Data!$D$2:$D$66, "Other", Data!$M$2:$M$66, "&lt;"&amp;'Cumulative distributions'!$A5)/COUNTIFS(Data!$M$2:$M$66, "&gt;0", Data!$D$2:$D$66, "Other")</f>
        <v>0</v>
      </c>
      <c r="S5">
        <f>COUNTIFS(Data!$H$2:$H$66, "&lt;2000", Data!$M$2:$M$66, "&lt;"&amp;'Cumulative distributions'!$A5)/COUNTIFS(Data!$M$2:$M$66, "&gt;0", Data!$H$2:$H$66, "&lt;2000")</f>
        <v>0</v>
      </c>
      <c r="T5">
        <f>COUNTIFS(Data!$H$2:$H$66, "&gt;1999", Data!$M$2:$M$66, "&lt;"&amp;'Cumulative distributions'!$A5)/COUNTIFS(Data!$M$2:$M$66, "&gt;0", Data!$H$2:$H$66, "&gt;1999")</f>
        <v>0</v>
      </c>
      <c r="V5">
        <f>COUNTIFS(Data!$AD$2:$AD$66, 1, Data!$H$2:$H$66, "&gt;1999", Data!$M$2:$M$66, "&lt;"&amp;'Cumulative distributions'!$A5)/COUNTIFS(Data!$M$2:$M$66, "&gt;0", Data!$AD$2:$AD$66, 1, Data!$H$2:$H$66, "&gt;1999")</f>
        <v>0</v>
      </c>
      <c r="W5">
        <f>COUNTIFS(Data!$AD$2:$AD$66, 0, Data!$H$2:$H$66, "&gt;1999", Data!$M$2:$M$66, "&lt;"&amp;'Cumulative distributions'!$A5)/COUNTIFS(Data!$M$2:$M$66, "&gt;0", Data!$AD$2:$AD$66, 0, Data!$H$2:$H$66, "&gt;1999")</f>
        <v>0</v>
      </c>
      <c r="AH5">
        <f t="shared" si="0"/>
        <v>0</v>
      </c>
    </row>
    <row r="6" spans="1:34">
      <c r="A6">
        <v>1964</v>
      </c>
      <c r="B6">
        <f>COUNTIF(Data!$M$2:$M$66, "&lt;" &amp; A6)/COUNT(Data!$M$2:$M$66)</f>
        <v>0</v>
      </c>
      <c r="C6">
        <f>COUNTIF(Data!$L$2:$L$66, "&lt;" &amp; A6)/COUNT(Data!$L$2:$L$66)</f>
        <v>0</v>
      </c>
      <c r="E6">
        <f>COUNTIFS(Data!$D$2:$D$66, "AI", Data!$H$2:$H$66, "&lt;2000", Data!$M$2:$M$66, "&lt;"&amp;'Cumulative distributions'!$A6)/COUNTIFS(Data!$M$2:$M$66, "&gt;0", Data!$D$2:$D$66, "AI", Data!$H$2:$H$66, "&lt;2000")</f>
        <v>0</v>
      </c>
      <c r="F6">
        <f>COUNTIFS(Data!$D$2:$D$66, "AI", Data!$H$2:$H$66, "&gt;1999", Data!$M$2:$M$66, "&lt;"&amp;'Cumulative distributions'!$A6)/COUNTIFS(Data!$M$2:$M$66, "&gt;0", Data!$D$2:$D$66, "AI", Data!$H$2:$H$66, "&gt;1999")</f>
        <v>0</v>
      </c>
      <c r="G6" t="e">
        <f>COUNTIFS(Data!$D$2:$D$66, "AGI", Data!$H$2:$H$66, "&lt;2000", Data!$M$2:$M$66, "&lt;"&amp;'Cumulative distributions'!$A6)/COUNTIFS(Data!$M$2:$M$66, "&gt;0", Data!$D$2:$D$66, "AGI", Data!$H$2:$H$66, "&lt;2000")</f>
        <v>#DIV/0!</v>
      </c>
      <c r="H6">
        <f>COUNTIFS(Data!$D$2:$D$66, "AGI", Data!$H$2:$H$66, "&gt;1999", Data!$M$2:$M$66, "&lt;"&amp;'Cumulative distributions'!$A6)/COUNTIFS(Data!$M$2:$M$66, "&gt;0", Data!$D$2:$D$66, "AGI", Data!$H$2:$H$66, "&gt;1999")</f>
        <v>0</v>
      </c>
      <c r="I6">
        <f>COUNTIFS(Data!$D$2:$D$66, "Futurist", Data!$H$2:$H$66, "&lt;2000", Data!$M$2:$M$66, "&lt;"&amp;'Cumulative distributions'!$A6)/COUNTIFS(Data!$M$2:$M$66, "&gt;0", Data!$D$2:$D$66, "Futurist", Data!$H$2:$H$66, "&lt;2000")</f>
        <v>0</v>
      </c>
      <c r="J6">
        <f>COUNTIFS(Data!$D$2:$D$66, "Futurist", Data!$H$2:$H$66, "&gt;1999", Data!$M$2:$M$66, "&lt;"&amp;'Cumulative distributions'!$A6)/COUNTIFS(Data!$M$2:$M$66, "&gt;0", Data!$D$2:$D$66, "Futurist", Data!$H$2:$H$66, "&gt;1999")</f>
        <v>0</v>
      </c>
      <c r="K6">
        <f>COUNTIFS(Data!$D$2:$D$66, "Other", Data!$H$2:$H$66, "&lt;2000", Data!$M$2:$M$66, "&lt;"&amp;'Cumulative distributions'!$A6)/COUNTIFS(Data!$M$2:$M$66, "&gt;0", Data!$D$2:$D$66, "Other", Data!$H$2:$H$66, "&lt;2000")</f>
        <v>0</v>
      </c>
      <c r="L6">
        <f>COUNTIFS(Data!$D$2:$D$66, "Other", Data!$H$2:$H$66, "&gt;1999", Data!$M$2:$M$66, "&lt;"&amp;'Cumulative distributions'!$A6)/COUNTIFS(Data!$M$2:$M$66, "&gt;0", Data!$D$2:$D$66, "Other", Data!$H$2:$H$66, "&gt;1999")</f>
        <v>0</v>
      </c>
      <c r="N6">
        <f>COUNTIFS(Data!$D$2:$D$66, "AGI", Data!$M$2:$M$66, "&lt;"&amp;'Cumulative distributions'!$A6)/COUNTIFS(Data!$M$2:$M$66, "&gt;0", Data!$D$2:$D$66, "AGI")</f>
        <v>0</v>
      </c>
      <c r="O6">
        <f>COUNTIFS(Data!$D$2:$D$66, "AI", Data!$M$2:$M$66, "&lt;"&amp;'Cumulative distributions'!$A6)/COUNTIFS(Data!$M$2:$M$66, "&gt;0", Data!$D$2:$D$66, "AI")</f>
        <v>0</v>
      </c>
      <c r="P6">
        <f>COUNTIFS(Data!$D$2:$D$66, "Futurist", Data!$M$2:$M$66, "&lt;"&amp;'Cumulative distributions'!$A6)/COUNTIFS(Data!$M$2:$M$66, "&gt;0", Data!$D$2:$D$66, "Futurist")</f>
        <v>0</v>
      </c>
      <c r="Q6">
        <f>COUNTIFS(Data!$D$2:$D$66, "Other", Data!$M$2:$M$66, "&lt;"&amp;'Cumulative distributions'!$A6)/COUNTIFS(Data!$M$2:$M$66, "&gt;0", Data!$D$2:$D$66, "Other")</f>
        <v>0</v>
      </c>
      <c r="S6">
        <f>COUNTIFS(Data!$H$2:$H$66, "&lt;2000", Data!$M$2:$M$66, "&lt;"&amp;'Cumulative distributions'!$A6)/COUNTIFS(Data!$M$2:$M$66, "&gt;0", Data!$H$2:$H$66, "&lt;2000")</f>
        <v>0</v>
      </c>
      <c r="T6">
        <f>COUNTIFS(Data!$H$2:$H$66, "&gt;1999", Data!$M$2:$M$66, "&lt;"&amp;'Cumulative distributions'!$A6)/COUNTIFS(Data!$M$2:$M$66, "&gt;0", Data!$H$2:$H$66, "&gt;1999")</f>
        <v>0</v>
      </c>
      <c r="V6">
        <f>COUNTIFS(Data!$AD$2:$AD$66, 1, Data!$H$2:$H$66, "&gt;1999", Data!$M$2:$M$66, "&lt;"&amp;'Cumulative distributions'!$A6)/COUNTIFS(Data!$M$2:$M$66, "&gt;0", Data!$AD$2:$AD$66, 1, Data!$H$2:$H$66, "&gt;1999")</f>
        <v>0</v>
      </c>
      <c r="W6">
        <f>COUNTIFS(Data!$AD$2:$AD$66, 0, Data!$H$2:$H$66, "&gt;1999", Data!$M$2:$M$66, "&lt;"&amp;'Cumulative distributions'!$A6)/COUNTIFS(Data!$M$2:$M$66, "&gt;0", Data!$AD$2:$AD$66, 0, Data!$H$2:$H$66, "&gt;1999")</f>
        <v>0</v>
      </c>
      <c r="AH6">
        <f t="shared" si="0"/>
        <v>0</v>
      </c>
    </row>
    <row r="7" spans="1:34">
      <c r="A7">
        <v>1965</v>
      </c>
      <c r="B7">
        <f>COUNTIF(Data!$M$2:$M$66, "&lt;" &amp; A7)/COUNT(Data!$M$2:$M$66)</f>
        <v>0</v>
      </c>
      <c r="C7">
        <f>COUNTIF(Data!$L$2:$L$66, "&lt;" &amp; A7)/COUNT(Data!$L$2:$L$66)</f>
        <v>0</v>
      </c>
      <c r="E7">
        <f>COUNTIFS(Data!$D$2:$D$66, "AI", Data!$H$2:$H$66, "&lt;2000", Data!$M$2:$M$66, "&lt;"&amp;'Cumulative distributions'!$A7)/COUNTIFS(Data!$M$2:$M$66, "&gt;0", Data!$D$2:$D$66, "AI", Data!$H$2:$H$66, "&lt;2000")</f>
        <v>0</v>
      </c>
      <c r="F7">
        <f>COUNTIFS(Data!$D$2:$D$66, "AI", Data!$H$2:$H$66, "&gt;1999", Data!$M$2:$M$66, "&lt;"&amp;'Cumulative distributions'!$A7)/COUNTIFS(Data!$M$2:$M$66, "&gt;0", Data!$D$2:$D$66, "AI", Data!$H$2:$H$66, "&gt;1999")</f>
        <v>0</v>
      </c>
      <c r="G7" t="e">
        <f>COUNTIFS(Data!$D$2:$D$66, "AGI", Data!$H$2:$H$66, "&lt;2000", Data!$M$2:$M$66, "&lt;"&amp;'Cumulative distributions'!$A7)/COUNTIFS(Data!$M$2:$M$66, "&gt;0", Data!$D$2:$D$66, "AGI", Data!$H$2:$H$66, "&lt;2000")</f>
        <v>#DIV/0!</v>
      </c>
      <c r="H7">
        <f>COUNTIFS(Data!$D$2:$D$66, "AGI", Data!$H$2:$H$66, "&gt;1999", Data!$M$2:$M$66, "&lt;"&amp;'Cumulative distributions'!$A7)/COUNTIFS(Data!$M$2:$M$66, "&gt;0", Data!$D$2:$D$66, "AGI", Data!$H$2:$H$66, "&gt;1999")</f>
        <v>0</v>
      </c>
      <c r="I7">
        <f>COUNTIFS(Data!$D$2:$D$66, "Futurist", Data!$H$2:$H$66, "&lt;2000", Data!$M$2:$M$66, "&lt;"&amp;'Cumulative distributions'!$A7)/COUNTIFS(Data!$M$2:$M$66, "&gt;0", Data!$D$2:$D$66, "Futurist", Data!$H$2:$H$66, "&lt;2000")</f>
        <v>0</v>
      </c>
      <c r="J7">
        <f>COUNTIFS(Data!$D$2:$D$66, "Futurist", Data!$H$2:$H$66, "&gt;1999", Data!$M$2:$M$66, "&lt;"&amp;'Cumulative distributions'!$A7)/COUNTIFS(Data!$M$2:$M$66, "&gt;0", Data!$D$2:$D$66, "Futurist", Data!$H$2:$H$66, "&gt;1999")</f>
        <v>0</v>
      </c>
      <c r="K7">
        <f>COUNTIFS(Data!$D$2:$D$66, "Other", Data!$H$2:$H$66, "&lt;2000", Data!$M$2:$M$66, "&lt;"&amp;'Cumulative distributions'!$A7)/COUNTIFS(Data!$M$2:$M$66, "&gt;0", Data!$D$2:$D$66, "Other", Data!$H$2:$H$66, "&lt;2000")</f>
        <v>0</v>
      </c>
      <c r="L7">
        <f>COUNTIFS(Data!$D$2:$D$66, "Other", Data!$H$2:$H$66, "&gt;1999", Data!$M$2:$M$66, "&lt;"&amp;'Cumulative distributions'!$A7)/COUNTIFS(Data!$M$2:$M$66, "&gt;0", Data!$D$2:$D$66, "Other", Data!$H$2:$H$66, "&gt;1999")</f>
        <v>0</v>
      </c>
      <c r="N7">
        <f>COUNTIFS(Data!$D$2:$D$66, "AGI", Data!$M$2:$M$66, "&lt;"&amp;'Cumulative distributions'!$A7)/COUNTIFS(Data!$M$2:$M$66, "&gt;0", Data!$D$2:$D$66, "AGI")</f>
        <v>0</v>
      </c>
      <c r="O7">
        <f>COUNTIFS(Data!$D$2:$D$66, "AI", Data!$M$2:$M$66, "&lt;"&amp;'Cumulative distributions'!$A7)/COUNTIFS(Data!$M$2:$M$66, "&gt;0", Data!$D$2:$D$66, "AI")</f>
        <v>0</v>
      </c>
      <c r="P7">
        <f>COUNTIFS(Data!$D$2:$D$66, "Futurist", Data!$M$2:$M$66, "&lt;"&amp;'Cumulative distributions'!$A7)/COUNTIFS(Data!$M$2:$M$66, "&gt;0", Data!$D$2:$D$66, "Futurist")</f>
        <v>0</v>
      </c>
      <c r="Q7">
        <f>COUNTIFS(Data!$D$2:$D$66, "Other", Data!$M$2:$M$66, "&lt;"&amp;'Cumulative distributions'!$A7)/COUNTIFS(Data!$M$2:$M$66, "&gt;0", Data!$D$2:$D$66, "Other")</f>
        <v>0</v>
      </c>
      <c r="S7">
        <f>COUNTIFS(Data!$H$2:$H$66, "&lt;2000", Data!$M$2:$M$66, "&lt;"&amp;'Cumulative distributions'!$A7)/COUNTIFS(Data!$M$2:$M$66, "&gt;0", Data!$H$2:$H$66, "&lt;2000")</f>
        <v>0</v>
      </c>
      <c r="T7">
        <f>COUNTIFS(Data!$H$2:$H$66, "&gt;1999", Data!$M$2:$M$66, "&lt;"&amp;'Cumulative distributions'!$A7)/COUNTIFS(Data!$M$2:$M$66, "&gt;0", Data!$H$2:$H$66, "&gt;1999")</f>
        <v>0</v>
      </c>
      <c r="V7">
        <f>COUNTIFS(Data!$AD$2:$AD$66, 1, Data!$H$2:$H$66, "&gt;1999", Data!$M$2:$M$66, "&lt;"&amp;'Cumulative distributions'!$A7)/COUNTIFS(Data!$M$2:$M$66, "&gt;0", Data!$AD$2:$AD$66, 1, Data!$H$2:$H$66, "&gt;1999")</f>
        <v>0</v>
      </c>
      <c r="W7">
        <f>COUNTIFS(Data!$AD$2:$AD$66, 0, Data!$H$2:$H$66, "&gt;1999", Data!$M$2:$M$66, "&lt;"&amp;'Cumulative distributions'!$A7)/COUNTIFS(Data!$M$2:$M$66, "&gt;0", Data!$AD$2:$AD$66, 0, Data!$H$2:$H$66, "&gt;1999")</f>
        <v>0</v>
      </c>
      <c r="AH7">
        <f t="shared" si="0"/>
        <v>0</v>
      </c>
    </row>
    <row r="8" spans="1:34">
      <c r="A8">
        <v>1966</v>
      </c>
      <c r="B8">
        <f>COUNTIF(Data!$M$2:$M$66, "&lt;" &amp; A8)/COUNT(Data!$M$2:$M$66)</f>
        <v>0</v>
      </c>
      <c r="C8">
        <f>COUNTIF(Data!$L$2:$L$66, "&lt;" &amp; A8)/COUNT(Data!$L$2:$L$66)</f>
        <v>0</v>
      </c>
      <c r="E8">
        <f>COUNTIFS(Data!$D$2:$D$66, "AI", Data!$H$2:$H$66, "&lt;2000", Data!$M$2:$M$66, "&lt;"&amp;'Cumulative distributions'!$A8)/COUNTIFS(Data!$M$2:$M$66, "&gt;0", Data!$D$2:$D$66, "AI", Data!$H$2:$H$66, "&lt;2000")</f>
        <v>0</v>
      </c>
      <c r="F8">
        <f>COUNTIFS(Data!$D$2:$D$66, "AI", Data!$H$2:$H$66, "&gt;1999", Data!$M$2:$M$66, "&lt;"&amp;'Cumulative distributions'!$A8)/COUNTIFS(Data!$M$2:$M$66, "&gt;0", Data!$D$2:$D$66, "AI", Data!$H$2:$H$66, "&gt;1999")</f>
        <v>0</v>
      </c>
      <c r="G8" t="e">
        <f>COUNTIFS(Data!$D$2:$D$66, "AGI", Data!$H$2:$H$66, "&lt;2000", Data!$M$2:$M$66, "&lt;"&amp;'Cumulative distributions'!$A8)/COUNTIFS(Data!$M$2:$M$66, "&gt;0", Data!$D$2:$D$66, "AGI", Data!$H$2:$H$66, "&lt;2000")</f>
        <v>#DIV/0!</v>
      </c>
      <c r="H8">
        <f>COUNTIFS(Data!$D$2:$D$66, "AGI", Data!$H$2:$H$66, "&gt;1999", Data!$M$2:$M$66, "&lt;"&amp;'Cumulative distributions'!$A8)/COUNTIFS(Data!$M$2:$M$66, "&gt;0", Data!$D$2:$D$66, "AGI", Data!$H$2:$H$66, "&gt;1999")</f>
        <v>0</v>
      </c>
      <c r="I8">
        <f>COUNTIFS(Data!$D$2:$D$66, "Futurist", Data!$H$2:$H$66, "&lt;2000", Data!$M$2:$M$66, "&lt;"&amp;'Cumulative distributions'!$A8)/COUNTIFS(Data!$M$2:$M$66, "&gt;0", Data!$D$2:$D$66, "Futurist", Data!$H$2:$H$66, "&lt;2000")</f>
        <v>0</v>
      </c>
      <c r="J8">
        <f>COUNTIFS(Data!$D$2:$D$66, "Futurist", Data!$H$2:$H$66, "&gt;1999", Data!$M$2:$M$66, "&lt;"&amp;'Cumulative distributions'!$A8)/COUNTIFS(Data!$M$2:$M$66, "&gt;0", Data!$D$2:$D$66, "Futurist", Data!$H$2:$H$66, "&gt;1999")</f>
        <v>0</v>
      </c>
      <c r="K8">
        <f>COUNTIFS(Data!$D$2:$D$66, "Other", Data!$H$2:$H$66, "&lt;2000", Data!$M$2:$M$66, "&lt;"&amp;'Cumulative distributions'!$A8)/COUNTIFS(Data!$M$2:$M$66, "&gt;0", Data!$D$2:$D$66, "Other", Data!$H$2:$H$66, "&lt;2000")</f>
        <v>0</v>
      </c>
      <c r="L8">
        <f>COUNTIFS(Data!$D$2:$D$66, "Other", Data!$H$2:$H$66, "&gt;1999", Data!$M$2:$M$66, "&lt;"&amp;'Cumulative distributions'!$A8)/COUNTIFS(Data!$M$2:$M$66, "&gt;0", Data!$D$2:$D$66, "Other", Data!$H$2:$H$66, "&gt;1999")</f>
        <v>0</v>
      </c>
      <c r="N8">
        <f>COUNTIFS(Data!$D$2:$D$66, "AGI", Data!$M$2:$M$66, "&lt;"&amp;'Cumulative distributions'!$A8)/COUNTIFS(Data!$M$2:$M$66, "&gt;0", Data!$D$2:$D$66, "AGI")</f>
        <v>0</v>
      </c>
      <c r="O8">
        <f>COUNTIFS(Data!$D$2:$D$66, "AI", Data!$M$2:$M$66, "&lt;"&amp;'Cumulative distributions'!$A8)/COUNTIFS(Data!$M$2:$M$66, "&gt;0", Data!$D$2:$D$66, "AI")</f>
        <v>0</v>
      </c>
      <c r="P8">
        <f>COUNTIFS(Data!$D$2:$D$66, "Futurist", Data!$M$2:$M$66, "&lt;"&amp;'Cumulative distributions'!$A8)/COUNTIFS(Data!$M$2:$M$66, "&gt;0", Data!$D$2:$D$66, "Futurist")</f>
        <v>0</v>
      </c>
      <c r="Q8">
        <f>COUNTIFS(Data!$D$2:$D$66, "Other", Data!$M$2:$M$66, "&lt;"&amp;'Cumulative distributions'!$A8)/COUNTIFS(Data!$M$2:$M$66, "&gt;0", Data!$D$2:$D$66, "Other")</f>
        <v>0</v>
      </c>
      <c r="S8">
        <f>COUNTIFS(Data!$H$2:$H$66, "&lt;2000", Data!$M$2:$M$66, "&lt;"&amp;'Cumulative distributions'!$A8)/COUNTIFS(Data!$M$2:$M$66, "&gt;0", Data!$H$2:$H$66, "&lt;2000")</f>
        <v>0</v>
      </c>
      <c r="T8">
        <f>COUNTIFS(Data!$H$2:$H$66, "&gt;1999", Data!$M$2:$M$66, "&lt;"&amp;'Cumulative distributions'!$A8)/COUNTIFS(Data!$M$2:$M$66, "&gt;0", Data!$H$2:$H$66, "&gt;1999")</f>
        <v>0</v>
      </c>
      <c r="V8">
        <f>COUNTIFS(Data!$AD$2:$AD$66, 1, Data!$H$2:$H$66, "&gt;1999", Data!$M$2:$M$66, "&lt;"&amp;'Cumulative distributions'!$A8)/COUNTIFS(Data!$M$2:$M$66, "&gt;0", Data!$AD$2:$AD$66, 1, Data!$H$2:$H$66, "&gt;1999")</f>
        <v>0</v>
      </c>
      <c r="W8">
        <f>COUNTIFS(Data!$AD$2:$AD$66, 0, Data!$H$2:$H$66, "&gt;1999", Data!$M$2:$M$66, "&lt;"&amp;'Cumulative distributions'!$A8)/COUNTIFS(Data!$M$2:$M$66, "&gt;0", Data!$AD$2:$AD$66, 0, Data!$H$2:$H$66, "&gt;1999")</f>
        <v>0</v>
      </c>
      <c r="AH8">
        <f t="shared" si="0"/>
        <v>0</v>
      </c>
    </row>
    <row r="9" spans="1:34">
      <c r="A9">
        <v>1967</v>
      </c>
      <c r="B9">
        <f>COUNTIF(Data!$M$2:$M$66, "&lt;" &amp; A9)/COUNT(Data!$M$2:$M$66)</f>
        <v>0</v>
      </c>
      <c r="C9">
        <f>COUNTIF(Data!$L$2:$L$66, "&lt;" &amp; A9)/COUNT(Data!$L$2:$L$66)</f>
        <v>0</v>
      </c>
      <c r="E9">
        <f>COUNTIFS(Data!$D$2:$D$66, "AI", Data!$H$2:$H$66, "&lt;2000", Data!$M$2:$M$66, "&lt;"&amp;'Cumulative distributions'!$A9)/COUNTIFS(Data!$M$2:$M$66, "&gt;0", Data!$D$2:$D$66, "AI", Data!$H$2:$H$66, "&lt;2000")</f>
        <v>0</v>
      </c>
      <c r="F9">
        <f>COUNTIFS(Data!$D$2:$D$66, "AI", Data!$H$2:$H$66, "&gt;1999", Data!$M$2:$M$66, "&lt;"&amp;'Cumulative distributions'!$A9)/COUNTIFS(Data!$M$2:$M$66, "&gt;0", Data!$D$2:$D$66, "AI", Data!$H$2:$H$66, "&gt;1999")</f>
        <v>0</v>
      </c>
      <c r="G9" t="e">
        <f>COUNTIFS(Data!$D$2:$D$66, "AGI", Data!$H$2:$H$66, "&lt;2000", Data!$M$2:$M$66, "&lt;"&amp;'Cumulative distributions'!$A9)/COUNTIFS(Data!$M$2:$M$66, "&gt;0", Data!$D$2:$D$66, "AGI", Data!$H$2:$H$66, "&lt;2000")</f>
        <v>#DIV/0!</v>
      </c>
      <c r="H9">
        <f>COUNTIFS(Data!$D$2:$D$66, "AGI", Data!$H$2:$H$66, "&gt;1999", Data!$M$2:$M$66, "&lt;"&amp;'Cumulative distributions'!$A9)/COUNTIFS(Data!$M$2:$M$66, "&gt;0", Data!$D$2:$D$66, "AGI", Data!$H$2:$H$66, "&gt;1999")</f>
        <v>0</v>
      </c>
      <c r="I9">
        <f>COUNTIFS(Data!$D$2:$D$66, "Futurist", Data!$H$2:$H$66, "&lt;2000", Data!$M$2:$M$66, "&lt;"&amp;'Cumulative distributions'!$A9)/COUNTIFS(Data!$M$2:$M$66, "&gt;0", Data!$D$2:$D$66, "Futurist", Data!$H$2:$H$66, "&lt;2000")</f>
        <v>0</v>
      </c>
      <c r="J9">
        <f>COUNTIFS(Data!$D$2:$D$66, "Futurist", Data!$H$2:$H$66, "&gt;1999", Data!$M$2:$M$66, "&lt;"&amp;'Cumulative distributions'!$A9)/COUNTIFS(Data!$M$2:$M$66, "&gt;0", Data!$D$2:$D$66, "Futurist", Data!$H$2:$H$66, "&gt;1999")</f>
        <v>0</v>
      </c>
      <c r="K9">
        <f>COUNTIFS(Data!$D$2:$D$66, "Other", Data!$H$2:$H$66, "&lt;2000", Data!$M$2:$M$66, "&lt;"&amp;'Cumulative distributions'!$A9)/COUNTIFS(Data!$M$2:$M$66, "&gt;0", Data!$D$2:$D$66, "Other", Data!$H$2:$H$66, "&lt;2000")</f>
        <v>0</v>
      </c>
      <c r="L9">
        <f>COUNTIFS(Data!$D$2:$D$66, "Other", Data!$H$2:$H$66, "&gt;1999", Data!$M$2:$M$66, "&lt;"&amp;'Cumulative distributions'!$A9)/COUNTIFS(Data!$M$2:$M$66, "&gt;0", Data!$D$2:$D$66, "Other", Data!$H$2:$H$66, "&gt;1999")</f>
        <v>0</v>
      </c>
      <c r="N9">
        <f>COUNTIFS(Data!$D$2:$D$66, "AGI", Data!$M$2:$M$66, "&lt;"&amp;'Cumulative distributions'!$A9)/COUNTIFS(Data!$M$2:$M$66, "&gt;0", Data!$D$2:$D$66, "AGI")</f>
        <v>0</v>
      </c>
      <c r="O9">
        <f>COUNTIFS(Data!$D$2:$D$66, "AI", Data!$M$2:$M$66, "&lt;"&amp;'Cumulative distributions'!$A9)/COUNTIFS(Data!$M$2:$M$66, "&gt;0", Data!$D$2:$D$66, "AI")</f>
        <v>0</v>
      </c>
      <c r="P9">
        <f>COUNTIFS(Data!$D$2:$D$66, "Futurist", Data!$M$2:$M$66, "&lt;"&amp;'Cumulative distributions'!$A9)/COUNTIFS(Data!$M$2:$M$66, "&gt;0", Data!$D$2:$D$66, "Futurist")</f>
        <v>0</v>
      </c>
      <c r="Q9">
        <f>COUNTIFS(Data!$D$2:$D$66, "Other", Data!$M$2:$M$66, "&lt;"&amp;'Cumulative distributions'!$A9)/COUNTIFS(Data!$M$2:$M$66, "&gt;0", Data!$D$2:$D$66, "Other")</f>
        <v>0</v>
      </c>
      <c r="S9">
        <f>COUNTIFS(Data!$H$2:$H$66, "&lt;2000", Data!$M$2:$M$66, "&lt;"&amp;'Cumulative distributions'!$A9)/COUNTIFS(Data!$M$2:$M$66, "&gt;0", Data!$H$2:$H$66, "&lt;2000")</f>
        <v>0</v>
      </c>
      <c r="T9">
        <f>COUNTIFS(Data!$H$2:$H$66, "&gt;1999", Data!$M$2:$M$66, "&lt;"&amp;'Cumulative distributions'!$A9)/COUNTIFS(Data!$M$2:$M$66, "&gt;0", Data!$H$2:$H$66, "&gt;1999")</f>
        <v>0</v>
      </c>
      <c r="V9">
        <f>COUNTIFS(Data!$AD$2:$AD$66, 1, Data!$H$2:$H$66, "&gt;1999", Data!$M$2:$M$66, "&lt;"&amp;'Cumulative distributions'!$A9)/COUNTIFS(Data!$M$2:$M$66, "&gt;0", Data!$AD$2:$AD$66, 1, Data!$H$2:$H$66, "&gt;1999")</f>
        <v>0</v>
      </c>
      <c r="W9">
        <f>COUNTIFS(Data!$AD$2:$AD$66, 0, Data!$H$2:$H$66, "&gt;1999", Data!$M$2:$M$66, "&lt;"&amp;'Cumulative distributions'!$A9)/COUNTIFS(Data!$M$2:$M$66, "&gt;0", Data!$AD$2:$AD$66, 0, Data!$H$2:$H$66, "&gt;1999")</f>
        <v>0</v>
      </c>
      <c r="AH9">
        <f t="shared" si="0"/>
        <v>0</v>
      </c>
    </row>
    <row r="10" spans="1:34">
      <c r="A10">
        <v>1968</v>
      </c>
      <c r="B10">
        <f>COUNTIF(Data!$M$2:$M$66, "&lt;" &amp; A10)/COUNT(Data!$M$2:$M$66)</f>
        <v>0</v>
      </c>
      <c r="C10">
        <f>COUNTIF(Data!$L$2:$L$66, "&lt;" &amp; A10)/COUNT(Data!$L$2:$L$66)</f>
        <v>0</v>
      </c>
      <c r="E10">
        <f>COUNTIFS(Data!$D$2:$D$66, "AI", Data!$H$2:$H$66, "&lt;2000", Data!$M$2:$M$66, "&lt;"&amp;'Cumulative distributions'!$A10)/COUNTIFS(Data!$M$2:$M$66, "&gt;0", Data!$D$2:$D$66, "AI", Data!$H$2:$H$66, "&lt;2000")</f>
        <v>0</v>
      </c>
      <c r="F10">
        <f>COUNTIFS(Data!$D$2:$D$66, "AI", Data!$H$2:$H$66, "&gt;1999", Data!$M$2:$M$66, "&lt;"&amp;'Cumulative distributions'!$A10)/COUNTIFS(Data!$M$2:$M$66, "&gt;0", Data!$D$2:$D$66, "AI", Data!$H$2:$H$66, "&gt;1999")</f>
        <v>0</v>
      </c>
      <c r="G10" t="e">
        <f>COUNTIFS(Data!$D$2:$D$66, "AGI", Data!$H$2:$H$66, "&lt;2000", Data!$M$2:$M$66, "&lt;"&amp;'Cumulative distributions'!$A10)/COUNTIFS(Data!$M$2:$M$66, "&gt;0", Data!$D$2:$D$66, "AGI", Data!$H$2:$H$66, "&lt;2000")</f>
        <v>#DIV/0!</v>
      </c>
      <c r="H10">
        <f>COUNTIFS(Data!$D$2:$D$66, "AGI", Data!$H$2:$H$66, "&gt;1999", Data!$M$2:$M$66, "&lt;"&amp;'Cumulative distributions'!$A10)/COUNTIFS(Data!$M$2:$M$66, "&gt;0", Data!$D$2:$D$66, "AGI", Data!$H$2:$H$66, "&gt;1999")</f>
        <v>0</v>
      </c>
      <c r="I10">
        <f>COUNTIFS(Data!$D$2:$D$66, "Futurist", Data!$H$2:$H$66, "&lt;2000", Data!$M$2:$M$66, "&lt;"&amp;'Cumulative distributions'!$A10)/COUNTIFS(Data!$M$2:$M$66, "&gt;0", Data!$D$2:$D$66, "Futurist", Data!$H$2:$H$66, "&lt;2000")</f>
        <v>0</v>
      </c>
      <c r="J10">
        <f>COUNTIFS(Data!$D$2:$D$66, "Futurist", Data!$H$2:$H$66, "&gt;1999", Data!$M$2:$M$66, "&lt;"&amp;'Cumulative distributions'!$A10)/COUNTIFS(Data!$M$2:$M$66, "&gt;0", Data!$D$2:$D$66, "Futurist", Data!$H$2:$H$66, "&gt;1999")</f>
        <v>0</v>
      </c>
      <c r="K10">
        <f>COUNTIFS(Data!$D$2:$D$66, "Other", Data!$H$2:$H$66, "&lt;2000", Data!$M$2:$M$66, "&lt;"&amp;'Cumulative distributions'!$A10)/COUNTIFS(Data!$M$2:$M$66, "&gt;0", Data!$D$2:$D$66, "Other", Data!$H$2:$H$66, "&lt;2000")</f>
        <v>0</v>
      </c>
      <c r="L10">
        <f>COUNTIFS(Data!$D$2:$D$66, "Other", Data!$H$2:$H$66, "&gt;1999", Data!$M$2:$M$66, "&lt;"&amp;'Cumulative distributions'!$A10)/COUNTIFS(Data!$M$2:$M$66, "&gt;0", Data!$D$2:$D$66, "Other", Data!$H$2:$H$66, "&gt;1999")</f>
        <v>0</v>
      </c>
      <c r="N10">
        <f>COUNTIFS(Data!$D$2:$D$66, "AGI", Data!$M$2:$M$66, "&lt;"&amp;'Cumulative distributions'!$A10)/COUNTIFS(Data!$M$2:$M$66, "&gt;0", Data!$D$2:$D$66, "AGI")</f>
        <v>0</v>
      </c>
      <c r="O10">
        <f>COUNTIFS(Data!$D$2:$D$66, "AI", Data!$M$2:$M$66, "&lt;"&amp;'Cumulative distributions'!$A10)/COUNTIFS(Data!$M$2:$M$66, "&gt;0", Data!$D$2:$D$66, "AI")</f>
        <v>0</v>
      </c>
      <c r="P10">
        <f>COUNTIFS(Data!$D$2:$D$66, "Futurist", Data!$M$2:$M$66, "&lt;"&amp;'Cumulative distributions'!$A10)/COUNTIFS(Data!$M$2:$M$66, "&gt;0", Data!$D$2:$D$66, "Futurist")</f>
        <v>0</v>
      </c>
      <c r="Q10">
        <f>COUNTIFS(Data!$D$2:$D$66, "Other", Data!$M$2:$M$66, "&lt;"&amp;'Cumulative distributions'!$A10)/COUNTIFS(Data!$M$2:$M$66, "&gt;0", Data!$D$2:$D$66, "Other")</f>
        <v>0</v>
      </c>
      <c r="S10">
        <f>COUNTIFS(Data!$H$2:$H$66, "&lt;2000", Data!$M$2:$M$66, "&lt;"&amp;'Cumulative distributions'!$A10)/COUNTIFS(Data!$M$2:$M$66, "&gt;0", Data!$H$2:$H$66, "&lt;2000")</f>
        <v>0</v>
      </c>
      <c r="T10">
        <f>COUNTIFS(Data!$H$2:$H$66, "&gt;1999", Data!$M$2:$M$66, "&lt;"&amp;'Cumulative distributions'!$A10)/COUNTIFS(Data!$M$2:$M$66, "&gt;0", Data!$H$2:$H$66, "&gt;1999")</f>
        <v>0</v>
      </c>
      <c r="V10">
        <f>COUNTIFS(Data!$AD$2:$AD$66, 1, Data!$H$2:$H$66, "&gt;1999", Data!$M$2:$M$66, "&lt;"&amp;'Cumulative distributions'!$A10)/COUNTIFS(Data!$M$2:$M$66, "&gt;0", Data!$AD$2:$AD$66, 1, Data!$H$2:$H$66, "&gt;1999")</f>
        <v>0</v>
      </c>
      <c r="W10">
        <f>COUNTIFS(Data!$AD$2:$AD$66, 0, Data!$H$2:$H$66, "&gt;1999", Data!$M$2:$M$66, "&lt;"&amp;'Cumulative distributions'!$A10)/COUNTIFS(Data!$M$2:$M$66, "&gt;0", Data!$AD$2:$AD$66, 0, Data!$H$2:$H$66, "&gt;1999")</f>
        <v>0</v>
      </c>
      <c r="AH10">
        <f t="shared" si="0"/>
        <v>0</v>
      </c>
    </row>
    <row r="11" spans="1:34">
      <c r="A11">
        <v>1969</v>
      </c>
      <c r="B11">
        <f>COUNTIF(Data!$M$2:$M$66, "&lt;" &amp; A11)/COUNT(Data!$M$2:$M$66)</f>
        <v>0</v>
      </c>
      <c r="C11">
        <f>COUNTIF(Data!$L$2:$L$66, "&lt;" &amp; A11)/COUNT(Data!$L$2:$L$66)</f>
        <v>0</v>
      </c>
      <c r="E11">
        <f>COUNTIFS(Data!$D$2:$D$66, "AI", Data!$H$2:$H$66, "&lt;2000", Data!$M$2:$M$66, "&lt;"&amp;'Cumulative distributions'!$A11)/COUNTIFS(Data!$M$2:$M$66, "&gt;0", Data!$D$2:$D$66, "AI", Data!$H$2:$H$66, "&lt;2000")</f>
        <v>0</v>
      </c>
      <c r="F11">
        <f>COUNTIFS(Data!$D$2:$D$66, "AI", Data!$H$2:$H$66, "&gt;1999", Data!$M$2:$M$66, "&lt;"&amp;'Cumulative distributions'!$A11)/COUNTIFS(Data!$M$2:$M$66, "&gt;0", Data!$D$2:$D$66, "AI", Data!$H$2:$H$66, "&gt;1999")</f>
        <v>0</v>
      </c>
      <c r="G11" t="e">
        <f>COUNTIFS(Data!$D$2:$D$66, "AGI", Data!$H$2:$H$66, "&lt;2000", Data!$M$2:$M$66, "&lt;"&amp;'Cumulative distributions'!$A11)/COUNTIFS(Data!$M$2:$M$66, "&gt;0", Data!$D$2:$D$66, "AGI", Data!$H$2:$H$66, "&lt;2000")</f>
        <v>#DIV/0!</v>
      </c>
      <c r="H11">
        <f>COUNTIFS(Data!$D$2:$D$66, "AGI", Data!$H$2:$H$66, "&gt;1999", Data!$M$2:$M$66, "&lt;"&amp;'Cumulative distributions'!$A11)/COUNTIFS(Data!$M$2:$M$66, "&gt;0", Data!$D$2:$D$66, "AGI", Data!$H$2:$H$66, "&gt;1999")</f>
        <v>0</v>
      </c>
      <c r="I11">
        <f>COUNTIFS(Data!$D$2:$D$66, "Futurist", Data!$H$2:$H$66, "&lt;2000", Data!$M$2:$M$66, "&lt;"&amp;'Cumulative distributions'!$A11)/COUNTIFS(Data!$M$2:$M$66, "&gt;0", Data!$D$2:$D$66, "Futurist", Data!$H$2:$H$66, "&lt;2000")</f>
        <v>0</v>
      </c>
      <c r="J11">
        <f>COUNTIFS(Data!$D$2:$D$66, "Futurist", Data!$H$2:$H$66, "&gt;1999", Data!$M$2:$M$66, "&lt;"&amp;'Cumulative distributions'!$A11)/COUNTIFS(Data!$M$2:$M$66, "&gt;0", Data!$D$2:$D$66, "Futurist", Data!$H$2:$H$66, "&gt;1999")</f>
        <v>0</v>
      </c>
      <c r="K11">
        <f>COUNTIFS(Data!$D$2:$D$66, "Other", Data!$H$2:$H$66, "&lt;2000", Data!$M$2:$M$66, "&lt;"&amp;'Cumulative distributions'!$A11)/COUNTIFS(Data!$M$2:$M$66, "&gt;0", Data!$D$2:$D$66, "Other", Data!$H$2:$H$66, "&lt;2000")</f>
        <v>0</v>
      </c>
      <c r="L11">
        <f>COUNTIFS(Data!$D$2:$D$66, "Other", Data!$H$2:$H$66, "&gt;1999", Data!$M$2:$M$66, "&lt;"&amp;'Cumulative distributions'!$A11)/COUNTIFS(Data!$M$2:$M$66, "&gt;0", Data!$D$2:$D$66, "Other", Data!$H$2:$H$66, "&gt;1999")</f>
        <v>0</v>
      </c>
      <c r="N11">
        <f>COUNTIFS(Data!$D$2:$D$66, "AGI", Data!$M$2:$M$66, "&lt;"&amp;'Cumulative distributions'!$A11)/COUNTIFS(Data!$M$2:$M$66, "&gt;0", Data!$D$2:$D$66, "AGI")</f>
        <v>0</v>
      </c>
      <c r="O11">
        <f>COUNTIFS(Data!$D$2:$D$66, "AI", Data!$M$2:$M$66, "&lt;"&amp;'Cumulative distributions'!$A11)/COUNTIFS(Data!$M$2:$M$66, "&gt;0", Data!$D$2:$D$66, "AI")</f>
        <v>0</v>
      </c>
      <c r="P11">
        <f>COUNTIFS(Data!$D$2:$D$66, "Futurist", Data!$M$2:$M$66, "&lt;"&amp;'Cumulative distributions'!$A11)/COUNTIFS(Data!$M$2:$M$66, "&gt;0", Data!$D$2:$D$66, "Futurist")</f>
        <v>0</v>
      </c>
      <c r="Q11">
        <f>COUNTIFS(Data!$D$2:$D$66, "Other", Data!$M$2:$M$66, "&lt;"&amp;'Cumulative distributions'!$A11)/COUNTIFS(Data!$M$2:$M$66, "&gt;0", Data!$D$2:$D$66, "Other")</f>
        <v>0</v>
      </c>
      <c r="S11">
        <f>COUNTIFS(Data!$H$2:$H$66, "&lt;2000", Data!$M$2:$M$66, "&lt;"&amp;'Cumulative distributions'!$A11)/COUNTIFS(Data!$M$2:$M$66, "&gt;0", Data!$H$2:$H$66, "&lt;2000")</f>
        <v>0</v>
      </c>
      <c r="T11">
        <f>COUNTIFS(Data!$H$2:$H$66, "&gt;1999", Data!$M$2:$M$66, "&lt;"&amp;'Cumulative distributions'!$A11)/COUNTIFS(Data!$M$2:$M$66, "&gt;0", Data!$H$2:$H$66, "&gt;1999")</f>
        <v>0</v>
      </c>
      <c r="V11">
        <f>COUNTIFS(Data!$AD$2:$AD$66, 1, Data!$H$2:$H$66, "&gt;1999", Data!$M$2:$M$66, "&lt;"&amp;'Cumulative distributions'!$A11)/COUNTIFS(Data!$M$2:$M$66, "&gt;0", Data!$AD$2:$AD$66, 1, Data!$H$2:$H$66, "&gt;1999")</f>
        <v>0</v>
      </c>
      <c r="W11">
        <f>COUNTIFS(Data!$AD$2:$AD$66, 0, Data!$H$2:$H$66, "&gt;1999", Data!$M$2:$M$66, "&lt;"&amp;'Cumulative distributions'!$A11)/COUNTIFS(Data!$M$2:$M$66, "&gt;0", Data!$AD$2:$AD$66, 0, Data!$H$2:$H$66, "&gt;1999")</f>
        <v>0</v>
      </c>
      <c r="AH11">
        <f t="shared" si="0"/>
        <v>0</v>
      </c>
    </row>
    <row r="12" spans="1:34" ht="24">
      <c r="A12">
        <v>1970</v>
      </c>
      <c r="B12">
        <f>COUNTIF(Data!$M$2:$M$66, "&lt;" &amp; A12)/COUNT(Data!$M$2:$M$66)</f>
        <v>0</v>
      </c>
      <c r="C12">
        <f>COUNTIF(Data!$L$2:$L$66, "&lt;" &amp; A12)/COUNT(Data!$L$2:$L$66)</f>
        <v>0</v>
      </c>
      <c r="E12">
        <f>COUNTIFS(Data!$D$2:$D$66, "AI", Data!$H$2:$H$66, "&lt;2000", Data!$M$2:$M$66, "&lt;"&amp;'Cumulative distributions'!$A12)/COUNTIFS(Data!$M$2:$M$66, "&gt;0", Data!$D$2:$D$66, "AI", Data!$H$2:$H$66, "&lt;2000")</f>
        <v>0</v>
      </c>
      <c r="F12">
        <f>COUNTIFS(Data!$D$2:$D$66, "AI", Data!$H$2:$H$66, "&gt;1999", Data!$M$2:$M$66, "&lt;"&amp;'Cumulative distributions'!$A12)/COUNTIFS(Data!$M$2:$M$66, "&gt;0", Data!$D$2:$D$66, "AI", Data!$H$2:$H$66, "&gt;1999")</f>
        <v>0</v>
      </c>
      <c r="G12" t="e">
        <f>COUNTIFS(Data!$D$2:$D$66, "AGI", Data!$H$2:$H$66, "&lt;2000", Data!$M$2:$M$66, "&lt;"&amp;'Cumulative distributions'!$A12)/COUNTIFS(Data!$M$2:$M$66, "&gt;0", Data!$D$2:$D$66, "AGI", Data!$H$2:$H$66, "&lt;2000")</f>
        <v>#DIV/0!</v>
      </c>
      <c r="H12">
        <f>COUNTIFS(Data!$D$2:$D$66, "AGI", Data!$H$2:$H$66, "&gt;1999", Data!$M$2:$M$66, "&lt;"&amp;'Cumulative distributions'!$A12)/COUNTIFS(Data!$M$2:$M$66, "&gt;0", Data!$D$2:$D$66, "AGI", Data!$H$2:$H$66, "&gt;1999")</f>
        <v>0</v>
      </c>
      <c r="I12">
        <f>COUNTIFS(Data!$D$2:$D$66, "Futurist", Data!$H$2:$H$66, "&lt;2000", Data!$M$2:$M$66, "&lt;"&amp;'Cumulative distributions'!$A12)/COUNTIFS(Data!$M$2:$M$66, "&gt;0", Data!$D$2:$D$66, "Futurist", Data!$H$2:$H$66, "&lt;2000")</f>
        <v>0</v>
      </c>
      <c r="J12">
        <f>COUNTIFS(Data!$D$2:$D$66, "Futurist", Data!$H$2:$H$66, "&gt;1999", Data!$M$2:$M$66, "&lt;"&amp;'Cumulative distributions'!$A12)/COUNTIFS(Data!$M$2:$M$66, "&gt;0", Data!$D$2:$D$66, "Futurist", Data!$H$2:$H$66, "&gt;1999")</f>
        <v>0</v>
      </c>
      <c r="K12">
        <f>COUNTIFS(Data!$D$2:$D$66, "Other", Data!$H$2:$H$66, "&lt;2000", Data!$M$2:$M$66, "&lt;"&amp;'Cumulative distributions'!$A12)/COUNTIFS(Data!$M$2:$M$66, "&gt;0", Data!$D$2:$D$66, "Other", Data!$H$2:$H$66, "&lt;2000")</f>
        <v>0</v>
      </c>
      <c r="L12">
        <f>COUNTIFS(Data!$D$2:$D$66, "Other", Data!$H$2:$H$66, "&gt;1999", Data!$M$2:$M$66, "&lt;"&amp;'Cumulative distributions'!$A12)/COUNTIFS(Data!$M$2:$M$66, "&gt;0", Data!$D$2:$D$66, "Other", Data!$H$2:$H$66, "&gt;1999")</f>
        <v>0</v>
      </c>
      <c r="N12">
        <f>COUNTIFS(Data!$D$2:$D$66, "AGI", Data!$M$2:$M$66, "&lt;"&amp;'Cumulative distributions'!$A12)/COUNTIFS(Data!$M$2:$M$66, "&gt;0", Data!$D$2:$D$66, "AGI")</f>
        <v>0</v>
      </c>
      <c r="O12">
        <f>COUNTIFS(Data!$D$2:$D$66, "AI", Data!$M$2:$M$66, "&lt;"&amp;'Cumulative distributions'!$A12)/COUNTIFS(Data!$M$2:$M$66, "&gt;0", Data!$D$2:$D$66, "AI")</f>
        <v>0</v>
      </c>
      <c r="P12">
        <f>COUNTIFS(Data!$D$2:$D$66, "Futurist", Data!$M$2:$M$66, "&lt;"&amp;'Cumulative distributions'!$A12)/COUNTIFS(Data!$M$2:$M$66, "&gt;0", Data!$D$2:$D$66, "Futurist")</f>
        <v>0</v>
      </c>
      <c r="Q12">
        <f>COUNTIFS(Data!$D$2:$D$66, "Other", Data!$M$2:$M$66, "&lt;"&amp;'Cumulative distributions'!$A12)/COUNTIFS(Data!$M$2:$M$66, "&gt;0", Data!$D$2:$D$66, "Other")</f>
        <v>0</v>
      </c>
      <c r="S12">
        <f>COUNTIFS(Data!$H$2:$H$66, "&lt;2000", Data!$M$2:$M$66, "&lt;"&amp;'Cumulative distributions'!$A12)/COUNTIFS(Data!$M$2:$M$66, "&gt;0", Data!$H$2:$H$66, "&lt;2000")</f>
        <v>0</v>
      </c>
      <c r="T12">
        <f>COUNTIFS(Data!$H$2:$H$66, "&gt;1999", Data!$M$2:$M$66, "&lt;"&amp;'Cumulative distributions'!$A12)/COUNTIFS(Data!$M$2:$M$66, "&gt;0", Data!$H$2:$H$66, "&gt;1999")</f>
        <v>0</v>
      </c>
      <c r="V12">
        <f>COUNTIFS(Data!$AD$2:$AD$66, 1, Data!$H$2:$H$66, "&gt;1999", Data!$M$2:$M$66, "&lt;"&amp;'Cumulative distributions'!$A12)/COUNTIFS(Data!$M$2:$M$66, "&gt;0", Data!$AD$2:$AD$66, 1, Data!$H$2:$H$66, "&gt;1999")</f>
        <v>0</v>
      </c>
      <c r="W12">
        <f>COUNTIFS(Data!$AD$2:$AD$66, 0, Data!$H$2:$H$66, "&gt;1999", Data!$M$2:$M$66, "&lt;"&amp;'Cumulative distributions'!$A12)/COUNTIFS(Data!$M$2:$M$66, "&gt;0", Data!$AD$2:$AD$66, 0, Data!$H$2:$H$66, "&gt;1999")</f>
        <v>0</v>
      </c>
      <c r="Y12" t="s">
        <v>588</v>
      </c>
      <c r="AH12">
        <f t="shared" si="0"/>
        <v>0</v>
      </c>
    </row>
    <row r="13" spans="1:34">
      <c r="A13">
        <v>1971</v>
      </c>
      <c r="B13">
        <f>COUNTIF(Data!$M$2:$M$66, "&lt;" &amp; A13)/COUNT(Data!$M$2:$M$66)</f>
        <v>0</v>
      </c>
      <c r="C13">
        <f>COUNTIF(Data!$L$2:$L$66, "&lt;" &amp; A13)/COUNT(Data!$L$2:$L$66)</f>
        <v>0</v>
      </c>
      <c r="E13">
        <f>COUNTIFS(Data!$D$2:$D$66, "AI", Data!$H$2:$H$66, "&lt;2000", Data!$M$2:$M$66, "&lt;"&amp;'Cumulative distributions'!$A13)/COUNTIFS(Data!$M$2:$M$66, "&gt;0", Data!$D$2:$D$66, "AI", Data!$H$2:$H$66, "&lt;2000")</f>
        <v>0</v>
      </c>
      <c r="F13">
        <f>COUNTIFS(Data!$D$2:$D$66, "AI", Data!$H$2:$H$66, "&gt;1999", Data!$M$2:$M$66, "&lt;"&amp;'Cumulative distributions'!$A13)/COUNTIFS(Data!$M$2:$M$66, "&gt;0", Data!$D$2:$D$66, "AI", Data!$H$2:$H$66, "&gt;1999")</f>
        <v>0</v>
      </c>
      <c r="G13" t="e">
        <f>COUNTIFS(Data!$D$2:$D$66, "AGI", Data!$H$2:$H$66, "&lt;2000", Data!$M$2:$M$66, "&lt;"&amp;'Cumulative distributions'!$A13)/COUNTIFS(Data!$M$2:$M$66, "&gt;0", Data!$D$2:$D$66, "AGI", Data!$H$2:$H$66, "&lt;2000")</f>
        <v>#DIV/0!</v>
      </c>
      <c r="H13">
        <f>COUNTIFS(Data!$D$2:$D$66, "AGI", Data!$H$2:$H$66, "&gt;1999", Data!$M$2:$M$66, "&lt;"&amp;'Cumulative distributions'!$A13)/COUNTIFS(Data!$M$2:$M$66, "&gt;0", Data!$D$2:$D$66, "AGI", Data!$H$2:$H$66, "&gt;1999")</f>
        <v>0</v>
      </c>
      <c r="I13">
        <f>COUNTIFS(Data!$D$2:$D$66, "Futurist", Data!$H$2:$H$66, "&lt;2000", Data!$M$2:$M$66, "&lt;"&amp;'Cumulative distributions'!$A13)/COUNTIFS(Data!$M$2:$M$66, "&gt;0", Data!$D$2:$D$66, "Futurist", Data!$H$2:$H$66, "&lt;2000")</f>
        <v>0</v>
      </c>
      <c r="J13">
        <f>COUNTIFS(Data!$D$2:$D$66, "Futurist", Data!$H$2:$H$66, "&gt;1999", Data!$M$2:$M$66, "&lt;"&amp;'Cumulative distributions'!$A13)/COUNTIFS(Data!$M$2:$M$66, "&gt;0", Data!$D$2:$D$66, "Futurist", Data!$H$2:$H$66, "&gt;1999")</f>
        <v>0</v>
      </c>
      <c r="K13">
        <f>COUNTIFS(Data!$D$2:$D$66, "Other", Data!$H$2:$H$66, "&lt;2000", Data!$M$2:$M$66, "&lt;"&amp;'Cumulative distributions'!$A13)/COUNTIFS(Data!$M$2:$M$66, "&gt;0", Data!$D$2:$D$66, "Other", Data!$H$2:$H$66, "&lt;2000")</f>
        <v>0</v>
      </c>
      <c r="L13">
        <f>COUNTIFS(Data!$D$2:$D$66, "Other", Data!$H$2:$H$66, "&gt;1999", Data!$M$2:$M$66, "&lt;"&amp;'Cumulative distributions'!$A13)/COUNTIFS(Data!$M$2:$M$66, "&gt;0", Data!$D$2:$D$66, "Other", Data!$H$2:$H$66, "&gt;1999")</f>
        <v>0</v>
      </c>
      <c r="N13">
        <f>COUNTIFS(Data!$D$2:$D$66, "AGI", Data!$M$2:$M$66, "&lt;"&amp;'Cumulative distributions'!$A13)/COUNTIFS(Data!$M$2:$M$66, "&gt;0", Data!$D$2:$D$66, "AGI")</f>
        <v>0</v>
      </c>
      <c r="O13">
        <f>COUNTIFS(Data!$D$2:$D$66, "AI", Data!$M$2:$M$66, "&lt;"&amp;'Cumulative distributions'!$A13)/COUNTIFS(Data!$M$2:$M$66, "&gt;0", Data!$D$2:$D$66, "AI")</f>
        <v>0</v>
      </c>
      <c r="P13">
        <f>COUNTIFS(Data!$D$2:$D$66, "Futurist", Data!$M$2:$M$66, "&lt;"&amp;'Cumulative distributions'!$A13)/COUNTIFS(Data!$M$2:$M$66, "&gt;0", Data!$D$2:$D$66, "Futurist")</f>
        <v>0</v>
      </c>
      <c r="Q13">
        <f>COUNTIFS(Data!$D$2:$D$66, "Other", Data!$M$2:$M$66, "&lt;"&amp;'Cumulative distributions'!$A13)/COUNTIFS(Data!$M$2:$M$66, "&gt;0", Data!$D$2:$D$66, "Other")</f>
        <v>0</v>
      </c>
      <c r="S13">
        <f>COUNTIFS(Data!$H$2:$H$66, "&lt;2000", Data!$M$2:$M$66, "&lt;"&amp;'Cumulative distributions'!$A13)/COUNTIFS(Data!$M$2:$M$66, "&gt;0", Data!$H$2:$H$66, "&lt;2000")</f>
        <v>0</v>
      </c>
      <c r="T13">
        <f>COUNTIFS(Data!$H$2:$H$66, "&gt;1999", Data!$M$2:$M$66, "&lt;"&amp;'Cumulative distributions'!$A13)/COUNTIFS(Data!$M$2:$M$66, "&gt;0", Data!$H$2:$H$66, "&gt;1999")</f>
        <v>0</v>
      </c>
      <c r="V13">
        <f>COUNTIFS(Data!$AD$2:$AD$66, 1, Data!$H$2:$H$66, "&gt;1999", Data!$M$2:$M$66, "&lt;"&amp;'Cumulative distributions'!$A13)/COUNTIFS(Data!$M$2:$M$66, "&gt;0", Data!$AD$2:$AD$66, 1, Data!$H$2:$H$66, "&gt;1999")</f>
        <v>0</v>
      </c>
      <c r="W13">
        <f>COUNTIFS(Data!$AD$2:$AD$66, 0, Data!$H$2:$H$66, "&gt;1999", Data!$M$2:$M$66, "&lt;"&amp;'Cumulative distributions'!$A13)/COUNTIFS(Data!$M$2:$M$66, "&gt;0", Data!$AD$2:$AD$66, 0, Data!$H$2:$H$66, "&gt;1999")</f>
        <v>0</v>
      </c>
      <c r="AH13">
        <f t="shared" si="0"/>
        <v>0</v>
      </c>
    </row>
    <row r="14" spans="1:34">
      <c r="A14">
        <v>1972</v>
      </c>
      <c r="B14">
        <f>COUNTIF(Data!$M$2:$M$66, "&lt;" &amp; A14)/COUNT(Data!$M$2:$M$66)</f>
        <v>0</v>
      </c>
      <c r="C14">
        <f>COUNTIF(Data!$L$2:$L$66, "&lt;" &amp; A14)/COUNT(Data!$L$2:$L$66)</f>
        <v>0</v>
      </c>
      <c r="E14">
        <f>COUNTIFS(Data!$D$2:$D$66, "AI", Data!$H$2:$H$66, "&lt;2000", Data!$M$2:$M$66, "&lt;"&amp;'Cumulative distributions'!$A14)/COUNTIFS(Data!$M$2:$M$66, "&gt;0", Data!$D$2:$D$66, "AI", Data!$H$2:$H$66, "&lt;2000")</f>
        <v>0</v>
      </c>
      <c r="F14">
        <f>COUNTIFS(Data!$D$2:$D$66, "AI", Data!$H$2:$H$66, "&gt;1999", Data!$M$2:$M$66, "&lt;"&amp;'Cumulative distributions'!$A14)/COUNTIFS(Data!$M$2:$M$66, "&gt;0", Data!$D$2:$D$66, "AI", Data!$H$2:$H$66, "&gt;1999")</f>
        <v>0</v>
      </c>
      <c r="G14" t="e">
        <f>COUNTIFS(Data!$D$2:$D$66, "AGI", Data!$H$2:$H$66, "&lt;2000", Data!$M$2:$M$66, "&lt;"&amp;'Cumulative distributions'!$A14)/COUNTIFS(Data!$M$2:$M$66, "&gt;0", Data!$D$2:$D$66, "AGI", Data!$H$2:$H$66, "&lt;2000")</f>
        <v>#DIV/0!</v>
      </c>
      <c r="H14">
        <f>COUNTIFS(Data!$D$2:$D$66, "AGI", Data!$H$2:$H$66, "&gt;1999", Data!$M$2:$M$66, "&lt;"&amp;'Cumulative distributions'!$A14)/COUNTIFS(Data!$M$2:$M$66, "&gt;0", Data!$D$2:$D$66, "AGI", Data!$H$2:$H$66, "&gt;1999")</f>
        <v>0</v>
      </c>
      <c r="I14">
        <f>COUNTIFS(Data!$D$2:$D$66, "Futurist", Data!$H$2:$H$66, "&lt;2000", Data!$M$2:$M$66, "&lt;"&amp;'Cumulative distributions'!$A14)/COUNTIFS(Data!$M$2:$M$66, "&gt;0", Data!$D$2:$D$66, "Futurist", Data!$H$2:$H$66, "&lt;2000")</f>
        <v>0</v>
      </c>
      <c r="J14">
        <f>COUNTIFS(Data!$D$2:$D$66, "Futurist", Data!$H$2:$H$66, "&gt;1999", Data!$M$2:$M$66, "&lt;"&amp;'Cumulative distributions'!$A14)/COUNTIFS(Data!$M$2:$M$66, "&gt;0", Data!$D$2:$D$66, "Futurist", Data!$H$2:$H$66, "&gt;1999")</f>
        <v>0</v>
      </c>
      <c r="K14">
        <f>COUNTIFS(Data!$D$2:$D$66, "Other", Data!$H$2:$H$66, "&lt;2000", Data!$M$2:$M$66, "&lt;"&amp;'Cumulative distributions'!$A14)/COUNTIFS(Data!$M$2:$M$66, "&gt;0", Data!$D$2:$D$66, "Other", Data!$H$2:$H$66, "&lt;2000")</f>
        <v>0</v>
      </c>
      <c r="L14">
        <f>COUNTIFS(Data!$D$2:$D$66, "Other", Data!$H$2:$H$66, "&gt;1999", Data!$M$2:$M$66, "&lt;"&amp;'Cumulative distributions'!$A14)/COUNTIFS(Data!$M$2:$M$66, "&gt;0", Data!$D$2:$D$66, "Other", Data!$H$2:$H$66, "&gt;1999")</f>
        <v>0</v>
      </c>
      <c r="N14">
        <f>COUNTIFS(Data!$D$2:$D$66, "AGI", Data!$M$2:$M$66, "&lt;"&amp;'Cumulative distributions'!$A14)/COUNTIFS(Data!$M$2:$M$66, "&gt;0", Data!$D$2:$D$66, "AGI")</f>
        <v>0</v>
      </c>
      <c r="O14">
        <f>COUNTIFS(Data!$D$2:$D$66, "AI", Data!$M$2:$M$66, "&lt;"&amp;'Cumulative distributions'!$A14)/COUNTIFS(Data!$M$2:$M$66, "&gt;0", Data!$D$2:$D$66, "AI")</f>
        <v>0</v>
      </c>
      <c r="P14">
        <f>COUNTIFS(Data!$D$2:$D$66, "Futurist", Data!$M$2:$M$66, "&lt;"&amp;'Cumulative distributions'!$A14)/COUNTIFS(Data!$M$2:$M$66, "&gt;0", Data!$D$2:$D$66, "Futurist")</f>
        <v>0</v>
      </c>
      <c r="Q14">
        <f>COUNTIFS(Data!$D$2:$D$66, "Other", Data!$M$2:$M$66, "&lt;"&amp;'Cumulative distributions'!$A14)/COUNTIFS(Data!$M$2:$M$66, "&gt;0", Data!$D$2:$D$66, "Other")</f>
        <v>0</v>
      </c>
      <c r="S14">
        <f>COUNTIFS(Data!$H$2:$H$66, "&lt;2000", Data!$M$2:$M$66, "&lt;"&amp;'Cumulative distributions'!$A14)/COUNTIFS(Data!$M$2:$M$66, "&gt;0", Data!$H$2:$H$66, "&lt;2000")</f>
        <v>0</v>
      </c>
      <c r="T14">
        <f>COUNTIFS(Data!$H$2:$H$66, "&gt;1999", Data!$M$2:$M$66, "&lt;"&amp;'Cumulative distributions'!$A14)/COUNTIFS(Data!$M$2:$M$66, "&gt;0", Data!$H$2:$H$66, "&gt;1999")</f>
        <v>0</v>
      </c>
      <c r="V14">
        <f>COUNTIFS(Data!$AD$2:$AD$66, 1, Data!$H$2:$H$66, "&gt;1999", Data!$M$2:$M$66, "&lt;"&amp;'Cumulative distributions'!$A14)/COUNTIFS(Data!$M$2:$M$66, "&gt;0", Data!$AD$2:$AD$66, 1, Data!$H$2:$H$66, "&gt;1999")</f>
        <v>0</v>
      </c>
      <c r="W14">
        <f>COUNTIFS(Data!$AD$2:$AD$66, 0, Data!$H$2:$H$66, "&gt;1999", Data!$M$2:$M$66, "&lt;"&amp;'Cumulative distributions'!$A14)/COUNTIFS(Data!$M$2:$M$66, "&gt;0", Data!$AD$2:$AD$66, 0, Data!$H$2:$H$66, "&gt;1999")</f>
        <v>0</v>
      </c>
      <c r="AH14">
        <f t="shared" si="0"/>
        <v>0</v>
      </c>
    </row>
    <row r="15" spans="1:34">
      <c r="A15">
        <v>1973</v>
      </c>
      <c r="B15">
        <f>COUNTIF(Data!$M$2:$M$66, "&lt;" &amp; A15)/COUNT(Data!$M$2:$M$66)</f>
        <v>0</v>
      </c>
      <c r="C15">
        <f>COUNTIF(Data!$L$2:$L$66, "&lt;" &amp; A15)/COUNT(Data!$L$2:$L$66)</f>
        <v>0</v>
      </c>
      <c r="E15">
        <f>COUNTIFS(Data!$D$2:$D$66, "AI", Data!$H$2:$H$66, "&lt;2000", Data!$M$2:$M$66, "&lt;"&amp;'Cumulative distributions'!$A15)/COUNTIFS(Data!$M$2:$M$66, "&gt;0", Data!$D$2:$D$66, "AI", Data!$H$2:$H$66, "&lt;2000")</f>
        <v>0</v>
      </c>
      <c r="F15">
        <f>COUNTIFS(Data!$D$2:$D$66, "AI", Data!$H$2:$H$66, "&gt;1999", Data!$M$2:$M$66, "&lt;"&amp;'Cumulative distributions'!$A15)/COUNTIFS(Data!$M$2:$M$66, "&gt;0", Data!$D$2:$D$66, "AI", Data!$H$2:$H$66, "&gt;1999")</f>
        <v>0</v>
      </c>
      <c r="G15" t="e">
        <f>COUNTIFS(Data!$D$2:$D$66, "AGI", Data!$H$2:$H$66, "&lt;2000", Data!$M$2:$M$66, "&lt;"&amp;'Cumulative distributions'!$A15)/COUNTIFS(Data!$M$2:$M$66, "&gt;0", Data!$D$2:$D$66, "AGI", Data!$H$2:$H$66, "&lt;2000")</f>
        <v>#DIV/0!</v>
      </c>
      <c r="H15">
        <f>COUNTIFS(Data!$D$2:$D$66, "AGI", Data!$H$2:$H$66, "&gt;1999", Data!$M$2:$M$66, "&lt;"&amp;'Cumulative distributions'!$A15)/COUNTIFS(Data!$M$2:$M$66, "&gt;0", Data!$D$2:$D$66, "AGI", Data!$H$2:$H$66, "&gt;1999")</f>
        <v>0</v>
      </c>
      <c r="I15">
        <f>COUNTIFS(Data!$D$2:$D$66, "Futurist", Data!$H$2:$H$66, "&lt;2000", Data!$M$2:$M$66, "&lt;"&amp;'Cumulative distributions'!$A15)/COUNTIFS(Data!$M$2:$M$66, "&gt;0", Data!$D$2:$D$66, "Futurist", Data!$H$2:$H$66, "&lt;2000")</f>
        <v>0</v>
      </c>
      <c r="J15">
        <f>COUNTIFS(Data!$D$2:$D$66, "Futurist", Data!$H$2:$H$66, "&gt;1999", Data!$M$2:$M$66, "&lt;"&amp;'Cumulative distributions'!$A15)/COUNTIFS(Data!$M$2:$M$66, "&gt;0", Data!$D$2:$D$66, "Futurist", Data!$H$2:$H$66, "&gt;1999")</f>
        <v>0</v>
      </c>
      <c r="K15">
        <f>COUNTIFS(Data!$D$2:$D$66, "Other", Data!$H$2:$H$66, "&lt;2000", Data!$M$2:$M$66, "&lt;"&amp;'Cumulative distributions'!$A15)/COUNTIFS(Data!$M$2:$M$66, "&gt;0", Data!$D$2:$D$66, "Other", Data!$H$2:$H$66, "&lt;2000")</f>
        <v>0</v>
      </c>
      <c r="L15">
        <f>COUNTIFS(Data!$D$2:$D$66, "Other", Data!$H$2:$H$66, "&gt;1999", Data!$M$2:$M$66, "&lt;"&amp;'Cumulative distributions'!$A15)/COUNTIFS(Data!$M$2:$M$66, "&gt;0", Data!$D$2:$D$66, "Other", Data!$H$2:$H$66, "&gt;1999")</f>
        <v>0</v>
      </c>
      <c r="N15">
        <f>COUNTIFS(Data!$D$2:$D$66, "AGI", Data!$M$2:$M$66, "&lt;"&amp;'Cumulative distributions'!$A15)/COUNTIFS(Data!$M$2:$M$66, "&gt;0", Data!$D$2:$D$66, "AGI")</f>
        <v>0</v>
      </c>
      <c r="O15">
        <f>COUNTIFS(Data!$D$2:$D$66, "AI", Data!$M$2:$M$66, "&lt;"&amp;'Cumulative distributions'!$A15)/COUNTIFS(Data!$M$2:$M$66, "&gt;0", Data!$D$2:$D$66, "AI")</f>
        <v>0</v>
      </c>
      <c r="P15">
        <f>COUNTIFS(Data!$D$2:$D$66, "Futurist", Data!$M$2:$M$66, "&lt;"&amp;'Cumulative distributions'!$A15)/COUNTIFS(Data!$M$2:$M$66, "&gt;0", Data!$D$2:$D$66, "Futurist")</f>
        <v>0</v>
      </c>
      <c r="Q15">
        <f>COUNTIFS(Data!$D$2:$D$66, "Other", Data!$M$2:$M$66, "&lt;"&amp;'Cumulative distributions'!$A15)/COUNTIFS(Data!$M$2:$M$66, "&gt;0", Data!$D$2:$D$66, "Other")</f>
        <v>0</v>
      </c>
      <c r="S15">
        <f>COUNTIFS(Data!$H$2:$H$66, "&lt;2000", Data!$M$2:$M$66, "&lt;"&amp;'Cumulative distributions'!$A15)/COUNTIFS(Data!$M$2:$M$66, "&gt;0", Data!$H$2:$H$66, "&lt;2000")</f>
        <v>0</v>
      </c>
      <c r="T15">
        <f>COUNTIFS(Data!$H$2:$H$66, "&gt;1999", Data!$M$2:$M$66, "&lt;"&amp;'Cumulative distributions'!$A15)/COUNTIFS(Data!$M$2:$M$66, "&gt;0", Data!$H$2:$H$66, "&gt;1999")</f>
        <v>0</v>
      </c>
      <c r="V15">
        <f>COUNTIFS(Data!$AD$2:$AD$66, 1, Data!$H$2:$H$66, "&gt;1999", Data!$M$2:$M$66, "&lt;"&amp;'Cumulative distributions'!$A15)/COUNTIFS(Data!$M$2:$M$66, "&gt;0", Data!$AD$2:$AD$66, 1, Data!$H$2:$H$66, "&gt;1999")</f>
        <v>0</v>
      </c>
      <c r="W15">
        <f>COUNTIFS(Data!$AD$2:$AD$66, 0, Data!$H$2:$H$66, "&gt;1999", Data!$M$2:$M$66, "&lt;"&amp;'Cumulative distributions'!$A15)/COUNTIFS(Data!$M$2:$M$66, "&gt;0", Data!$AD$2:$AD$66, 0, Data!$H$2:$H$66, "&gt;1999")</f>
        <v>0</v>
      </c>
      <c r="AH15">
        <f t="shared" si="0"/>
        <v>0</v>
      </c>
    </row>
    <row r="16" spans="1:34">
      <c r="A16">
        <v>1974</v>
      </c>
      <c r="B16">
        <f>COUNTIF(Data!$M$2:$M$66, "&lt;" &amp; A16)/COUNT(Data!$M$2:$M$66)</f>
        <v>0</v>
      </c>
      <c r="C16">
        <f>COUNTIF(Data!$L$2:$L$66, "&lt;" &amp; A16)/COUNT(Data!$L$2:$L$66)</f>
        <v>1.8867924528301886E-2</v>
      </c>
      <c r="E16">
        <f>COUNTIFS(Data!$D$2:$D$66, "AI", Data!$H$2:$H$66, "&lt;2000", Data!$M$2:$M$66, "&lt;"&amp;'Cumulative distributions'!$A16)/COUNTIFS(Data!$M$2:$M$66, "&gt;0", Data!$D$2:$D$66, "AI", Data!$H$2:$H$66, "&lt;2000")</f>
        <v>0</v>
      </c>
      <c r="F16">
        <f>COUNTIFS(Data!$D$2:$D$66, "AI", Data!$H$2:$H$66, "&gt;1999", Data!$M$2:$M$66, "&lt;"&amp;'Cumulative distributions'!$A16)/COUNTIFS(Data!$M$2:$M$66, "&gt;0", Data!$D$2:$D$66, "AI", Data!$H$2:$H$66, "&gt;1999")</f>
        <v>0</v>
      </c>
      <c r="G16" t="e">
        <f>COUNTIFS(Data!$D$2:$D$66, "AGI", Data!$H$2:$H$66, "&lt;2000", Data!$M$2:$M$66, "&lt;"&amp;'Cumulative distributions'!$A16)/COUNTIFS(Data!$M$2:$M$66, "&gt;0", Data!$D$2:$D$66, "AGI", Data!$H$2:$H$66, "&lt;2000")</f>
        <v>#DIV/0!</v>
      </c>
      <c r="H16">
        <f>COUNTIFS(Data!$D$2:$D$66, "AGI", Data!$H$2:$H$66, "&gt;1999", Data!$M$2:$M$66, "&lt;"&amp;'Cumulative distributions'!$A16)/COUNTIFS(Data!$M$2:$M$66, "&gt;0", Data!$D$2:$D$66, "AGI", Data!$H$2:$H$66, "&gt;1999")</f>
        <v>0</v>
      </c>
      <c r="I16">
        <f>COUNTIFS(Data!$D$2:$D$66, "Futurist", Data!$H$2:$H$66, "&lt;2000", Data!$M$2:$M$66, "&lt;"&amp;'Cumulative distributions'!$A16)/COUNTIFS(Data!$M$2:$M$66, "&gt;0", Data!$D$2:$D$66, "Futurist", Data!$H$2:$H$66, "&lt;2000")</f>
        <v>0</v>
      </c>
      <c r="J16">
        <f>COUNTIFS(Data!$D$2:$D$66, "Futurist", Data!$H$2:$H$66, "&gt;1999", Data!$M$2:$M$66, "&lt;"&amp;'Cumulative distributions'!$A16)/COUNTIFS(Data!$M$2:$M$66, "&gt;0", Data!$D$2:$D$66, "Futurist", Data!$H$2:$H$66, "&gt;1999")</f>
        <v>0</v>
      </c>
      <c r="K16">
        <f>COUNTIFS(Data!$D$2:$D$66, "Other", Data!$H$2:$H$66, "&lt;2000", Data!$M$2:$M$66, "&lt;"&amp;'Cumulative distributions'!$A16)/COUNTIFS(Data!$M$2:$M$66, "&gt;0", Data!$D$2:$D$66, "Other", Data!$H$2:$H$66, "&lt;2000")</f>
        <v>0</v>
      </c>
      <c r="L16">
        <f>COUNTIFS(Data!$D$2:$D$66, "Other", Data!$H$2:$H$66, "&gt;1999", Data!$M$2:$M$66, "&lt;"&amp;'Cumulative distributions'!$A16)/COUNTIFS(Data!$M$2:$M$66, "&gt;0", Data!$D$2:$D$66, "Other", Data!$H$2:$H$66, "&gt;1999")</f>
        <v>0</v>
      </c>
      <c r="N16">
        <f>COUNTIFS(Data!$D$2:$D$66, "AGI", Data!$M$2:$M$66, "&lt;"&amp;'Cumulative distributions'!$A16)/COUNTIFS(Data!$M$2:$M$66, "&gt;0", Data!$D$2:$D$66, "AGI")</f>
        <v>0</v>
      </c>
      <c r="O16">
        <f>COUNTIFS(Data!$D$2:$D$66, "AI", Data!$M$2:$M$66, "&lt;"&amp;'Cumulative distributions'!$A16)/COUNTIFS(Data!$M$2:$M$66, "&gt;0", Data!$D$2:$D$66, "AI")</f>
        <v>0</v>
      </c>
      <c r="P16">
        <f>COUNTIFS(Data!$D$2:$D$66, "Futurist", Data!$M$2:$M$66, "&lt;"&amp;'Cumulative distributions'!$A16)/COUNTIFS(Data!$M$2:$M$66, "&gt;0", Data!$D$2:$D$66, "Futurist")</f>
        <v>0</v>
      </c>
      <c r="Q16">
        <f>COUNTIFS(Data!$D$2:$D$66, "Other", Data!$M$2:$M$66, "&lt;"&amp;'Cumulative distributions'!$A16)/COUNTIFS(Data!$M$2:$M$66, "&gt;0", Data!$D$2:$D$66, "Other")</f>
        <v>0</v>
      </c>
      <c r="S16">
        <f>COUNTIFS(Data!$H$2:$H$66, "&lt;2000", Data!$M$2:$M$66, "&lt;"&amp;'Cumulative distributions'!$A16)/COUNTIFS(Data!$M$2:$M$66, "&gt;0", Data!$H$2:$H$66, "&lt;2000")</f>
        <v>0</v>
      </c>
      <c r="T16">
        <f>COUNTIFS(Data!$H$2:$H$66, "&gt;1999", Data!$M$2:$M$66, "&lt;"&amp;'Cumulative distributions'!$A16)/COUNTIFS(Data!$M$2:$M$66, "&gt;0", Data!$H$2:$H$66, "&gt;1999")</f>
        <v>0</v>
      </c>
      <c r="V16">
        <f>COUNTIFS(Data!$AD$2:$AD$66, 1, Data!$H$2:$H$66, "&gt;1999", Data!$M$2:$M$66, "&lt;"&amp;'Cumulative distributions'!$A16)/COUNTIFS(Data!$M$2:$M$66, "&gt;0", Data!$AD$2:$AD$66, 1, Data!$H$2:$H$66, "&gt;1999")</f>
        <v>0</v>
      </c>
      <c r="W16">
        <f>COUNTIFS(Data!$AD$2:$AD$66, 0, Data!$H$2:$H$66, "&gt;1999", Data!$M$2:$M$66, "&lt;"&amp;'Cumulative distributions'!$A16)/COUNTIFS(Data!$M$2:$M$66, "&gt;0", Data!$AD$2:$AD$66, 0, Data!$H$2:$H$66, "&gt;1999")</f>
        <v>0</v>
      </c>
      <c r="AH16">
        <f t="shared" si="0"/>
        <v>0</v>
      </c>
    </row>
    <row r="17" spans="1:34">
      <c r="A17">
        <v>1975</v>
      </c>
      <c r="B17">
        <f>COUNTIF(Data!$M$2:$M$66, "&lt;" &amp; A17)/COUNT(Data!$M$2:$M$66)</f>
        <v>0</v>
      </c>
      <c r="C17">
        <f>COUNTIF(Data!$L$2:$L$66, "&lt;" &amp; A17)/COUNT(Data!$L$2:$L$66)</f>
        <v>1.8867924528301886E-2</v>
      </c>
      <c r="E17">
        <f>COUNTIFS(Data!$D$2:$D$66, "AI", Data!$H$2:$H$66, "&lt;2000", Data!$M$2:$M$66, "&lt;"&amp;'Cumulative distributions'!$A17)/COUNTIFS(Data!$M$2:$M$66, "&gt;0", Data!$D$2:$D$66, "AI", Data!$H$2:$H$66, "&lt;2000")</f>
        <v>0</v>
      </c>
      <c r="F17">
        <f>COUNTIFS(Data!$D$2:$D$66, "AI", Data!$H$2:$H$66, "&gt;1999", Data!$M$2:$M$66, "&lt;"&amp;'Cumulative distributions'!$A17)/COUNTIFS(Data!$M$2:$M$66, "&gt;0", Data!$D$2:$D$66, "AI", Data!$H$2:$H$66, "&gt;1999")</f>
        <v>0</v>
      </c>
      <c r="G17" t="e">
        <f>COUNTIFS(Data!$D$2:$D$66, "AGI", Data!$H$2:$H$66, "&lt;2000", Data!$M$2:$M$66, "&lt;"&amp;'Cumulative distributions'!$A17)/COUNTIFS(Data!$M$2:$M$66, "&gt;0", Data!$D$2:$D$66, "AGI", Data!$H$2:$H$66, "&lt;2000")</f>
        <v>#DIV/0!</v>
      </c>
      <c r="H17">
        <f>COUNTIFS(Data!$D$2:$D$66, "AGI", Data!$H$2:$H$66, "&gt;1999", Data!$M$2:$M$66, "&lt;"&amp;'Cumulative distributions'!$A17)/COUNTIFS(Data!$M$2:$M$66, "&gt;0", Data!$D$2:$D$66, "AGI", Data!$H$2:$H$66, "&gt;1999")</f>
        <v>0</v>
      </c>
      <c r="I17">
        <f>COUNTIFS(Data!$D$2:$D$66, "Futurist", Data!$H$2:$H$66, "&lt;2000", Data!$M$2:$M$66, "&lt;"&amp;'Cumulative distributions'!$A17)/COUNTIFS(Data!$M$2:$M$66, "&gt;0", Data!$D$2:$D$66, "Futurist", Data!$H$2:$H$66, "&lt;2000")</f>
        <v>0</v>
      </c>
      <c r="J17">
        <f>COUNTIFS(Data!$D$2:$D$66, "Futurist", Data!$H$2:$H$66, "&gt;1999", Data!$M$2:$M$66, "&lt;"&amp;'Cumulative distributions'!$A17)/COUNTIFS(Data!$M$2:$M$66, "&gt;0", Data!$D$2:$D$66, "Futurist", Data!$H$2:$H$66, "&gt;1999")</f>
        <v>0</v>
      </c>
      <c r="K17">
        <f>COUNTIFS(Data!$D$2:$D$66, "Other", Data!$H$2:$H$66, "&lt;2000", Data!$M$2:$M$66, "&lt;"&amp;'Cumulative distributions'!$A17)/COUNTIFS(Data!$M$2:$M$66, "&gt;0", Data!$D$2:$D$66, "Other", Data!$H$2:$H$66, "&lt;2000")</f>
        <v>0</v>
      </c>
      <c r="L17">
        <f>COUNTIFS(Data!$D$2:$D$66, "Other", Data!$H$2:$H$66, "&gt;1999", Data!$M$2:$M$66, "&lt;"&amp;'Cumulative distributions'!$A17)/COUNTIFS(Data!$M$2:$M$66, "&gt;0", Data!$D$2:$D$66, "Other", Data!$H$2:$H$66, "&gt;1999")</f>
        <v>0</v>
      </c>
      <c r="N17">
        <f>COUNTIFS(Data!$D$2:$D$66, "AGI", Data!$M$2:$M$66, "&lt;"&amp;'Cumulative distributions'!$A17)/COUNTIFS(Data!$M$2:$M$66, "&gt;0", Data!$D$2:$D$66, "AGI")</f>
        <v>0</v>
      </c>
      <c r="O17">
        <f>COUNTIFS(Data!$D$2:$D$66, "AI", Data!$M$2:$M$66, "&lt;"&amp;'Cumulative distributions'!$A17)/COUNTIFS(Data!$M$2:$M$66, "&gt;0", Data!$D$2:$D$66, "AI")</f>
        <v>0</v>
      </c>
      <c r="P17">
        <f>COUNTIFS(Data!$D$2:$D$66, "Futurist", Data!$M$2:$M$66, "&lt;"&amp;'Cumulative distributions'!$A17)/COUNTIFS(Data!$M$2:$M$66, "&gt;0", Data!$D$2:$D$66, "Futurist")</f>
        <v>0</v>
      </c>
      <c r="Q17">
        <f>COUNTIFS(Data!$D$2:$D$66, "Other", Data!$M$2:$M$66, "&lt;"&amp;'Cumulative distributions'!$A17)/COUNTIFS(Data!$M$2:$M$66, "&gt;0", Data!$D$2:$D$66, "Other")</f>
        <v>0</v>
      </c>
      <c r="S17">
        <f>COUNTIFS(Data!$H$2:$H$66, "&lt;2000", Data!$M$2:$M$66, "&lt;"&amp;'Cumulative distributions'!$A17)/COUNTIFS(Data!$M$2:$M$66, "&gt;0", Data!$H$2:$H$66, "&lt;2000")</f>
        <v>0</v>
      </c>
      <c r="T17">
        <f>COUNTIFS(Data!$H$2:$H$66, "&gt;1999", Data!$M$2:$M$66, "&lt;"&amp;'Cumulative distributions'!$A17)/COUNTIFS(Data!$M$2:$M$66, "&gt;0", Data!$H$2:$H$66, "&gt;1999")</f>
        <v>0</v>
      </c>
      <c r="V17">
        <f>COUNTIFS(Data!$AD$2:$AD$66, 1, Data!$H$2:$H$66, "&gt;1999", Data!$M$2:$M$66, "&lt;"&amp;'Cumulative distributions'!$A17)/COUNTIFS(Data!$M$2:$M$66, "&gt;0", Data!$AD$2:$AD$66, 1, Data!$H$2:$H$66, "&gt;1999")</f>
        <v>0</v>
      </c>
      <c r="W17">
        <f>COUNTIFS(Data!$AD$2:$AD$66, 0, Data!$H$2:$H$66, "&gt;1999", Data!$M$2:$M$66, "&lt;"&amp;'Cumulative distributions'!$A17)/COUNTIFS(Data!$M$2:$M$66, "&gt;0", Data!$AD$2:$AD$66, 0, Data!$H$2:$H$66, "&gt;1999")</f>
        <v>0</v>
      </c>
      <c r="AH17">
        <f t="shared" si="0"/>
        <v>0</v>
      </c>
    </row>
    <row r="18" spans="1:34">
      <c r="A18">
        <v>1976</v>
      </c>
      <c r="B18">
        <f>COUNTIF(Data!$M$2:$M$66, "&lt;" &amp; A18)/COUNT(Data!$M$2:$M$66)</f>
        <v>0</v>
      </c>
      <c r="C18">
        <f>COUNTIF(Data!$L$2:$L$66, "&lt;" &amp; A18)/COUNT(Data!$L$2:$L$66)</f>
        <v>1.8867924528301886E-2</v>
      </c>
      <c r="E18">
        <f>COUNTIFS(Data!$D$2:$D$66, "AI", Data!$H$2:$H$66, "&lt;2000", Data!$M$2:$M$66, "&lt;"&amp;'Cumulative distributions'!$A18)/COUNTIFS(Data!$M$2:$M$66, "&gt;0", Data!$D$2:$D$66, "AI", Data!$H$2:$H$66, "&lt;2000")</f>
        <v>0</v>
      </c>
      <c r="F18">
        <f>COUNTIFS(Data!$D$2:$D$66, "AI", Data!$H$2:$H$66, "&gt;1999", Data!$M$2:$M$66, "&lt;"&amp;'Cumulative distributions'!$A18)/COUNTIFS(Data!$M$2:$M$66, "&gt;0", Data!$D$2:$D$66, "AI", Data!$H$2:$H$66, "&gt;1999")</f>
        <v>0</v>
      </c>
      <c r="G18" t="e">
        <f>COUNTIFS(Data!$D$2:$D$66, "AGI", Data!$H$2:$H$66, "&lt;2000", Data!$M$2:$M$66, "&lt;"&amp;'Cumulative distributions'!$A18)/COUNTIFS(Data!$M$2:$M$66, "&gt;0", Data!$D$2:$D$66, "AGI", Data!$H$2:$H$66, "&lt;2000")</f>
        <v>#DIV/0!</v>
      </c>
      <c r="H18">
        <f>COUNTIFS(Data!$D$2:$D$66, "AGI", Data!$H$2:$H$66, "&gt;1999", Data!$M$2:$M$66, "&lt;"&amp;'Cumulative distributions'!$A18)/COUNTIFS(Data!$M$2:$M$66, "&gt;0", Data!$D$2:$D$66, "AGI", Data!$H$2:$H$66, "&gt;1999")</f>
        <v>0</v>
      </c>
      <c r="I18">
        <f>COUNTIFS(Data!$D$2:$D$66, "Futurist", Data!$H$2:$H$66, "&lt;2000", Data!$M$2:$M$66, "&lt;"&amp;'Cumulative distributions'!$A18)/COUNTIFS(Data!$M$2:$M$66, "&gt;0", Data!$D$2:$D$66, "Futurist", Data!$H$2:$H$66, "&lt;2000")</f>
        <v>0</v>
      </c>
      <c r="J18">
        <f>COUNTIFS(Data!$D$2:$D$66, "Futurist", Data!$H$2:$H$66, "&gt;1999", Data!$M$2:$M$66, "&lt;"&amp;'Cumulative distributions'!$A18)/COUNTIFS(Data!$M$2:$M$66, "&gt;0", Data!$D$2:$D$66, "Futurist", Data!$H$2:$H$66, "&gt;1999")</f>
        <v>0</v>
      </c>
      <c r="K18">
        <f>COUNTIFS(Data!$D$2:$D$66, "Other", Data!$H$2:$H$66, "&lt;2000", Data!$M$2:$M$66, "&lt;"&amp;'Cumulative distributions'!$A18)/COUNTIFS(Data!$M$2:$M$66, "&gt;0", Data!$D$2:$D$66, "Other", Data!$H$2:$H$66, "&lt;2000")</f>
        <v>0</v>
      </c>
      <c r="L18">
        <f>COUNTIFS(Data!$D$2:$D$66, "Other", Data!$H$2:$H$66, "&gt;1999", Data!$M$2:$M$66, "&lt;"&amp;'Cumulative distributions'!$A18)/COUNTIFS(Data!$M$2:$M$66, "&gt;0", Data!$D$2:$D$66, "Other", Data!$H$2:$H$66, "&gt;1999")</f>
        <v>0</v>
      </c>
      <c r="N18">
        <f>COUNTIFS(Data!$D$2:$D$66, "AGI", Data!$M$2:$M$66, "&lt;"&amp;'Cumulative distributions'!$A18)/COUNTIFS(Data!$M$2:$M$66, "&gt;0", Data!$D$2:$D$66, "AGI")</f>
        <v>0</v>
      </c>
      <c r="O18">
        <f>COUNTIFS(Data!$D$2:$D$66, "AI", Data!$M$2:$M$66, "&lt;"&amp;'Cumulative distributions'!$A18)/COUNTIFS(Data!$M$2:$M$66, "&gt;0", Data!$D$2:$D$66, "AI")</f>
        <v>0</v>
      </c>
      <c r="P18">
        <f>COUNTIFS(Data!$D$2:$D$66, "Futurist", Data!$M$2:$M$66, "&lt;"&amp;'Cumulative distributions'!$A18)/COUNTIFS(Data!$M$2:$M$66, "&gt;0", Data!$D$2:$D$66, "Futurist")</f>
        <v>0</v>
      </c>
      <c r="Q18">
        <f>COUNTIFS(Data!$D$2:$D$66, "Other", Data!$M$2:$M$66, "&lt;"&amp;'Cumulative distributions'!$A18)/COUNTIFS(Data!$M$2:$M$66, "&gt;0", Data!$D$2:$D$66, "Other")</f>
        <v>0</v>
      </c>
      <c r="S18">
        <f>COUNTIFS(Data!$H$2:$H$66, "&lt;2000", Data!$M$2:$M$66, "&lt;"&amp;'Cumulative distributions'!$A18)/COUNTIFS(Data!$M$2:$M$66, "&gt;0", Data!$H$2:$H$66, "&lt;2000")</f>
        <v>0</v>
      </c>
      <c r="T18">
        <f>COUNTIFS(Data!$H$2:$H$66, "&gt;1999", Data!$M$2:$M$66, "&lt;"&amp;'Cumulative distributions'!$A18)/COUNTIFS(Data!$M$2:$M$66, "&gt;0", Data!$H$2:$H$66, "&gt;1999")</f>
        <v>0</v>
      </c>
      <c r="V18">
        <f>COUNTIFS(Data!$AD$2:$AD$66, 1, Data!$H$2:$H$66, "&gt;1999", Data!$M$2:$M$66, "&lt;"&amp;'Cumulative distributions'!$A18)/COUNTIFS(Data!$M$2:$M$66, "&gt;0", Data!$AD$2:$AD$66, 1, Data!$H$2:$H$66, "&gt;1999")</f>
        <v>0</v>
      </c>
      <c r="W18">
        <f>COUNTIFS(Data!$AD$2:$AD$66, 0, Data!$H$2:$H$66, "&gt;1999", Data!$M$2:$M$66, "&lt;"&amp;'Cumulative distributions'!$A18)/COUNTIFS(Data!$M$2:$M$66, "&gt;0", Data!$AD$2:$AD$66, 0, Data!$H$2:$H$66, "&gt;1999")</f>
        <v>0</v>
      </c>
      <c r="AH18">
        <f t="shared" si="0"/>
        <v>0</v>
      </c>
    </row>
    <row r="19" spans="1:34">
      <c r="A19">
        <v>1977</v>
      </c>
      <c r="B19">
        <f>COUNTIF(Data!$M$2:$M$66, "&lt;" &amp; A19)/COUNT(Data!$M$2:$M$66)</f>
        <v>1.7241379310344827E-2</v>
      </c>
      <c r="C19">
        <f>COUNTIF(Data!$L$2:$L$66, "&lt;" &amp; A19)/COUNT(Data!$L$2:$L$66)</f>
        <v>3.7735849056603772E-2</v>
      </c>
      <c r="E19">
        <f>COUNTIFS(Data!$D$2:$D$66, "AI", Data!$H$2:$H$66, "&lt;2000", Data!$M$2:$M$66, "&lt;"&amp;'Cumulative distributions'!$A19)/COUNTIFS(Data!$M$2:$M$66, "&gt;0", Data!$D$2:$D$66, "AI", Data!$H$2:$H$66, "&lt;2000")</f>
        <v>0.14285714285714285</v>
      </c>
      <c r="F19">
        <f>COUNTIFS(Data!$D$2:$D$66, "AI", Data!$H$2:$H$66, "&gt;1999", Data!$M$2:$M$66, "&lt;"&amp;'Cumulative distributions'!$A19)/COUNTIFS(Data!$M$2:$M$66, "&gt;0", Data!$D$2:$D$66, "AI", Data!$H$2:$H$66, "&gt;1999")</f>
        <v>0</v>
      </c>
      <c r="G19" t="e">
        <f>COUNTIFS(Data!$D$2:$D$66, "AGI", Data!$H$2:$H$66, "&lt;2000", Data!$M$2:$M$66, "&lt;"&amp;'Cumulative distributions'!$A19)/COUNTIFS(Data!$M$2:$M$66, "&gt;0", Data!$D$2:$D$66, "AGI", Data!$H$2:$H$66, "&lt;2000")</f>
        <v>#DIV/0!</v>
      </c>
      <c r="H19">
        <f>COUNTIFS(Data!$D$2:$D$66, "AGI", Data!$H$2:$H$66, "&gt;1999", Data!$M$2:$M$66, "&lt;"&amp;'Cumulative distributions'!$A19)/COUNTIFS(Data!$M$2:$M$66, "&gt;0", Data!$D$2:$D$66, "AGI", Data!$H$2:$H$66, "&gt;1999")</f>
        <v>0</v>
      </c>
      <c r="I19">
        <f>COUNTIFS(Data!$D$2:$D$66, "Futurist", Data!$H$2:$H$66, "&lt;2000", Data!$M$2:$M$66, "&lt;"&amp;'Cumulative distributions'!$A19)/COUNTIFS(Data!$M$2:$M$66, "&gt;0", Data!$D$2:$D$66, "Futurist", Data!$H$2:$H$66, "&lt;2000")</f>
        <v>0</v>
      </c>
      <c r="J19">
        <f>COUNTIFS(Data!$D$2:$D$66, "Futurist", Data!$H$2:$H$66, "&gt;1999", Data!$M$2:$M$66, "&lt;"&amp;'Cumulative distributions'!$A19)/COUNTIFS(Data!$M$2:$M$66, "&gt;0", Data!$D$2:$D$66, "Futurist", Data!$H$2:$H$66, "&gt;1999")</f>
        <v>0</v>
      </c>
      <c r="K19">
        <f>COUNTIFS(Data!$D$2:$D$66, "Other", Data!$H$2:$H$66, "&lt;2000", Data!$M$2:$M$66, "&lt;"&amp;'Cumulative distributions'!$A19)/COUNTIFS(Data!$M$2:$M$66, "&gt;0", Data!$D$2:$D$66, "Other", Data!$H$2:$H$66, "&lt;2000")</f>
        <v>0</v>
      </c>
      <c r="L19">
        <f>COUNTIFS(Data!$D$2:$D$66, "Other", Data!$H$2:$H$66, "&gt;1999", Data!$M$2:$M$66, "&lt;"&amp;'Cumulative distributions'!$A19)/COUNTIFS(Data!$M$2:$M$66, "&gt;0", Data!$D$2:$D$66, "Other", Data!$H$2:$H$66, "&gt;1999")</f>
        <v>0</v>
      </c>
      <c r="N19">
        <f>COUNTIFS(Data!$D$2:$D$66, "AGI", Data!$M$2:$M$66, "&lt;"&amp;'Cumulative distributions'!$A19)/COUNTIFS(Data!$M$2:$M$66, "&gt;0", Data!$D$2:$D$66, "AGI")</f>
        <v>0</v>
      </c>
      <c r="O19">
        <f>COUNTIFS(Data!$D$2:$D$66, "AI", Data!$M$2:$M$66, "&lt;"&amp;'Cumulative distributions'!$A19)/COUNTIFS(Data!$M$2:$M$66, "&gt;0", Data!$D$2:$D$66, "AI")</f>
        <v>4.5454545454545456E-2</v>
      </c>
      <c r="P19">
        <f>COUNTIFS(Data!$D$2:$D$66, "Futurist", Data!$M$2:$M$66, "&lt;"&amp;'Cumulative distributions'!$A19)/COUNTIFS(Data!$M$2:$M$66, "&gt;0", Data!$D$2:$D$66, "Futurist")</f>
        <v>0</v>
      </c>
      <c r="Q19">
        <f>COUNTIFS(Data!$D$2:$D$66, "Other", Data!$M$2:$M$66, "&lt;"&amp;'Cumulative distributions'!$A19)/COUNTIFS(Data!$M$2:$M$66, "&gt;0", Data!$D$2:$D$66, "Other")</f>
        <v>0</v>
      </c>
      <c r="S19">
        <f>COUNTIFS(Data!$H$2:$H$66, "&lt;2000", Data!$M$2:$M$66, "&lt;"&amp;'Cumulative distributions'!$A19)/COUNTIFS(Data!$M$2:$M$66, "&gt;0", Data!$H$2:$H$66, "&lt;2000")</f>
        <v>5.5555555555555552E-2</v>
      </c>
      <c r="T19">
        <f>COUNTIFS(Data!$H$2:$H$66, "&gt;1999", Data!$M$2:$M$66, "&lt;"&amp;'Cumulative distributions'!$A19)/COUNTIFS(Data!$M$2:$M$66, "&gt;0", Data!$H$2:$H$66, "&gt;1999")</f>
        <v>0</v>
      </c>
      <c r="V19">
        <f>COUNTIFS(Data!$AD$2:$AD$66, 1, Data!$H$2:$H$66, "&gt;1999", Data!$M$2:$M$66, "&lt;"&amp;'Cumulative distributions'!$A19)/COUNTIFS(Data!$M$2:$M$66, "&gt;0", Data!$AD$2:$AD$66, 1, Data!$H$2:$H$66, "&gt;1999")</f>
        <v>0</v>
      </c>
      <c r="W19">
        <f>COUNTIFS(Data!$AD$2:$AD$66, 0, Data!$H$2:$H$66, "&gt;1999", Data!$M$2:$M$66, "&lt;"&amp;'Cumulative distributions'!$A19)/COUNTIFS(Data!$M$2:$M$66, "&gt;0", Data!$AD$2:$AD$66, 0, Data!$H$2:$H$66, "&gt;1999")</f>
        <v>0</v>
      </c>
      <c r="AH19">
        <f t="shared" si="0"/>
        <v>0</v>
      </c>
    </row>
    <row r="20" spans="1:34">
      <c r="A20">
        <v>1978</v>
      </c>
      <c r="B20">
        <f>COUNTIF(Data!$M$2:$M$66, "&lt;" &amp; A20)/COUNT(Data!$M$2:$M$66)</f>
        <v>1.7241379310344827E-2</v>
      </c>
      <c r="C20">
        <f>COUNTIF(Data!$L$2:$L$66, "&lt;" &amp; A20)/COUNT(Data!$L$2:$L$66)</f>
        <v>3.7735849056603772E-2</v>
      </c>
      <c r="E20">
        <f>COUNTIFS(Data!$D$2:$D$66, "AI", Data!$H$2:$H$66, "&lt;2000", Data!$M$2:$M$66, "&lt;"&amp;'Cumulative distributions'!$A20)/COUNTIFS(Data!$M$2:$M$66, "&gt;0", Data!$D$2:$D$66, "AI", Data!$H$2:$H$66, "&lt;2000")</f>
        <v>0.14285714285714285</v>
      </c>
      <c r="F20">
        <f>COUNTIFS(Data!$D$2:$D$66, "AI", Data!$H$2:$H$66, "&gt;1999", Data!$M$2:$M$66, "&lt;"&amp;'Cumulative distributions'!$A20)/COUNTIFS(Data!$M$2:$M$66, "&gt;0", Data!$D$2:$D$66, "AI", Data!$H$2:$H$66, "&gt;1999")</f>
        <v>0</v>
      </c>
      <c r="G20" t="e">
        <f>COUNTIFS(Data!$D$2:$D$66, "AGI", Data!$H$2:$H$66, "&lt;2000", Data!$M$2:$M$66, "&lt;"&amp;'Cumulative distributions'!$A20)/COUNTIFS(Data!$M$2:$M$66, "&gt;0", Data!$D$2:$D$66, "AGI", Data!$H$2:$H$66, "&lt;2000")</f>
        <v>#DIV/0!</v>
      </c>
      <c r="H20">
        <f>COUNTIFS(Data!$D$2:$D$66, "AGI", Data!$H$2:$H$66, "&gt;1999", Data!$M$2:$M$66, "&lt;"&amp;'Cumulative distributions'!$A20)/COUNTIFS(Data!$M$2:$M$66, "&gt;0", Data!$D$2:$D$66, "AGI", Data!$H$2:$H$66, "&gt;1999")</f>
        <v>0</v>
      </c>
      <c r="I20">
        <f>COUNTIFS(Data!$D$2:$D$66, "Futurist", Data!$H$2:$H$66, "&lt;2000", Data!$M$2:$M$66, "&lt;"&amp;'Cumulative distributions'!$A20)/COUNTIFS(Data!$M$2:$M$66, "&gt;0", Data!$D$2:$D$66, "Futurist", Data!$H$2:$H$66, "&lt;2000")</f>
        <v>0</v>
      </c>
      <c r="J20">
        <f>COUNTIFS(Data!$D$2:$D$66, "Futurist", Data!$H$2:$H$66, "&gt;1999", Data!$M$2:$M$66, "&lt;"&amp;'Cumulative distributions'!$A20)/COUNTIFS(Data!$M$2:$M$66, "&gt;0", Data!$D$2:$D$66, "Futurist", Data!$H$2:$H$66, "&gt;1999")</f>
        <v>0</v>
      </c>
      <c r="K20">
        <f>COUNTIFS(Data!$D$2:$D$66, "Other", Data!$H$2:$H$66, "&lt;2000", Data!$M$2:$M$66, "&lt;"&amp;'Cumulative distributions'!$A20)/COUNTIFS(Data!$M$2:$M$66, "&gt;0", Data!$D$2:$D$66, "Other", Data!$H$2:$H$66, "&lt;2000")</f>
        <v>0</v>
      </c>
      <c r="L20">
        <f>COUNTIFS(Data!$D$2:$D$66, "Other", Data!$H$2:$H$66, "&gt;1999", Data!$M$2:$M$66, "&lt;"&amp;'Cumulative distributions'!$A20)/COUNTIFS(Data!$M$2:$M$66, "&gt;0", Data!$D$2:$D$66, "Other", Data!$H$2:$H$66, "&gt;1999")</f>
        <v>0</v>
      </c>
      <c r="N20">
        <f>COUNTIFS(Data!$D$2:$D$66, "AGI", Data!$M$2:$M$66, "&lt;"&amp;'Cumulative distributions'!$A20)/COUNTIFS(Data!$M$2:$M$66, "&gt;0", Data!$D$2:$D$66, "AGI")</f>
        <v>0</v>
      </c>
      <c r="O20">
        <f>COUNTIFS(Data!$D$2:$D$66, "AI", Data!$M$2:$M$66, "&lt;"&amp;'Cumulative distributions'!$A20)/COUNTIFS(Data!$M$2:$M$66, "&gt;0", Data!$D$2:$D$66, "AI")</f>
        <v>4.5454545454545456E-2</v>
      </c>
      <c r="P20">
        <f>COUNTIFS(Data!$D$2:$D$66, "Futurist", Data!$M$2:$M$66, "&lt;"&amp;'Cumulative distributions'!$A20)/COUNTIFS(Data!$M$2:$M$66, "&gt;0", Data!$D$2:$D$66, "Futurist")</f>
        <v>0</v>
      </c>
      <c r="Q20">
        <f>COUNTIFS(Data!$D$2:$D$66, "Other", Data!$M$2:$M$66, "&lt;"&amp;'Cumulative distributions'!$A20)/COUNTIFS(Data!$M$2:$M$66, "&gt;0", Data!$D$2:$D$66, "Other")</f>
        <v>0</v>
      </c>
      <c r="S20">
        <f>COUNTIFS(Data!$H$2:$H$66, "&lt;2000", Data!$M$2:$M$66, "&lt;"&amp;'Cumulative distributions'!$A20)/COUNTIFS(Data!$M$2:$M$66, "&gt;0", Data!$H$2:$H$66, "&lt;2000")</f>
        <v>5.5555555555555552E-2</v>
      </c>
      <c r="T20">
        <f>COUNTIFS(Data!$H$2:$H$66, "&gt;1999", Data!$M$2:$M$66, "&lt;"&amp;'Cumulative distributions'!$A20)/COUNTIFS(Data!$M$2:$M$66, "&gt;0", Data!$H$2:$H$66, "&gt;1999")</f>
        <v>0</v>
      </c>
      <c r="V20">
        <f>COUNTIFS(Data!$AD$2:$AD$66, 1, Data!$H$2:$H$66, "&gt;1999", Data!$M$2:$M$66, "&lt;"&amp;'Cumulative distributions'!$A20)/COUNTIFS(Data!$M$2:$M$66, "&gt;0", Data!$AD$2:$AD$66, 1, Data!$H$2:$H$66, "&gt;1999")</f>
        <v>0</v>
      </c>
      <c r="W20">
        <f>COUNTIFS(Data!$AD$2:$AD$66, 0, Data!$H$2:$H$66, "&gt;1999", Data!$M$2:$M$66, "&lt;"&amp;'Cumulative distributions'!$A20)/COUNTIFS(Data!$M$2:$M$66, "&gt;0", Data!$AD$2:$AD$66, 0, Data!$H$2:$H$66, "&gt;1999")</f>
        <v>0</v>
      </c>
      <c r="AH20">
        <f t="shared" si="0"/>
        <v>0</v>
      </c>
    </row>
    <row r="21" spans="1:34">
      <c r="A21">
        <v>1979</v>
      </c>
      <c r="B21">
        <f>COUNTIF(Data!$M$2:$M$66, "&lt;" &amp; A21)/COUNT(Data!$M$2:$M$66)</f>
        <v>3.4482758620689655E-2</v>
      </c>
      <c r="C21">
        <f>COUNTIF(Data!$L$2:$L$66, "&lt;" &amp; A21)/COUNT(Data!$L$2:$L$66)</f>
        <v>5.6603773584905662E-2</v>
      </c>
      <c r="E21">
        <f>COUNTIFS(Data!$D$2:$D$66, "AI", Data!$H$2:$H$66, "&lt;2000", Data!$M$2:$M$66, "&lt;"&amp;'Cumulative distributions'!$A21)/COUNTIFS(Data!$M$2:$M$66, "&gt;0", Data!$D$2:$D$66, "AI", Data!$H$2:$H$66, "&lt;2000")</f>
        <v>0.14285714285714285</v>
      </c>
      <c r="F21">
        <f>COUNTIFS(Data!$D$2:$D$66, "AI", Data!$H$2:$H$66, "&gt;1999", Data!$M$2:$M$66, "&lt;"&amp;'Cumulative distributions'!$A21)/COUNTIFS(Data!$M$2:$M$66, "&gt;0", Data!$D$2:$D$66, "AI", Data!$H$2:$H$66, "&gt;1999")</f>
        <v>0</v>
      </c>
      <c r="G21" t="e">
        <f>COUNTIFS(Data!$D$2:$D$66, "AGI", Data!$H$2:$H$66, "&lt;2000", Data!$M$2:$M$66, "&lt;"&amp;'Cumulative distributions'!$A21)/COUNTIFS(Data!$M$2:$M$66, "&gt;0", Data!$D$2:$D$66, "AGI", Data!$H$2:$H$66, "&lt;2000")</f>
        <v>#DIV/0!</v>
      </c>
      <c r="H21">
        <f>COUNTIFS(Data!$D$2:$D$66, "AGI", Data!$H$2:$H$66, "&gt;1999", Data!$M$2:$M$66, "&lt;"&amp;'Cumulative distributions'!$A21)/COUNTIFS(Data!$M$2:$M$66, "&gt;0", Data!$D$2:$D$66, "AGI", Data!$H$2:$H$66, "&gt;1999")</f>
        <v>0</v>
      </c>
      <c r="I21">
        <f>COUNTIFS(Data!$D$2:$D$66, "Futurist", Data!$H$2:$H$66, "&lt;2000", Data!$M$2:$M$66, "&lt;"&amp;'Cumulative distributions'!$A21)/COUNTIFS(Data!$M$2:$M$66, "&gt;0", Data!$D$2:$D$66, "Futurist", Data!$H$2:$H$66, "&lt;2000")</f>
        <v>0</v>
      </c>
      <c r="J21">
        <f>COUNTIFS(Data!$D$2:$D$66, "Futurist", Data!$H$2:$H$66, "&gt;1999", Data!$M$2:$M$66, "&lt;"&amp;'Cumulative distributions'!$A21)/COUNTIFS(Data!$M$2:$M$66, "&gt;0", Data!$D$2:$D$66, "Futurist", Data!$H$2:$H$66, "&gt;1999")</f>
        <v>0</v>
      </c>
      <c r="K21">
        <f>COUNTIFS(Data!$D$2:$D$66, "Other", Data!$H$2:$H$66, "&lt;2000", Data!$M$2:$M$66, "&lt;"&amp;'Cumulative distributions'!$A21)/COUNTIFS(Data!$M$2:$M$66, "&gt;0", Data!$D$2:$D$66, "Other", Data!$H$2:$H$66, "&lt;2000")</f>
        <v>0.33333333333333331</v>
      </c>
      <c r="L21">
        <f>COUNTIFS(Data!$D$2:$D$66, "Other", Data!$H$2:$H$66, "&gt;1999", Data!$M$2:$M$66, "&lt;"&amp;'Cumulative distributions'!$A21)/COUNTIFS(Data!$M$2:$M$66, "&gt;0", Data!$D$2:$D$66, "Other", Data!$H$2:$H$66, "&gt;1999")</f>
        <v>0</v>
      </c>
      <c r="N21">
        <f>COUNTIFS(Data!$D$2:$D$66, "AGI", Data!$M$2:$M$66, "&lt;"&amp;'Cumulative distributions'!$A21)/COUNTIFS(Data!$M$2:$M$66, "&gt;0", Data!$D$2:$D$66, "AGI")</f>
        <v>0</v>
      </c>
      <c r="O21">
        <f>COUNTIFS(Data!$D$2:$D$66, "AI", Data!$M$2:$M$66, "&lt;"&amp;'Cumulative distributions'!$A21)/COUNTIFS(Data!$M$2:$M$66, "&gt;0", Data!$D$2:$D$66, "AI")</f>
        <v>4.5454545454545456E-2</v>
      </c>
      <c r="P21">
        <f>COUNTIFS(Data!$D$2:$D$66, "Futurist", Data!$M$2:$M$66, "&lt;"&amp;'Cumulative distributions'!$A21)/COUNTIFS(Data!$M$2:$M$66, "&gt;0", Data!$D$2:$D$66, "Futurist")</f>
        <v>0</v>
      </c>
      <c r="Q21">
        <f>COUNTIFS(Data!$D$2:$D$66, "Other", Data!$M$2:$M$66, "&lt;"&amp;'Cumulative distributions'!$A21)/COUNTIFS(Data!$M$2:$M$66, "&gt;0", Data!$D$2:$D$66, "Other")</f>
        <v>0.125</v>
      </c>
      <c r="S21">
        <f>COUNTIFS(Data!$H$2:$H$66, "&lt;2000", Data!$M$2:$M$66, "&lt;"&amp;'Cumulative distributions'!$A21)/COUNTIFS(Data!$M$2:$M$66, "&gt;0", Data!$H$2:$H$66, "&lt;2000")</f>
        <v>0.1111111111111111</v>
      </c>
      <c r="T21">
        <f>COUNTIFS(Data!$H$2:$H$66, "&gt;1999", Data!$M$2:$M$66, "&lt;"&amp;'Cumulative distributions'!$A21)/COUNTIFS(Data!$M$2:$M$66, "&gt;0", Data!$H$2:$H$66, "&gt;1999")</f>
        <v>0</v>
      </c>
      <c r="V21">
        <f>COUNTIFS(Data!$AD$2:$AD$66, 1, Data!$H$2:$H$66, "&gt;1999", Data!$M$2:$M$66, "&lt;"&amp;'Cumulative distributions'!$A21)/COUNTIFS(Data!$M$2:$M$66, "&gt;0", Data!$AD$2:$AD$66, 1, Data!$H$2:$H$66, "&gt;1999")</f>
        <v>0</v>
      </c>
      <c r="W21">
        <f>COUNTIFS(Data!$AD$2:$AD$66, 0, Data!$H$2:$H$66, "&gt;1999", Data!$M$2:$M$66, "&lt;"&amp;'Cumulative distributions'!$A21)/COUNTIFS(Data!$M$2:$M$66, "&gt;0", Data!$AD$2:$AD$66, 0, Data!$H$2:$H$66, "&gt;1999")</f>
        <v>0</v>
      </c>
      <c r="AH21">
        <f t="shared" si="0"/>
        <v>0</v>
      </c>
    </row>
    <row r="22" spans="1:34">
      <c r="A22">
        <v>1980</v>
      </c>
      <c r="B22">
        <f>COUNTIF(Data!$M$2:$M$66, "&lt;" &amp; A22)/COUNT(Data!$M$2:$M$66)</f>
        <v>3.4482758620689655E-2</v>
      </c>
      <c r="C22">
        <f>COUNTIF(Data!$L$2:$L$66, "&lt;" &amp; A22)/COUNT(Data!$L$2:$L$66)</f>
        <v>5.6603773584905662E-2</v>
      </c>
      <c r="E22">
        <f>COUNTIFS(Data!$D$2:$D$66, "AI", Data!$H$2:$H$66, "&lt;2000", Data!$M$2:$M$66, "&lt;"&amp;'Cumulative distributions'!$A22)/COUNTIFS(Data!$M$2:$M$66, "&gt;0", Data!$D$2:$D$66, "AI", Data!$H$2:$H$66, "&lt;2000")</f>
        <v>0.14285714285714285</v>
      </c>
      <c r="F22">
        <f>COUNTIFS(Data!$D$2:$D$66, "AI", Data!$H$2:$H$66, "&gt;1999", Data!$M$2:$M$66, "&lt;"&amp;'Cumulative distributions'!$A22)/COUNTIFS(Data!$M$2:$M$66, "&gt;0", Data!$D$2:$D$66, "AI", Data!$H$2:$H$66, "&gt;1999")</f>
        <v>0</v>
      </c>
      <c r="G22" t="e">
        <f>COUNTIFS(Data!$D$2:$D$66, "AGI", Data!$H$2:$H$66, "&lt;2000", Data!$M$2:$M$66, "&lt;"&amp;'Cumulative distributions'!$A22)/COUNTIFS(Data!$M$2:$M$66, "&gt;0", Data!$D$2:$D$66, "AGI", Data!$H$2:$H$66, "&lt;2000")</f>
        <v>#DIV/0!</v>
      </c>
      <c r="H22">
        <f>COUNTIFS(Data!$D$2:$D$66, "AGI", Data!$H$2:$H$66, "&gt;1999", Data!$M$2:$M$66, "&lt;"&amp;'Cumulative distributions'!$A22)/COUNTIFS(Data!$M$2:$M$66, "&gt;0", Data!$D$2:$D$66, "AGI", Data!$H$2:$H$66, "&gt;1999")</f>
        <v>0</v>
      </c>
      <c r="I22">
        <f>COUNTIFS(Data!$D$2:$D$66, "Futurist", Data!$H$2:$H$66, "&lt;2000", Data!$M$2:$M$66, "&lt;"&amp;'Cumulative distributions'!$A22)/COUNTIFS(Data!$M$2:$M$66, "&gt;0", Data!$D$2:$D$66, "Futurist", Data!$H$2:$H$66, "&lt;2000")</f>
        <v>0</v>
      </c>
      <c r="J22">
        <f>COUNTIFS(Data!$D$2:$D$66, "Futurist", Data!$H$2:$H$66, "&gt;1999", Data!$M$2:$M$66, "&lt;"&amp;'Cumulative distributions'!$A22)/COUNTIFS(Data!$M$2:$M$66, "&gt;0", Data!$D$2:$D$66, "Futurist", Data!$H$2:$H$66, "&gt;1999")</f>
        <v>0</v>
      </c>
      <c r="K22">
        <f>COUNTIFS(Data!$D$2:$D$66, "Other", Data!$H$2:$H$66, "&lt;2000", Data!$M$2:$M$66, "&lt;"&amp;'Cumulative distributions'!$A22)/COUNTIFS(Data!$M$2:$M$66, "&gt;0", Data!$D$2:$D$66, "Other", Data!$H$2:$H$66, "&lt;2000")</f>
        <v>0.33333333333333331</v>
      </c>
      <c r="L22">
        <f>COUNTIFS(Data!$D$2:$D$66, "Other", Data!$H$2:$H$66, "&gt;1999", Data!$M$2:$M$66, "&lt;"&amp;'Cumulative distributions'!$A22)/COUNTIFS(Data!$M$2:$M$66, "&gt;0", Data!$D$2:$D$66, "Other", Data!$H$2:$H$66, "&gt;1999")</f>
        <v>0</v>
      </c>
      <c r="N22">
        <f>COUNTIFS(Data!$D$2:$D$66, "AGI", Data!$M$2:$M$66, "&lt;"&amp;'Cumulative distributions'!$A22)/COUNTIFS(Data!$M$2:$M$66, "&gt;0", Data!$D$2:$D$66, "AGI")</f>
        <v>0</v>
      </c>
      <c r="O22">
        <f>COUNTIFS(Data!$D$2:$D$66, "AI", Data!$M$2:$M$66, "&lt;"&amp;'Cumulative distributions'!$A22)/COUNTIFS(Data!$M$2:$M$66, "&gt;0", Data!$D$2:$D$66, "AI")</f>
        <v>4.5454545454545456E-2</v>
      </c>
      <c r="P22">
        <f>COUNTIFS(Data!$D$2:$D$66, "Futurist", Data!$M$2:$M$66, "&lt;"&amp;'Cumulative distributions'!$A22)/COUNTIFS(Data!$M$2:$M$66, "&gt;0", Data!$D$2:$D$66, "Futurist")</f>
        <v>0</v>
      </c>
      <c r="Q22">
        <f>COUNTIFS(Data!$D$2:$D$66, "Other", Data!$M$2:$M$66, "&lt;"&amp;'Cumulative distributions'!$A22)/COUNTIFS(Data!$M$2:$M$66, "&gt;0", Data!$D$2:$D$66, "Other")</f>
        <v>0.125</v>
      </c>
      <c r="S22">
        <f>COUNTIFS(Data!$H$2:$H$66, "&lt;2000", Data!$M$2:$M$66, "&lt;"&amp;'Cumulative distributions'!$A22)/COUNTIFS(Data!$M$2:$M$66, "&gt;0", Data!$H$2:$H$66, "&lt;2000")</f>
        <v>0.1111111111111111</v>
      </c>
      <c r="T22">
        <f>COUNTIFS(Data!$H$2:$H$66, "&gt;1999", Data!$M$2:$M$66, "&lt;"&amp;'Cumulative distributions'!$A22)/COUNTIFS(Data!$M$2:$M$66, "&gt;0", Data!$H$2:$H$66, "&gt;1999")</f>
        <v>0</v>
      </c>
      <c r="V22">
        <f>COUNTIFS(Data!$AD$2:$AD$66, 1, Data!$H$2:$H$66, "&gt;1999", Data!$M$2:$M$66, "&lt;"&amp;'Cumulative distributions'!$A22)/COUNTIFS(Data!$M$2:$M$66, "&gt;0", Data!$AD$2:$AD$66, 1, Data!$H$2:$H$66, "&gt;1999")</f>
        <v>0</v>
      </c>
      <c r="W22">
        <f>COUNTIFS(Data!$AD$2:$AD$66, 0, Data!$H$2:$H$66, "&gt;1999", Data!$M$2:$M$66, "&lt;"&amp;'Cumulative distributions'!$A22)/COUNTIFS(Data!$M$2:$M$66, "&gt;0", Data!$AD$2:$AD$66, 0, Data!$H$2:$H$66, "&gt;1999")</f>
        <v>0</v>
      </c>
      <c r="AH22">
        <f t="shared" si="0"/>
        <v>0</v>
      </c>
    </row>
    <row r="23" spans="1:34">
      <c r="A23">
        <v>1981</v>
      </c>
      <c r="B23">
        <f>COUNTIF(Data!$M$2:$M$66, "&lt;" &amp; A23)/COUNT(Data!$M$2:$M$66)</f>
        <v>3.4482758620689655E-2</v>
      </c>
      <c r="C23">
        <f>COUNTIF(Data!$L$2:$L$66, "&lt;" &amp; A23)/COUNT(Data!$L$2:$L$66)</f>
        <v>5.6603773584905662E-2</v>
      </c>
      <c r="E23">
        <f>COUNTIFS(Data!$D$2:$D$66, "AI", Data!$H$2:$H$66, "&lt;2000", Data!$M$2:$M$66, "&lt;"&amp;'Cumulative distributions'!$A23)/COUNTIFS(Data!$M$2:$M$66, "&gt;0", Data!$D$2:$D$66, "AI", Data!$H$2:$H$66, "&lt;2000")</f>
        <v>0.14285714285714285</v>
      </c>
      <c r="F23">
        <f>COUNTIFS(Data!$D$2:$D$66, "AI", Data!$H$2:$H$66, "&gt;1999", Data!$M$2:$M$66, "&lt;"&amp;'Cumulative distributions'!$A23)/COUNTIFS(Data!$M$2:$M$66, "&gt;0", Data!$D$2:$D$66, "AI", Data!$H$2:$H$66, "&gt;1999")</f>
        <v>0</v>
      </c>
      <c r="G23" t="e">
        <f>COUNTIFS(Data!$D$2:$D$66, "AGI", Data!$H$2:$H$66, "&lt;2000", Data!$M$2:$M$66, "&lt;"&amp;'Cumulative distributions'!$A23)/COUNTIFS(Data!$M$2:$M$66, "&gt;0", Data!$D$2:$D$66, "AGI", Data!$H$2:$H$66, "&lt;2000")</f>
        <v>#DIV/0!</v>
      </c>
      <c r="H23">
        <f>COUNTIFS(Data!$D$2:$D$66, "AGI", Data!$H$2:$H$66, "&gt;1999", Data!$M$2:$M$66, "&lt;"&amp;'Cumulative distributions'!$A23)/COUNTIFS(Data!$M$2:$M$66, "&gt;0", Data!$D$2:$D$66, "AGI", Data!$H$2:$H$66, "&gt;1999")</f>
        <v>0</v>
      </c>
      <c r="I23">
        <f>COUNTIFS(Data!$D$2:$D$66, "Futurist", Data!$H$2:$H$66, "&lt;2000", Data!$M$2:$M$66, "&lt;"&amp;'Cumulative distributions'!$A23)/COUNTIFS(Data!$M$2:$M$66, "&gt;0", Data!$D$2:$D$66, "Futurist", Data!$H$2:$H$66, "&lt;2000")</f>
        <v>0</v>
      </c>
      <c r="J23">
        <f>COUNTIFS(Data!$D$2:$D$66, "Futurist", Data!$H$2:$H$66, "&gt;1999", Data!$M$2:$M$66, "&lt;"&amp;'Cumulative distributions'!$A23)/COUNTIFS(Data!$M$2:$M$66, "&gt;0", Data!$D$2:$D$66, "Futurist", Data!$H$2:$H$66, "&gt;1999")</f>
        <v>0</v>
      </c>
      <c r="K23">
        <f>COUNTIFS(Data!$D$2:$D$66, "Other", Data!$H$2:$H$66, "&lt;2000", Data!$M$2:$M$66, "&lt;"&amp;'Cumulative distributions'!$A23)/COUNTIFS(Data!$M$2:$M$66, "&gt;0", Data!$D$2:$D$66, "Other", Data!$H$2:$H$66, "&lt;2000")</f>
        <v>0.33333333333333331</v>
      </c>
      <c r="L23">
        <f>COUNTIFS(Data!$D$2:$D$66, "Other", Data!$H$2:$H$66, "&gt;1999", Data!$M$2:$M$66, "&lt;"&amp;'Cumulative distributions'!$A23)/COUNTIFS(Data!$M$2:$M$66, "&gt;0", Data!$D$2:$D$66, "Other", Data!$H$2:$H$66, "&gt;1999")</f>
        <v>0</v>
      </c>
      <c r="N23">
        <f>COUNTIFS(Data!$D$2:$D$66, "AGI", Data!$M$2:$M$66, "&lt;"&amp;'Cumulative distributions'!$A23)/COUNTIFS(Data!$M$2:$M$66, "&gt;0", Data!$D$2:$D$66, "AGI")</f>
        <v>0</v>
      </c>
      <c r="O23">
        <f>COUNTIFS(Data!$D$2:$D$66, "AI", Data!$M$2:$M$66, "&lt;"&amp;'Cumulative distributions'!$A23)/COUNTIFS(Data!$M$2:$M$66, "&gt;0", Data!$D$2:$D$66, "AI")</f>
        <v>4.5454545454545456E-2</v>
      </c>
      <c r="P23">
        <f>COUNTIFS(Data!$D$2:$D$66, "Futurist", Data!$M$2:$M$66, "&lt;"&amp;'Cumulative distributions'!$A23)/COUNTIFS(Data!$M$2:$M$66, "&gt;0", Data!$D$2:$D$66, "Futurist")</f>
        <v>0</v>
      </c>
      <c r="Q23">
        <f>COUNTIFS(Data!$D$2:$D$66, "Other", Data!$M$2:$M$66, "&lt;"&amp;'Cumulative distributions'!$A23)/COUNTIFS(Data!$M$2:$M$66, "&gt;0", Data!$D$2:$D$66, "Other")</f>
        <v>0.125</v>
      </c>
      <c r="S23">
        <f>COUNTIFS(Data!$H$2:$H$66, "&lt;2000", Data!$M$2:$M$66, "&lt;"&amp;'Cumulative distributions'!$A23)/COUNTIFS(Data!$M$2:$M$66, "&gt;0", Data!$H$2:$H$66, "&lt;2000")</f>
        <v>0.1111111111111111</v>
      </c>
      <c r="T23">
        <f>COUNTIFS(Data!$H$2:$H$66, "&gt;1999", Data!$M$2:$M$66, "&lt;"&amp;'Cumulative distributions'!$A23)/COUNTIFS(Data!$M$2:$M$66, "&gt;0", Data!$H$2:$H$66, "&gt;1999")</f>
        <v>0</v>
      </c>
      <c r="V23">
        <f>COUNTIFS(Data!$AD$2:$AD$66, 1, Data!$H$2:$H$66, "&gt;1999", Data!$M$2:$M$66, "&lt;"&amp;'Cumulative distributions'!$A23)/COUNTIFS(Data!$M$2:$M$66, "&gt;0", Data!$AD$2:$AD$66, 1, Data!$H$2:$H$66, "&gt;1999")</f>
        <v>0</v>
      </c>
      <c r="W23">
        <f>COUNTIFS(Data!$AD$2:$AD$66, 0, Data!$H$2:$H$66, "&gt;1999", Data!$M$2:$M$66, "&lt;"&amp;'Cumulative distributions'!$A23)/COUNTIFS(Data!$M$2:$M$66, "&gt;0", Data!$AD$2:$AD$66, 0, Data!$H$2:$H$66, "&gt;1999")</f>
        <v>0</v>
      </c>
      <c r="AH23">
        <f t="shared" si="0"/>
        <v>0</v>
      </c>
    </row>
    <row r="24" spans="1:34">
      <c r="A24">
        <v>1982</v>
      </c>
      <c r="B24">
        <f>COUNTIF(Data!$M$2:$M$66, "&lt;" &amp; A24)/COUNT(Data!$M$2:$M$66)</f>
        <v>3.4482758620689655E-2</v>
      </c>
      <c r="C24">
        <f>COUNTIF(Data!$L$2:$L$66, "&lt;" &amp; A24)/COUNT(Data!$L$2:$L$66)</f>
        <v>5.6603773584905662E-2</v>
      </c>
      <c r="E24">
        <f>COUNTIFS(Data!$D$2:$D$66, "AI", Data!$H$2:$H$66, "&lt;2000", Data!$M$2:$M$66, "&lt;"&amp;'Cumulative distributions'!$A24)/COUNTIFS(Data!$M$2:$M$66, "&gt;0", Data!$D$2:$D$66, "AI", Data!$H$2:$H$66, "&lt;2000")</f>
        <v>0.14285714285714285</v>
      </c>
      <c r="F24">
        <f>COUNTIFS(Data!$D$2:$D$66, "AI", Data!$H$2:$H$66, "&gt;1999", Data!$M$2:$M$66, "&lt;"&amp;'Cumulative distributions'!$A24)/COUNTIFS(Data!$M$2:$M$66, "&gt;0", Data!$D$2:$D$66, "AI", Data!$H$2:$H$66, "&gt;1999")</f>
        <v>0</v>
      </c>
      <c r="G24" t="e">
        <f>COUNTIFS(Data!$D$2:$D$66, "AGI", Data!$H$2:$H$66, "&lt;2000", Data!$M$2:$M$66, "&lt;"&amp;'Cumulative distributions'!$A24)/COUNTIFS(Data!$M$2:$M$66, "&gt;0", Data!$D$2:$D$66, "AGI", Data!$H$2:$H$66, "&lt;2000")</f>
        <v>#DIV/0!</v>
      </c>
      <c r="H24">
        <f>COUNTIFS(Data!$D$2:$D$66, "AGI", Data!$H$2:$H$66, "&gt;1999", Data!$M$2:$M$66, "&lt;"&amp;'Cumulative distributions'!$A24)/COUNTIFS(Data!$M$2:$M$66, "&gt;0", Data!$D$2:$D$66, "AGI", Data!$H$2:$H$66, "&gt;1999")</f>
        <v>0</v>
      </c>
      <c r="I24">
        <f>COUNTIFS(Data!$D$2:$D$66, "Futurist", Data!$H$2:$H$66, "&lt;2000", Data!$M$2:$M$66, "&lt;"&amp;'Cumulative distributions'!$A24)/COUNTIFS(Data!$M$2:$M$66, "&gt;0", Data!$D$2:$D$66, "Futurist", Data!$H$2:$H$66, "&lt;2000")</f>
        <v>0</v>
      </c>
      <c r="J24">
        <f>COUNTIFS(Data!$D$2:$D$66, "Futurist", Data!$H$2:$H$66, "&gt;1999", Data!$M$2:$M$66, "&lt;"&amp;'Cumulative distributions'!$A24)/COUNTIFS(Data!$M$2:$M$66, "&gt;0", Data!$D$2:$D$66, "Futurist", Data!$H$2:$H$66, "&gt;1999")</f>
        <v>0</v>
      </c>
      <c r="K24">
        <f>COUNTIFS(Data!$D$2:$D$66, "Other", Data!$H$2:$H$66, "&lt;2000", Data!$M$2:$M$66, "&lt;"&amp;'Cumulative distributions'!$A24)/COUNTIFS(Data!$M$2:$M$66, "&gt;0", Data!$D$2:$D$66, "Other", Data!$H$2:$H$66, "&lt;2000")</f>
        <v>0.33333333333333331</v>
      </c>
      <c r="L24">
        <f>COUNTIFS(Data!$D$2:$D$66, "Other", Data!$H$2:$H$66, "&gt;1999", Data!$M$2:$M$66, "&lt;"&amp;'Cumulative distributions'!$A24)/COUNTIFS(Data!$M$2:$M$66, "&gt;0", Data!$D$2:$D$66, "Other", Data!$H$2:$H$66, "&gt;1999")</f>
        <v>0</v>
      </c>
      <c r="N24">
        <f>COUNTIFS(Data!$D$2:$D$66, "AGI", Data!$M$2:$M$66, "&lt;"&amp;'Cumulative distributions'!$A24)/COUNTIFS(Data!$M$2:$M$66, "&gt;0", Data!$D$2:$D$66, "AGI")</f>
        <v>0</v>
      </c>
      <c r="O24">
        <f>COUNTIFS(Data!$D$2:$D$66, "AI", Data!$M$2:$M$66, "&lt;"&amp;'Cumulative distributions'!$A24)/COUNTIFS(Data!$M$2:$M$66, "&gt;0", Data!$D$2:$D$66, "AI")</f>
        <v>4.5454545454545456E-2</v>
      </c>
      <c r="P24">
        <f>COUNTIFS(Data!$D$2:$D$66, "Futurist", Data!$M$2:$M$66, "&lt;"&amp;'Cumulative distributions'!$A24)/COUNTIFS(Data!$M$2:$M$66, "&gt;0", Data!$D$2:$D$66, "Futurist")</f>
        <v>0</v>
      </c>
      <c r="Q24">
        <f>COUNTIFS(Data!$D$2:$D$66, "Other", Data!$M$2:$M$66, "&lt;"&amp;'Cumulative distributions'!$A24)/COUNTIFS(Data!$M$2:$M$66, "&gt;0", Data!$D$2:$D$66, "Other")</f>
        <v>0.125</v>
      </c>
      <c r="S24">
        <f>COUNTIFS(Data!$H$2:$H$66, "&lt;2000", Data!$M$2:$M$66, "&lt;"&amp;'Cumulative distributions'!$A24)/COUNTIFS(Data!$M$2:$M$66, "&gt;0", Data!$H$2:$H$66, "&lt;2000")</f>
        <v>0.1111111111111111</v>
      </c>
      <c r="T24">
        <f>COUNTIFS(Data!$H$2:$H$66, "&gt;1999", Data!$M$2:$M$66, "&lt;"&amp;'Cumulative distributions'!$A24)/COUNTIFS(Data!$M$2:$M$66, "&gt;0", Data!$H$2:$H$66, "&gt;1999")</f>
        <v>0</v>
      </c>
      <c r="V24">
        <f>COUNTIFS(Data!$AD$2:$AD$66, 1, Data!$H$2:$H$66, "&gt;1999", Data!$M$2:$M$66, "&lt;"&amp;'Cumulative distributions'!$A24)/COUNTIFS(Data!$M$2:$M$66, "&gt;0", Data!$AD$2:$AD$66, 1, Data!$H$2:$H$66, "&gt;1999")</f>
        <v>0</v>
      </c>
      <c r="W24">
        <f>COUNTIFS(Data!$AD$2:$AD$66, 0, Data!$H$2:$H$66, "&gt;1999", Data!$M$2:$M$66, "&lt;"&amp;'Cumulative distributions'!$A24)/COUNTIFS(Data!$M$2:$M$66, "&gt;0", Data!$AD$2:$AD$66, 0, Data!$H$2:$H$66, "&gt;1999")</f>
        <v>0</v>
      </c>
      <c r="AH24">
        <f t="shared" si="0"/>
        <v>0</v>
      </c>
    </row>
    <row r="25" spans="1:34">
      <c r="A25">
        <v>1983</v>
      </c>
      <c r="B25">
        <f>COUNTIF(Data!$M$2:$M$66, "&lt;" &amp; A25)/COUNT(Data!$M$2:$M$66)</f>
        <v>3.4482758620689655E-2</v>
      </c>
      <c r="C25">
        <f>COUNTIF(Data!$L$2:$L$66, "&lt;" &amp; A25)/COUNT(Data!$L$2:$L$66)</f>
        <v>5.6603773584905662E-2</v>
      </c>
      <c r="E25">
        <f>COUNTIFS(Data!$D$2:$D$66, "AI", Data!$H$2:$H$66, "&lt;2000", Data!$M$2:$M$66, "&lt;"&amp;'Cumulative distributions'!$A25)/COUNTIFS(Data!$M$2:$M$66, "&gt;0", Data!$D$2:$D$66, "AI", Data!$H$2:$H$66, "&lt;2000")</f>
        <v>0.14285714285714285</v>
      </c>
      <c r="F25">
        <f>COUNTIFS(Data!$D$2:$D$66, "AI", Data!$H$2:$H$66, "&gt;1999", Data!$M$2:$M$66, "&lt;"&amp;'Cumulative distributions'!$A25)/COUNTIFS(Data!$M$2:$M$66, "&gt;0", Data!$D$2:$D$66, "AI", Data!$H$2:$H$66, "&gt;1999")</f>
        <v>0</v>
      </c>
      <c r="G25" t="e">
        <f>COUNTIFS(Data!$D$2:$D$66, "AGI", Data!$H$2:$H$66, "&lt;2000", Data!$M$2:$M$66, "&lt;"&amp;'Cumulative distributions'!$A25)/COUNTIFS(Data!$M$2:$M$66, "&gt;0", Data!$D$2:$D$66, "AGI", Data!$H$2:$H$66, "&lt;2000")</f>
        <v>#DIV/0!</v>
      </c>
      <c r="H25">
        <f>COUNTIFS(Data!$D$2:$D$66, "AGI", Data!$H$2:$H$66, "&gt;1999", Data!$M$2:$M$66, "&lt;"&amp;'Cumulative distributions'!$A25)/COUNTIFS(Data!$M$2:$M$66, "&gt;0", Data!$D$2:$D$66, "AGI", Data!$H$2:$H$66, "&gt;1999")</f>
        <v>0</v>
      </c>
      <c r="I25">
        <f>COUNTIFS(Data!$D$2:$D$66, "Futurist", Data!$H$2:$H$66, "&lt;2000", Data!$M$2:$M$66, "&lt;"&amp;'Cumulative distributions'!$A25)/COUNTIFS(Data!$M$2:$M$66, "&gt;0", Data!$D$2:$D$66, "Futurist", Data!$H$2:$H$66, "&lt;2000")</f>
        <v>0</v>
      </c>
      <c r="J25">
        <f>COUNTIFS(Data!$D$2:$D$66, "Futurist", Data!$H$2:$H$66, "&gt;1999", Data!$M$2:$M$66, "&lt;"&amp;'Cumulative distributions'!$A25)/COUNTIFS(Data!$M$2:$M$66, "&gt;0", Data!$D$2:$D$66, "Futurist", Data!$H$2:$H$66, "&gt;1999")</f>
        <v>0</v>
      </c>
      <c r="K25">
        <f>COUNTIFS(Data!$D$2:$D$66, "Other", Data!$H$2:$H$66, "&lt;2000", Data!$M$2:$M$66, "&lt;"&amp;'Cumulative distributions'!$A25)/COUNTIFS(Data!$M$2:$M$66, "&gt;0", Data!$D$2:$D$66, "Other", Data!$H$2:$H$66, "&lt;2000")</f>
        <v>0.33333333333333331</v>
      </c>
      <c r="L25">
        <f>COUNTIFS(Data!$D$2:$D$66, "Other", Data!$H$2:$H$66, "&gt;1999", Data!$M$2:$M$66, "&lt;"&amp;'Cumulative distributions'!$A25)/COUNTIFS(Data!$M$2:$M$66, "&gt;0", Data!$D$2:$D$66, "Other", Data!$H$2:$H$66, "&gt;1999")</f>
        <v>0</v>
      </c>
      <c r="N25">
        <f>COUNTIFS(Data!$D$2:$D$66, "AGI", Data!$M$2:$M$66, "&lt;"&amp;'Cumulative distributions'!$A25)/COUNTIFS(Data!$M$2:$M$66, "&gt;0", Data!$D$2:$D$66, "AGI")</f>
        <v>0</v>
      </c>
      <c r="O25">
        <f>COUNTIFS(Data!$D$2:$D$66, "AI", Data!$M$2:$M$66, "&lt;"&amp;'Cumulative distributions'!$A25)/COUNTIFS(Data!$M$2:$M$66, "&gt;0", Data!$D$2:$D$66, "AI")</f>
        <v>4.5454545454545456E-2</v>
      </c>
      <c r="P25">
        <f>COUNTIFS(Data!$D$2:$D$66, "Futurist", Data!$M$2:$M$66, "&lt;"&amp;'Cumulative distributions'!$A25)/COUNTIFS(Data!$M$2:$M$66, "&gt;0", Data!$D$2:$D$66, "Futurist")</f>
        <v>0</v>
      </c>
      <c r="Q25">
        <f>COUNTIFS(Data!$D$2:$D$66, "Other", Data!$M$2:$M$66, "&lt;"&amp;'Cumulative distributions'!$A25)/COUNTIFS(Data!$M$2:$M$66, "&gt;0", Data!$D$2:$D$66, "Other")</f>
        <v>0.125</v>
      </c>
      <c r="S25">
        <f>COUNTIFS(Data!$H$2:$H$66, "&lt;2000", Data!$M$2:$M$66, "&lt;"&amp;'Cumulative distributions'!$A25)/COUNTIFS(Data!$M$2:$M$66, "&gt;0", Data!$H$2:$H$66, "&lt;2000")</f>
        <v>0.1111111111111111</v>
      </c>
      <c r="T25">
        <f>COUNTIFS(Data!$H$2:$H$66, "&gt;1999", Data!$M$2:$M$66, "&lt;"&amp;'Cumulative distributions'!$A25)/COUNTIFS(Data!$M$2:$M$66, "&gt;0", Data!$H$2:$H$66, "&gt;1999")</f>
        <v>0</v>
      </c>
      <c r="V25">
        <f>COUNTIFS(Data!$AD$2:$AD$66, 1, Data!$H$2:$H$66, "&gt;1999", Data!$M$2:$M$66, "&lt;"&amp;'Cumulative distributions'!$A25)/COUNTIFS(Data!$M$2:$M$66, "&gt;0", Data!$AD$2:$AD$66, 1, Data!$H$2:$H$66, "&gt;1999")</f>
        <v>0</v>
      </c>
      <c r="W25">
        <f>COUNTIFS(Data!$AD$2:$AD$66, 0, Data!$H$2:$H$66, "&gt;1999", Data!$M$2:$M$66, "&lt;"&amp;'Cumulative distributions'!$A25)/COUNTIFS(Data!$M$2:$M$66, "&gt;0", Data!$AD$2:$AD$66, 0, Data!$H$2:$H$66, "&gt;1999")</f>
        <v>0</v>
      </c>
      <c r="AH25">
        <f t="shared" si="0"/>
        <v>0</v>
      </c>
    </row>
    <row r="26" spans="1:34">
      <c r="A26">
        <v>1984</v>
      </c>
      <c r="B26">
        <f>COUNTIF(Data!$M$2:$M$66, "&lt;" &amp; A26)/COUNT(Data!$M$2:$M$66)</f>
        <v>3.4482758620689655E-2</v>
      </c>
      <c r="C26">
        <f>COUNTIF(Data!$L$2:$L$66, "&lt;" &amp; A26)/COUNT(Data!$L$2:$L$66)</f>
        <v>5.6603773584905662E-2</v>
      </c>
      <c r="E26">
        <f>COUNTIFS(Data!$D$2:$D$66, "AI", Data!$H$2:$H$66, "&lt;2000", Data!$M$2:$M$66, "&lt;"&amp;'Cumulative distributions'!$A26)/COUNTIFS(Data!$M$2:$M$66, "&gt;0", Data!$D$2:$D$66, "AI", Data!$H$2:$H$66, "&lt;2000")</f>
        <v>0.14285714285714285</v>
      </c>
      <c r="F26">
        <f>COUNTIFS(Data!$D$2:$D$66, "AI", Data!$H$2:$H$66, "&gt;1999", Data!$M$2:$M$66, "&lt;"&amp;'Cumulative distributions'!$A26)/COUNTIFS(Data!$M$2:$M$66, "&gt;0", Data!$D$2:$D$66, "AI", Data!$H$2:$H$66, "&gt;1999")</f>
        <v>0</v>
      </c>
      <c r="G26" t="e">
        <f>COUNTIFS(Data!$D$2:$D$66, "AGI", Data!$H$2:$H$66, "&lt;2000", Data!$M$2:$M$66, "&lt;"&amp;'Cumulative distributions'!$A26)/COUNTIFS(Data!$M$2:$M$66, "&gt;0", Data!$D$2:$D$66, "AGI", Data!$H$2:$H$66, "&lt;2000")</f>
        <v>#DIV/0!</v>
      </c>
      <c r="H26">
        <f>COUNTIFS(Data!$D$2:$D$66, "AGI", Data!$H$2:$H$66, "&gt;1999", Data!$M$2:$M$66, "&lt;"&amp;'Cumulative distributions'!$A26)/COUNTIFS(Data!$M$2:$M$66, "&gt;0", Data!$D$2:$D$66, "AGI", Data!$H$2:$H$66, "&gt;1999")</f>
        <v>0</v>
      </c>
      <c r="I26">
        <f>COUNTIFS(Data!$D$2:$D$66, "Futurist", Data!$H$2:$H$66, "&lt;2000", Data!$M$2:$M$66, "&lt;"&amp;'Cumulative distributions'!$A26)/COUNTIFS(Data!$M$2:$M$66, "&gt;0", Data!$D$2:$D$66, "Futurist", Data!$H$2:$H$66, "&lt;2000")</f>
        <v>0</v>
      </c>
      <c r="J26">
        <f>COUNTIFS(Data!$D$2:$D$66, "Futurist", Data!$H$2:$H$66, "&gt;1999", Data!$M$2:$M$66, "&lt;"&amp;'Cumulative distributions'!$A26)/COUNTIFS(Data!$M$2:$M$66, "&gt;0", Data!$D$2:$D$66, "Futurist", Data!$H$2:$H$66, "&gt;1999")</f>
        <v>0</v>
      </c>
      <c r="K26">
        <f>COUNTIFS(Data!$D$2:$D$66, "Other", Data!$H$2:$H$66, "&lt;2000", Data!$M$2:$M$66, "&lt;"&amp;'Cumulative distributions'!$A26)/COUNTIFS(Data!$M$2:$M$66, "&gt;0", Data!$D$2:$D$66, "Other", Data!$H$2:$H$66, "&lt;2000")</f>
        <v>0.33333333333333331</v>
      </c>
      <c r="L26">
        <f>COUNTIFS(Data!$D$2:$D$66, "Other", Data!$H$2:$H$66, "&gt;1999", Data!$M$2:$M$66, "&lt;"&amp;'Cumulative distributions'!$A26)/COUNTIFS(Data!$M$2:$M$66, "&gt;0", Data!$D$2:$D$66, "Other", Data!$H$2:$H$66, "&gt;1999")</f>
        <v>0</v>
      </c>
      <c r="N26">
        <f>COUNTIFS(Data!$D$2:$D$66, "AGI", Data!$M$2:$M$66, "&lt;"&amp;'Cumulative distributions'!$A26)/COUNTIFS(Data!$M$2:$M$66, "&gt;0", Data!$D$2:$D$66, "AGI")</f>
        <v>0</v>
      </c>
      <c r="O26">
        <f>COUNTIFS(Data!$D$2:$D$66, "AI", Data!$M$2:$M$66, "&lt;"&amp;'Cumulative distributions'!$A26)/COUNTIFS(Data!$M$2:$M$66, "&gt;0", Data!$D$2:$D$66, "AI")</f>
        <v>4.5454545454545456E-2</v>
      </c>
      <c r="P26">
        <f>COUNTIFS(Data!$D$2:$D$66, "Futurist", Data!$M$2:$M$66, "&lt;"&amp;'Cumulative distributions'!$A26)/COUNTIFS(Data!$M$2:$M$66, "&gt;0", Data!$D$2:$D$66, "Futurist")</f>
        <v>0</v>
      </c>
      <c r="Q26">
        <f>COUNTIFS(Data!$D$2:$D$66, "Other", Data!$M$2:$M$66, "&lt;"&amp;'Cumulative distributions'!$A26)/COUNTIFS(Data!$M$2:$M$66, "&gt;0", Data!$D$2:$D$66, "Other")</f>
        <v>0.125</v>
      </c>
      <c r="S26">
        <f>COUNTIFS(Data!$H$2:$H$66, "&lt;2000", Data!$M$2:$M$66, "&lt;"&amp;'Cumulative distributions'!$A26)/COUNTIFS(Data!$M$2:$M$66, "&gt;0", Data!$H$2:$H$66, "&lt;2000")</f>
        <v>0.1111111111111111</v>
      </c>
      <c r="T26">
        <f>COUNTIFS(Data!$H$2:$H$66, "&gt;1999", Data!$M$2:$M$66, "&lt;"&amp;'Cumulative distributions'!$A26)/COUNTIFS(Data!$M$2:$M$66, "&gt;0", Data!$H$2:$H$66, "&gt;1999")</f>
        <v>0</v>
      </c>
      <c r="V26">
        <f>COUNTIFS(Data!$AD$2:$AD$66, 1, Data!$H$2:$H$66, "&gt;1999", Data!$M$2:$M$66, "&lt;"&amp;'Cumulative distributions'!$A26)/COUNTIFS(Data!$M$2:$M$66, "&gt;0", Data!$AD$2:$AD$66, 1, Data!$H$2:$H$66, "&gt;1999")</f>
        <v>0</v>
      </c>
      <c r="W26">
        <f>COUNTIFS(Data!$AD$2:$AD$66, 0, Data!$H$2:$H$66, "&gt;1999", Data!$M$2:$M$66, "&lt;"&amp;'Cumulative distributions'!$A26)/COUNTIFS(Data!$M$2:$M$66, "&gt;0", Data!$AD$2:$AD$66, 0, Data!$H$2:$H$66, "&gt;1999")</f>
        <v>0</v>
      </c>
      <c r="AH26">
        <f t="shared" si="0"/>
        <v>0</v>
      </c>
    </row>
    <row r="27" spans="1:34">
      <c r="A27">
        <v>1985</v>
      </c>
      <c r="B27">
        <f>COUNTIF(Data!$M$2:$M$66, "&lt;" &amp; A27)/COUNT(Data!$M$2:$M$66)</f>
        <v>3.4482758620689655E-2</v>
      </c>
      <c r="C27">
        <f>COUNTIF(Data!$L$2:$L$66, "&lt;" &amp; A27)/COUNT(Data!$L$2:$L$66)</f>
        <v>5.6603773584905662E-2</v>
      </c>
      <c r="E27">
        <f>COUNTIFS(Data!$D$2:$D$66, "AI", Data!$H$2:$H$66, "&lt;2000", Data!$M$2:$M$66, "&lt;"&amp;'Cumulative distributions'!$A27)/COUNTIFS(Data!$M$2:$M$66, "&gt;0", Data!$D$2:$D$66, "AI", Data!$H$2:$H$66, "&lt;2000")</f>
        <v>0.14285714285714285</v>
      </c>
      <c r="F27">
        <f>COUNTIFS(Data!$D$2:$D$66, "AI", Data!$H$2:$H$66, "&gt;1999", Data!$M$2:$M$66, "&lt;"&amp;'Cumulative distributions'!$A27)/COUNTIFS(Data!$M$2:$M$66, "&gt;0", Data!$D$2:$D$66, "AI", Data!$H$2:$H$66, "&gt;1999")</f>
        <v>0</v>
      </c>
      <c r="G27" t="e">
        <f>COUNTIFS(Data!$D$2:$D$66, "AGI", Data!$H$2:$H$66, "&lt;2000", Data!$M$2:$M$66, "&lt;"&amp;'Cumulative distributions'!$A27)/COUNTIFS(Data!$M$2:$M$66, "&gt;0", Data!$D$2:$D$66, "AGI", Data!$H$2:$H$66, "&lt;2000")</f>
        <v>#DIV/0!</v>
      </c>
      <c r="H27">
        <f>COUNTIFS(Data!$D$2:$D$66, "AGI", Data!$H$2:$H$66, "&gt;1999", Data!$M$2:$M$66, "&lt;"&amp;'Cumulative distributions'!$A27)/COUNTIFS(Data!$M$2:$M$66, "&gt;0", Data!$D$2:$D$66, "AGI", Data!$H$2:$H$66, "&gt;1999")</f>
        <v>0</v>
      </c>
      <c r="I27">
        <f>COUNTIFS(Data!$D$2:$D$66, "Futurist", Data!$H$2:$H$66, "&lt;2000", Data!$M$2:$M$66, "&lt;"&amp;'Cumulative distributions'!$A27)/COUNTIFS(Data!$M$2:$M$66, "&gt;0", Data!$D$2:$D$66, "Futurist", Data!$H$2:$H$66, "&lt;2000")</f>
        <v>0</v>
      </c>
      <c r="J27">
        <f>COUNTIFS(Data!$D$2:$D$66, "Futurist", Data!$H$2:$H$66, "&gt;1999", Data!$M$2:$M$66, "&lt;"&amp;'Cumulative distributions'!$A27)/COUNTIFS(Data!$M$2:$M$66, "&gt;0", Data!$D$2:$D$66, "Futurist", Data!$H$2:$H$66, "&gt;1999")</f>
        <v>0</v>
      </c>
      <c r="K27">
        <f>COUNTIFS(Data!$D$2:$D$66, "Other", Data!$H$2:$H$66, "&lt;2000", Data!$M$2:$M$66, "&lt;"&amp;'Cumulative distributions'!$A27)/COUNTIFS(Data!$M$2:$M$66, "&gt;0", Data!$D$2:$D$66, "Other", Data!$H$2:$H$66, "&lt;2000")</f>
        <v>0.33333333333333331</v>
      </c>
      <c r="L27">
        <f>COUNTIFS(Data!$D$2:$D$66, "Other", Data!$H$2:$H$66, "&gt;1999", Data!$M$2:$M$66, "&lt;"&amp;'Cumulative distributions'!$A27)/COUNTIFS(Data!$M$2:$M$66, "&gt;0", Data!$D$2:$D$66, "Other", Data!$H$2:$H$66, "&gt;1999")</f>
        <v>0</v>
      </c>
      <c r="N27">
        <f>COUNTIFS(Data!$D$2:$D$66, "AGI", Data!$M$2:$M$66, "&lt;"&amp;'Cumulative distributions'!$A27)/COUNTIFS(Data!$M$2:$M$66, "&gt;0", Data!$D$2:$D$66, "AGI")</f>
        <v>0</v>
      </c>
      <c r="O27">
        <f>COUNTIFS(Data!$D$2:$D$66, "AI", Data!$M$2:$M$66, "&lt;"&amp;'Cumulative distributions'!$A27)/COUNTIFS(Data!$M$2:$M$66, "&gt;0", Data!$D$2:$D$66, "AI")</f>
        <v>4.5454545454545456E-2</v>
      </c>
      <c r="P27">
        <f>COUNTIFS(Data!$D$2:$D$66, "Futurist", Data!$M$2:$M$66, "&lt;"&amp;'Cumulative distributions'!$A27)/COUNTIFS(Data!$M$2:$M$66, "&gt;0", Data!$D$2:$D$66, "Futurist")</f>
        <v>0</v>
      </c>
      <c r="Q27">
        <f>COUNTIFS(Data!$D$2:$D$66, "Other", Data!$M$2:$M$66, "&lt;"&amp;'Cumulative distributions'!$A27)/COUNTIFS(Data!$M$2:$M$66, "&gt;0", Data!$D$2:$D$66, "Other")</f>
        <v>0.125</v>
      </c>
      <c r="S27">
        <f>COUNTIFS(Data!$H$2:$H$66, "&lt;2000", Data!$M$2:$M$66, "&lt;"&amp;'Cumulative distributions'!$A27)/COUNTIFS(Data!$M$2:$M$66, "&gt;0", Data!$H$2:$H$66, "&lt;2000")</f>
        <v>0.1111111111111111</v>
      </c>
      <c r="T27">
        <f>COUNTIFS(Data!$H$2:$H$66, "&gt;1999", Data!$M$2:$M$66, "&lt;"&amp;'Cumulative distributions'!$A27)/COUNTIFS(Data!$M$2:$M$66, "&gt;0", Data!$H$2:$H$66, "&gt;1999")</f>
        <v>0</v>
      </c>
      <c r="V27">
        <f>COUNTIFS(Data!$AD$2:$AD$66, 1, Data!$H$2:$H$66, "&gt;1999", Data!$M$2:$M$66, "&lt;"&amp;'Cumulative distributions'!$A27)/COUNTIFS(Data!$M$2:$M$66, "&gt;0", Data!$AD$2:$AD$66, 1, Data!$H$2:$H$66, "&gt;1999")</f>
        <v>0</v>
      </c>
      <c r="W27">
        <f>COUNTIFS(Data!$AD$2:$AD$66, 0, Data!$H$2:$H$66, "&gt;1999", Data!$M$2:$M$66, "&lt;"&amp;'Cumulative distributions'!$A27)/COUNTIFS(Data!$M$2:$M$66, "&gt;0", Data!$AD$2:$AD$66, 0, Data!$H$2:$H$66, "&gt;1999")</f>
        <v>0</v>
      </c>
      <c r="AH27">
        <f t="shared" si="0"/>
        <v>0</v>
      </c>
    </row>
    <row r="28" spans="1:34">
      <c r="A28">
        <v>1986</v>
      </c>
      <c r="B28">
        <f>COUNTIF(Data!$M$2:$M$66, "&lt;" &amp; A28)/COUNT(Data!$M$2:$M$66)</f>
        <v>6.8965517241379309E-2</v>
      </c>
      <c r="C28">
        <f>COUNTIF(Data!$L$2:$L$66, "&lt;" &amp; A28)/COUNT(Data!$L$2:$L$66)</f>
        <v>7.5471698113207544E-2</v>
      </c>
      <c r="E28">
        <f>COUNTIFS(Data!$D$2:$D$66, "AI", Data!$H$2:$H$66, "&lt;2000", Data!$M$2:$M$66, "&lt;"&amp;'Cumulative distributions'!$A28)/COUNTIFS(Data!$M$2:$M$66, "&gt;0", Data!$D$2:$D$66, "AI", Data!$H$2:$H$66, "&lt;2000")</f>
        <v>0.42857142857142855</v>
      </c>
      <c r="F28">
        <f>COUNTIFS(Data!$D$2:$D$66, "AI", Data!$H$2:$H$66, "&gt;1999", Data!$M$2:$M$66, "&lt;"&amp;'Cumulative distributions'!$A28)/COUNTIFS(Data!$M$2:$M$66, "&gt;0", Data!$D$2:$D$66, "AI", Data!$H$2:$H$66, "&gt;1999")</f>
        <v>0</v>
      </c>
      <c r="G28" t="e">
        <f>COUNTIFS(Data!$D$2:$D$66, "AGI", Data!$H$2:$H$66, "&lt;2000", Data!$M$2:$M$66, "&lt;"&amp;'Cumulative distributions'!$A28)/COUNTIFS(Data!$M$2:$M$66, "&gt;0", Data!$D$2:$D$66, "AGI", Data!$H$2:$H$66, "&lt;2000")</f>
        <v>#DIV/0!</v>
      </c>
      <c r="H28">
        <f>COUNTIFS(Data!$D$2:$D$66, "AGI", Data!$H$2:$H$66, "&gt;1999", Data!$M$2:$M$66, "&lt;"&amp;'Cumulative distributions'!$A28)/COUNTIFS(Data!$M$2:$M$66, "&gt;0", Data!$D$2:$D$66, "AGI", Data!$H$2:$H$66, "&gt;1999")</f>
        <v>0</v>
      </c>
      <c r="I28">
        <f>COUNTIFS(Data!$D$2:$D$66, "Futurist", Data!$H$2:$H$66, "&lt;2000", Data!$M$2:$M$66, "&lt;"&amp;'Cumulative distributions'!$A28)/COUNTIFS(Data!$M$2:$M$66, "&gt;0", Data!$D$2:$D$66, "Futurist", Data!$H$2:$H$66, "&lt;2000")</f>
        <v>0</v>
      </c>
      <c r="J28">
        <f>COUNTIFS(Data!$D$2:$D$66, "Futurist", Data!$H$2:$H$66, "&gt;1999", Data!$M$2:$M$66, "&lt;"&amp;'Cumulative distributions'!$A28)/COUNTIFS(Data!$M$2:$M$66, "&gt;0", Data!$D$2:$D$66, "Futurist", Data!$H$2:$H$66, "&gt;1999")</f>
        <v>0</v>
      </c>
      <c r="K28">
        <f>COUNTIFS(Data!$D$2:$D$66, "Other", Data!$H$2:$H$66, "&lt;2000", Data!$M$2:$M$66, "&lt;"&amp;'Cumulative distributions'!$A28)/COUNTIFS(Data!$M$2:$M$66, "&gt;0", Data!$D$2:$D$66, "Other", Data!$H$2:$H$66, "&lt;2000")</f>
        <v>0.33333333333333331</v>
      </c>
      <c r="L28">
        <f>COUNTIFS(Data!$D$2:$D$66, "Other", Data!$H$2:$H$66, "&gt;1999", Data!$M$2:$M$66, "&lt;"&amp;'Cumulative distributions'!$A28)/COUNTIFS(Data!$M$2:$M$66, "&gt;0", Data!$D$2:$D$66, "Other", Data!$H$2:$H$66, "&gt;1999")</f>
        <v>0</v>
      </c>
      <c r="N28">
        <f>COUNTIFS(Data!$D$2:$D$66, "AGI", Data!$M$2:$M$66, "&lt;"&amp;'Cumulative distributions'!$A28)/COUNTIFS(Data!$M$2:$M$66, "&gt;0", Data!$D$2:$D$66, "AGI")</f>
        <v>0</v>
      </c>
      <c r="O28">
        <f>COUNTIFS(Data!$D$2:$D$66, "AI", Data!$M$2:$M$66, "&lt;"&amp;'Cumulative distributions'!$A28)/COUNTIFS(Data!$M$2:$M$66, "&gt;0", Data!$D$2:$D$66, "AI")</f>
        <v>0.13636363636363635</v>
      </c>
      <c r="P28">
        <f>COUNTIFS(Data!$D$2:$D$66, "Futurist", Data!$M$2:$M$66, "&lt;"&amp;'Cumulative distributions'!$A28)/COUNTIFS(Data!$M$2:$M$66, "&gt;0", Data!$D$2:$D$66, "Futurist")</f>
        <v>0</v>
      </c>
      <c r="Q28">
        <f>COUNTIFS(Data!$D$2:$D$66, "Other", Data!$M$2:$M$66, "&lt;"&amp;'Cumulative distributions'!$A28)/COUNTIFS(Data!$M$2:$M$66, "&gt;0", Data!$D$2:$D$66, "Other")</f>
        <v>0.125</v>
      </c>
      <c r="S28">
        <f>COUNTIFS(Data!$H$2:$H$66, "&lt;2000", Data!$M$2:$M$66, "&lt;"&amp;'Cumulative distributions'!$A28)/COUNTIFS(Data!$M$2:$M$66, "&gt;0", Data!$H$2:$H$66, "&lt;2000")</f>
        <v>0.22222222222222221</v>
      </c>
      <c r="T28">
        <f>COUNTIFS(Data!$H$2:$H$66, "&gt;1999", Data!$M$2:$M$66, "&lt;"&amp;'Cumulative distributions'!$A28)/COUNTIFS(Data!$M$2:$M$66, "&gt;0", Data!$H$2:$H$66, "&gt;1999")</f>
        <v>0</v>
      </c>
      <c r="V28">
        <f>COUNTIFS(Data!$AD$2:$AD$66, 1, Data!$H$2:$H$66, "&gt;1999", Data!$M$2:$M$66, "&lt;"&amp;'Cumulative distributions'!$A28)/COUNTIFS(Data!$M$2:$M$66, "&gt;0", Data!$AD$2:$AD$66, 1, Data!$H$2:$H$66, "&gt;1999")</f>
        <v>0</v>
      </c>
      <c r="W28">
        <f>COUNTIFS(Data!$AD$2:$AD$66, 0, Data!$H$2:$H$66, "&gt;1999", Data!$M$2:$M$66, "&lt;"&amp;'Cumulative distributions'!$A28)/COUNTIFS(Data!$M$2:$M$66, "&gt;0", Data!$AD$2:$AD$66, 0, Data!$H$2:$H$66, "&gt;1999")</f>
        <v>0</v>
      </c>
      <c r="AH28">
        <f t="shared" si="0"/>
        <v>0</v>
      </c>
    </row>
    <row r="29" spans="1:34">
      <c r="A29">
        <v>1987</v>
      </c>
      <c r="B29">
        <f>COUNTIF(Data!$M$2:$M$66, "&lt;" &amp; A29)/COUNT(Data!$M$2:$M$66)</f>
        <v>6.8965517241379309E-2</v>
      </c>
      <c r="C29">
        <f>COUNTIF(Data!$L$2:$L$66, "&lt;" &amp; A29)/COUNT(Data!$L$2:$L$66)</f>
        <v>7.5471698113207544E-2</v>
      </c>
      <c r="E29">
        <f>COUNTIFS(Data!$D$2:$D$66, "AI", Data!$H$2:$H$66, "&lt;2000", Data!$M$2:$M$66, "&lt;"&amp;'Cumulative distributions'!$A29)/COUNTIFS(Data!$M$2:$M$66, "&gt;0", Data!$D$2:$D$66, "AI", Data!$H$2:$H$66, "&lt;2000")</f>
        <v>0.42857142857142855</v>
      </c>
      <c r="F29">
        <f>COUNTIFS(Data!$D$2:$D$66, "AI", Data!$H$2:$H$66, "&gt;1999", Data!$M$2:$M$66, "&lt;"&amp;'Cumulative distributions'!$A29)/COUNTIFS(Data!$M$2:$M$66, "&gt;0", Data!$D$2:$D$66, "AI", Data!$H$2:$H$66, "&gt;1999")</f>
        <v>0</v>
      </c>
      <c r="G29" t="e">
        <f>COUNTIFS(Data!$D$2:$D$66, "AGI", Data!$H$2:$H$66, "&lt;2000", Data!$M$2:$M$66, "&lt;"&amp;'Cumulative distributions'!$A29)/COUNTIFS(Data!$M$2:$M$66, "&gt;0", Data!$D$2:$D$66, "AGI", Data!$H$2:$H$66, "&lt;2000")</f>
        <v>#DIV/0!</v>
      </c>
      <c r="H29">
        <f>COUNTIFS(Data!$D$2:$D$66, "AGI", Data!$H$2:$H$66, "&gt;1999", Data!$M$2:$M$66, "&lt;"&amp;'Cumulative distributions'!$A29)/COUNTIFS(Data!$M$2:$M$66, "&gt;0", Data!$D$2:$D$66, "AGI", Data!$H$2:$H$66, "&gt;1999")</f>
        <v>0</v>
      </c>
      <c r="I29">
        <f>COUNTIFS(Data!$D$2:$D$66, "Futurist", Data!$H$2:$H$66, "&lt;2000", Data!$M$2:$M$66, "&lt;"&amp;'Cumulative distributions'!$A29)/COUNTIFS(Data!$M$2:$M$66, "&gt;0", Data!$D$2:$D$66, "Futurist", Data!$H$2:$H$66, "&lt;2000")</f>
        <v>0</v>
      </c>
      <c r="J29">
        <f>COUNTIFS(Data!$D$2:$D$66, "Futurist", Data!$H$2:$H$66, "&gt;1999", Data!$M$2:$M$66, "&lt;"&amp;'Cumulative distributions'!$A29)/COUNTIFS(Data!$M$2:$M$66, "&gt;0", Data!$D$2:$D$66, "Futurist", Data!$H$2:$H$66, "&gt;1999")</f>
        <v>0</v>
      </c>
      <c r="K29">
        <f>COUNTIFS(Data!$D$2:$D$66, "Other", Data!$H$2:$H$66, "&lt;2000", Data!$M$2:$M$66, "&lt;"&amp;'Cumulative distributions'!$A29)/COUNTIFS(Data!$M$2:$M$66, "&gt;0", Data!$D$2:$D$66, "Other", Data!$H$2:$H$66, "&lt;2000")</f>
        <v>0.33333333333333331</v>
      </c>
      <c r="L29">
        <f>COUNTIFS(Data!$D$2:$D$66, "Other", Data!$H$2:$H$66, "&gt;1999", Data!$M$2:$M$66, "&lt;"&amp;'Cumulative distributions'!$A29)/COUNTIFS(Data!$M$2:$M$66, "&gt;0", Data!$D$2:$D$66, "Other", Data!$H$2:$H$66, "&gt;1999")</f>
        <v>0</v>
      </c>
      <c r="N29">
        <f>COUNTIFS(Data!$D$2:$D$66, "AGI", Data!$M$2:$M$66, "&lt;"&amp;'Cumulative distributions'!$A29)/COUNTIFS(Data!$M$2:$M$66, "&gt;0", Data!$D$2:$D$66, "AGI")</f>
        <v>0</v>
      </c>
      <c r="O29">
        <f>COUNTIFS(Data!$D$2:$D$66, "AI", Data!$M$2:$M$66, "&lt;"&amp;'Cumulative distributions'!$A29)/COUNTIFS(Data!$M$2:$M$66, "&gt;0", Data!$D$2:$D$66, "AI")</f>
        <v>0.13636363636363635</v>
      </c>
      <c r="P29">
        <f>COUNTIFS(Data!$D$2:$D$66, "Futurist", Data!$M$2:$M$66, "&lt;"&amp;'Cumulative distributions'!$A29)/COUNTIFS(Data!$M$2:$M$66, "&gt;0", Data!$D$2:$D$66, "Futurist")</f>
        <v>0</v>
      </c>
      <c r="Q29">
        <f>COUNTIFS(Data!$D$2:$D$66, "Other", Data!$M$2:$M$66, "&lt;"&amp;'Cumulative distributions'!$A29)/COUNTIFS(Data!$M$2:$M$66, "&gt;0", Data!$D$2:$D$66, "Other")</f>
        <v>0.125</v>
      </c>
      <c r="S29">
        <f>COUNTIFS(Data!$H$2:$H$66, "&lt;2000", Data!$M$2:$M$66, "&lt;"&amp;'Cumulative distributions'!$A29)/COUNTIFS(Data!$M$2:$M$66, "&gt;0", Data!$H$2:$H$66, "&lt;2000")</f>
        <v>0.22222222222222221</v>
      </c>
      <c r="T29">
        <f>COUNTIFS(Data!$H$2:$H$66, "&gt;1999", Data!$M$2:$M$66, "&lt;"&amp;'Cumulative distributions'!$A29)/COUNTIFS(Data!$M$2:$M$66, "&gt;0", Data!$H$2:$H$66, "&gt;1999")</f>
        <v>0</v>
      </c>
      <c r="V29">
        <f>COUNTIFS(Data!$AD$2:$AD$66, 1, Data!$H$2:$H$66, "&gt;1999", Data!$M$2:$M$66, "&lt;"&amp;'Cumulative distributions'!$A29)/COUNTIFS(Data!$M$2:$M$66, "&gt;0", Data!$AD$2:$AD$66, 1, Data!$H$2:$H$66, "&gt;1999")</f>
        <v>0</v>
      </c>
      <c r="W29">
        <f>COUNTIFS(Data!$AD$2:$AD$66, 0, Data!$H$2:$H$66, "&gt;1999", Data!$M$2:$M$66, "&lt;"&amp;'Cumulative distributions'!$A29)/COUNTIFS(Data!$M$2:$M$66, "&gt;0", Data!$AD$2:$AD$66, 0, Data!$H$2:$H$66, "&gt;1999")</f>
        <v>0</v>
      </c>
      <c r="AH29">
        <f t="shared" si="0"/>
        <v>0</v>
      </c>
    </row>
    <row r="30" spans="1:34">
      <c r="A30">
        <v>1988</v>
      </c>
      <c r="B30">
        <f>COUNTIF(Data!$M$2:$M$66, "&lt;" &amp; A30)/COUNT(Data!$M$2:$M$66)</f>
        <v>8.6206896551724144E-2</v>
      </c>
      <c r="C30">
        <f>COUNTIF(Data!$L$2:$L$66, "&lt;" &amp; A30)/COUNT(Data!$L$2:$L$66)</f>
        <v>9.4339622641509441E-2</v>
      </c>
      <c r="E30">
        <f>COUNTIFS(Data!$D$2:$D$66, "AI", Data!$H$2:$H$66, "&lt;2000", Data!$M$2:$M$66, "&lt;"&amp;'Cumulative distributions'!$A30)/COUNTIFS(Data!$M$2:$M$66, "&gt;0", Data!$D$2:$D$66, "AI", Data!$H$2:$H$66, "&lt;2000")</f>
        <v>0.5714285714285714</v>
      </c>
      <c r="F30">
        <f>COUNTIFS(Data!$D$2:$D$66, "AI", Data!$H$2:$H$66, "&gt;1999", Data!$M$2:$M$66, "&lt;"&amp;'Cumulative distributions'!$A30)/COUNTIFS(Data!$M$2:$M$66, "&gt;0", Data!$D$2:$D$66, "AI", Data!$H$2:$H$66, "&gt;1999")</f>
        <v>0</v>
      </c>
      <c r="G30" t="e">
        <f>COUNTIFS(Data!$D$2:$D$66, "AGI", Data!$H$2:$H$66, "&lt;2000", Data!$M$2:$M$66, "&lt;"&amp;'Cumulative distributions'!$A30)/COUNTIFS(Data!$M$2:$M$66, "&gt;0", Data!$D$2:$D$66, "AGI", Data!$H$2:$H$66, "&lt;2000")</f>
        <v>#DIV/0!</v>
      </c>
      <c r="H30">
        <f>COUNTIFS(Data!$D$2:$D$66, "AGI", Data!$H$2:$H$66, "&gt;1999", Data!$M$2:$M$66, "&lt;"&amp;'Cumulative distributions'!$A30)/COUNTIFS(Data!$M$2:$M$66, "&gt;0", Data!$D$2:$D$66, "AGI", Data!$H$2:$H$66, "&gt;1999")</f>
        <v>0</v>
      </c>
      <c r="I30">
        <f>COUNTIFS(Data!$D$2:$D$66, "Futurist", Data!$H$2:$H$66, "&lt;2000", Data!$M$2:$M$66, "&lt;"&amp;'Cumulative distributions'!$A30)/COUNTIFS(Data!$M$2:$M$66, "&gt;0", Data!$D$2:$D$66, "Futurist", Data!$H$2:$H$66, "&lt;2000")</f>
        <v>0</v>
      </c>
      <c r="J30">
        <f>COUNTIFS(Data!$D$2:$D$66, "Futurist", Data!$H$2:$H$66, "&gt;1999", Data!$M$2:$M$66, "&lt;"&amp;'Cumulative distributions'!$A30)/COUNTIFS(Data!$M$2:$M$66, "&gt;0", Data!$D$2:$D$66, "Futurist", Data!$H$2:$H$66, "&gt;1999")</f>
        <v>0</v>
      </c>
      <c r="K30">
        <f>COUNTIFS(Data!$D$2:$D$66, "Other", Data!$H$2:$H$66, "&lt;2000", Data!$M$2:$M$66, "&lt;"&amp;'Cumulative distributions'!$A30)/COUNTIFS(Data!$M$2:$M$66, "&gt;0", Data!$D$2:$D$66, "Other", Data!$H$2:$H$66, "&lt;2000")</f>
        <v>0.33333333333333331</v>
      </c>
      <c r="L30">
        <f>COUNTIFS(Data!$D$2:$D$66, "Other", Data!$H$2:$H$66, "&gt;1999", Data!$M$2:$M$66, "&lt;"&amp;'Cumulative distributions'!$A30)/COUNTIFS(Data!$M$2:$M$66, "&gt;0", Data!$D$2:$D$66, "Other", Data!$H$2:$H$66, "&gt;1999")</f>
        <v>0</v>
      </c>
      <c r="N30">
        <f>COUNTIFS(Data!$D$2:$D$66, "AGI", Data!$M$2:$M$66, "&lt;"&amp;'Cumulative distributions'!$A30)/COUNTIFS(Data!$M$2:$M$66, "&gt;0", Data!$D$2:$D$66, "AGI")</f>
        <v>0</v>
      </c>
      <c r="O30">
        <f>COUNTIFS(Data!$D$2:$D$66, "AI", Data!$M$2:$M$66, "&lt;"&amp;'Cumulative distributions'!$A30)/COUNTIFS(Data!$M$2:$M$66, "&gt;0", Data!$D$2:$D$66, "AI")</f>
        <v>0.18181818181818182</v>
      </c>
      <c r="P30">
        <f>COUNTIFS(Data!$D$2:$D$66, "Futurist", Data!$M$2:$M$66, "&lt;"&amp;'Cumulative distributions'!$A30)/COUNTIFS(Data!$M$2:$M$66, "&gt;0", Data!$D$2:$D$66, "Futurist")</f>
        <v>0</v>
      </c>
      <c r="Q30">
        <f>COUNTIFS(Data!$D$2:$D$66, "Other", Data!$M$2:$M$66, "&lt;"&amp;'Cumulative distributions'!$A30)/COUNTIFS(Data!$M$2:$M$66, "&gt;0", Data!$D$2:$D$66, "Other")</f>
        <v>0.125</v>
      </c>
      <c r="S30">
        <f>COUNTIFS(Data!$H$2:$H$66, "&lt;2000", Data!$M$2:$M$66, "&lt;"&amp;'Cumulative distributions'!$A30)/COUNTIFS(Data!$M$2:$M$66, "&gt;0", Data!$H$2:$H$66, "&lt;2000")</f>
        <v>0.27777777777777779</v>
      </c>
      <c r="T30">
        <f>COUNTIFS(Data!$H$2:$H$66, "&gt;1999", Data!$M$2:$M$66, "&lt;"&amp;'Cumulative distributions'!$A30)/COUNTIFS(Data!$M$2:$M$66, "&gt;0", Data!$H$2:$H$66, "&gt;1999")</f>
        <v>0</v>
      </c>
      <c r="V30">
        <f>COUNTIFS(Data!$AD$2:$AD$66, 1, Data!$H$2:$H$66, "&gt;1999", Data!$M$2:$M$66, "&lt;"&amp;'Cumulative distributions'!$A30)/COUNTIFS(Data!$M$2:$M$66, "&gt;0", Data!$AD$2:$AD$66, 1, Data!$H$2:$H$66, "&gt;1999")</f>
        <v>0</v>
      </c>
      <c r="W30">
        <f>COUNTIFS(Data!$AD$2:$AD$66, 0, Data!$H$2:$H$66, "&gt;1999", Data!$M$2:$M$66, "&lt;"&amp;'Cumulative distributions'!$A30)/COUNTIFS(Data!$M$2:$M$66, "&gt;0", Data!$AD$2:$AD$66, 0, Data!$H$2:$H$66, "&gt;1999")</f>
        <v>0</v>
      </c>
      <c r="AH30">
        <f t="shared" si="0"/>
        <v>0</v>
      </c>
    </row>
    <row r="31" spans="1:34">
      <c r="A31">
        <v>1989</v>
      </c>
      <c r="B31">
        <f>COUNTIF(Data!$M$2:$M$66, "&lt;" &amp; A31)/COUNT(Data!$M$2:$M$66)</f>
        <v>8.6206896551724144E-2</v>
      </c>
      <c r="C31">
        <f>COUNTIF(Data!$L$2:$L$66, "&lt;" &amp; A31)/COUNT(Data!$L$2:$L$66)</f>
        <v>9.4339622641509441E-2</v>
      </c>
      <c r="E31">
        <f>COUNTIFS(Data!$D$2:$D$66, "AI", Data!$H$2:$H$66, "&lt;2000", Data!$M$2:$M$66, "&lt;"&amp;'Cumulative distributions'!$A31)/COUNTIFS(Data!$M$2:$M$66, "&gt;0", Data!$D$2:$D$66, "AI", Data!$H$2:$H$66, "&lt;2000")</f>
        <v>0.5714285714285714</v>
      </c>
      <c r="F31">
        <f>COUNTIFS(Data!$D$2:$D$66, "AI", Data!$H$2:$H$66, "&gt;1999", Data!$M$2:$M$66, "&lt;"&amp;'Cumulative distributions'!$A31)/COUNTIFS(Data!$M$2:$M$66, "&gt;0", Data!$D$2:$D$66, "AI", Data!$H$2:$H$66, "&gt;1999")</f>
        <v>0</v>
      </c>
      <c r="G31" t="e">
        <f>COUNTIFS(Data!$D$2:$D$66, "AGI", Data!$H$2:$H$66, "&lt;2000", Data!$M$2:$M$66, "&lt;"&amp;'Cumulative distributions'!$A31)/COUNTIFS(Data!$M$2:$M$66, "&gt;0", Data!$D$2:$D$66, "AGI", Data!$H$2:$H$66, "&lt;2000")</f>
        <v>#DIV/0!</v>
      </c>
      <c r="H31">
        <f>COUNTIFS(Data!$D$2:$D$66, "AGI", Data!$H$2:$H$66, "&gt;1999", Data!$M$2:$M$66, "&lt;"&amp;'Cumulative distributions'!$A31)/COUNTIFS(Data!$M$2:$M$66, "&gt;0", Data!$D$2:$D$66, "AGI", Data!$H$2:$H$66, "&gt;1999")</f>
        <v>0</v>
      </c>
      <c r="I31">
        <f>COUNTIFS(Data!$D$2:$D$66, "Futurist", Data!$H$2:$H$66, "&lt;2000", Data!$M$2:$M$66, "&lt;"&amp;'Cumulative distributions'!$A31)/COUNTIFS(Data!$M$2:$M$66, "&gt;0", Data!$D$2:$D$66, "Futurist", Data!$H$2:$H$66, "&lt;2000")</f>
        <v>0</v>
      </c>
      <c r="J31">
        <f>COUNTIFS(Data!$D$2:$D$66, "Futurist", Data!$H$2:$H$66, "&gt;1999", Data!$M$2:$M$66, "&lt;"&amp;'Cumulative distributions'!$A31)/COUNTIFS(Data!$M$2:$M$66, "&gt;0", Data!$D$2:$D$66, "Futurist", Data!$H$2:$H$66, "&gt;1999")</f>
        <v>0</v>
      </c>
      <c r="K31">
        <f>COUNTIFS(Data!$D$2:$D$66, "Other", Data!$H$2:$H$66, "&lt;2000", Data!$M$2:$M$66, "&lt;"&amp;'Cumulative distributions'!$A31)/COUNTIFS(Data!$M$2:$M$66, "&gt;0", Data!$D$2:$D$66, "Other", Data!$H$2:$H$66, "&lt;2000")</f>
        <v>0.33333333333333331</v>
      </c>
      <c r="L31">
        <f>COUNTIFS(Data!$D$2:$D$66, "Other", Data!$H$2:$H$66, "&gt;1999", Data!$M$2:$M$66, "&lt;"&amp;'Cumulative distributions'!$A31)/COUNTIFS(Data!$M$2:$M$66, "&gt;0", Data!$D$2:$D$66, "Other", Data!$H$2:$H$66, "&gt;1999")</f>
        <v>0</v>
      </c>
      <c r="N31">
        <f>COUNTIFS(Data!$D$2:$D$66, "AGI", Data!$M$2:$M$66, "&lt;"&amp;'Cumulative distributions'!$A31)/COUNTIFS(Data!$M$2:$M$66, "&gt;0", Data!$D$2:$D$66, "AGI")</f>
        <v>0</v>
      </c>
      <c r="O31">
        <f>COUNTIFS(Data!$D$2:$D$66, "AI", Data!$M$2:$M$66, "&lt;"&amp;'Cumulative distributions'!$A31)/COUNTIFS(Data!$M$2:$M$66, "&gt;0", Data!$D$2:$D$66, "AI")</f>
        <v>0.18181818181818182</v>
      </c>
      <c r="P31">
        <f>COUNTIFS(Data!$D$2:$D$66, "Futurist", Data!$M$2:$M$66, "&lt;"&amp;'Cumulative distributions'!$A31)/COUNTIFS(Data!$M$2:$M$66, "&gt;0", Data!$D$2:$D$66, "Futurist")</f>
        <v>0</v>
      </c>
      <c r="Q31">
        <f>COUNTIFS(Data!$D$2:$D$66, "Other", Data!$M$2:$M$66, "&lt;"&amp;'Cumulative distributions'!$A31)/COUNTIFS(Data!$M$2:$M$66, "&gt;0", Data!$D$2:$D$66, "Other")</f>
        <v>0.125</v>
      </c>
      <c r="S31">
        <f>COUNTIFS(Data!$H$2:$H$66, "&lt;2000", Data!$M$2:$M$66, "&lt;"&amp;'Cumulative distributions'!$A31)/COUNTIFS(Data!$M$2:$M$66, "&gt;0", Data!$H$2:$H$66, "&lt;2000")</f>
        <v>0.27777777777777779</v>
      </c>
      <c r="T31">
        <f>COUNTIFS(Data!$H$2:$H$66, "&gt;1999", Data!$M$2:$M$66, "&lt;"&amp;'Cumulative distributions'!$A31)/COUNTIFS(Data!$M$2:$M$66, "&gt;0", Data!$H$2:$H$66, "&gt;1999")</f>
        <v>0</v>
      </c>
      <c r="V31">
        <f>COUNTIFS(Data!$AD$2:$AD$66, 1, Data!$H$2:$H$66, "&gt;1999", Data!$M$2:$M$66, "&lt;"&amp;'Cumulative distributions'!$A31)/COUNTIFS(Data!$M$2:$M$66, "&gt;0", Data!$AD$2:$AD$66, 1, Data!$H$2:$H$66, "&gt;1999")</f>
        <v>0</v>
      </c>
      <c r="W31">
        <f>COUNTIFS(Data!$AD$2:$AD$66, 0, Data!$H$2:$H$66, "&gt;1999", Data!$M$2:$M$66, "&lt;"&amp;'Cumulative distributions'!$A31)/COUNTIFS(Data!$M$2:$M$66, "&gt;0", Data!$AD$2:$AD$66, 0, Data!$H$2:$H$66, "&gt;1999")</f>
        <v>0</v>
      </c>
      <c r="AH31">
        <f t="shared" si="0"/>
        <v>0</v>
      </c>
    </row>
    <row r="32" spans="1:34">
      <c r="A32">
        <v>1990</v>
      </c>
      <c r="B32">
        <f>COUNTIF(Data!$M$2:$M$66, "&lt;" &amp; A32)/COUNT(Data!$M$2:$M$66)</f>
        <v>8.6206896551724144E-2</v>
      </c>
      <c r="C32">
        <f>COUNTIF(Data!$L$2:$L$66, "&lt;" &amp; A32)/COUNT(Data!$L$2:$L$66)</f>
        <v>9.4339622641509441E-2</v>
      </c>
      <c r="E32">
        <f>COUNTIFS(Data!$D$2:$D$66, "AI", Data!$H$2:$H$66, "&lt;2000", Data!$M$2:$M$66, "&lt;"&amp;'Cumulative distributions'!$A32)/COUNTIFS(Data!$M$2:$M$66, "&gt;0", Data!$D$2:$D$66, "AI", Data!$H$2:$H$66, "&lt;2000")</f>
        <v>0.5714285714285714</v>
      </c>
      <c r="F32">
        <f>COUNTIFS(Data!$D$2:$D$66, "AI", Data!$H$2:$H$66, "&gt;1999", Data!$M$2:$M$66, "&lt;"&amp;'Cumulative distributions'!$A32)/COUNTIFS(Data!$M$2:$M$66, "&gt;0", Data!$D$2:$D$66, "AI", Data!$H$2:$H$66, "&gt;1999")</f>
        <v>0</v>
      </c>
      <c r="G32" t="e">
        <f>COUNTIFS(Data!$D$2:$D$66, "AGI", Data!$H$2:$H$66, "&lt;2000", Data!$M$2:$M$66, "&lt;"&amp;'Cumulative distributions'!$A32)/COUNTIFS(Data!$M$2:$M$66, "&gt;0", Data!$D$2:$D$66, "AGI", Data!$H$2:$H$66, "&lt;2000")</f>
        <v>#DIV/0!</v>
      </c>
      <c r="H32">
        <f>COUNTIFS(Data!$D$2:$D$66, "AGI", Data!$H$2:$H$66, "&gt;1999", Data!$M$2:$M$66, "&lt;"&amp;'Cumulative distributions'!$A32)/COUNTIFS(Data!$M$2:$M$66, "&gt;0", Data!$D$2:$D$66, "AGI", Data!$H$2:$H$66, "&gt;1999")</f>
        <v>0</v>
      </c>
      <c r="I32">
        <f>COUNTIFS(Data!$D$2:$D$66, "Futurist", Data!$H$2:$H$66, "&lt;2000", Data!$M$2:$M$66, "&lt;"&amp;'Cumulative distributions'!$A32)/COUNTIFS(Data!$M$2:$M$66, "&gt;0", Data!$D$2:$D$66, "Futurist", Data!$H$2:$H$66, "&lt;2000")</f>
        <v>0</v>
      </c>
      <c r="J32">
        <f>COUNTIFS(Data!$D$2:$D$66, "Futurist", Data!$H$2:$H$66, "&gt;1999", Data!$M$2:$M$66, "&lt;"&amp;'Cumulative distributions'!$A32)/COUNTIFS(Data!$M$2:$M$66, "&gt;0", Data!$D$2:$D$66, "Futurist", Data!$H$2:$H$66, "&gt;1999")</f>
        <v>0</v>
      </c>
      <c r="K32">
        <f>COUNTIFS(Data!$D$2:$D$66, "Other", Data!$H$2:$H$66, "&lt;2000", Data!$M$2:$M$66, "&lt;"&amp;'Cumulative distributions'!$A32)/COUNTIFS(Data!$M$2:$M$66, "&gt;0", Data!$D$2:$D$66, "Other", Data!$H$2:$H$66, "&lt;2000")</f>
        <v>0.33333333333333331</v>
      </c>
      <c r="L32">
        <f>COUNTIFS(Data!$D$2:$D$66, "Other", Data!$H$2:$H$66, "&gt;1999", Data!$M$2:$M$66, "&lt;"&amp;'Cumulative distributions'!$A32)/COUNTIFS(Data!$M$2:$M$66, "&gt;0", Data!$D$2:$D$66, "Other", Data!$H$2:$H$66, "&gt;1999")</f>
        <v>0</v>
      </c>
      <c r="N32">
        <f>COUNTIFS(Data!$D$2:$D$66, "AGI", Data!$M$2:$M$66, "&lt;"&amp;'Cumulative distributions'!$A32)/COUNTIFS(Data!$M$2:$M$66, "&gt;0", Data!$D$2:$D$66, "AGI")</f>
        <v>0</v>
      </c>
      <c r="O32">
        <f>COUNTIFS(Data!$D$2:$D$66, "AI", Data!$M$2:$M$66, "&lt;"&amp;'Cumulative distributions'!$A32)/COUNTIFS(Data!$M$2:$M$66, "&gt;0", Data!$D$2:$D$66, "AI")</f>
        <v>0.18181818181818182</v>
      </c>
      <c r="P32">
        <f>COUNTIFS(Data!$D$2:$D$66, "Futurist", Data!$M$2:$M$66, "&lt;"&amp;'Cumulative distributions'!$A32)/COUNTIFS(Data!$M$2:$M$66, "&gt;0", Data!$D$2:$D$66, "Futurist")</f>
        <v>0</v>
      </c>
      <c r="Q32">
        <f>COUNTIFS(Data!$D$2:$D$66, "Other", Data!$M$2:$M$66, "&lt;"&amp;'Cumulative distributions'!$A32)/COUNTIFS(Data!$M$2:$M$66, "&gt;0", Data!$D$2:$D$66, "Other")</f>
        <v>0.125</v>
      </c>
      <c r="S32">
        <f>COUNTIFS(Data!$H$2:$H$66, "&lt;2000", Data!$M$2:$M$66, "&lt;"&amp;'Cumulative distributions'!$A32)/COUNTIFS(Data!$M$2:$M$66, "&gt;0", Data!$H$2:$H$66, "&lt;2000")</f>
        <v>0.27777777777777779</v>
      </c>
      <c r="T32">
        <f>COUNTIFS(Data!$H$2:$H$66, "&gt;1999", Data!$M$2:$M$66, "&lt;"&amp;'Cumulative distributions'!$A32)/COUNTIFS(Data!$M$2:$M$66, "&gt;0", Data!$H$2:$H$66, "&gt;1999")</f>
        <v>0</v>
      </c>
      <c r="V32">
        <f>COUNTIFS(Data!$AD$2:$AD$66, 1, Data!$H$2:$H$66, "&gt;1999", Data!$M$2:$M$66, "&lt;"&amp;'Cumulative distributions'!$A32)/COUNTIFS(Data!$M$2:$M$66, "&gt;0", Data!$AD$2:$AD$66, 1, Data!$H$2:$H$66, "&gt;1999")</f>
        <v>0</v>
      </c>
      <c r="W32">
        <f>COUNTIFS(Data!$AD$2:$AD$66, 0, Data!$H$2:$H$66, "&gt;1999", Data!$M$2:$M$66, "&lt;"&amp;'Cumulative distributions'!$A32)/COUNTIFS(Data!$M$2:$M$66, "&gt;0", Data!$AD$2:$AD$66, 0, Data!$H$2:$H$66, "&gt;1999")</f>
        <v>0</v>
      </c>
      <c r="AH32">
        <f t="shared" si="0"/>
        <v>0</v>
      </c>
    </row>
    <row r="33" spans="1:34">
      <c r="A33">
        <v>1991</v>
      </c>
      <c r="B33">
        <f>COUNTIF(Data!$M$2:$M$66, "&lt;" &amp; A33)/COUNT(Data!$M$2:$M$66)</f>
        <v>8.6206896551724144E-2</v>
      </c>
      <c r="C33">
        <f>COUNTIF(Data!$L$2:$L$66, "&lt;" &amp; A33)/COUNT(Data!$L$2:$L$66)</f>
        <v>9.4339622641509441E-2</v>
      </c>
      <c r="E33">
        <f>COUNTIFS(Data!$D$2:$D$66, "AI", Data!$H$2:$H$66, "&lt;2000", Data!$M$2:$M$66, "&lt;"&amp;'Cumulative distributions'!$A33)/COUNTIFS(Data!$M$2:$M$66, "&gt;0", Data!$D$2:$D$66, "AI", Data!$H$2:$H$66, "&lt;2000")</f>
        <v>0.5714285714285714</v>
      </c>
      <c r="F33">
        <f>COUNTIFS(Data!$D$2:$D$66, "AI", Data!$H$2:$H$66, "&gt;1999", Data!$M$2:$M$66, "&lt;"&amp;'Cumulative distributions'!$A33)/COUNTIFS(Data!$M$2:$M$66, "&gt;0", Data!$D$2:$D$66, "AI", Data!$H$2:$H$66, "&gt;1999")</f>
        <v>0</v>
      </c>
      <c r="G33" t="e">
        <f>COUNTIFS(Data!$D$2:$D$66, "AGI", Data!$H$2:$H$66, "&lt;2000", Data!$M$2:$M$66, "&lt;"&amp;'Cumulative distributions'!$A33)/COUNTIFS(Data!$M$2:$M$66, "&gt;0", Data!$D$2:$D$66, "AGI", Data!$H$2:$H$66, "&lt;2000")</f>
        <v>#DIV/0!</v>
      </c>
      <c r="H33">
        <f>COUNTIFS(Data!$D$2:$D$66, "AGI", Data!$H$2:$H$66, "&gt;1999", Data!$M$2:$M$66, "&lt;"&amp;'Cumulative distributions'!$A33)/COUNTIFS(Data!$M$2:$M$66, "&gt;0", Data!$D$2:$D$66, "AGI", Data!$H$2:$H$66, "&gt;1999")</f>
        <v>0</v>
      </c>
      <c r="I33">
        <f>COUNTIFS(Data!$D$2:$D$66, "Futurist", Data!$H$2:$H$66, "&lt;2000", Data!$M$2:$M$66, "&lt;"&amp;'Cumulative distributions'!$A33)/COUNTIFS(Data!$M$2:$M$66, "&gt;0", Data!$D$2:$D$66, "Futurist", Data!$H$2:$H$66, "&lt;2000")</f>
        <v>0</v>
      </c>
      <c r="J33">
        <f>COUNTIFS(Data!$D$2:$D$66, "Futurist", Data!$H$2:$H$66, "&gt;1999", Data!$M$2:$M$66, "&lt;"&amp;'Cumulative distributions'!$A33)/COUNTIFS(Data!$M$2:$M$66, "&gt;0", Data!$D$2:$D$66, "Futurist", Data!$H$2:$H$66, "&gt;1999")</f>
        <v>0</v>
      </c>
      <c r="K33">
        <f>COUNTIFS(Data!$D$2:$D$66, "Other", Data!$H$2:$H$66, "&lt;2000", Data!$M$2:$M$66, "&lt;"&amp;'Cumulative distributions'!$A33)/COUNTIFS(Data!$M$2:$M$66, "&gt;0", Data!$D$2:$D$66, "Other", Data!$H$2:$H$66, "&lt;2000")</f>
        <v>0.33333333333333331</v>
      </c>
      <c r="L33">
        <f>COUNTIFS(Data!$D$2:$D$66, "Other", Data!$H$2:$H$66, "&gt;1999", Data!$M$2:$M$66, "&lt;"&amp;'Cumulative distributions'!$A33)/COUNTIFS(Data!$M$2:$M$66, "&gt;0", Data!$D$2:$D$66, "Other", Data!$H$2:$H$66, "&gt;1999")</f>
        <v>0</v>
      </c>
      <c r="N33">
        <f>COUNTIFS(Data!$D$2:$D$66, "AGI", Data!$M$2:$M$66, "&lt;"&amp;'Cumulative distributions'!$A33)/COUNTIFS(Data!$M$2:$M$66, "&gt;0", Data!$D$2:$D$66, "AGI")</f>
        <v>0</v>
      </c>
      <c r="O33">
        <f>COUNTIFS(Data!$D$2:$D$66, "AI", Data!$M$2:$M$66, "&lt;"&amp;'Cumulative distributions'!$A33)/COUNTIFS(Data!$M$2:$M$66, "&gt;0", Data!$D$2:$D$66, "AI")</f>
        <v>0.18181818181818182</v>
      </c>
      <c r="P33">
        <f>COUNTIFS(Data!$D$2:$D$66, "Futurist", Data!$M$2:$M$66, "&lt;"&amp;'Cumulative distributions'!$A33)/COUNTIFS(Data!$M$2:$M$66, "&gt;0", Data!$D$2:$D$66, "Futurist")</f>
        <v>0</v>
      </c>
      <c r="Q33">
        <f>COUNTIFS(Data!$D$2:$D$66, "Other", Data!$M$2:$M$66, "&lt;"&amp;'Cumulative distributions'!$A33)/COUNTIFS(Data!$M$2:$M$66, "&gt;0", Data!$D$2:$D$66, "Other")</f>
        <v>0.125</v>
      </c>
      <c r="S33">
        <f>COUNTIFS(Data!$H$2:$H$66, "&lt;2000", Data!$M$2:$M$66, "&lt;"&amp;'Cumulative distributions'!$A33)/COUNTIFS(Data!$M$2:$M$66, "&gt;0", Data!$H$2:$H$66, "&lt;2000")</f>
        <v>0.27777777777777779</v>
      </c>
      <c r="T33">
        <f>COUNTIFS(Data!$H$2:$H$66, "&gt;1999", Data!$M$2:$M$66, "&lt;"&amp;'Cumulative distributions'!$A33)/COUNTIFS(Data!$M$2:$M$66, "&gt;0", Data!$H$2:$H$66, "&gt;1999")</f>
        <v>0</v>
      </c>
      <c r="V33">
        <f>COUNTIFS(Data!$AD$2:$AD$66, 1, Data!$H$2:$H$66, "&gt;1999", Data!$M$2:$M$66, "&lt;"&amp;'Cumulative distributions'!$A33)/COUNTIFS(Data!$M$2:$M$66, "&gt;0", Data!$AD$2:$AD$66, 1, Data!$H$2:$H$66, "&gt;1999")</f>
        <v>0</v>
      </c>
      <c r="W33">
        <f>COUNTIFS(Data!$AD$2:$AD$66, 0, Data!$H$2:$H$66, "&gt;1999", Data!$M$2:$M$66, "&lt;"&amp;'Cumulative distributions'!$A33)/COUNTIFS(Data!$M$2:$M$66, "&gt;0", Data!$AD$2:$AD$66, 0, Data!$H$2:$H$66, "&gt;1999")</f>
        <v>0</v>
      </c>
      <c r="AH33">
        <f t="shared" si="0"/>
        <v>0</v>
      </c>
    </row>
    <row r="34" spans="1:34">
      <c r="A34">
        <v>1992</v>
      </c>
      <c r="B34">
        <f>COUNTIF(Data!$M$2:$M$66, "&lt;" &amp; A34)/COUNT(Data!$M$2:$M$66)</f>
        <v>8.6206896551724144E-2</v>
      </c>
      <c r="C34">
        <f>COUNTIF(Data!$L$2:$L$66, "&lt;" &amp; A34)/COUNT(Data!$L$2:$L$66)</f>
        <v>9.4339622641509441E-2</v>
      </c>
      <c r="E34">
        <f>COUNTIFS(Data!$D$2:$D$66, "AI", Data!$H$2:$H$66, "&lt;2000", Data!$M$2:$M$66, "&lt;"&amp;'Cumulative distributions'!$A34)/COUNTIFS(Data!$M$2:$M$66, "&gt;0", Data!$D$2:$D$66, "AI", Data!$H$2:$H$66, "&lt;2000")</f>
        <v>0.5714285714285714</v>
      </c>
      <c r="F34">
        <f>COUNTIFS(Data!$D$2:$D$66, "AI", Data!$H$2:$H$66, "&gt;1999", Data!$M$2:$M$66, "&lt;"&amp;'Cumulative distributions'!$A34)/COUNTIFS(Data!$M$2:$M$66, "&gt;0", Data!$D$2:$D$66, "AI", Data!$H$2:$H$66, "&gt;1999")</f>
        <v>0</v>
      </c>
      <c r="G34" t="e">
        <f>COUNTIFS(Data!$D$2:$D$66, "AGI", Data!$H$2:$H$66, "&lt;2000", Data!$M$2:$M$66, "&lt;"&amp;'Cumulative distributions'!$A34)/COUNTIFS(Data!$M$2:$M$66, "&gt;0", Data!$D$2:$D$66, "AGI", Data!$H$2:$H$66, "&lt;2000")</f>
        <v>#DIV/0!</v>
      </c>
      <c r="H34">
        <f>COUNTIFS(Data!$D$2:$D$66, "AGI", Data!$H$2:$H$66, "&gt;1999", Data!$M$2:$M$66, "&lt;"&amp;'Cumulative distributions'!$A34)/COUNTIFS(Data!$M$2:$M$66, "&gt;0", Data!$D$2:$D$66, "AGI", Data!$H$2:$H$66, "&gt;1999")</f>
        <v>0</v>
      </c>
      <c r="I34">
        <f>COUNTIFS(Data!$D$2:$D$66, "Futurist", Data!$H$2:$H$66, "&lt;2000", Data!$M$2:$M$66, "&lt;"&amp;'Cumulative distributions'!$A34)/COUNTIFS(Data!$M$2:$M$66, "&gt;0", Data!$D$2:$D$66, "Futurist", Data!$H$2:$H$66, "&lt;2000")</f>
        <v>0</v>
      </c>
      <c r="J34">
        <f>COUNTIFS(Data!$D$2:$D$66, "Futurist", Data!$H$2:$H$66, "&gt;1999", Data!$M$2:$M$66, "&lt;"&amp;'Cumulative distributions'!$A34)/COUNTIFS(Data!$M$2:$M$66, "&gt;0", Data!$D$2:$D$66, "Futurist", Data!$H$2:$H$66, "&gt;1999")</f>
        <v>0</v>
      </c>
      <c r="K34">
        <f>COUNTIFS(Data!$D$2:$D$66, "Other", Data!$H$2:$H$66, "&lt;2000", Data!$M$2:$M$66, "&lt;"&amp;'Cumulative distributions'!$A34)/COUNTIFS(Data!$M$2:$M$66, "&gt;0", Data!$D$2:$D$66, "Other", Data!$H$2:$H$66, "&lt;2000")</f>
        <v>0.33333333333333331</v>
      </c>
      <c r="L34">
        <f>COUNTIFS(Data!$D$2:$D$66, "Other", Data!$H$2:$H$66, "&gt;1999", Data!$M$2:$M$66, "&lt;"&amp;'Cumulative distributions'!$A34)/COUNTIFS(Data!$M$2:$M$66, "&gt;0", Data!$D$2:$D$66, "Other", Data!$H$2:$H$66, "&gt;1999")</f>
        <v>0</v>
      </c>
      <c r="N34">
        <f>COUNTIFS(Data!$D$2:$D$66, "AGI", Data!$M$2:$M$66, "&lt;"&amp;'Cumulative distributions'!$A34)/COUNTIFS(Data!$M$2:$M$66, "&gt;0", Data!$D$2:$D$66, "AGI")</f>
        <v>0</v>
      </c>
      <c r="O34">
        <f>COUNTIFS(Data!$D$2:$D$66, "AI", Data!$M$2:$M$66, "&lt;"&amp;'Cumulative distributions'!$A34)/COUNTIFS(Data!$M$2:$M$66, "&gt;0", Data!$D$2:$D$66, "AI")</f>
        <v>0.18181818181818182</v>
      </c>
      <c r="P34">
        <f>COUNTIFS(Data!$D$2:$D$66, "Futurist", Data!$M$2:$M$66, "&lt;"&amp;'Cumulative distributions'!$A34)/COUNTIFS(Data!$M$2:$M$66, "&gt;0", Data!$D$2:$D$66, "Futurist")</f>
        <v>0</v>
      </c>
      <c r="Q34">
        <f>COUNTIFS(Data!$D$2:$D$66, "Other", Data!$M$2:$M$66, "&lt;"&amp;'Cumulative distributions'!$A34)/COUNTIFS(Data!$M$2:$M$66, "&gt;0", Data!$D$2:$D$66, "Other")</f>
        <v>0.125</v>
      </c>
      <c r="S34">
        <f>COUNTIFS(Data!$H$2:$H$66, "&lt;2000", Data!$M$2:$M$66, "&lt;"&amp;'Cumulative distributions'!$A34)/COUNTIFS(Data!$M$2:$M$66, "&gt;0", Data!$H$2:$H$66, "&lt;2000")</f>
        <v>0.27777777777777779</v>
      </c>
      <c r="T34">
        <f>COUNTIFS(Data!$H$2:$H$66, "&gt;1999", Data!$M$2:$M$66, "&lt;"&amp;'Cumulative distributions'!$A34)/COUNTIFS(Data!$M$2:$M$66, "&gt;0", Data!$H$2:$H$66, "&gt;1999")</f>
        <v>0</v>
      </c>
      <c r="V34">
        <f>COUNTIFS(Data!$AD$2:$AD$66, 1, Data!$H$2:$H$66, "&gt;1999", Data!$M$2:$M$66, "&lt;"&amp;'Cumulative distributions'!$A34)/COUNTIFS(Data!$M$2:$M$66, "&gt;0", Data!$AD$2:$AD$66, 1, Data!$H$2:$H$66, "&gt;1999")</f>
        <v>0</v>
      </c>
      <c r="W34">
        <f>COUNTIFS(Data!$AD$2:$AD$66, 0, Data!$H$2:$H$66, "&gt;1999", Data!$M$2:$M$66, "&lt;"&amp;'Cumulative distributions'!$A34)/COUNTIFS(Data!$M$2:$M$66, "&gt;0", Data!$AD$2:$AD$66, 0, Data!$H$2:$H$66, "&gt;1999")</f>
        <v>0</v>
      </c>
      <c r="AH34">
        <f t="shared" si="0"/>
        <v>0</v>
      </c>
    </row>
    <row r="35" spans="1:34">
      <c r="A35">
        <v>1993</v>
      </c>
      <c r="B35">
        <f>COUNTIF(Data!$M$2:$M$66, "&lt;" &amp; A35)/COUNT(Data!$M$2:$M$66)</f>
        <v>0.10344827586206896</v>
      </c>
      <c r="C35">
        <f>COUNTIF(Data!$L$2:$L$66, "&lt;" &amp; A35)/COUNT(Data!$L$2:$L$66)</f>
        <v>9.4339622641509441E-2</v>
      </c>
      <c r="E35">
        <f>COUNTIFS(Data!$D$2:$D$66, "AI", Data!$H$2:$H$66, "&lt;2000", Data!$M$2:$M$66, "&lt;"&amp;'Cumulative distributions'!$A35)/COUNTIFS(Data!$M$2:$M$66, "&gt;0", Data!$D$2:$D$66, "AI", Data!$H$2:$H$66, "&lt;2000")</f>
        <v>0.7142857142857143</v>
      </c>
      <c r="F35">
        <f>COUNTIFS(Data!$D$2:$D$66, "AI", Data!$H$2:$H$66, "&gt;1999", Data!$M$2:$M$66, "&lt;"&amp;'Cumulative distributions'!$A35)/COUNTIFS(Data!$M$2:$M$66, "&gt;0", Data!$D$2:$D$66, "AI", Data!$H$2:$H$66, "&gt;1999")</f>
        <v>0</v>
      </c>
      <c r="G35" t="e">
        <f>COUNTIFS(Data!$D$2:$D$66, "AGI", Data!$H$2:$H$66, "&lt;2000", Data!$M$2:$M$66, "&lt;"&amp;'Cumulative distributions'!$A35)/COUNTIFS(Data!$M$2:$M$66, "&gt;0", Data!$D$2:$D$66, "AGI", Data!$H$2:$H$66, "&lt;2000")</f>
        <v>#DIV/0!</v>
      </c>
      <c r="H35">
        <f>COUNTIFS(Data!$D$2:$D$66, "AGI", Data!$H$2:$H$66, "&gt;1999", Data!$M$2:$M$66, "&lt;"&amp;'Cumulative distributions'!$A35)/COUNTIFS(Data!$M$2:$M$66, "&gt;0", Data!$D$2:$D$66, "AGI", Data!$H$2:$H$66, "&gt;1999")</f>
        <v>0</v>
      </c>
      <c r="I35">
        <f>COUNTIFS(Data!$D$2:$D$66, "Futurist", Data!$H$2:$H$66, "&lt;2000", Data!$M$2:$M$66, "&lt;"&amp;'Cumulative distributions'!$A35)/COUNTIFS(Data!$M$2:$M$66, "&gt;0", Data!$D$2:$D$66, "Futurist", Data!$H$2:$H$66, "&lt;2000")</f>
        <v>0</v>
      </c>
      <c r="J35">
        <f>COUNTIFS(Data!$D$2:$D$66, "Futurist", Data!$H$2:$H$66, "&gt;1999", Data!$M$2:$M$66, "&lt;"&amp;'Cumulative distributions'!$A35)/COUNTIFS(Data!$M$2:$M$66, "&gt;0", Data!$D$2:$D$66, "Futurist", Data!$H$2:$H$66, "&gt;1999")</f>
        <v>0</v>
      </c>
      <c r="K35">
        <f>COUNTIFS(Data!$D$2:$D$66, "Other", Data!$H$2:$H$66, "&lt;2000", Data!$M$2:$M$66, "&lt;"&amp;'Cumulative distributions'!$A35)/COUNTIFS(Data!$M$2:$M$66, "&gt;0", Data!$D$2:$D$66, "Other", Data!$H$2:$H$66, "&lt;2000")</f>
        <v>0.33333333333333331</v>
      </c>
      <c r="L35">
        <f>COUNTIFS(Data!$D$2:$D$66, "Other", Data!$H$2:$H$66, "&gt;1999", Data!$M$2:$M$66, "&lt;"&amp;'Cumulative distributions'!$A35)/COUNTIFS(Data!$M$2:$M$66, "&gt;0", Data!$D$2:$D$66, "Other", Data!$H$2:$H$66, "&gt;1999")</f>
        <v>0</v>
      </c>
      <c r="N35">
        <f>COUNTIFS(Data!$D$2:$D$66, "AGI", Data!$M$2:$M$66, "&lt;"&amp;'Cumulative distributions'!$A35)/COUNTIFS(Data!$M$2:$M$66, "&gt;0", Data!$D$2:$D$66, "AGI")</f>
        <v>0</v>
      </c>
      <c r="O35">
        <f>COUNTIFS(Data!$D$2:$D$66, "AI", Data!$M$2:$M$66, "&lt;"&amp;'Cumulative distributions'!$A35)/COUNTIFS(Data!$M$2:$M$66, "&gt;0", Data!$D$2:$D$66, "AI")</f>
        <v>0.22727272727272727</v>
      </c>
      <c r="P35">
        <f>COUNTIFS(Data!$D$2:$D$66, "Futurist", Data!$M$2:$M$66, "&lt;"&amp;'Cumulative distributions'!$A35)/COUNTIFS(Data!$M$2:$M$66, "&gt;0", Data!$D$2:$D$66, "Futurist")</f>
        <v>0</v>
      </c>
      <c r="Q35">
        <f>COUNTIFS(Data!$D$2:$D$66, "Other", Data!$M$2:$M$66, "&lt;"&amp;'Cumulative distributions'!$A35)/COUNTIFS(Data!$M$2:$M$66, "&gt;0", Data!$D$2:$D$66, "Other")</f>
        <v>0.125</v>
      </c>
      <c r="S35">
        <f>COUNTIFS(Data!$H$2:$H$66, "&lt;2000", Data!$M$2:$M$66, "&lt;"&amp;'Cumulative distributions'!$A35)/COUNTIFS(Data!$M$2:$M$66, "&gt;0", Data!$H$2:$H$66, "&lt;2000")</f>
        <v>0.33333333333333331</v>
      </c>
      <c r="T35">
        <f>COUNTIFS(Data!$H$2:$H$66, "&gt;1999", Data!$M$2:$M$66, "&lt;"&amp;'Cumulative distributions'!$A35)/COUNTIFS(Data!$M$2:$M$66, "&gt;0", Data!$H$2:$H$66, "&gt;1999")</f>
        <v>0</v>
      </c>
      <c r="V35">
        <f>COUNTIFS(Data!$AD$2:$AD$66, 1, Data!$H$2:$H$66, "&gt;1999", Data!$M$2:$M$66, "&lt;"&amp;'Cumulative distributions'!$A35)/COUNTIFS(Data!$M$2:$M$66, "&gt;0", Data!$AD$2:$AD$66, 1, Data!$H$2:$H$66, "&gt;1999")</f>
        <v>0</v>
      </c>
      <c r="W35">
        <f>COUNTIFS(Data!$AD$2:$AD$66, 0, Data!$H$2:$H$66, "&gt;1999", Data!$M$2:$M$66, "&lt;"&amp;'Cumulative distributions'!$A35)/COUNTIFS(Data!$M$2:$M$66, "&gt;0", Data!$AD$2:$AD$66, 0, Data!$H$2:$H$66, "&gt;1999")</f>
        <v>0</v>
      </c>
      <c r="AH35">
        <f t="shared" si="0"/>
        <v>0</v>
      </c>
    </row>
    <row r="36" spans="1:34">
      <c r="A36">
        <v>1994</v>
      </c>
      <c r="B36">
        <f>COUNTIF(Data!$M$2:$M$66, "&lt;" &amp; A36)/COUNT(Data!$M$2:$M$66)</f>
        <v>0.10344827586206896</v>
      </c>
      <c r="C36">
        <f>COUNTIF(Data!$L$2:$L$66, "&lt;" &amp; A36)/COUNT(Data!$L$2:$L$66)</f>
        <v>9.4339622641509441E-2</v>
      </c>
      <c r="E36">
        <f>COUNTIFS(Data!$D$2:$D$66, "AI", Data!$H$2:$H$66, "&lt;2000", Data!$M$2:$M$66, "&lt;"&amp;'Cumulative distributions'!$A36)/COUNTIFS(Data!$M$2:$M$66, "&gt;0", Data!$D$2:$D$66, "AI", Data!$H$2:$H$66, "&lt;2000")</f>
        <v>0.7142857142857143</v>
      </c>
      <c r="F36">
        <f>COUNTIFS(Data!$D$2:$D$66, "AI", Data!$H$2:$H$66, "&gt;1999", Data!$M$2:$M$66, "&lt;"&amp;'Cumulative distributions'!$A36)/COUNTIFS(Data!$M$2:$M$66, "&gt;0", Data!$D$2:$D$66, "AI", Data!$H$2:$H$66, "&gt;1999")</f>
        <v>0</v>
      </c>
      <c r="G36" t="e">
        <f>COUNTIFS(Data!$D$2:$D$66, "AGI", Data!$H$2:$H$66, "&lt;2000", Data!$M$2:$M$66, "&lt;"&amp;'Cumulative distributions'!$A36)/COUNTIFS(Data!$M$2:$M$66, "&gt;0", Data!$D$2:$D$66, "AGI", Data!$H$2:$H$66, "&lt;2000")</f>
        <v>#DIV/0!</v>
      </c>
      <c r="H36">
        <f>COUNTIFS(Data!$D$2:$D$66, "AGI", Data!$H$2:$H$66, "&gt;1999", Data!$M$2:$M$66, "&lt;"&amp;'Cumulative distributions'!$A36)/COUNTIFS(Data!$M$2:$M$66, "&gt;0", Data!$D$2:$D$66, "AGI", Data!$H$2:$H$66, "&gt;1999")</f>
        <v>0</v>
      </c>
      <c r="I36">
        <f>COUNTIFS(Data!$D$2:$D$66, "Futurist", Data!$H$2:$H$66, "&lt;2000", Data!$M$2:$M$66, "&lt;"&amp;'Cumulative distributions'!$A36)/COUNTIFS(Data!$M$2:$M$66, "&gt;0", Data!$D$2:$D$66, "Futurist", Data!$H$2:$H$66, "&lt;2000")</f>
        <v>0</v>
      </c>
      <c r="J36">
        <f>COUNTIFS(Data!$D$2:$D$66, "Futurist", Data!$H$2:$H$66, "&gt;1999", Data!$M$2:$M$66, "&lt;"&amp;'Cumulative distributions'!$A36)/COUNTIFS(Data!$M$2:$M$66, "&gt;0", Data!$D$2:$D$66, "Futurist", Data!$H$2:$H$66, "&gt;1999")</f>
        <v>0</v>
      </c>
      <c r="K36">
        <f>COUNTIFS(Data!$D$2:$D$66, "Other", Data!$H$2:$H$66, "&lt;2000", Data!$M$2:$M$66, "&lt;"&amp;'Cumulative distributions'!$A36)/COUNTIFS(Data!$M$2:$M$66, "&gt;0", Data!$D$2:$D$66, "Other", Data!$H$2:$H$66, "&lt;2000")</f>
        <v>0.33333333333333331</v>
      </c>
      <c r="L36">
        <f>COUNTIFS(Data!$D$2:$D$66, "Other", Data!$H$2:$H$66, "&gt;1999", Data!$M$2:$M$66, "&lt;"&amp;'Cumulative distributions'!$A36)/COUNTIFS(Data!$M$2:$M$66, "&gt;0", Data!$D$2:$D$66, "Other", Data!$H$2:$H$66, "&gt;1999")</f>
        <v>0</v>
      </c>
      <c r="N36">
        <f>COUNTIFS(Data!$D$2:$D$66, "AGI", Data!$M$2:$M$66, "&lt;"&amp;'Cumulative distributions'!$A36)/COUNTIFS(Data!$M$2:$M$66, "&gt;0", Data!$D$2:$D$66, "AGI")</f>
        <v>0</v>
      </c>
      <c r="O36">
        <f>COUNTIFS(Data!$D$2:$D$66, "AI", Data!$M$2:$M$66, "&lt;"&amp;'Cumulative distributions'!$A36)/COUNTIFS(Data!$M$2:$M$66, "&gt;0", Data!$D$2:$D$66, "AI")</f>
        <v>0.22727272727272727</v>
      </c>
      <c r="P36">
        <f>COUNTIFS(Data!$D$2:$D$66, "Futurist", Data!$M$2:$M$66, "&lt;"&amp;'Cumulative distributions'!$A36)/COUNTIFS(Data!$M$2:$M$66, "&gt;0", Data!$D$2:$D$66, "Futurist")</f>
        <v>0</v>
      </c>
      <c r="Q36">
        <f>COUNTIFS(Data!$D$2:$D$66, "Other", Data!$M$2:$M$66, "&lt;"&amp;'Cumulative distributions'!$A36)/COUNTIFS(Data!$M$2:$M$66, "&gt;0", Data!$D$2:$D$66, "Other")</f>
        <v>0.125</v>
      </c>
      <c r="S36">
        <f>COUNTIFS(Data!$H$2:$H$66, "&lt;2000", Data!$M$2:$M$66, "&lt;"&amp;'Cumulative distributions'!$A36)/COUNTIFS(Data!$M$2:$M$66, "&gt;0", Data!$H$2:$H$66, "&lt;2000")</f>
        <v>0.33333333333333331</v>
      </c>
      <c r="T36">
        <f>COUNTIFS(Data!$H$2:$H$66, "&gt;1999", Data!$M$2:$M$66, "&lt;"&amp;'Cumulative distributions'!$A36)/COUNTIFS(Data!$M$2:$M$66, "&gt;0", Data!$H$2:$H$66, "&gt;1999")</f>
        <v>0</v>
      </c>
      <c r="V36">
        <f>COUNTIFS(Data!$AD$2:$AD$66, 1, Data!$H$2:$H$66, "&gt;1999", Data!$M$2:$M$66, "&lt;"&amp;'Cumulative distributions'!$A36)/COUNTIFS(Data!$M$2:$M$66, "&gt;0", Data!$AD$2:$AD$66, 1, Data!$H$2:$H$66, "&gt;1999")</f>
        <v>0</v>
      </c>
      <c r="W36">
        <f>COUNTIFS(Data!$AD$2:$AD$66, 0, Data!$H$2:$H$66, "&gt;1999", Data!$M$2:$M$66, "&lt;"&amp;'Cumulative distributions'!$A36)/COUNTIFS(Data!$M$2:$M$66, "&gt;0", Data!$AD$2:$AD$66, 0, Data!$H$2:$H$66, "&gt;1999")</f>
        <v>0</v>
      </c>
      <c r="AH36">
        <f t="shared" si="0"/>
        <v>0</v>
      </c>
    </row>
    <row r="37" spans="1:34">
      <c r="A37">
        <v>1995</v>
      </c>
      <c r="B37">
        <f>COUNTIF(Data!$M$2:$M$66, "&lt;" &amp; A37)/COUNT(Data!$M$2:$M$66)</f>
        <v>0.10344827586206896</v>
      </c>
      <c r="C37">
        <f>COUNTIF(Data!$L$2:$L$66, "&lt;" &amp; A37)/COUNT(Data!$L$2:$L$66)</f>
        <v>9.4339622641509441E-2</v>
      </c>
      <c r="E37">
        <f>COUNTIFS(Data!$D$2:$D$66, "AI", Data!$H$2:$H$66, "&lt;2000", Data!$M$2:$M$66, "&lt;"&amp;'Cumulative distributions'!$A37)/COUNTIFS(Data!$M$2:$M$66, "&gt;0", Data!$D$2:$D$66, "AI", Data!$H$2:$H$66, "&lt;2000")</f>
        <v>0.7142857142857143</v>
      </c>
      <c r="F37">
        <f>COUNTIFS(Data!$D$2:$D$66, "AI", Data!$H$2:$H$66, "&gt;1999", Data!$M$2:$M$66, "&lt;"&amp;'Cumulative distributions'!$A37)/COUNTIFS(Data!$M$2:$M$66, "&gt;0", Data!$D$2:$D$66, "AI", Data!$H$2:$H$66, "&gt;1999")</f>
        <v>0</v>
      </c>
      <c r="G37" t="e">
        <f>COUNTIFS(Data!$D$2:$D$66, "AGI", Data!$H$2:$H$66, "&lt;2000", Data!$M$2:$M$66, "&lt;"&amp;'Cumulative distributions'!$A37)/COUNTIFS(Data!$M$2:$M$66, "&gt;0", Data!$D$2:$D$66, "AGI", Data!$H$2:$H$66, "&lt;2000")</f>
        <v>#DIV/0!</v>
      </c>
      <c r="H37">
        <f>COUNTIFS(Data!$D$2:$D$66, "AGI", Data!$H$2:$H$66, "&gt;1999", Data!$M$2:$M$66, "&lt;"&amp;'Cumulative distributions'!$A37)/COUNTIFS(Data!$M$2:$M$66, "&gt;0", Data!$D$2:$D$66, "AGI", Data!$H$2:$H$66, "&gt;1999")</f>
        <v>0</v>
      </c>
      <c r="I37">
        <f>COUNTIFS(Data!$D$2:$D$66, "Futurist", Data!$H$2:$H$66, "&lt;2000", Data!$M$2:$M$66, "&lt;"&amp;'Cumulative distributions'!$A37)/COUNTIFS(Data!$M$2:$M$66, "&gt;0", Data!$D$2:$D$66, "Futurist", Data!$H$2:$H$66, "&lt;2000")</f>
        <v>0</v>
      </c>
      <c r="J37">
        <f>COUNTIFS(Data!$D$2:$D$66, "Futurist", Data!$H$2:$H$66, "&gt;1999", Data!$M$2:$M$66, "&lt;"&amp;'Cumulative distributions'!$A37)/COUNTIFS(Data!$M$2:$M$66, "&gt;0", Data!$D$2:$D$66, "Futurist", Data!$H$2:$H$66, "&gt;1999")</f>
        <v>0</v>
      </c>
      <c r="K37">
        <f>COUNTIFS(Data!$D$2:$D$66, "Other", Data!$H$2:$H$66, "&lt;2000", Data!$M$2:$M$66, "&lt;"&amp;'Cumulative distributions'!$A37)/COUNTIFS(Data!$M$2:$M$66, "&gt;0", Data!$D$2:$D$66, "Other", Data!$H$2:$H$66, "&lt;2000")</f>
        <v>0.33333333333333331</v>
      </c>
      <c r="L37">
        <f>COUNTIFS(Data!$D$2:$D$66, "Other", Data!$H$2:$H$66, "&gt;1999", Data!$M$2:$M$66, "&lt;"&amp;'Cumulative distributions'!$A37)/COUNTIFS(Data!$M$2:$M$66, "&gt;0", Data!$D$2:$D$66, "Other", Data!$H$2:$H$66, "&gt;1999")</f>
        <v>0</v>
      </c>
      <c r="N37">
        <f>COUNTIFS(Data!$D$2:$D$66, "AGI", Data!$M$2:$M$66, "&lt;"&amp;'Cumulative distributions'!$A37)/COUNTIFS(Data!$M$2:$M$66, "&gt;0", Data!$D$2:$D$66, "AGI")</f>
        <v>0</v>
      </c>
      <c r="O37">
        <f>COUNTIFS(Data!$D$2:$D$66, "AI", Data!$M$2:$M$66, "&lt;"&amp;'Cumulative distributions'!$A37)/COUNTIFS(Data!$M$2:$M$66, "&gt;0", Data!$D$2:$D$66, "AI")</f>
        <v>0.22727272727272727</v>
      </c>
      <c r="P37">
        <f>COUNTIFS(Data!$D$2:$D$66, "Futurist", Data!$M$2:$M$66, "&lt;"&amp;'Cumulative distributions'!$A37)/COUNTIFS(Data!$M$2:$M$66, "&gt;0", Data!$D$2:$D$66, "Futurist")</f>
        <v>0</v>
      </c>
      <c r="Q37">
        <f>COUNTIFS(Data!$D$2:$D$66, "Other", Data!$M$2:$M$66, "&lt;"&amp;'Cumulative distributions'!$A37)/COUNTIFS(Data!$M$2:$M$66, "&gt;0", Data!$D$2:$D$66, "Other")</f>
        <v>0.125</v>
      </c>
      <c r="S37">
        <f>COUNTIFS(Data!$H$2:$H$66, "&lt;2000", Data!$M$2:$M$66, "&lt;"&amp;'Cumulative distributions'!$A37)/COUNTIFS(Data!$M$2:$M$66, "&gt;0", Data!$H$2:$H$66, "&lt;2000")</f>
        <v>0.33333333333333331</v>
      </c>
      <c r="T37">
        <f>COUNTIFS(Data!$H$2:$H$66, "&gt;1999", Data!$M$2:$M$66, "&lt;"&amp;'Cumulative distributions'!$A37)/COUNTIFS(Data!$M$2:$M$66, "&gt;0", Data!$H$2:$H$66, "&gt;1999")</f>
        <v>0</v>
      </c>
      <c r="V37">
        <f>COUNTIFS(Data!$AD$2:$AD$66, 1, Data!$H$2:$H$66, "&gt;1999", Data!$M$2:$M$66, "&lt;"&amp;'Cumulative distributions'!$A37)/COUNTIFS(Data!$M$2:$M$66, "&gt;0", Data!$AD$2:$AD$66, 1, Data!$H$2:$H$66, "&gt;1999")</f>
        <v>0</v>
      </c>
      <c r="W37">
        <f>COUNTIFS(Data!$AD$2:$AD$66, 0, Data!$H$2:$H$66, "&gt;1999", Data!$M$2:$M$66, "&lt;"&amp;'Cumulative distributions'!$A37)/COUNTIFS(Data!$M$2:$M$66, "&gt;0", Data!$AD$2:$AD$66, 0, Data!$H$2:$H$66, "&gt;1999")</f>
        <v>0</v>
      </c>
      <c r="AH37">
        <f t="shared" si="0"/>
        <v>0</v>
      </c>
    </row>
    <row r="38" spans="1:34">
      <c r="A38">
        <v>1996</v>
      </c>
      <c r="B38">
        <f>COUNTIF(Data!$M$2:$M$66, "&lt;" &amp; A38)/COUNT(Data!$M$2:$M$66)</f>
        <v>0.10344827586206896</v>
      </c>
      <c r="C38">
        <f>COUNTIF(Data!$L$2:$L$66, "&lt;" &amp; A38)/COUNT(Data!$L$2:$L$66)</f>
        <v>9.4339622641509441E-2</v>
      </c>
      <c r="E38">
        <f>COUNTIFS(Data!$D$2:$D$66, "AI", Data!$H$2:$H$66, "&lt;2000", Data!$M$2:$M$66, "&lt;"&amp;'Cumulative distributions'!$A38)/COUNTIFS(Data!$M$2:$M$66, "&gt;0", Data!$D$2:$D$66, "AI", Data!$H$2:$H$66, "&lt;2000")</f>
        <v>0.7142857142857143</v>
      </c>
      <c r="F38">
        <f>COUNTIFS(Data!$D$2:$D$66, "AI", Data!$H$2:$H$66, "&gt;1999", Data!$M$2:$M$66, "&lt;"&amp;'Cumulative distributions'!$A38)/COUNTIFS(Data!$M$2:$M$66, "&gt;0", Data!$D$2:$D$66, "AI", Data!$H$2:$H$66, "&gt;1999")</f>
        <v>0</v>
      </c>
      <c r="G38" t="e">
        <f>COUNTIFS(Data!$D$2:$D$66, "AGI", Data!$H$2:$H$66, "&lt;2000", Data!$M$2:$M$66, "&lt;"&amp;'Cumulative distributions'!$A38)/COUNTIFS(Data!$M$2:$M$66, "&gt;0", Data!$D$2:$D$66, "AGI", Data!$H$2:$H$66, "&lt;2000")</f>
        <v>#DIV/0!</v>
      </c>
      <c r="H38">
        <f>COUNTIFS(Data!$D$2:$D$66, "AGI", Data!$H$2:$H$66, "&gt;1999", Data!$M$2:$M$66, "&lt;"&amp;'Cumulative distributions'!$A38)/COUNTIFS(Data!$M$2:$M$66, "&gt;0", Data!$D$2:$D$66, "AGI", Data!$H$2:$H$66, "&gt;1999")</f>
        <v>0</v>
      </c>
      <c r="I38">
        <f>COUNTIFS(Data!$D$2:$D$66, "Futurist", Data!$H$2:$H$66, "&lt;2000", Data!$M$2:$M$66, "&lt;"&amp;'Cumulative distributions'!$A38)/COUNTIFS(Data!$M$2:$M$66, "&gt;0", Data!$D$2:$D$66, "Futurist", Data!$H$2:$H$66, "&lt;2000")</f>
        <v>0</v>
      </c>
      <c r="J38">
        <f>COUNTIFS(Data!$D$2:$D$66, "Futurist", Data!$H$2:$H$66, "&gt;1999", Data!$M$2:$M$66, "&lt;"&amp;'Cumulative distributions'!$A38)/COUNTIFS(Data!$M$2:$M$66, "&gt;0", Data!$D$2:$D$66, "Futurist", Data!$H$2:$H$66, "&gt;1999")</f>
        <v>0</v>
      </c>
      <c r="K38">
        <f>COUNTIFS(Data!$D$2:$D$66, "Other", Data!$H$2:$H$66, "&lt;2000", Data!$M$2:$M$66, "&lt;"&amp;'Cumulative distributions'!$A38)/COUNTIFS(Data!$M$2:$M$66, "&gt;0", Data!$D$2:$D$66, "Other", Data!$H$2:$H$66, "&lt;2000")</f>
        <v>0.33333333333333331</v>
      </c>
      <c r="L38">
        <f>COUNTIFS(Data!$D$2:$D$66, "Other", Data!$H$2:$H$66, "&gt;1999", Data!$M$2:$M$66, "&lt;"&amp;'Cumulative distributions'!$A38)/COUNTIFS(Data!$M$2:$M$66, "&gt;0", Data!$D$2:$D$66, "Other", Data!$H$2:$H$66, "&gt;1999")</f>
        <v>0</v>
      </c>
      <c r="N38">
        <f>COUNTIFS(Data!$D$2:$D$66, "AGI", Data!$M$2:$M$66, "&lt;"&amp;'Cumulative distributions'!$A38)/COUNTIFS(Data!$M$2:$M$66, "&gt;0", Data!$D$2:$D$66, "AGI")</f>
        <v>0</v>
      </c>
      <c r="O38">
        <f>COUNTIFS(Data!$D$2:$D$66, "AI", Data!$M$2:$M$66, "&lt;"&amp;'Cumulative distributions'!$A38)/COUNTIFS(Data!$M$2:$M$66, "&gt;0", Data!$D$2:$D$66, "AI")</f>
        <v>0.22727272727272727</v>
      </c>
      <c r="P38">
        <f>COUNTIFS(Data!$D$2:$D$66, "Futurist", Data!$M$2:$M$66, "&lt;"&amp;'Cumulative distributions'!$A38)/COUNTIFS(Data!$M$2:$M$66, "&gt;0", Data!$D$2:$D$66, "Futurist")</f>
        <v>0</v>
      </c>
      <c r="Q38">
        <f>COUNTIFS(Data!$D$2:$D$66, "Other", Data!$M$2:$M$66, "&lt;"&amp;'Cumulative distributions'!$A38)/COUNTIFS(Data!$M$2:$M$66, "&gt;0", Data!$D$2:$D$66, "Other")</f>
        <v>0.125</v>
      </c>
      <c r="S38">
        <f>COUNTIFS(Data!$H$2:$H$66, "&lt;2000", Data!$M$2:$M$66, "&lt;"&amp;'Cumulative distributions'!$A38)/COUNTIFS(Data!$M$2:$M$66, "&gt;0", Data!$H$2:$H$66, "&lt;2000")</f>
        <v>0.33333333333333331</v>
      </c>
      <c r="T38">
        <f>COUNTIFS(Data!$H$2:$H$66, "&gt;1999", Data!$M$2:$M$66, "&lt;"&amp;'Cumulative distributions'!$A38)/COUNTIFS(Data!$M$2:$M$66, "&gt;0", Data!$H$2:$H$66, "&gt;1999")</f>
        <v>0</v>
      </c>
      <c r="V38">
        <f>COUNTIFS(Data!$AD$2:$AD$66, 1, Data!$H$2:$H$66, "&gt;1999", Data!$M$2:$M$66, "&lt;"&amp;'Cumulative distributions'!$A38)/COUNTIFS(Data!$M$2:$M$66, "&gt;0", Data!$AD$2:$AD$66, 1, Data!$H$2:$H$66, "&gt;1999")</f>
        <v>0</v>
      </c>
      <c r="W38">
        <f>COUNTIFS(Data!$AD$2:$AD$66, 0, Data!$H$2:$H$66, "&gt;1999", Data!$M$2:$M$66, "&lt;"&amp;'Cumulative distributions'!$A38)/COUNTIFS(Data!$M$2:$M$66, "&gt;0", Data!$AD$2:$AD$66, 0, Data!$H$2:$H$66, "&gt;1999")</f>
        <v>0</v>
      </c>
      <c r="AH38">
        <f t="shared" si="0"/>
        <v>0</v>
      </c>
    </row>
    <row r="39" spans="1:34">
      <c r="A39">
        <v>1997</v>
      </c>
      <c r="B39">
        <f>COUNTIF(Data!$M$2:$M$66, "&lt;" &amp; A39)/COUNT(Data!$M$2:$M$66)</f>
        <v>0.10344827586206896</v>
      </c>
      <c r="C39">
        <f>COUNTIF(Data!$L$2:$L$66, "&lt;" &amp; A39)/COUNT(Data!$L$2:$L$66)</f>
        <v>9.4339622641509441E-2</v>
      </c>
      <c r="E39">
        <f>COUNTIFS(Data!$D$2:$D$66, "AI", Data!$H$2:$H$66, "&lt;2000", Data!$M$2:$M$66, "&lt;"&amp;'Cumulative distributions'!$A39)/COUNTIFS(Data!$M$2:$M$66, "&gt;0", Data!$D$2:$D$66, "AI", Data!$H$2:$H$66, "&lt;2000")</f>
        <v>0.7142857142857143</v>
      </c>
      <c r="F39">
        <f>COUNTIFS(Data!$D$2:$D$66, "AI", Data!$H$2:$H$66, "&gt;1999", Data!$M$2:$M$66, "&lt;"&amp;'Cumulative distributions'!$A39)/COUNTIFS(Data!$M$2:$M$66, "&gt;0", Data!$D$2:$D$66, "AI", Data!$H$2:$H$66, "&gt;1999")</f>
        <v>0</v>
      </c>
      <c r="G39" t="e">
        <f>COUNTIFS(Data!$D$2:$D$66, "AGI", Data!$H$2:$H$66, "&lt;2000", Data!$M$2:$M$66, "&lt;"&amp;'Cumulative distributions'!$A39)/COUNTIFS(Data!$M$2:$M$66, "&gt;0", Data!$D$2:$D$66, "AGI", Data!$H$2:$H$66, "&lt;2000")</f>
        <v>#DIV/0!</v>
      </c>
      <c r="H39">
        <f>COUNTIFS(Data!$D$2:$D$66, "AGI", Data!$H$2:$H$66, "&gt;1999", Data!$M$2:$M$66, "&lt;"&amp;'Cumulative distributions'!$A39)/COUNTIFS(Data!$M$2:$M$66, "&gt;0", Data!$D$2:$D$66, "AGI", Data!$H$2:$H$66, "&gt;1999")</f>
        <v>0</v>
      </c>
      <c r="I39">
        <f>COUNTIFS(Data!$D$2:$D$66, "Futurist", Data!$H$2:$H$66, "&lt;2000", Data!$M$2:$M$66, "&lt;"&amp;'Cumulative distributions'!$A39)/COUNTIFS(Data!$M$2:$M$66, "&gt;0", Data!$D$2:$D$66, "Futurist", Data!$H$2:$H$66, "&lt;2000")</f>
        <v>0</v>
      </c>
      <c r="J39">
        <f>COUNTIFS(Data!$D$2:$D$66, "Futurist", Data!$H$2:$H$66, "&gt;1999", Data!$M$2:$M$66, "&lt;"&amp;'Cumulative distributions'!$A39)/COUNTIFS(Data!$M$2:$M$66, "&gt;0", Data!$D$2:$D$66, "Futurist", Data!$H$2:$H$66, "&gt;1999")</f>
        <v>0</v>
      </c>
      <c r="K39">
        <f>COUNTIFS(Data!$D$2:$D$66, "Other", Data!$H$2:$H$66, "&lt;2000", Data!$M$2:$M$66, "&lt;"&amp;'Cumulative distributions'!$A39)/COUNTIFS(Data!$M$2:$M$66, "&gt;0", Data!$D$2:$D$66, "Other", Data!$H$2:$H$66, "&lt;2000")</f>
        <v>0.33333333333333331</v>
      </c>
      <c r="L39">
        <f>COUNTIFS(Data!$D$2:$D$66, "Other", Data!$H$2:$H$66, "&gt;1999", Data!$M$2:$M$66, "&lt;"&amp;'Cumulative distributions'!$A39)/COUNTIFS(Data!$M$2:$M$66, "&gt;0", Data!$D$2:$D$66, "Other", Data!$H$2:$H$66, "&gt;1999")</f>
        <v>0</v>
      </c>
      <c r="N39">
        <f>COUNTIFS(Data!$D$2:$D$66, "AGI", Data!$M$2:$M$66, "&lt;"&amp;'Cumulative distributions'!$A39)/COUNTIFS(Data!$M$2:$M$66, "&gt;0", Data!$D$2:$D$66, "AGI")</f>
        <v>0</v>
      </c>
      <c r="O39">
        <f>COUNTIFS(Data!$D$2:$D$66, "AI", Data!$M$2:$M$66, "&lt;"&amp;'Cumulative distributions'!$A39)/COUNTIFS(Data!$M$2:$M$66, "&gt;0", Data!$D$2:$D$66, "AI")</f>
        <v>0.22727272727272727</v>
      </c>
      <c r="P39">
        <f>COUNTIFS(Data!$D$2:$D$66, "Futurist", Data!$M$2:$M$66, "&lt;"&amp;'Cumulative distributions'!$A39)/COUNTIFS(Data!$M$2:$M$66, "&gt;0", Data!$D$2:$D$66, "Futurist")</f>
        <v>0</v>
      </c>
      <c r="Q39">
        <f>COUNTIFS(Data!$D$2:$D$66, "Other", Data!$M$2:$M$66, "&lt;"&amp;'Cumulative distributions'!$A39)/COUNTIFS(Data!$M$2:$M$66, "&gt;0", Data!$D$2:$D$66, "Other")</f>
        <v>0.125</v>
      </c>
      <c r="S39">
        <f>COUNTIFS(Data!$H$2:$H$66, "&lt;2000", Data!$M$2:$M$66, "&lt;"&amp;'Cumulative distributions'!$A39)/COUNTIFS(Data!$M$2:$M$66, "&gt;0", Data!$H$2:$H$66, "&lt;2000")</f>
        <v>0.33333333333333331</v>
      </c>
      <c r="T39">
        <f>COUNTIFS(Data!$H$2:$H$66, "&gt;1999", Data!$M$2:$M$66, "&lt;"&amp;'Cumulative distributions'!$A39)/COUNTIFS(Data!$M$2:$M$66, "&gt;0", Data!$H$2:$H$66, "&gt;1999")</f>
        <v>0</v>
      </c>
      <c r="V39">
        <f>COUNTIFS(Data!$AD$2:$AD$66, 1, Data!$H$2:$H$66, "&gt;1999", Data!$M$2:$M$66, "&lt;"&amp;'Cumulative distributions'!$A39)/COUNTIFS(Data!$M$2:$M$66, "&gt;0", Data!$AD$2:$AD$66, 1, Data!$H$2:$H$66, "&gt;1999")</f>
        <v>0</v>
      </c>
      <c r="W39">
        <f>COUNTIFS(Data!$AD$2:$AD$66, 0, Data!$H$2:$H$66, "&gt;1999", Data!$M$2:$M$66, "&lt;"&amp;'Cumulative distributions'!$A39)/COUNTIFS(Data!$M$2:$M$66, "&gt;0", Data!$AD$2:$AD$66, 0, Data!$H$2:$H$66, "&gt;1999")</f>
        <v>0</v>
      </c>
      <c r="AH39">
        <f t="shared" si="0"/>
        <v>0</v>
      </c>
    </row>
    <row r="40" spans="1:34">
      <c r="A40">
        <v>1998</v>
      </c>
      <c r="B40">
        <f>COUNTIF(Data!$M$2:$M$66, "&lt;" &amp; A40)/COUNT(Data!$M$2:$M$66)</f>
        <v>0.10344827586206896</v>
      </c>
      <c r="C40">
        <f>COUNTIF(Data!$L$2:$L$66, "&lt;" &amp; A40)/COUNT(Data!$L$2:$L$66)</f>
        <v>9.4339622641509441E-2</v>
      </c>
      <c r="E40">
        <f>COUNTIFS(Data!$D$2:$D$66, "AI", Data!$H$2:$H$66, "&lt;2000", Data!$M$2:$M$66, "&lt;"&amp;'Cumulative distributions'!$A40)/COUNTIFS(Data!$M$2:$M$66, "&gt;0", Data!$D$2:$D$66, "AI", Data!$H$2:$H$66, "&lt;2000")</f>
        <v>0.7142857142857143</v>
      </c>
      <c r="F40">
        <f>COUNTIFS(Data!$D$2:$D$66, "AI", Data!$H$2:$H$66, "&gt;1999", Data!$M$2:$M$66, "&lt;"&amp;'Cumulative distributions'!$A40)/COUNTIFS(Data!$M$2:$M$66, "&gt;0", Data!$D$2:$D$66, "AI", Data!$H$2:$H$66, "&gt;1999")</f>
        <v>0</v>
      </c>
      <c r="G40" t="e">
        <f>COUNTIFS(Data!$D$2:$D$66, "AGI", Data!$H$2:$H$66, "&lt;2000", Data!$M$2:$M$66, "&lt;"&amp;'Cumulative distributions'!$A40)/COUNTIFS(Data!$M$2:$M$66, "&gt;0", Data!$D$2:$D$66, "AGI", Data!$H$2:$H$66, "&lt;2000")</f>
        <v>#DIV/0!</v>
      </c>
      <c r="H40">
        <f>COUNTIFS(Data!$D$2:$D$66, "AGI", Data!$H$2:$H$66, "&gt;1999", Data!$M$2:$M$66, "&lt;"&amp;'Cumulative distributions'!$A40)/COUNTIFS(Data!$M$2:$M$66, "&gt;0", Data!$D$2:$D$66, "AGI", Data!$H$2:$H$66, "&gt;1999")</f>
        <v>0</v>
      </c>
      <c r="I40">
        <f>COUNTIFS(Data!$D$2:$D$66, "Futurist", Data!$H$2:$H$66, "&lt;2000", Data!$M$2:$M$66, "&lt;"&amp;'Cumulative distributions'!$A40)/COUNTIFS(Data!$M$2:$M$66, "&gt;0", Data!$D$2:$D$66, "Futurist", Data!$H$2:$H$66, "&lt;2000")</f>
        <v>0</v>
      </c>
      <c r="J40">
        <f>COUNTIFS(Data!$D$2:$D$66, "Futurist", Data!$H$2:$H$66, "&gt;1999", Data!$M$2:$M$66, "&lt;"&amp;'Cumulative distributions'!$A40)/COUNTIFS(Data!$M$2:$M$66, "&gt;0", Data!$D$2:$D$66, "Futurist", Data!$H$2:$H$66, "&gt;1999")</f>
        <v>0</v>
      </c>
      <c r="K40">
        <f>COUNTIFS(Data!$D$2:$D$66, "Other", Data!$H$2:$H$66, "&lt;2000", Data!$M$2:$M$66, "&lt;"&amp;'Cumulative distributions'!$A40)/COUNTIFS(Data!$M$2:$M$66, "&gt;0", Data!$D$2:$D$66, "Other", Data!$H$2:$H$66, "&lt;2000")</f>
        <v>0.33333333333333331</v>
      </c>
      <c r="L40">
        <f>COUNTIFS(Data!$D$2:$D$66, "Other", Data!$H$2:$H$66, "&gt;1999", Data!$M$2:$M$66, "&lt;"&amp;'Cumulative distributions'!$A40)/COUNTIFS(Data!$M$2:$M$66, "&gt;0", Data!$D$2:$D$66, "Other", Data!$H$2:$H$66, "&gt;1999")</f>
        <v>0</v>
      </c>
      <c r="N40">
        <f>COUNTIFS(Data!$D$2:$D$66, "AGI", Data!$M$2:$M$66, "&lt;"&amp;'Cumulative distributions'!$A40)/COUNTIFS(Data!$M$2:$M$66, "&gt;0", Data!$D$2:$D$66, "AGI")</f>
        <v>0</v>
      </c>
      <c r="O40">
        <f>COUNTIFS(Data!$D$2:$D$66, "AI", Data!$M$2:$M$66, "&lt;"&amp;'Cumulative distributions'!$A40)/COUNTIFS(Data!$M$2:$M$66, "&gt;0", Data!$D$2:$D$66, "AI")</f>
        <v>0.22727272727272727</v>
      </c>
      <c r="P40">
        <f>COUNTIFS(Data!$D$2:$D$66, "Futurist", Data!$M$2:$M$66, "&lt;"&amp;'Cumulative distributions'!$A40)/COUNTIFS(Data!$M$2:$M$66, "&gt;0", Data!$D$2:$D$66, "Futurist")</f>
        <v>0</v>
      </c>
      <c r="Q40">
        <f>COUNTIFS(Data!$D$2:$D$66, "Other", Data!$M$2:$M$66, "&lt;"&amp;'Cumulative distributions'!$A40)/COUNTIFS(Data!$M$2:$M$66, "&gt;0", Data!$D$2:$D$66, "Other")</f>
        <v>0.125</v>
      </c>
      <c r="S40">
        <f>COUNTIFS(Data!$H$2:$H$66, "&lt;2000", Data!$M$2:$M$66, "&lt;"&amp;'Cumulative distributions'!$A40)/COUNTIFS(Data!$M$2:$M$66, "&gt;0", Data!$H$2:$H$66, "&lt;2000")</f>
        <v>0.33333333333333331</v>
      </c>
      <c r="T40">
        <f>COUNTIFS(Data!$H$2:$H$66, "&gt;1999", Data!$M$2:$M$66, "&lt;"&amp;'Cumulative distributions'!$A40)/COUNTIFS(Data!$M$2:$M$66, "&gt;0", Data!$H$2:$H$66, "&gt;1999")</f>
        <v>0</v>
      </c>
      <c r="V40">
        <f>COUNTIFS(Data!$AD$2:$AD$66, 1, Data!$H$2:$H$66, "&gt;1999", Data!$M$2:$M$66, "&lt;"&amp;'Cumulative distributions'!$A40)/COUNTIFS(Data!$M$2:$M$66, "&gt;0", Data!$AD$2:$AD$66, 1, Data!$H$2:$H$66, "&gt;1999")</f>
        <v>0</v>
      </c>
      <c r="W40">
        <f>COUNTIFS(Data!$AD$2:$AD$66, 0, Data!$H$2:$H$66, "&gt;1999", Data!$M$2:$M$66, "&lt;"&amp;'Cumulative distributions'!$A40)/COUNTIFS(Data!$M$2:$M$66, "&gt;0", Data!$AD$2:$AD$66, 0, Data!$H$2:$H$66, "&gt;1999")</f>
        <v>0</v>
      </c>
      <c r="AH40">
        <f t="shared" si="0"/>
        <v>0</v>
      </c>
    </row>
    <row r="41" spans="1:34">
      <c r="A41">
        <v>1999</v>
      </c>
      <c r="B41">
        <f>COUNTIF(Data!$M$2:$M$66, "&lt;" &amp; A41)/COUNT(Data!$M$2:$M$66)</f>
        <v>0.10344827586206896</v>
      </c>
      <c r="C41">
        <f>COUNTIF(Data!$L$2:$L$66, "&lt;" &amp; A41)/COUNT(Data!$L$2:$L$66)</f>
        <v>9.4339622641509441E-2</v>
      </c>
      <c r="E41">
        <f>COUNTIFS(Data!$D$2:$D$66, "AI", Data!$H$2:$H$66, "&lt;2000", Data!$M$2:$M$66, "&lt;"&amp;'Cumulative distributions'!$A41)/COUNTIFS(Data!$M$2:$M$66, "&gt;0", Data!$D$2:$D$66, "AI", Data!$H$2:$H$66, "&lt;2000")</f>
        <v>0.7142857142857143</v>
      </c>
      <c r="F41">
        <f>COUNTIFS(Data!$D$2:$D$66, "AI", Data!$H$2:$H$66, "&gt;1999", Data!$M$2:$M$66, "&lt;"&amp;'Cumulative distributions'!$A41)/COUNTIFS(Data!$M$2:$M$66, "&gt;0", Data!$D$2:$D$66, "AI", Data!$H$2:$H$66, "&gt;1999")</f>
        <v>0</v>
      </c>
      <c r="G41" t="e">
        <f>COUNTIFS(Data!$D$2:$D$66, "AGI", Data!$H$2:$H$66, "&lt;2000", Data!$M$2:$M$66, "&lt;"&amp;'Cumulative distributions'!$A41)/COUNTIFS(Data!$M$2:$M$66, "&gt;0", Data!$D$2:$D$66, "AGI", Data!$H$2:$H$66, "&lt;2000")</f>
        <v>#DIV/0!</v>
      </c>
      <c r="H41">
        <f>COUNTIFS(Data!$D$2:$D$66, "AGI", Data!$H$2:$H$66, "&gt;1999", Data!$M$2:$M$66, "&lt;"&amp;'Cumulative distributions'!$A41)/COUNTIFS(Data!$M$2:$M$66, "&gt;0", Data!$D$2:$D$66, "AGI", Data!$H$2:$H$66, "&gt;1999")</f>
        <v>0</v>
      </c>
      <c r="I41">
        <f>COUNTIFS(Data!$D$2:$D$66, "Futurist", Data!$H$2:$H$66, "&lt;2000", Data!$M$2:$M$66, "&lt;"&amp;'Cumulative distributions'!$A41)/COUNTIFS(Data!$M$2:$M$66, "&gt;0", Data!$D$2:$D$66, "Futurist", Data!$H$2:$H$66, "&lt;2000")</f>
        <v>0</v>
      </c>
      <c r="J41">
        <f>COUNTIFS(Data!$D$2:$D$66, "Futurist", Data!$H$2:$H$66, "&gt;1999", Data!$M$2:$M$66, "&lt;"&amp;'Cumulative distributions'!$A41)/COUNTIFS(Data!$M$2:$M$66, "&gt;0", Data!$D$2:$D$66, "Futurist", Data!$H$2:$H$66, "&gt;1999")</f>
        <v>0</v>
      </c>
      <c r="K41">
        <f>COUNTIFS(Data!$D$2:$D$66, "Other", Data!$H$2:$H$66, "&lt;2000", Data!$M$2:$M$66, "&lt;"&amp;'Cumulative distributions'!$A41)/COUNTIFS(Data!$M$2:$M$66, "&gt;0", Data!$D$2:$D$66, "Other", Data!$H$2:$H$66, "&lt;2000")</f>
        <v>0.33333333333333331</v>
      </c>
      <c r="L41">
        <f>COUNTIFS(Data!$D$2:$D$66, "Other", Data!$H$2:$H$66, "&gt;1999", Data!$M$2:$M$66, "&lt;"&amp;'Cumulative distributions'!$A41)/COUNTIFS(Data!$M$2:$M$66, "&gt;0", Data!$D$2:$D$66, "Other", Data!$H$2:$H$66, "&gt;1999")</f>
        <v>0</v>
      </c>
      <c r="N41">
        <f>COUNTIFS(Data!$D$2:$D$66, "AGI", Data!$M$2:$M$66, "&lt;"&amp;'Cumulative distributions'!$A41)/COUNTIFS(Data!$M$2:$M$66, "&gt;0", Data!$D$2:$D$66, "AGI")</f>
        <v>0</v>
      </c>
      <c r="O41">
        <f>COUNTIFS(Data!$D$2:$D$66, "AI", Data!$M$2:$M$66, "&lt;"&amp;'Cumulative distributions'!$A41)/COUNTIFS(Data!$M$2:$M$66, "&gt;0", Data!$D$2:$D$66, "AI")</f>
        <v>0.22727272727272727</v>
      </c>
      <c r="P41">
        <f>COUNTIFS(Data!$D$2:$D$66, "Futurist", Data!$M$2:$M$66, "&lt;"&amp;'Cumulative distributions'!$A41)/COUNTIFS(Data!$M$2:$M$66, "&gt;0", Data!$D$2:$D$66, "Futurist")</f>
        <v>0</v>
      </c>
      <c r="Q41">
        <f>COUNTIFS(Data!$D$2:$D$66, "Other", Data!$M$2:$M$66, "&lt;"&amp;'Cumulative distributions'!$A41)/COUNTIFS(Data!$M$2:$M$66, "&gt;0", Data!$D$2:$D$66, "Other")</f>
        <v>0.125</v>
      </c>
      <c r="S41">
        <f>COUNTIFS(Data!$H$2:$H$66, "&lt;2000", Data!$M$2:$M$66, "&lt;"&amp;'Cumulative distributions'!$A41)/COUNTIFS(Data!$M$2:$M$66, "&gt;0", Data!$H$2:$H$66, "&lt;2000")</f>
        <v>0.33333333333333331</v>
      </c>
      <c r="T41">
        <f>COUNTIFS(Data!$H$2:$H$66, "&gt;1999", Data!$M$2:$M$66, "&lt;"&amp;'Cumulative distributions'!$A41)/COUNTIFS(Data!$M$2:$M$66, "&gt;0", Data!$H$2:$H$66, "&gt;1999")</f>
        <v>0</v>
      </c>
      <c r="V41">
        <f>COUNTIFS(Data!$AD$2:$AD$66, 1, Data!$H$2:$H$66, "&gt;1999", Data!$M$2:$M$66, "&lt;"&amp;'Cumulative distributions'!$A41)/COUNTIFS(Data!$M$2:$M$66, "&gt;0", Data!$AD$2:$AD$66, 1, Data!$H$2:$H$66, "&gt;1999")</f>
        <v>0</v>
      </c>
      <c r="W41">
        <f>COUNTIFS(Data!$AD$2:$AD$66, 0, Data!$H$2:$H$66, "&gt;1999", Data!$M$2:$M$66, "&lt;"&amp;'Cumulative distributions'!$A41)/COUNTIFS(Data!$M$2:$M$66, "&gt;0", Data!$AD$2:$AD$66, 0, Data!$H$2:$H$66, "&gt;1999")</f>
        <v>0</v>
      </c>
      <c r="AH41">
        <f t="shared" si="0"/>
        <v>0</v>
      </c>
    </row>
    <row r="42" spans="1:34">
      <c r="A42">
        <v>2000</v>
      </c>
      <c r="B42">
        <f>COUNTIF(Data!$M$2:$M$66, "&lt;" &amp; A42)/COUNT(Data!$M$2:$M$66)</f>
        <v>0.10344827586206896</v>
      </c>
      <c r="C42">
        <f>COUNTIF(Data!$L$2:$L$66, "&lt;" &amp; A42)/COUNT(Data!$L$2:$L$66)</f>
        <v>9.4339622641509441E-2</v>
      </c>
      <c r="E42">
        <f>COUNTIFS(Data!$D$2:$D$66, "AI", Data!$H$2:$H$66, "&lt;2000", Data!$M$2:$M$66, "&lt;"&amp;'Cumulative distributions'!$A42)/COUNTIFS(Data!$M$2:$M$66, "&gt;0", Data!$D$2:$D$66, "AI", Data!$H$2:$H$66, "&lt;2000")</f>
        <v>0.7142857142857143</v>
      </c>
      <c r="F42">
        <f>COUNTIFS(Data!$D$2:$D$66, "AI", Data!$H$2:$H$66, "&gt;1999", Data!$M$2:$M$66, "&lt;"&amp;'Cumulative distributions'!$A42)/COUNTIFS(Data!$M$2:$M$66, "&gt;0", Data!$D$2:$D$66, "AI", Data!$H$2:$H$66, "&gt;1999")</f>
        <v>0</v>
      </c>
      <c r="G42" t="e">
        <f>COUNTIFS(Data!$D$2:$D$66, "AGI", Data!$H$2:$H$66, "&lt;2000", Data!$M$2:$M$66, "&lt;"&amp;'Cumulative distributions'!$A42)/COUNTIFS(Data!$M$2:$M$66, "&gt;0", Data!$D$2:$D$66, "AGI", Data!$H$2:$H$66, "&lt;2000")</f>
        <v>#DIV/0!</v>
      </c>
      <c r="H42">
        <f>COUNTIFS(Data!$D$2:$D$66, "AGI", Data!$H$2:$H$66, "&gt;1999", Data!$M$2:$M$66, "&lt;"&amp;'Cumulative distributions'!$A42)/COUNTIFS(Data!$M$2:$M$66, "&gt;0", Data!$D$2:$D$66, "AGI", Data!$H$2:$H$66, "&gt;1999")</f>
        <v>0</v>
      </c>
      <c r="I42">
        <f>COUNTIFS(Data!$D$2:$D$66, "Futurist", Data!$H$2:$H$66, "&lt;2000", Data!$M$2:$M$66, "&lt;"&amp;'Cumulative distributions'!$A42)/COUNTIFS(Data!$M$2:$M$66, "&gt;0", Data!$D$2:$D$66, "Futurist", Data!$H$2:$H$66, "&lt;2000")</f>
        <v>0</v>
      </c>
      <c r="J42">
        <f>COUNTIFS(Data!$D$2:$D$66, "Futurist", Data!$H$2:$H$66, "&gt;1999", Data!$M$2:$M$66, "&lt;"&amp;'Cumulative distributions'!$A42)/COUNTIFS(Data!$M$2:$M$66, "&gt;0", Data!$D$2:$D$66, "Futurist", Data!$H$2:$H$66, "&gt;1999")</f>
        <v>0</v>
      </c>
      <c r="K42">
        <f>COUNTIFS(Data!$D$2:$D$66, "Other", Data!$H$2:$H$66, "&lt;2000", Data!$M$2:$M$66, "&lt;"&amp;'Cumulative distributions'!$A42)/COUNTIFS(Data!$M$2:$M$66, "&gt;0", Data!$D$2:$D$66, "Other", Data!$H$2:$H$66, "&lt;2000")</f>
        <v>0.33333333333333331</v>
      </c>
      <c r="L42">
        <f>COUNTIFS(Data!$D$2:$D$66, "Other", Data!$H$2:$H$66, "&gt;1999", Data!$M$2:$M$66, "&lt;"&amp;'Cumulative distributions'!$A42)/COUNTIFS(Data!$M$2:$M$66, "&gt;0", Data!$D$2:$D$66, "Other", Data!$H$2:$H$66, "&gt;1999")</f>
        <v>0</v>
      </c>
      <c r="N42">
        <f>COUNTIFS(Data!$D$2:$D$66, "AGI", Data!$M$2:$M$66, "&lt;"&amp;'Cumulative distributions'!$A42)/COUNTIFS(Data!$M$2:$M$66, "&gt;0", Data!$D$2:$D$66, "AGI")</f>
        <v>0</v>
      </c>
      <c r="O42">
        <f>COUNTIFS(Data!$D$2:$D$66, "AI", Data!$M$2:$M$66, "&lt;"&amp;'Cumulative distributions'!$A42)/COUNTIFS(Data!$M$2:$M$66, "&gt;0", Data!$D$2:$D$66, "AI")</f>
        <v>0.22727272727272727</v>
      </c>
      <c r="P42">
        <f>COUNTIFS(Data!$D$2:$D$66, "Futurist", Data!$M$2:$M$66, "&lt;"&amp;'Cumulative distributions'!$A42)/COUNTIFS(Data!$M$2:$M$66, "&gt;0", Data!$D$2:$D$66, "Futurist")</f>
        <v>0</v>
      </c>
      <c r="Q42">
        <f>COUNTIFS(Data!$D$2:$D$66, "Other", Data!$M$2:$M$66, "&lt;"&amp;'Cumulative distributions'!$A42)/COUNTIFS(Data!$M$2:$M$66, "&gt;0", Data!$D$2:$D$66, "Other")</f>
        <v>0.125</v>
      </c>
      <c r="S42">
        <f>COUNTIFS(Data!$H$2:$H$66, "&lt;2000", Data!$M$2:$M$66, "&lt;"&amp;'Cumulative distributions'!$A42)/COUNTIFS(Data!$M$2:$M$66, "&gt;0", Data!$H$2:$H$66, "&lt;2000")</f>
        <v>0.33333333333333331</v>
      </c>
      <c r="T42">
        <f>COUNTIFS(Data!$H$2:$H$66, "&gt;1999", Data!$M$2:$M$66, "&lt;"&amp;'Cumulative distributions'!$A42)/COUNTIFS(Data!$M$2:$M$66, "&gt;0", Data!$H$2:$H$66, "&gt;1999")</f>
        <v>0</v>
      </c>
      <c r="V42">
        <f>COUNTIFS(Data!$AD$2:$AD$66, 1, Data!$H$2:$H$66, "&gt;1999", Data!$M$2:$M$66, "&lt;"&amp;'Cumulative distributions'!$A42)/COUNTIFS(Data!$M$2:$M$66, "&gt;0", Data!$AD$2:$AD$66, 1, Data!$H$2:$H$66, "&gt;1999")</f>
        <v>0</v>
      </c>
      <c r="W42">
        <f>COUNTIFS(Data!$AD$2:$AD$66, 0, Data!$H$2:$H$66, "&gt;1999", Data!$M$2:$M$66, "&lt;"&amp;'Cumulative distributions'!$A42)/COUNTIFS(Data!$M$2:$M$66, "&gt;0", Data!$AD$2:$AD$66, 0, Data!$H$2:$H$66, "&gt;1999")</f>
        <v>0</v>
      </c>
      <c r="AH42">
        <f t="shared" si="0"/>
        <v>0</v>
      </c>
    </row>
    <row r="43" spans="1:34">
      <c r="A43">
        <v>2001</v>
      </c>
      <c r="B43">
        <f>COUNTIF(Data!$M$2:$M$66, "&lt;" &amp; A43)/COUNT(Data!$M$2:$M$66)</f>
        <v>0.10344827586206896</v>
      </c>
      <c r="C43">
        <f>COUNTIF(Data!$L$2:$L$66, "&lt;" &amp; A43)/COUNT(Data!$L$2:$L$66)</f>
        <v>9.4339622641509441E-2</v>
      </c>
      <c r="E43">
        <f>COUNTIFS(Data!$D$2:$D$66, "AI", Data!$H$2:$H$66, "&lt;2000", Data!$M$2:$M$66, "&lt;"&amp;'Cumulative distributions'!$A43)/COUNTIFS(Data!$M$2:$M$66, "&gt;0", Data!$D$2:$D$66, "AI", Data!$H$2:$H$66, "&lt;2000")</f>
        <v>0.7142857142857143</v>
      </c>
      <c r="F43">
        <f>COUNTIFS(Data!$D$2:$D$66, "AI", Data!$H$2:$H$66, "&gt;1999", Data!$M$2:$M$66, "&lt;"&amp;'Cumulative distributions'!$A43)/COUNTIFS(Data!$M$2:$M$66, "&gt;0", Data!$D$2:$D$66, "AI", Data!$H$2:$H$66, "&gt;1999")</f>
        <v>0</v>
      </c>
      <c r="G43" t="e">
        <f>COUNTIFS(Data!$D$2:$D$66, "AGI", Data!$H$2:$H$66, "&lt;2000", Data!$M$2:$M$66, "&lt;"&amp;'Cumulative distributions'!$A43)/COUNTIFS(Data!$M$2:$M$66, "&gt;0", Data!$D$2:$D$66, "AGI", Data!$H$2:$H$66, "&lt;2000")</f>
        <v>#DIV/0!</v>
      </c>
      <c r="H43">
        <f>COUNTIFS(Data!$D$2:$D$66, "AGI", Data!$H$2:$H$66, "&gt;1999", Data!$M$2:$M$66, "&lt;"&amp;'Cumulative distributions'!$A43)/COUNTIFS(Data!$M$2:$M$66, "&gt;0", Data!$D$2:$D$66, "AGI", Data!$H$2:$H$66, "&gt;1999")</f>
        <v>0</v>
      </c>
      <c r="I43">
        <f>COUNTIFS(Data!$D$2:$D$66, "Futurist", Data!$H$2:$H$66, "&lt;2000", Data!$M$2:$M$66, "&lt;"&amp;'Cumulative distributions'!$A43)/COUNTIFS(Data!$M$2:$M$66, "&gt;0", Data!$D$2:$D$66, "Futurist", Data!$H$2:$H$66, "&lt;2000")</f>
        <v>0</v>
      </c>
      <c r="J43">
        <f>COUNTIFS(Data!$D$2:$D$66, "Futurist", Data!$H$2:$H$66, "&gt;1999", Data!$M$2:$M$66, "&lt;"&amp;'Cumulative distributions'!$A43)/COUNTIFS(Data!$M$2:$M$66, "&gt;0", Data!$D$2:$D$66, "Futurist", Data!$H$2:$H$66, "&gt;1999")</f>
        <v>0</v>
      </c>
      <c r="K43">
        <f>COUNTIFS(Data!$D$2:$D$66, "Other", Data!$H$2:$H$66, "&lt;2000", Data!$M$2:$M$66, "&lt;"&amp;'Cumulative distributions'!$A43)/COUNTIFS(Data!$M$2:$M$66, "&gt;0", Data!$D$2:$D$66, "Other", Data!$H$2:$H$66, "&lt;2000")</f>
        <v>0.33333333333333331</v>
      </c>
      <c r="L43">
        <f>COUNTIFS(Data!$D$2:$D$66, "Other", Data!$H$2:$H$66, "&gt;1999", Data!$M$2:$M$66, "&lt;"&amp;'Cumulative distributions'!$A43)/COUNTIFS(Data!$M$2:$M$66, "&gt;0", Data!$D$2:$D$66, "Other", Data!$H$2:$H$66, "&gt;1999")</f>
        <v>0</v>
      </c>
      <c r="N43">
        <f>COUNTIFS(Data!$D$2:$D$66, "AGI", Data!$M$2:$M$66, "&lt;"&amp;'Cumulative distributions'!$A43)/COUNTIFS(Data!$M$2:$M$66, "&gt;0", Data!$D$2:$D$66, "AGI")</f>
        <v>0</v>
      </c>
      <c r="O43">
        <f>COUNTIFS(Data!$D$2:$D$66, "AI", Data!$M$2:$M$66, "&lt;"&amp;'Cumulative distributions'!$A43)/COUNTIFS(Data!$M$2:$M$66, "&gt;0", Data!$D$2:$D$66, "AI")</f>
        <v>0.22727272727272727</v>
      </c>
      <c r="P43">
        <f>COUNTIFS(Data!$D$2:$D$66, "Futurist", Data!$M$2:$M$66, "&lt;"&amp;'Cumulative distributions'!$A43)/COUNTIFS(Data!$M$2:$M$66, "&gt;0", Data!$D$2:$D$66, "Futurist")</f>
        <v>0</v>
      </c>
      <c r="Q43">
        <f>COUNTIFS(Data!$D$2:$D$66, "Other", Data!$M$2:$M$66, "&lt;"&amp;'Cumulative distributions'!$A43)/COUNTIFS(Data!$M$2:$M$66, "&gt;0", Data!$D$2:$D$66, "Other")</f>
        <v>0.125</v>
      </c>
      <c r="S43">
        <f>COUNTIFS(Data!$H$2:$H$66, "&lt;2000", Data!$M$2:$M$66, "&lt;"&amp;'Cumulative distributions'!$A43)/COUNTIFS(Data!$M$2:$M$66, "&gt;0", Data!$H$2:$H$66, "&lt;2000")</f>
        <v>0.33333333333333331</v>
      </c>
      <c r="T43">
        <f>COUNTIFS(Data!$H$2:$H$66, "&gt;1999", Data!$M$2:$M$66, "&lt;"&amp;'Cumulative distributions'!$A43)/COUNTIFS(Data!$M$2:$M$66, "&gt;0", Data!$H$2:$H$66, "&gt;1999")</f>
        <v>0</v>
      </c>
      <c r="V43">
        <f>COUNTIFS(Data!$AD$2:$AD$66, 1, Data!$H$2:$H$66, "&gt;1999", Data!$M$2:$M$66, "&lt;"&amp;'Cumulative distributions'!$A43)/COUNTIFS(Data!$M$2:$M$66, "&gt;0", Data!$AD$2:$AD$66, 1, Data!$H$2:$H$66, "&gt;1999")</f>
        <v>0</v>
      </c>
      <c r="W43">
        <f>COUNTIFS(Data!$AD$2:$AD$66, 0, Data!$H$2:$H$66, "&gt;1999", Data!$M$2:$M$66, "&lt;"&amp;'Cumulative distributions'!$A43)/COUNTIFS(Data!$M$2:$M$66, "&gt;0", Data!$AD$2:$AD$66, 0, Data!$H$2:$H$66, "&gt;1999")</f>
        <v>0</v>
      </c>
      <c r="AH43">
        <f t="shared" si="0"/>
        <v>0</v>
      </c>
    </row>
    <row r="44" spans="1:34">
      <c r="A44">
        <v>2002</v>
      </c>
      <c r="B44">
        <f>COUNTIF(Data!$M$2:$M$66, "&lt;" &amp; A44)/COUNT(Data!$M$2:$M$66)</f>
        <v>0.10344827586206896</v>
      </c>
      <c r="C44">
        <f>COUNTIF(Data!$L$2:$L$66, "&lt;" &amp; A44)/COUNT(Data!$L$2:$L$66)</f>
        <v>9.4339622641509441E-2</v>
      </c>
      <c r="E44">
        <f>COUNTIFS(Data!$D$2:$D$66, "AI", Data!$H$2:$H$66, "&lt;2000", Data!$M$2:$M$66, "&lt;"&amp;'Cumulative distributions'!$A44)/COUNTIFS(Data!$M$2:$M$66, "&gt;0", Data!$D$2:$D$66, "AI", Data!$H$2:$H$66, "&lt;2000")</f>
        <v>0.7142857142857143</v>
      </c>
      <c r="F44">
        <f>COUNTIFS(Data!$D$2:$D$66, "AI", Data!$H$2:$H$66, "&gt;1999", Data!$M$2:$M$66, "&lt;"&amp;'Cumulative distributions'!$A44)/COUNTIFS(Data!$M$2:$M$66, "&gt;0", Data!$D$2:$D$66, "AI", Data!$H$2:$H$66, "&gt;1999")</f>
        <v>0</v>
      </c>
      <c r="G44" t="e">
        <f>COUNTIFS(Data!$D$2:$D$66, "AGI", Data!$H$2:$H$66, "&lt;2000", Data!$M$2:$M$66, "&lt;"&amp;'Cumulative distributions'!$A44)/COUNTIFS(Data!$M$2:$M$66, "&gt;0", Data!$D$2:$D$66, "AGI", Data!$H$2:$H$66, "&lt;2000")</f>
        <v>#DIV/0!</v>
      </c>
      <c r="H44">
        <f>COUNTIFS(Data!$D$2:$D$66, "AGI", Data!$H$2:$H$66, "&gt;1999", Data!$M$2:$M$66, "&lt;"&amp;'Cumulative distributions'!$A44)/COUNTIFS(Data!$M$2:$M$66, "&gt;0", Data!$D$2:$D$66, "AGI", Data!$H$2:$H$66, "&gt;1999")</f>
        <v>0</v>
      </c>
      <c r="I44">
        <f>COUNTIFS(Data!$D$2:$D$66, "Futurist", Data!$H$2:$H$66, "&lt;2000", Data!$M$2:$M$66, "&lt;"&amp;'Cumulative distributions'!$A44)/COUNTIFS(Data!$M$2:$M$66, "&gt;0", Data!$D$2:$D$66, "Futurist", Data!$H$2:$H$66, "&lt;2000")</f>
        <v>0</v>
      </c>
      <c r="J44">
        <f>COUNTIFS(Data!$D$2:$D$66, "Futurist", Data!$H$2:$H$66, "&gt;1999", Data!$M$2:$M$66, "&lt;"&amp;'Cumulative distributions'!$A44)/COUNTIFS(Data!$M$2:$M$66, "&gt;0", Data!$D$2:$D$66, "Futurist", Data!$H$2:$H$66, "&gt;1999")</f>
        <v>0</v>
      </c>
      <c r="K44">
        <f>COUNTIFS(Data!$D$2:$D$66, "Other", Data!$H$2:$H$66, "&lt;2000", Data!$M$2:$M$66, "&lt;"&amp;'Cumulative distributions'!$A44)/COUNTIFS(Data!$M$2:$M$66, "&gt;0", Data!$D$2:$D$66, "Other", Data!$H$2:$H$66, "&lt;2000")</f>
        <v>0.33333333333333331</v>
      </c>
      <c r="L44">
        <f>COUNTIFS(Data!$D$2:$D$66, "Other", Data!$H$2:$H$66, "&gt;1999", Data!$M$2:$M$66, "&lt;"&amp;'Cumulative distributions'!$A44)/COUNTIFS(Data!$M$2:$M$66, "&gt;0", Data!$D$2:$D$66, "Other", Data!$H$2:$H$66, "&gt;1999")</f>
        <v>0</v>
      </c>
      <c r="N44">
        <f>COUNTIFS(Data!$D$2:$D$66, "AGI", Data!$M$2:$M$66, "&lt;"&amp;'Cumulative distributions'!$A44)/COUNTIFS(Data!$M$2:$M$66, "&gt;0", Data!$D$2:$D$66, "AGI")</f>
        <v>0</v>
      </c>
      <c r="O44">
        <f>COUNTIFS(Data!$D$2:$D$66, "AI", Data!$M$2:$M$66, "&lt;"&amp;'Cumulative distributions'!$A44)/COUNTIFS(Data!$M$2:$M$66, "&gt;0", Data!$D$2:$D$66, "AI")</f>
        <v>0.22727272727272727</v>
      </c>
      <c r="P44">
        <f>COUNTIFS(Data!$D$2:$D$66, "Futurist", Data!$M$2:$M$66, "&lt;"&amp;'Cumulative distributions'!$A44)/COUNTIFS(Data!$M$2:$M$66, "&gt;0", Data!$D$2:$D$66, "Futurist")</f>
        <v>0</v>
      </c>
      <c r="Q44">
        <f>COUNTIFS(Data!$D$2:$D$66, "Other", Data!$M$2:$M$66, "&lt;"&amp;'Cumulative distributions'!$A44)/COUNTIFS(Data!$M$2:$M$66, "&gt;0", Data!$D$2:$D$66, "Other")</f>
        <v>0.125</v>
      </c>
      <c r="S44">
        <f>COUNTIFS(Data!$H$2:$H$66, "&lt;2000", Data!$M$2:$M$66, "&lt;"&amp;'Cumulative distributions'!$A44)/COUNTIFS(Data!$M$2:$M$66, "&gt;0", Data!$H$2:$H$66, "&lt;2000")</f>
        <v>0.33333333333333331</v>
      </c>
      <c r="T44">
        <f>COUNTIFS(Data!$H$2:$H$66, "&gt;1999", Data!$M$2:$M$66, "&lt;"&amp;'Cumulative distributions'!$A44)/COUNTIFS(Data!$M$2:$M$66, "&gt;0", Data!$H$2:$H$66, "&gt;1999")</f>
        <v>0</v>
      </c>
      <c r="V44">
        <f>COUNTIFS(Data!$AD$2:$AD$66, 1, Data!$H$2:$H$66, "&gt;1999", Data!$M$2:$M$66, "&lt;"&amp;'Cumulative distributions'!$A44)/COUNTIFS(Data!$M$2:$M$66, "&gt;0", Data!$AD$2:$AD$66, 1, Data!$H$2:$H$66, "&gt;1999")</f>
        <v>0</v>
      </c>
      <c r="W44">
        <f>COUNTIFS(Data!$AD$2:$AD$66, 0, Data!$H$2:$H$66, "&gt;1999", Data!$M$2:$M$66, "&lt;"&amp;'Cumulative distributions'!$A44)/COUNTIFS(Data!$M$2:$M$66, "&gt;0", Data!$AD$2:$AD$66, 0, Data!$H$2:$H$66, "&gt;1999")</f>
        <v>0</v>
      </c>
      <c r="AH44">
        <f t="shared" si="0"/>
        <v>0</v>
      </c>
    </row>
    <row r="45" spans="1:34">
      <c r="A45">
        <v>2003</v>
      </c>
      <c r="B45">
        <f>COUNTIF(Data!$M$2:$M$66, "&lt;" &amp; A45)/COUNT(Data!$M$2:$M$66)</f>
        <v>0.10344827586206896</v>
      </c>
      <c r="C45">
        <f>COUNTIF(Data!$L$2:$L$66, "&lt;" &amp; A45)/COUNT(Data!$L$2:$L$66)</f>
        <v>9.4339622641509441E-2</v>
      </c>
      <c r="E45">
        <f>COUNTIFS(Data!$D$2:$D$66, "AI", Data!$H$2:$H$66, "&lt;2000", Data!$M$2:$M$66, "&lt;"&amp;'Cumulative distributions'!$A45)/COUNTIFS(Data!$M$2:$M$66, "&gt;0", Data!$D$2:$D$66, "AI", Data!$H$2:$H$66, "&lt;2000")</f>
        <v>0.7142857142857143</v>
      </c>
      <c r="F45">
        <f>COUNTIFS(Data!$D$2:$D$66, "AI", Data!$H$2:$H$66, "&gt;1999", Data!$M$2:$M$66, "&lt;"&amp;'Cumulative distributions'!$A45)/COUNTIFS(Data!$M$2:$M$66, "&gt;0", Data!$D$2:$D$66, "AI", Data!$H$2:$H$66, "&gt;1999")</f>
        <v>0</v>
      </c>
      <c r="G45" t="e">
        <f>COUNTIFS(Data!$D$2:$D$66, "AGI", Data!$H$2:$H$66, "&lt;2000", Data!$M$2:$M$66, "&lt;"&amp;'Cumulative distributions'!$A45)/COUNTIFS(Data!$M$2:$M$66, "&gt;0", Data!$D$2:$D$66, "AGI", Data!$H$2:$H$66, "&lt;2000")</f>
        <v>#DIV/0!</v>
      </c>
      <c r="H45">
        <f>COUNTIFS(Data!$D$2:$D$66, "AGI", Data!$H$2:$H$66, "&gt;1999", Data!$M$2:$M$66, "&lt;"&amp;'Cumulative distributions'!$A45)/COUNTIFS(Data!$M$2:$M$66, "&gt;0", Data!$D$2:$D$66, "AGI", Data!$H$2:$H$66, "&gt;1999")</f>
        <v>0</v>
      </c>
      <c r="I45">
        <f>COUNTIFS(Data!$D$2:$D$66, "Futurist", Data!$H$2:$H$66, "&lt;2000", Data!$M$2:$M$66, "&lt;"&amp;'Cumulative distributions'!$A45)/COUNTIFS(Data!$M$2:$M$66, "&gt;0", Data!$D$2:$D$66, "Futurist", Data!$H$2:$H$66, "&lt;2000")</f>
        <v>0</v>
      </c>
      <c r="J45">
        <f>COUNTIFS(Data!$D$2:$D$66, "Futurist", Data!$H$2:$H$66, "&gt;1999", Data!$M$2:$M$66, "&lt;"&amp;'Cumulative distributions'!$A45)/COUNTIFS(Data!$M$2:$M$66, "&gt;0", Data!$D$2:$D$66, "Futurist", Data!$H$2:$H$66, "&gt;1999")</f>
        <v>0</v>
      </c>
      <c r="K45">
        <f>COUNTIFS(Data!$D$2:$D$66, "Other", Data!$H$2:$H$66, "&lt;2000", Data!$M$2:$M$66, "&lt;"&amp;'Cumulative distributions'!$A45)/COUNTIFS(Data!$M$2:$M$66, "&gt;0", Data!$D$2:$D$66, "Other", Data!$H$2:$H$66, "&lt;2000")</f>
        <v>0.33333333333333331</v>
      </c>
      <c r="L45">
        <f>COUNTIFS(Data!$D$2:$D$66, "Other", Data!$H$2:$H$66, "&gt;1999", Data!$M$2:$M$66, "&lt;"&amp;'Cumulative distributions'!$A45)/COUNTIFS(Data!$M$2:$M$66, "&gt;0", Data!$D$2:$D$66, "Other", Data!$H$2:$H$66, "&gt;1999")</f>
        <v>0</v>
      </c>
      <c r="N45">
        <f>COUNTIFS(Data!$D$2:$D$66, "AGI", Data!$M$2:$M$66, "&lt;"&amp;'Cumulative distributions'!$A45)/COUNTIFS(Data!$M$2:$M$66, "&gt;0", Data!$D$2:$D$66, "AGI")</f>
        <v>0</v>
      </c>
      <c r="O45">
        <f>COUNTIFS(Data!$D$2:$D$66, "AI", Data!$M$2:$M$66, "&lt;"&amp;'Cumulative distributions'!$A45)/COUNTIFS(Data!$M$2:$M$66, "&gt;0", Data!$D$2:$D$66, "AI")</f>
        <v>0.22727272727272727</v>
      </c>
      <c r="P45">
        <f>COUNTIFS(Data!$D$2:$D$66, "Futurist", Data!$M$2:$M$66, "&lt;"&amp;'Cumulative distributions'!$A45)/COUNTIFS(Data!$M$2:$M$66, "&gt;0", Data!$D$2:$D$66, "Futurist")</f>
        <v>0</v>
      </c>
      <c r="Q45">
        <f>COUNTIFS(Data!$D$2:$D$66, "Other", Data!$M$2:$M$66, "&lt;"&amp;'Cumulative distributions'!$A45)/COUNTIFS(Data!$M$2:$M$66, "&gt;0", Data!$D$2:$D$66, "Other")</f>
        <v>0.125</v>
      </c>
      <c r="S45">
        <f>COUNTIFS(Data!$H$2:$H$66, "&lt;2000", Data!$M$2:$M$66, "&lt;"&amp;'Cumulative distributions'!$A45)/COUNTIFS(Data!$M$2:$M$66, "&gt;0", Data!$H$2:$H$66, "&lt;2000")</f>
        <v>0.33333333333333331</v>
      </c>
      <c r="T45">
        <f>COUNTIFS(Data!$H$2:$H$66, "&gt;1999", Data!$M$2:$M$66, "&lt;"&amp;'Cumulative distributions'!$A45)/COUNTIFS(Data!$M$2:$M$66, "&gt;0", Data!$H$2:$H$66, "&gt;1999")</f>
        <v>0</v>
      </c>
      <c r="V45">
        <f>COUNTIFS(Data!$AD$2:$AD$66, 1, Data!$H$2:$H$66, "&gt;1999", Data!$M$2:$M$66, "&lt;"&amp;'Cumulative distributions'!$A45)/COUNTIFS(Data!$M$2:$M$66, "&gt;0", Data!$AD$2:$AD$66, 1, Data!$H$2:$H$66, "&gt;1999")</f>
        <v>0</v>
      </c>
      <c r="W45">
        <f>COUNTIFS(Data!$AD$2:$AD$66, 0, Data!$H$2:$H$66, "&gt;1999", Data!$M$2:$M$66, "&lt;"&amp;'Cumulative distributions'!$A45)/COUNTIFS(Data!$M$2:$M$66, "&gt;0", Data!$AD$2:$AD$66, 0, Data!$H$2:$H$66, "&gt;1999")</f>
        <v>0</v>
      </c>
      <c r="AH45">
        <f t="shared" si="0"/>
        <v>0</v>
      </c>
    </row>
    <row r="46" spans="1:34">
      <c r="A46">
        <v>2004</v>
      </c>
      <c r="B46">
        <f>COUNTIF(Data!$M$2:$M$66, "&lt;" &amp; A46)/COUNT(Data!$M$2:$M$66)</f>
        <v>0.10344827586206896</v>
      </c>
      <c r="C46">
        <f>COUNTIF(Data!$L$2:$L$66, "&lt;" &amp; A46)/COUNT(Data!$L$2:$L$66)</f>
        <v>9.4339622641509441E-2</v>
      </c>
      <c r="E46">
        <f>COUNTIFS(Data!$D$2:$D$66, "AI", Data!$H$2:$H$66, "&lt;2000", Data!$M$2:$M$66, "&lt;"&amp;'Cumulative distributions'!$A46)/COUNTIFS(Data!$M$2:$M$66, "&gt;0", Data!$D$2:$D$66, "AI", Data!$H$2:$H$66, "&lt;2000")</f>
        <v>0.7142857142857143</v>
      </c>
      <c r="F46">
        <f>COUNTIFS(Data!$D$2:$D$66, "AI", Data!$H$2:$H$66, "&gt;1999", Data!$M$2:$M$66, "&lt;"&amp;'Cumulative distributions'!$A46)/COUNTIFS(Data!$M$2:$M$66, "&gt;0", Data!$D$2:$D$66, "AI", Data!$H$2:$H$66, "&gt;1999")</f>
        <v>0</v>
      </c>
      <c r="G46" t="e">
        <f>COUNTIFS(Data!$D$2:$D$66, "AGI", Data!$H$2:$H$66, "&lt;2000", Data!$M$2:$M$66, "&lt;"&amp;'Cumulative distributions'!$A46)/COUNTIFS(Data!$M$2:$M$66, "&gt;0", Data!$D$2:$D$66, "AGI", Data!$H$2:$H$66, "&lt;2000")</f>
        <v>#DIV/0!</v>
      </c>
      <c r="H46">
        <f>COUNTIFS(Data!$D$2:$D$66, "AGI", Data!$H$2:$H$66, "&gt;1999", Data!$M$2:$M$66, "&lt;"&amp;'Cumulative distributions'!$A46)/COUNTIFS(Data!$M$2:$M$66, "&gt;0", Data!$D$2:$D$66, "AGI", Data!$H$2:$H$66, "&gt;1999")</f>
        <v>0</v>
      </c>
      <c r="I46">
        <f>COUNTIFS(Data!$D$2:$D$66, "Futurist", Data!$H$2:$H$66, "&lt;2000", Data!$M$2:$M$66, "&lt;"&amp;'Cumulative distributions'!$A46)/COUNTIFS(Data!$M$2:$M$66, "&gt;0", Data!$D$2:$D$66, "Futurist", Data!$H$2:$H$66, "&lt;2000")</f>
        <v>0</v>
      </c>
      <c r="J46">
        <f>COUNTIFS(Data!$D$2:$D$66, "Futurist", Data!$H$2:$H$66, "&gt;1999", Data!$M$2:$M$66, "&lt;"&amp;'Cumulative distributions'!$A46)/COUNTIFS(Data!$M$2:$M$66, "&gt;0", Data!$D$2:$D$66, "Futurist", Data!$H$2:$H$66, "&gt;1999")</f>
        <v>0</v>
      </c>
      <c r="K46">
        <f>COUNTIFS(Data!$D$2:$D$66, "Other", Data!$H$2:$H$66, "&lt;2000", Data!$M$2:$M$66, "&lt;"&amp;'Cumulative distributions'!$A46)/COUNTIFS(Data!$M$2:$M$66, "&gt;0", Data!$D$2:$D$66, "Other", Data!$H$2:$H$66, "&lt;2000")</f>
        <v>0.33333333333333331</v>
      </c>
      <c r="L46">
        <f>COUNTIFS(Data!$D$2:$D$66, "Other", Data!$H$2:$H$66, "&gt;1999", Data!$M$2:$M$66, "&lt;"&amp;'Cumulative distributions'!$A46)/COUNTIFS(Data!$M$2:$M$66, "&gt;0", Data!$D$2:$D$66, "Other", Data!$H$2:$H$66, "&gt;1999")</f>
        <v>0</v>
      </c>
      <c r="N46">
        <f>COUNTIFS(Data!$D$2:$D$66, "AGI", Data!$M$2:$M$66, "&lt;"&amp;'Cumulative distributions'!$A46)/COUNTIFS(Data!$M$2:$M$66, "&gt;0", Data!$D$2:$D$66, "AGI")</f>
        <v>0</v>
      </c>
      <c r="O46">
        <f>COUNTIFS(Data!$D$2:$D$66, "AI", Data!$M$2:$M$66, "&lt;"&amp;'Cumulative distributions'!$A46)/COUNTIFS(Data!$M$2:$M$66, "&gt;0", Data!$D$2:$D$66, "AI")</f>
        <v>0.22727272727272727</v>
      </c>
      <c r="P46">
        <f>COUNTIFS(Data!$D$2:$D$66, "Futurist", Data!$M$2:$M$66, "&lt;"&amp;'Cumulative distributions'!$A46)/COUNTIFS(Data!$M$2:$M$66, "&gt;0", Data!$D$2:$D$66, "Futurist")</f>
        <v>0</v>
      </c>
      <c r="Q46">
        <f>COUNTIFS(Data!$D$2:$D$66, "Other", Data!$M$2:$M$66, "&lt;"&amp;'Cumulative distributions'!$A46)/COUNTIFS(Data!$M$2:$M$66, "&gt;0", Data!$D$2:$D$66, "Other")</f>
        <v>0.125</v>
      </c>
      <c r="S46">
        <f>COUNTIFS(Data!$H$2:$H$66, "&lt;2000", Data!$M$2:$M$66, "&lt;"&amp;'Cumulative distributions'!$A46)/COUNTIFS(Data!$M$2:$M$66, "&gt;0", Data!$H$2:$H$66, "&lt;2000")</f>
        <v>0.33333333333333331</v>
      </c>
      <c r="T46">
        <f>COUNTIFS(Data!$H$2:$H$66, "&gt;1999", Data!$M$2:$M$66, "&lt;"&amp;'Cumulative distributions'!$A46)/COUNTIFS(Data!$M$2:$M$66, "&gt;0", Data!$H$2:$H$66, "&gt;1999")</f>
        <v>0</v>
      </c>
      <c r="V46">
        <f>COUNTIFS(Data!$AD$2:$AD$66, 1, Data!$H$2:$H$66, "&gt;1999", Data!$M$2:$M$66, "&lt;"&amp;'Cumulative distributions'!$A46)/COUNTIFS(Data!$M$2:$M$66, "&gt;0", Data!$AD$2:$AD$66, 1, Data!$H$2:$H$66, "&gt;1999")</f>
        <v>0</v>
      </c>
      <c r="W46">
        <f>COUNTIFS(Data!$AD$2:$AD$66, 0, Data!$H$2:$H$66, "&gt;1999", Data!$M$2:$M$66, "&lt;"&amp;'Cumulative distributions'!$A46)/COUNTIFS(Data!$M$2:$M$66, "&gt;0", Data!$AD$2:$AD$66, 0, Data!$H$2:$H$66, "&gt;1999")</f>
        <v>0</v>
      </c>
      <c r="AH46">
        <f t="shared" si="0"/>
        <v>0</v>
      </c>
    </row>
    <row r="47" spans="1:34">
      <c r="A47">
        <v>2005</v>
      </c>
      <c r="B47">
        <f>COUNTIF(Data!$M$2:$M$66, "&lt;" &amp; A47)/COUNT(Data!$M$2:$M$66)</f>
        <v>0.10344827586206896</v>
      </c>
      <c r="C47">
        <f>COUNTIF(Data!$L$2:$L$66, "&lt;" &amp; A47)/COUNT(Data!$L$2:$L$66)</f>
        <v>0.11320754716981132</v>
      </c>
      <c r="E47">
        <f>COUNTIFS(Data!$D$2:$D$66, "AI", Data!$H$2:$H$66, "&lt;2000", Data!$M$2:$M$66, "&lt;"&amp;'Cumulative distributions'!$A47)/COUNTIFS(Data!$M$2:$M$66, "&gt;0", Data!$D$2:$D$66, "AI", Data!$H$2:$H$66, "&lt;2000")</f>
        <v>0.7142857142857143</v>
      </c>
      <c r="F47">
        <f>COUNTIFS(Data!$D$2:$D$66, "AI", Data!$H$2:$H$66, "&gt;1999", Data!$M$2:$M$66, "&lt;"&amp;'Cumulative distributions'!$A47)/COUNTIFS(Data!$M$2:$M$66, "&gt;0", Data!$D$2:$D$66, "AI", Data!$H$2:$H$66, "&gt;1999")</f>
        <v>0</v>
      </c>
      <c r="G47" t="e">
        <f>COUNTIFS(Data!$D$2:$D$66, "AGI", Data!$H$2:$H$66, "&lt;2000", Data!$M$2:$M$66, "&lt;"&amp;'Cumulative distributions'!$A47)/COUNTIFS(Data!$M$2:$M$66, "&gt;0", Data!$D$2:$D$66, "AGI", Data!$H$2:$H$66, "&lt;2000")</f>
        <v>#DIV/0!</v>
      </c>
      <c r="H47">
        <f>COUNTIFS(Data!$D$2:$D$66, "AGI", Data!$H$2:$H$66, "&gt;1999", Data!$M$2:$M$66, "&lt;"&amp;'Cumulative distributions'!$A47)/COUNTIFS(Data!$M$2:$M$66, "&gt;0", Data!$D$2:$D$66, "AGI", Data!$H$2:$H$66, "&gt;1999")</f>
        <v>0</v>
      </c>
      <c r="I47">
        <f>COUNTIFS(Data!$D$2:$D$66, "Futurist", Data!$H$2:$H$66, "&lt;2000", Data!$M$2:$M$66, "&lt;"&amp;'Cumulative distributions'!$A47)/COUNTIFS(Data!$M$2:$M$66, "&gt;0", Data!$D$2:$D$66, "Futurist", Data!$H$2:$H$66, "&lt;2000")</f>
        <v>0</v>
      </c>
      <c r="J47">
        <f>COUNTIFS(Data!$D$2:$D$66, "Futurist", Data!$H$2:$H$66, "&gt;1999", Data!$M$2:$M$66, "&lt;"&amp;'Cumulative distributions'!$A47)/COUNTIFS(Data!$M$2:$M$66, "&gt;0", Data!$D$2:$D$66, "Futurist", Data!$H$2:$H$66, "&gt;1999")</f>
        <v>0</v>
      </c>
      <c r="K47">
        <f>COUNTIFS(Data!$D$2:$D$66, "Other", Data!$H$2:$H$66, "&lt;2000", Data!$M$2:$M$66, "&lt;"&amp;'Cumulative distributions'!$A47)/COUNTIFS(Data!$M$2:$M$66, "&gt;0", Data!$D$2:$D$66, "Other", Data!$H$2:$H$66, "&lt;2000")</f>
        <v>0.33333333333333331</v>
      </c>
      <c r="L47">
        <f>COUNTIFS(Data!$D$2:$D$66, "Other", Data!$H$2:$H$66, "&gt;1999", Data!$M$2:$M$66, "&lt;"&amp;'Cumulative distributions'!$A47)/COUNTIFS(Data!$M$2:$M$66, "&gt;0", Data!$D$2:$D$66, "Other", Data!$H$2:$H$66, "&gt;1999")</f>
        <v>0</v>
      </c>
      <c r="N47">
        <f>COUNTIFS(Data!$D$2:$D$66, "AGI", Data!$M$2:$M$66, "&lt;"&amp;'Cumulative distributions'!$A47)/COUNTIFS(Data!$M$2:$M$66, "&gt;0", Data!$D$2:$D$66, "AGI")</f>
        <v>0</v>
      </c>
      <c r="O47">
        <f>COUNTIFS(Data!$D$2:$D$66, "AI", Data!$M$2:$M$66, "&lt;"&amp;'Cumulative distributions'!$A47)/COUNTIFS(Data!$M$2:$M$66, "&gt;0", Data!$D$2:$D$66, "AI")</f>
        <v>0.22727272727272727</v>
      </c>
      <c r="P47">
        <f>COUNTIFS(Data!$D$2:$D$66, "Futurist", Data!$M$2:$M$66, "&lt;"&amp;'Cumulative distributions'!$A47)/COUNTIFS(Data!$M$2:$M$66, "&gt;0", Data!$D$2:$D$66, "Futurist")</f>
        <v>0</v>
      </c>
      <c r="Q47">
        <f>COUNTIFS(Data!$D$2:$D$66, "Other", Data!$M$2:$M$66, "&lt;"&amp;'Cumulative distributions'!$A47)/COUNTIFS(Data!$M$2:$M$66, "&gt;0", Data!$D$2:$D$66, "Other")</f>
        <v>0.125</v>
      </c>
      <c r="S47">
        <f>COUNTIFS(Data!$H$2:$H$66, "&lt;2000", Data!$M$2:$M$66, "&lt;"&amp;'Cumulative distributions'!$A47)/COUNTIFS(Data!$M$2:$M$66, "&gt;0", Data!$H$2:$H$66, "&lt;2000")</f>
        <v>0.33333333333333331</v>
      </c>
      <c r="T47">
        <f>COUNTIFS(Data!$H$2:$H$66, "&gt;1999", Data!$M$2:$M$66, "&lt;"&amp;'Cumulative distributions'!$A47)/COUNTIFS(Data!$M$2:$M$66, "&gt;0", Data!$H$2:$H$66, "&gt;1999")</f>
        <v>0</v>
      </c>
      <c r="V47">
        <f>COUNTIFS(Data!$AD$2:$AD$66, 1, Data!$H$2:$H$66, "&gt;1999", Data!$M$2:$M$66, "&lt;"&amp;'Cumulative distributions'!$A47)/COUNTIFS(Data!$M$2:$M$66, "&gt;0", Data!$AD$2:$AD$66, 1, Data!$H$2:$H$66, "&gt;1999")</f>
        <v>0</v>
      </c>
      <c r="W47">
        <f>COUNTIFS(Data!$AD$2:$AD$66, 0, Data!$H$2:$H$66, "&gt;1999", Data!$M$2:$M$66, "&lt;"&amp;'Cumulative distributions'!$A47)/COUNTIFS(Data!$M$2:$M$66, "&gt;0", Data!$AD$2:$AD$66, 0, Data!$H$2:$H$66, "&gt;1999")</f>
        <v>0</v>
      </c>
      <c r="AH47">
        <f t="shared" si="0"/>
        <v>0</v>
      </c>
    </row>
    <row r="48" spans="1:34">
      <c r="A48">
        <v>2006</v>
      </c>
      <c r="B48">
        <f>COUNTIF(Data!$M$2:$M$66, "&lt;" &amp; A48)/COUNT(Data!$M$2:$M$66)</f>
        <v>0.10344827586206896</v>
      </c>
      <c r="C48">
        <f>COUNTIF(Data!$L$2:$L$66, "&lt;" &amp; A48)/COUNT(Data!$L$2:$L$66)</f>
        <v>0.13207547169811321</v>
      </c>
      <c r="E48">
        <f>COUNTIFS(Data!$D$2:$D$66, "AI", Data!$H$2:$H$66, "&lt;2000", Data!$M$2:$M$66, "&lt;"&amp;'Cumulative distributions'!$A48)/COUNTIFS(Data!$M$2:$M$66, "&gt;0", Data!$D$2:$D$66, "AI", Data!$H$2:$H$66, "&lt;2000")</f>
        <v>0.7142857142857143</v>
      </c>
      <c r="F48">
        <f>COUNTIFS(Data!$D$2:$D$66, "AI", Data!$H$2:$H$66, "&gt;1999", Data!$M$2:$M$66, "&lt;"&amp;'Cumulative distributions'!$A48)/COUNTIFS(Data!$M$2:$M$66, "&gt;0", Data!$D$2:$D$66, "AI", Data!$H$2:$H$66, "&gt;1999")</f>
        <v>0</v>
      </c>
      <c r="G48" t="e">
        <f>COUNTIFS(Data!$D$2:$D$66, "AGI", Data!$H$2:$H$66, "&lt;2000", Data!$M$2:$M$66, "&lt;"&amp;'Cumulative distributions'!$A48)/COUNTIFS(Data!$M$2:$M$66, "&gt;0", Data!$D$2:$D$66, "AGI", Data!$H$2:$H$66, "&lt;2000")</f>
        <v>#DIV/0!</v>
      </c>
      <c r="H48">
        <f>COUNTIFS(Data!$D$2:$D$66, "AGI", Data!$H$2:$H$66, "&gt;1999", Data!$M$2:$M$66, "&lt;"&amp;'Cumulative distributions'!$A48)/COUNTIFS(Data!$M$2:$M$66, "&gt;0", Data!$D$2:$D$66, "AGI", Data!$H$2:$H$66, "&gt;1999")</f>
        <v>0</v>
      </c>
      <c r="I48">
        <f>COUNTIFS(Data!$D$2:$D$66, "Futurist", Data!$H$2:$H$66, "&lt;2000", Data!$M$2:$M$66, "&lt;"&amp;'Cumulative distributions'!$A48)/COUNTIFS(Data!$M$2:$M$66, "&gt;0", Data!$D$2:$D$66, "Futurist", Data!$H$2:$H$66, "&lt;2000")</f>
        <v>0</v>
      </c>
      <c r="J48">
        <f>COUNTIFS(Data!$D$2:$D$66, "Futurist", Data!$H$2:$H$66, "&gt;1999", Data!$M$2:$M$66, "&lt;"&amp;'Cumulative distributions'!$A48)/COUNTIFS(Data!$M$2:$M$66, "&gt;0", Data!$D$2:$D$66, "Futurist", Data!$H$2:$H$66, "&gt;1999")</f>
        <v>0</v>
      </c>
      <c r="K48">
        <f>COUNTIFS(Data!$D$2:$D$66, "Other", Data!$H$2:$H$66, "&lt;2000", Data!$M$2:$M$66, "&lt;"&amp;'Cumulative distributions'!$A48)/COUNTIFS(Data!$M$2:$M$66, "&gt;0", Data!$D$2:$D$66, "Other", Data!$H$2:$H$66, "&lt;2000")</f>
        <v>0.33333333333333331</v>
      </c>
      <c r="L48">
        <f>COUNTIFS(Data!$D$2:$D$66, "Other", Data!$H$2:$H$66, "&gt;1999", Data!$M$2:$M$66, "&lt;"&amp;'Cumulative distributions'!$A48)/COUNTIFS(Data!$M$2:$M$66, "&gt;0", Data!$D$2:$D$66, "Other", Data!$H$2:$H$66, "&gt;1999")</f>
        <v>0</v>
      </c>
      <c r="N48">
        <f>COUNTIFS(Data!$D$2:$D$66, "AGI", Data!$M$2:$M$66, "&lt;"&amp;'Cumulative distributions'!$A48)/COUNTIFS(Data!$M$2:$M$66, "&gt;0", Data!$D$2:$D$66, "AGI")</f>
        <v>0</v>
      </c>
      <c r="O48">
        <f>COUNTIFS(Data!$D$2:$D$66, "AI", Data!$M$2:$M$66, "&lt;"&amp;'Cumulative distributions'!$A48)/COUNTIFS(Data!$M$2:$M$66, "&gt;0", Data!$D$2:$D$66, "AI")</f>
        <v>0.22727272727272727</v>
      </c>
      <c r="P48">
        <f>COUNTIFS(Data!$D$2:$D$66, "Futurist", Data!$M$2:$M$66, "&lt;"&amp;'Cumulative distributions'!$A48)/COUNTIFS(Data!$M$2:$M$66, "&gt;0", Data!$D$2:$D$66, "Futurist")</f>
        <v>0</v>
      </c>
      <c r="Q48">
        <f>COUNTIFS(Data!$D$2:$D$66, "Other", Data!$M$2:$M$66, "&lt;"&amp;'Cumulative distributions'!$A48)/COUNTIFS(Data!$M$2:$M$66, "&gt;0", Data!$D$2:$D$66, "Other")</f>
        <v>0.125</v>
      </c>
      <c r="S48">
        <f>COUNTIFS(Data!$H$2:$H$66, "&lt;2000", Data!$M$2:$M$66, "&lt;"&amp;'Cumulative distributions'!$A48)/COUNTIFS(Data!$M$2:$M$66, "&gt;0", Data!$H$2:$H$66, "&lt;2000")</f>
        <v>0.33333333333333331</v>
      </c>
      <c r="T48">
        <f>COUNTIFS(Data!$H$2:$H$66, "&gt;1999", Data!$M$2:$M$66, "&lt;"&amp;'Cumulative distributions'!$A48)/COUNTIFS(Data!$M$2:$M$66, "&gt;0", Data!$H$2:$H$66, "&gt;1999")</f>
        <v>0</v>
      </c>
      <c r="V48">
        <f>COUNTIFS(Data!$AD$2:$AD$66, 1, Data!$H$2:$H$66, "&gt;1999", Data!$M$2:$M$66, "&lt;"&amp;'Cumulative distributions'!$A48)/COUNTIFS(Data!$M$2:$M$66, "&gt;0", Data!$AD$2:$AD$66, 1, Data!$H$2:$H$66, "&gt;1999")</f>
        <v>0</v>
      </c>
      <c r="W48">
        <f>COUNTIFS(Data!$AD$2:$AD$66, 0, Data!$H$2:$H$66, "&gt;1999", Data!$M$2:$M$66, "&lt;"&amp;'Cumulative distributions'!$A48)/COUNTIFS(Data!$M$2:$M$66, "&gt;0", Data!$AD$2:$AD$66, 0, Data!$H$2:$H$66, "&gt;1999")</f>
        <v>0</v>
      </c>
      <c r="AH48">
        <f t="shared" si="0"/>
        <v>0</v>
      </c>
    </row>
    <row r="49" spans="1:34">
      <c r="A49">
        <v>2007</v>
      </c>
      <c r="B49">
        <f>COUNTIF(Data!$M$2:$M$66, "&lt;" &amp; A49)/COUNT(Data!$M$2:$M$66)</f>
        <v>0.10344827586206896</v>
      </c>
      <c r="C49">
        <f>COUNTIF(Data!$L$2:$L$66, "&lt;" &amp; A49)/COUNT(Data!$L$2:$L$66)</f>
        <v>0.13207547169811321</v>
      </c>
      <c r="E49">
        <f>COUNTIFS(Data!$D$2:$D$66, "AI", Data!$H$2:$H$66, "&lt;2000", Data!$M$2:$M$66, "&lt;"&amp;'Cumulative distributions'!$A49)/COUNTIFS(Data!$M$2:$M$66, "&gt;0", Data!$D$2:$D$66, "AI", Data!$H$2:$H$66, "&lt;2000")</f>
        <v>0.7142857142857143</v>
      </c>
      <c r="F49">
        <f>COUNTIFS(Data!$D$2:$D$66, "AI", Data!$H$2:$H$66, "&gt;1999", Data!$M$2:$M$66, "&lt;"&amp;'Cumulative distributions'!$A49)/COUNTIFS(Data!$M$2:$M$66, "&gt;0", Data!$D$2:$D$66, "AI", Data!$H$2:$H$66, "&gt;1999")</f>
        <v>0</v>
      </c>
      <c r="G49" t="e">
        <f>COUNTIFS(Data!$D$2:$D$66, "AGI", Data!$H$2:$H$66, "&lt;2000", Data!$M$2:$M$66, "&lt;"&amp;'Cumulative distributions'!$A49)/COUNTIFS(Data!$M$2:$M$66, "&gt;0", Data!$D$2:$D$66, "AGI", Data!$H$2:$H$66, "&lt;2000")</f>
        <v>#DIV/0!</v>
      </c>
      <c r="H49">
        <f>COUNTIFS(Data!$D$2:$D$66, "AGI", Data!$H$2:$H$66, "&gt;1999", Data!$M$2:$M$66, "&lt;"&amp;'Cumulative distributions'!$A49)/COUNTIFS(Data!$M$2:$M$66, "&gt;0", Data!$D$2:$D$66, "AGI", Data!$H$2:$H$66, "&gt;1999")</f>
        <v>0</v>
      </c>
      <c r="I49">
        <f>COUNTIFS(Data!$D$2:$D$66, "Futurist", Data!$H$2:$H$66, "&lt;2000", Data!$M$2:$M$66, "&lt;"&amp;'Cumulative distributions'!$A49)/COUNTIFS(Data!$M$2:$M$66, "&gt;0", Data!$D$2:$D$66, "Futurist", Data!$H$2:$H$66, "&lt;2000")</f>
        <v>0</v>
      </c>
      <c r="J49">
        <f>COUNTIFS(Data!$D$2:$D$66, "Futurist", Data!$H$2:$H$66, "&gt;1999", Data!$M$2:$M$66, "&lt;"&amp;'Cumulative distributions'!$A49)/COUNTIFS(Data!$M$2:$M$66, "&gt;0", Data!$D$2:$D$66, "Futurist", Data!$H$2:$H$66, "&gt;1999")</f>
        <v>0</v>
      </c>
      <c r="K49">
        <f>COUNTIFS(Data!$D$2:$D$66, "Other", Data!$H$2:$H$66, "&lt;2000", Data!$M$2:$M$66, "&lt;"&amp;'Cumulative distributions'!$A49)/COUNTIFS(Data!$M$2:$M$66, "&gt;0", Data!$D$2:$D$66, "Other", Data!$H$2:$H$66, "&lt;2000")</f>
        <v>0.33333333333333331</v>
      </c>
      <c r="L49">
        <f>COUNTIFS(Data!$D$2:$D$66, "Other", Data!$H$2:$H$66, "&gt;1999", Data!$M$2:$M$66, "&lt;"&amp;'Cumulative distributions'!$A49)/COUNTIFS(Data!$M$2:$M$66, "&gt;0", Data!$D$2:$D$66, "Other", Data!$H$2:$H$66, "&gt;1999")</f>
        <v>0</v>
      </c>
      <c r="N49">
        <f>COUNTIFS(Data!$D$2:$D$66, "AGI", Data!$M$2:$M$66, "&lt;"&amp;'Cumulative distributions'!$A49)/COUNTIFS(Data!$M$2:$M$66, "&gt;0", Data!$D$2:$D$66, "AGI")</f>
        <v>0</v>
      </c>
      <c r="O49">
        <f>COUNTIFS(Data!$D$2:$D$66, "AI", Data!$M$2:$M$66, "&lt;"&amp;'Cumulative distributions'!$A49)/COUNTIFS(Data!$M$2:$M$66, "&gt;0", Data!$D$2:$D$66, "AI")</f>
        <v>0.22727272727272727</v>
      </c>
      <c r="P49">
        <f>COUNTIFS(Data!$D$2:$D$66, "Futurist", Data!$M$2:$M$66, "&lt;"&amp;'Cumulative distributions'!$A49)/COUNTIFS(Data!$M$2:$M$66, "&gt;0", Data!$D$2:$D$66, "Futurist")</f>
        <v>0</v>
      </c>
      <c r="Q49">
        <f>COUNTIFS(Data!$D$2:$D$66, "Other", Data!$M$2:$M$66, "&lt;"&amp;'Cumulative distributions'!$A49)/COUNTIFS(Data!$M$2:$M$66, "&gt;0", Data!$D$2:$D$66, "Other")</f>
        <v>0.125</v>
      </c>
      <c r="S49">
        <f>COUNTIFS(Data!$H$2:$H$66, "&lt;2000", Data!$M$2:$M$66, "&lt;"&amp;'Cumulative distributions'!$A49)/COUNTIFS(Data!$M$2:$M$66, "&gt;0", Data!$H$2:$H$66, "&lt;2000")</f>
        <v>0.33333333333333331</v>
      </c>
      <c r="T49">
        <f>COUNTIFS(Data!$H$2:$H$66, "&gt;1999", Data!$M$2:$M$66, "&lt;"&amp;'Cumulative distributions'!$A49)/COUNTIFS(Data!$M$2:$M$66, "&gt;0", Data!$H$2:$H$66, "&gt;1999")</f>
        <v>0</v>
      </c>
      <c r="V49">
        <f>COUNTIFS(Data!$AD$2:$AD$66, 1, Data!$H$2:$H$66, "&gt;1999", Data!$M$2:$M$66, "&lt;"&amp;'Cumulative distributions'!$A49)/COUNTIFS(Data!$M$2:$M$66, "&gt;0", Data!$AD$2:$AD$66, 1, Data!$H$2:$H$66, "&gt;1999")</f>
        <v>0</v>
      </c>
      <c r="W49">
        <f>COUNTIFS(Data!$AD$2:$AD$66, 0, Data!$H$2:$H$66, "&gt;1999", Data!$M$2:$M$66, "&lt;"&amp;'Cumulative distributions'!$A49)/COUNTIFS(Data!$M$2:$M$66, "&gt;0", Data!$AD$2:$AD$66, 0, Data!$H$2:$H$66, "&gt;1999")</f>
        <v>0</v>
      </c>
      <c r="AH49">
        <f t="shared" si="0"/>
        <v>0</v>
      </c>
    </row>
    <row r="50" spans="1:34">
      <c r="A50">
        <v>2008</v>
      </c>
      <c r="B50">
        <f>COUNTIF(Data!$M$2:$M$66, "&lt;" &amp; A50)/COUNT(Data!$M$2:$M$66)</f>
        <v>0.10344827586206896</v>
      </c>
      <c r="C50">
        <f>COUNTIF(Data!$L$2:$L$66, "&lt;" &amp; A50)/COUNT(Data!$L$2:$L$66)</f>
        <v>0.13207547169811321</v>
      </c>
      <c r="E50">
        <f>COUNTIFS(Data!$D$2:$D$66, "AI", Data!$H$2:$H$66, "&lt;2000", Data!$M$2:$M$66, "&lt;"&amp;'Cumulative distributions'!$A50)/COUNTIFS(Data!$M$2:$M$66, "&gt;0", Data!$D$2:$D$66, "AI", Data!$H$2:$H$66, "&lt;2000")</f>
        <v>0.7142857142857143</v>
      </c>
      <c r="F50">
        <f>COUNTIFS(Data!$D$2:$D$66, "AI", Data!$H$2:$H$66, "&gt;1999", Data!$M$2:$M$66, "&lt;"&amp;'Cumulative distributions'!$A50)/COUNTIFS(Data!$M$2:$M$66, "&gt;0", Data!$D$2:$D$66, "AI", Data!$H$2:$H$66, "&gt;1999")</f>
        <v>0</v>
      </c>
      <c r="G50" t="e">
        <f>COUNTIFS(Data!$D$2:$D$66, "AGI", Data!$H$2:$H$66, "&lt;2000", Data!$M$2:$M$66, "&lt;"&amp;'Cumulative distributions'!$A50)/COUNTIFS(Data!$M$2:$M$66, "&gt;0", Data!$D$2:$D$66, "AGI", Data!$H$2:$H$66, "&lt;2000")</f>
        <v>#DIV/0!</v>
      </c>
      <c r="H50">
        <f>COUNTIFS(Data!$D$2:$D$66, "AGI", Data!$H$2:$H$66, "&gt;1999", Data!$M$2:$M$66, "&lt;"&amp;'Cumulative distributions'!$A50)/COUNTIFS(Data!$M$2:$M$66, "&gt;0", Data!$D$2:$D$66, "AGI", Data!$H$2:$H$66, "&gt;1999")</f>
        <v>0</v>
      </c>
      <c r="I50">
        <f>COUNTIFS(Data!$D$2:$D$66, "Futurist", Data!$H$2:$H$66, "&lt;2000", Data!$M$2:$M$66, "&lt;"&amp;'Cumulative distributions'!$A50)/COUNTIFS(Data!$M$2:$M$66, "&gt;0", Data!$D$2:$D$66, "Futurist", Data!$H$2:$H$66, "&lt;2000")</f>
        <v>0</v>
      </c>
      <c r="J50">
        <f>COUNTIFS(Data!$D$2:$D$66, "Futurist", Data!$H$2:$H$66, "&gt;1999", Data!$M$2:$M$66, "&lt;"&amp;'Cumulative distributions'!$A50)/COUNTIFS(Data!$M$2:$M$66, "&gt;0", Data!$D$2:$D$66, "Futurist", Data!$H$2:$H$66, "&gt;1999")</f>
        <v>0</v>
      </c>
      <c r="K50">
        <f>COUNTIFS(Data!$D$2:$D$66, "Other", Data!$H$2:$H$66, "&lt;2000", Data!$M$2:$M$66, "&lt;"&amp;'Cumulative distributions'!$A50)/COUNTIFS(Data!$M$2:$M$66, "&gt;0", Data!$D$2:$D$66, "Other", Data!$H$2:$H$66, "&lt;2000")</f>
        <v>0.33333333333333331</v>
      </c>
      <c r="L50">
        <f>COUNTIFS(Data!$D$2:$D$66, "Other", Data!$H$2:$H$66, "&gt;1999", Data!$M$2:$M$66, "&lt;"&amp;'Cumulative distributions'!$A50)/COUNTIFS(Data!$M$2:$M$66, "&gt;0", Data!$D$2:$D$66, "Other", Data!$H$2:$H$66, "&gt;1999")</f>
        <v>0</v>
      </c>
      <c r="N50">
        <f>COUNTIFS(Data!$D$2:$D$66, "AGI", Data!$M$2:$M$66, "&lt;"&amp;'Cumulative distributions'!$A50)/COUNTIFS(Data!$M$2:$M$66, "&gt;0", Data!$D$2:$D$66, "AGI")</f>
        <v>0</v>
      </c>
      <c r="O50">
        <f>COUNTIFS(Data!$D$2:$D$66, "AI", Data!$M$2:$M$66, "&lt;"&amp;'Cumulative distributions'!$A50)/COUNTIFS(Data!$M$2:$M$66, "&gt;0", Data!$D$2:$D$66, "AI")</f>
        <v>0.22727272727272727</v>
      </c>
      <c r="P50">
        <f>COUNTIFS(Data!$D$2:$D$66, "Futurist", Data!$M$2:$M$66, "&lt;"&amp;'Cumulative distributions'!$A50)/COUNTIFS(Data!$M$2:$M$66, "&gt;0", Data!$D$2:$D$66, "Futurist")</f>
        <v>0</v>
      </c>
      <c r="Q50">
        <f>COUNTIFS(Data!$D$2:$D$66, "Other", Data!$M$2:$M$66, "&lt;"&amp;'Cumulative distributions'!$A50)/COUNTIFS(Data!$M$2:$M$66, "&gt;0", Data!$D$2:$D$66, "Other")</f>
        <v>0.125</v>
      </c>
      <c r="S50">
        <f>COUNTIFS(Data!$H$2:$H$66, "&lt;2000", Data!$M$2:$M$66, "&lt;"&amp;'Cumulative distributions'!$A50)/COUNTIFS(Data!$M$2:$M$66, "&gt;0", Data!$H$2:$H$66, "&lt;2000")</f>
        <v>0.33333333333333331</v>
      </c>
      <c r="T50">
        <f>COUNTIFS(Data!$H$2:$H$66, "&gt;1999", Data!$M$2:$M$66, "&lt;"&amp;'Cumulative distributions'!$A50)/COUNTIFS(Data!$M$2:$M$66, "&gt;0", Data!$H$2:$H$66, "&gt;1999")</f>
        <v>0</v>
      </c>
      <c r="V50">
        <f>COUNTIFS(Data!$AD$2:$AD$66, 1, Data!$H$2:$H$66, "&gt;1999", Data!$M$2:$M$66, "&lt;"&amp;'Cumulative distributions'!$A50)/COUNTIFS(Data!$M$2:$M$66, "&gt;0", Data!$AD$2:$AD$66, 1, Data!$H$2:$H$66, "&gt;1999")</f>
        <v>0</v>
      </c>
      <c r="W50">
        <f>COUNTIFS(Data!$AD$2:$AD$66, 0, Data!$H$2:$H$66, "&gt;1999", Data!$M$2:$M$66, "&lt;"&amp;'Cumulative distributions'!$A50)/COUNTIFS(Data!$M$2:$M$66, "&gt;0", Data!$AD$2:$AD$66, 0, Data!$H$2:$H$66, "&gt;1999")</f>
        <v>0</v>
      </c>
      <c r="AH50">
        <f t="shared" si="0"/>
        <v>0</v>
      </c>
    </row>
    <row r="51" spans="1:34">
      <c r="A51">
        <v>2009</v>
      </c>
      <c r="B51">
        <f>COUNTIF(Data!$M$2:$M$66, "&lt;" &amp; A51)/COUNT(Data!$M$2:$M$66)</f>
        <v>0.10344827586206896</v>
      </c>
      <c r="C51">
        <f>COUNTIF(Data!$L$2:$L$66, "&lt;" &amp; A51)/COUNT(Data!$L$2:$L$66)</f>
        <v>0.13207547169811321</v>
      </c>
      <c r="E51">
        <f>COUNTIFS(Data!$D$2:$D$66, "AI", Data!$H$2:$H$66, "&lt;2000", Data!$M$2:$M$66, "&lt;"&amp;'Cumulative distributions'!$A51)/COUNTIFS(Data!$M$2:$M$66, "&gt;0", Data!$D$2:$D$66, "AI", Data!$H$2:$H$66, "&lt;2000")</f>
        <v>0.7142857142857143</v>
      </c>
      <c r="F51">
        <f>COUNTIFS(Data!$D$2:$D$66, "AI", Data!$H$2:$H$66, "&gt;1999", Data!$M$2:$M$66, "&lt;"&amp;'Cumulative distributions'!$A51)/COUNTIFS(Data!$M$2:$M$66, "&gt;0", Data!$D$2:$D$66, "AI", Data!$H$2:$H$66, "&gt;1999")</f>
        <v>0</v>
      </c>
      <c r="G51" t="e">
        <f>COUNTIFS(Data!$D$2:$D$66, "AGI", Data!$H$2:$H$66, "&lt;2000", Data!$M$2:$M$66, "&lt;"&amp;'Cumulative distributions'!$A51)/COUNTIFS(Data!$M$2:$M$66, "&gt;0", Data!$D$2:$D$66, "AGI", Data!$H$2:$H$66, "&lt;2000")</f>
        <v>#DIV/0!</v>
      </c>
      <c r="H51">
        <f>COUNTIFS(Data!$D$2:$D$66, "AGI", Data!$H$2:$H$66, "&gt;1999", Data!$M$2:$M$66, "&lt;"&amp;'Cumulative distributions'!$A51)/COUNTIFS(Data!$M$2:$M$66, "&gt;0", Data!$D$2:$D$66, "AGI", Data!$H$2:$H$66, "&gt;1999")</f>
        <v>0</v>
      </c>
      <c r="I51">
        <f>COUNTIFS(Data!$D$2:$D$66, "Futurist", Data!$H$2:$H$66, "&lt;2000", Data!$M$2:$M$66, "&lt;"&amp;'Cumulative distributions'!$A51)/COUNTIFS(Data!$M$2:$M$66, "&gt;0", Data!$D$2:$D$66, "Futurist", Data!$H$2:$H$66, "&lt;2000")</f>
        <v>0</v>
      </c>
      <c r="J51">
        <f>COUNTIFS(Data!$D$2:$D$66, "Futurist", Data!$H$2:$H$66, "&gt;1999", Data!$M$2:$M$66, "&lt;"&amp;'Cumulative distributions'!$A51)/COUNTIFS(Data!$M$2:$M$66, "&gt;0", Data!$D$2:$D$66, "Futurist", Data!$H$2:$H$66, "&gt;1999")</f>
        <v>0</v>
      </c>
      <c r="K51">
        <f>COUNTIFS(Data!$D$2:$D$66, "Other", Data!$H$2:$H$66, "&lt;2000", Data!$M$2:$M$66, "&lt;"&amp;'Cumulative distributions'!$A51)/COUNTIFS(Data!$M$2:$M$66, "&gt;0", Data!$D$2:$D$66, "Other", Data!$H$2:$H$66, "&lt;2000")</f>
        <v>0.33333333333333331</v>
      </c>
      <c r="L51">
        <f>COUNTIFS(Data!$D$2:$D$66, "Other", Data!$H$2:$H$66, "&gt;1999", Data!$M$2:$M$66, "&lt;"&amp;'Cumulative distributions'!$A51)/COUNTIFS(Data!$M$2:$M$66, "&gt;0", Data!$D$2:$D$66, "Other", Data!$H$2:$H$66, "&gt;1999")</f>
        <v>0</v>
      </c>
      <c r="N51">
        <f>COUNTIFS(Data!$D$2:$D$66, "AGI", Data!$M$2:$M$66, "&lt;"&amp;'Cumulative distributions'!$A51)/COUNTIFS(Data!$M$2:$M$66, "&gt;0", Data!$D$2:$D$66, "AGI")</f>
        <v>0</v>
      </c>
      <c r="O51">
        <f>COUNTIFS(Data!$D$2:$D$66, "AI", Data!$M$2:$M$66, "&lt;"&amp;'Cumulative distributions'!$A51)/COUNTIFS(Data!$M$2:$M$66, "&gt;0", Data!$D$2:$D$66, "AI")</f>
        <v>0.22727272727272727</v>
      </c>
      <c r="P51">
        <f>COUNTIFS(Data!$D$2:$D$66, "Futurist", Data!$M$2:$M$66, "&lt;"&amp;'Cumulative distributions'!$A51)/COUNTIFS(Data!$M$2:$M$66, "&gt;0", Data!$D$2:$D$66, "Futurist")</f>
        <v>0</v>
      </c>
      <c r="Q51">
        <f>COUNTIFS(Data!$D$2:$D$66, "Other", Data!$M$2:$M$66, "&lt;"&amp;'Cumulative distributions'!$A51)/COUNTIFS(Data!$M$2:$M$66, "&gt;0", Data!$D$2:$D$66, "Other")</f>
        <v>0.125</v>
      </c>
      <c r="S51">
        <f>COUNTIFS(Data!$H$2:$H$66, "&lt;2000", Data!$M$2:$M$66, "&lt;"&amp;'Cumulative distributions'!$A51)/COUNTIFS(Data!$M$2:$M$66, "&gt;0", Data!$H$2:$H$66, "&lt;2000")</f>
        <v>0.33333333333333331</v>
      </c>
      <c r="T51">
        <f>COUNTIFS(Data!$H$2:$H$66, "&gt;1999", Data!$M$2:$M$66, "&lt;"&amp;'Cumulative distributions'!$A51)/COUNTIFS(Data!$M$2:$M$66, "&gt;0", Data!$H$2:$H$66, "&gt;1999")</f>
        <v>0</v>
      </c>
      <c r="V51">
        <f>COUNTIFS(Data!$AD$2:$AD$66, 1, Data!$H$2:$H$66, "&gt;1999", Data!$M$2:$M$66, "&lt;"&amp;'Cumulative distributions'!$A51)/COUNTIFS(Data!$M$2:$M$66, "&gt;0", Data!$AD$2:$AD$66, 1, Data!$H$2:$H$66, "&gt;1999")</f>
        <v>0</v>
      </c>
      <c r="W51">
        <f>COUNTIFS(Data!$AD$2:$AD$66, 0, Data!$H$2:$H$66, "&gt;1999", Data!$M$2:$M$66, "&lt;"&amp;'Cumulative distributions'!$A51)/COUNTIFS(Data!$M$2:$M$66, "&gt;0", Data!$AD$2:$AD$66, 0, Data!$H$2:$H$66, "&gt;1999")</f>
        <v>0</v>
      </c>
      <c r="AH51">
        <f t="shared" si="0"/>
        <v>0</v>
      </c>
    </row>
    <row r="52" spans="1:34">
      <c r="A52">
        <v>2010</v>
      </c>
      <c r="B52">
        <f>COUNTIF(Data!$M$2:$M$66, "&lt;" &amp; A52)/COUNT(Data!$M$2:$M$66)</f>
        <v>0.10344827586206896</v>
      </c>
      <c r="C52">
        <f>COUNTIF(Data!$L$2:$L$66, "&lt;" &amp; A52)/COUNT(Data!$L$2:$L$66)</f>
        <v>0.15094339622641509</v>
      </c>
      <c r="E52">
        <f>COUNTIFS(Data!$D$2:$D$66, "AI", Data!$H$2:$H$66, "&lt;2000", Data!$M$2:$M$66, "&lt;"&amp;'Cumulative distributions'!$A52)/COUNTIFS(Data!$M$2:$M$66, "&gt;0", Data!$D$2:$D$66, "AI", Data!$H$2:$H$66, "&lt;2000")</f>
        <v>0.7142857142857143</v>
      </c>
      <c r="F52">
        <f>COUNTIFS(Data!$D$2:$D$66, "AI", Data!$H$2:$H$66, "&gt;1999", Data!$M$2:$M$66, "&lt;"&amp;'Cumulative distributions'!$A52)/COUNTIFS(Data!$M$2:$M$66, "&gt;0", Data!$D$2:$D$66, "AI", Data!$H$2:$H$66, "&gt;1999")</f>
        <v>0</v>
      </c>
      <c r="G52" t="e">
        <f>COUNTIFS(Data!$D$2:$D$66, "AGI", Data!$H$2:$H$66, "&lt;2000", Data!$M$2:$M$66, "&lt;"&amp;'Cumulative distributions'!$A52)/COUNTIFS(Data!$M$2:$M$66, "&gt;0", Data!$D$2:$D$66, "AGI", Data!$H$2:$H$66, "&lt;2000")</f>
        <v>#DIV/0!</v>
      </c>
      <c r="H52">
        <f>COUNTIFS(Data!$D$2:$D$66, "AGI", Data!$H$2:$H$66, "&gt;1999", Data!$M$2:$M$66, "&lt;"&amp;'Cumulative distributions'!$A52)/COUNTIFS(Data!$M$2:$M$66, "&gt;0", Data!$D$2:$D$66, "AGI", Data!$H$2:$H$66, "&gt;1999")</f>
        <v>0</v>
      </c>
      <c r="I52">
        <f>COUNTIFS(Data!$D$2:$D$66, "Futurist", Data!$H$2:$H$66, "&lt;2000", Data!$M$2:$M$66, "&lt;"&amp;'Cumulative distributions'!$A52)/COUNTIFS(Data!$M$2:$M$66, "&gt;0", Data!$D$2:$D$66, "Futurist", Data!$H$2:$H$66, "&lt;2000")</f>
        <v>0</v>
      </c>
      <c r="J52">
        <f>COUNTIFS(Data!$D$2:$D$66, "Futurist", Data!$H$2:$H$66, "&gt;1999", Data!$M$2:$M$66, "&lt;"&amp;'Cumulative distributions'!$A52)/COUNTIFS(Data!$M$2:$M$66, "&gt;0", Data!$D$2:$D$66, "Futurist", Data!$H$2:$H$66, "&gt;1999")</f>
        <v>0</v>
      </c>
      <c r="K52">
        <f>COUNTIFS(Data!$D$2:$D$66, "Other", Data!$H$2:$H$66, "&lt;2000", Data!$M$2:$M$66, "&lt;"&amp;'Cumulative distributions'!$A52)/COUNTIFS(Data!$M$2:$M$66, "&gt;0", Data!$D$2:$D$66, "Other", Data!$H$2:$H$66, "&lt;2000")</f>
        <v>0.33333333333333331</v>
      </c>
      <c r="L52">
        <f>COUNTIFS(Data!$D$2:$D$66, "Other", Data!$H$2:$H$66, "&gt;1999", Data!$M$2:$M$66, "&lt;"&amp;'Cumulative distributions'!$A52)/COUNTIFS(Data!$M$2:$M$66, "&gt;0", Data!$D$2:$D$66, "Other", Data!$H$2:$H$66, "&gt;1999")</f>
        <v>0</v>
      </c>
      <c r="N52">
        <f>COUNTIFS(Data!$D$2:$D$66, "AGI", Data!$M$2:$M$66, "&lt;"&amp;'Cumulative distributions'!$A52)/COUNTIFS(Data!$M$2:$M$66, "&gt;0", Data!$D$2:$D$66, "AGI")</f>
        <v>0</v>
      </c>
      <c r="O52">
        <f>COUNTIFS(Data!$D$2:$D$66, "AI", Data!$M$2:$M$66, "&lt;"&amp;'Cumulative distributions'!$A52)/COUNTIFS(Data!$M$2:$M$66, "&gt;0", Data!$D$2:$D$66, "AI")</f>
        <v>0.22727272727272727</v>
      </c>
      <c r="P52">
        <f>COUNTIFS(Data!$D$2:$D$66, "Futurist", Data!$M$2:$M$66, "&lt;"&amp;'Cumulative distributions'!$A52)/COUNTIFS(Data!$M$2:$M$66, "&gt;0", Data!$D$2:$D$66, "Futurist")</f>
        <v>0</v>
      </c>
      <c r="Q52">
        <f>COUNTIFS(Data!$D$2:$D$66, "Other", Data!$M$2:$M$66, "&lt;"&amp;'Cumulative distributions'!$A52)/COUNTIFS(Data!$M$2:$M$66, "&gt;0", Data!$D$2:$D$66, "Other")</f>
        <v>0.125</v>
      </c>
      <c r="S52">
        <f>COUNTIFS(Data!$H$2:$H$66, "&lt;2000", Data!$M$2:$M$66, "&lt;"&amp;'Cumulative distributions'!$A52)/COUNTIFS(Data!$M$2:$M$66, "&gt;0", Data!$H$2:$H$66, "&lt;2000")</f>
        <v>0.33333333333333331</v>
      </c>
      <c r="T52">
        <f>COUNTIFS(Data!$H$2:$H$66, "&gt;1999", Data!$M$2:$M$66, "&lt;"&amp;'Cumulative distributions'!$A52)/COUNTIFS(Data!$M$2:$M$66, "&gt;0", Data!$H$2:$H$66, "&gt;1999")</f>
        <v>0</v>
      </c>
      <c r="V52">
        <f>COUNTIFS(Data!$AD$2:$AD$66, 1, Data!$H$2:$H$66, "&gt;1999", Data!$M$2:$M$66, "&lt;"&amp;'Cumulative distributions'!$A52)/COUNTIFS(Data!$M$2:$M$66, "&gt;0", Data!$AD$2:$AD$66, 1, Data!$H$2:$H$66, "&gt;1999")</f>
        <v>0</v>
      </c>
      <c r="W52">
        <f>COUNTIFS(Data!$AD$2:$AD$66, 0, Data!$H$2:$H$66, "&gt;1999", Data!$M$2:$M$66, "&lt;"&amp;'Cumulative distributions'!$A52)/COUNTIFS(Data!$M$2:$M$66, "&gt;0", Data!$AD$2:$AD$66, 0, Data!$H$2:$H$66, "&gt;1999")</f>
        <v>0</v>
      </c>
      <c r="AH52">
        <f t="shared" si="0"/>
        <v>0</v>
      </c>
    </row>
    <row r="53" spans="1:34">
      <c r="A53">
        <v>2011</v>
      </c>
      <c r="B53">
        <f>COUNTIF(Data!$M$2:$M$66, "&lt;" &amp; A53)/COUNT(Data!$M$2:$M$66)</f>
        <v>0.1206896551724138</v>
      </c>
      <c r="C53">
        <f>COUNTIF(Data!$L$2:$L$66, "&lt;" &amp; A53)/COUNT(Data!$L$2:$L$66)</f>
        <v>0.16981132075471697</v>
      </c>
      <c r="E53">
        <f>COUNTIFS(Data!$D$2:$D$66, "AI", Data!$H$2:$H$66, "&lt;2000", Data!$M$2:$M$66, "&lt;"&amp;'Cumulative distributions'!$A53)/COUNTIFS(Data!$M$2:$M$66, "&gt;0", Data!$D$2:$D$66, "AI", Data!$H$2:$H$66, "&lt;2000")</f>
        <v>0.7142857142857143</v>
      </c>
      <c r="F53">
        <f>COUNTIFS(Data!$D$2:$D$66, "AI", Data!$H$2:$H$66, "&gt;1999", Data!$M$2:$M$66, "&lt;"&amp;'Cumulative distributions'!$A53)/COUNTIFS(Data!$M$2:$M$66, "&gt;0", Data!$D$2:$D$66, "AI", Data!$H$2:$H$66, "&gt;1999")</f>
        <v>0</v>
      </c>
      <c r="G53" t="e">
        <f>COUNTIFS(Data!$D$2:$D$66, "AGI", Data!$H$2:$H$66, "&lt;2000", Data!$M$2:$M$66, "&lt;"&amp;'Cumulative distributions'!$A53)/COUNTIFS(Data!$M$2:$M$66, "&gt;0", Data!$D$2:$D$66, "AGI", Data!$H$2:$H$66, "&lt;2000")</f>
        <v>#DIV/0!</v>
      </c>
      <c r="H53">
        <f>COUNTIFS(Data!$D$2:$D$66, "AGI", Data!$H$2:$H$66, "&gt;1999", Data!$M$2:$M$66, "&lt;"&amp;'Cumulative distributions'!$A53)/COUNTIFS(Data!$M$2:$M$66, "&gt;0", Data!$D$2:$D$66, "AGI", Data!$H$2:$H$66, "&gt;1999")</f>
        <v>0</v>
      </c>
      <c r="I53">
        <f>COUNTIFS(Data!$D$2:$D$66, "Futurist", Data!$H$2:$H$66, "&lt;2000", Data!$M$2:$M$66, "&lt;"&amp;'Cumulative distributions'!$A53)/COUNTIFS(Data!$M$2:$M$66, "&gt;0", Data!$D$2:$D$66, "Futurist", Data!$H$2:$H$66, "&lt;2000")</f>
        <v>0.125</v>
      </c>
      <c r="J53">
        <f>COUNTIFS(Data!$D$2:$D$66, "Futurist", Data!$H$2:$H$66, "&gt;1999", Data!$M$2:$M$66, "&lt;"&amp;'Cumulative distributions'!$A53)/COUNTIFS(Data!$M$2:$M$66, "&gt;0", Data!$D$2:$D$66, "Futurist", Data!$H$2:$H$66, "&gt;1999")</f>
        <v>0</v>
      </c>
      <c r="K53">
        <f>COUNTIFS(Data!$D$2:$D$66, "Other", Data!$H$2:$H$66, "&lt;2000", Data!$M$2:$M$66, "&lt;"&amp;'Cumulative distributions'!$A53)/COUNTIFS(Data!$M$2:$M$66, "&gt;0", Data!$D$2:$D$66, "Other", Data!$H$2:$H$66, "&lt;2000")</f>
        <v>0.33333333333333331</v>
      </c>
      <c r="L53">
        <f>COUNTIFS(Data!$D$2:$D$66, "Other", Data!$H$2:$H$66, "&gt;1999", Data!$M$2:$M$66, "&lt;"&amp;'Cumulative distributions'!$A53)/COUNTIFS(Data!$M$2:$M$66, "&gt;0", Data!$D$2:$D$66, "Other", Data!$H$2:$H$66, "&gt;1999")</f>
        <v>0</v>
      </c>
      <c r="N53">
        <f>COUNTIFS(Data!$D$2:$D$66, "AGI", Data!$M$2:$M$66, "&lt;"&amp;'Cumulative distributions'!$A53)/COUNTIFS(Data!$M$2:$M$66, "&gt;0", Data!$D$2:$D$66, "AGI")</f>
        <v>0</v>
      </c>
      <c r="O53">
        <f>COUNTIFS(Data!$D$2:$D$66, "AI", Data!$M$2:$M$66, "&lt;"&amp;'Cumulative distributions'!$A53)/COUNTIFS(Data!$M$2:$M$66, "&gt;0", Data!$D$2:$D$66, "AI")</f>
        <v>0.22727272727272727</v>
      </c>
      <c r="P53">
        <f>COUNTIFS(Data!$D$2:$D$66, "Futurist", Data!$M$2:$M$66, "&lt;"&amp;'Cumulative distributions'!$A53)/COUNTIFS(Data!$M$2:$M$66, "&gt;0", Data!$D$2:$D$66, "Futurist")</f>
        <v>6.6666666666666666E-2</v>
      </c>
      <c r="Q53">
        <f>COUNTIFS(Data!$D$2:$D$66, "Other", Data!$M$2:$M$66, "&lt;"&amp;'Cumulative distributions'!$A53)/COUNTIFS(Data!$M$2:$M$66, "&gt;0", Data!$D$2:$D$66, "Other")</f>
        <v>0.125</v>
      </c>
      <c r="S53">
        <f>COUNTIFS(Data!$H$2:$H$66, "&lt;2000", Data!$M$2:$M$66, "&lt;"&amp;'Cumulative distributions'!$A53)/COUNTIFS(Data!$M$2:$M$66, "&gt;0", Data!$H$2:$H$66, "&lt;2000")</f>
        <v>0.3888888888888889</v>
      </c>
      <c r="T53">
        <f>COUNTIFS(Data!$H$2:$H$66, "&gt;1999", Data!$M$2:$M$66, "&lt;"&amp;'Cumulative distributions'!$A53)/COUNTIFS(Data!$M$2:$M$66, "&gt;0", Data!$H$2:$H$66, "&gt;1999")</f>
        <v>0</v>
      </c>
      <c r="V53">
        <f>COUNTIFS(Data!$AD$2:$AD$66, 1, Data!$H$2:$H$66, "&gt;1999", Data!$M$2:$M$66, "&lt;"&amp;'Cumulative distributions'!$A53)/COUNTIFS(Data!$M$2:$M$66, "&gt;0", Data!$AD$2:$AD$66, 1, Data!$H$2:$H$66, "&gt;1999")</f>
        <v>0</v>
      </c>
      <c r="W53">
        <f>COUNTIFS(Data!$AD$2:$AD$66, 0, Data!$H$2:$H$66, "&gt;1999", Data!$M$2:$M$66, "&lt;"&amp;'Cumulative distributions'!$A53)/COUNTIFS(Data!$M$2:$M$66, "&gt;0", Data!$AD$2:$AD$66, 0, Data!$H$2:$H$66, "&gt;1999")</f>
        <v>0</v>
      </c>
      <c r="AH53">
        <f t="shared" si="0"/>
        <v>0</v>
      </c>
    </row>
    <row r="54" spans="1:34">
      <c r="A54">
        <v>2012</v>
      </c>
      <c r="B54">
        <f>COUNTIF(Data!$M$2:$M$66, "&lt;" &amp; A54)/COUNT(Data!$M$2:$M$66)</f>
        <v>0.1206896551724138</v>
      </c>
      <c r="C54">
        <f>COUNTIF(Data!$L$2:$L$66, "&lt;" &amp; A54)/COUNT(Data!$L$2:$L$66)</f>
        <v>0.16981132075471697</v>
      </c>
      <c r="E54">
        <f>COUNTIFS(Data!$D$2:$D$66, "AI", Data!$H$2:$H$66, "&lt;2000", Data!$M$2:$M$66, "&lt;"&amp;'Cumulative distributions'!$A54)/COUNTIFS(Data!$M$2:$M$66, "&gt;0", Data!$D$2:$D$66, "AI", Data!$H$2:$H$66, "&lt;2000")</f>
        <v>0.7142857142857143</v>
      </c>
      <c r="F54">
        <f>COUNTIFS(Data!$D$2:$D$66, "AI", Data!$H$2:$H$66, "&gt;1999", Data!$M$2:$M$66, "&lt;"&amp;'Cumulative distributions'!$A54)/COUNTIFS(Data!$M$2:$M$66, "&gt;0", Data!$D$2:$D$66, "AI", Data!$H$2:$H$66, "&gt;1999")</f>
        <v>0</v>
      </c>
      <c r="G54" t="e">
        <f>COUNTIFS(Data!$D$2:$D$66, "AGI", Data!$H$2:$H$66, "&lt;2000", Data!$M$2:$M$66, "&lt;"&amp;'Cumulative distributions'!$A54)/COUNTIFS(Data!$M$2:$M$66, "&gt;0", Data!$D$2:$D$66, "AGI", Data!$H$2:$H$66, "&lt;2000")</f>
        <v>#DIV/0!</v>
      </c>
      <c r="H54">
        <f>COUNTIFS(Data!$D$2:$D$66, "AGI", Data!$H$2:$H$66, "&gt;1999", Data!$M$2:$M$66, "&lt;"&amp;'Cumulative distributions'!$A54)/COUNTIFS(Data!$M$2:$M$66, "&gt;0", Data!$D$2:$D$66, "AGI", Data!$H$2:$H$66, "&gt;1999")</f>
        <v>0</v>
      </c>
      <c r="I54">
        <f>COUNTIFS(Data!$D$2:$D$66, "Futurist", Data!$H$2:$H$66, "&lt;2000", Data!$M$2:$M$66, "&lt;"&amp;'Cumulative distributions'!$A54)/COUNTIFS(Data!$M$2:$M$66, "&gt;0", Data!$D$2:$D$66, "Futurist", Data!$H$2:$H$66, "&lt;2000")</f>
        <v>0.125</v>
      </c>
      <c r="J54">
        <f>COUNTIFS(Data!$D$2:$D$66, "Futurist", Data!$H$2:$H$66, "&gt;1999", Data!$M$2:$M$66, "&lt;"&amp;'Cumulative distributions'!$A54)/COUNTIFS(Data!$M$2:$M$66, "&gt;0", Data!$D$2:$D$66, "Futurist", Data!$H$2:$H$66, "&gt;1999")</f>
        <v>0</v>
      </c>
      <c r="K54">
        <f>COUNTIFS(Data!$D$2:$D$66, "Other", Data!$H$2:$H$66, "&lt;2000", Data!$M$2:$M$66, "&lt;"&amp;'Cumulative distributions'!$A54)/COUNTIFS(Data!$M$2:$M$66, "&gt;0", Data!$D$2:$D$66, "Other", Data!$H$2:$H$66, "&lt;2000")</f>
        <v>0.33333333333333331</v>
      </c>
      <c r="L54">
        <f>COUNTIFS(Data!$D$2:$D$66, "Other", Data!$H$2:$H$66, "&gt;1999", Data!$M$2:$M$66, "&lt;"&amp;'Cumulative distributions'!$A54)/COUNTIFS(Data!$M$2:$M$66, "&gt;0", Data!$D$2:$D$66, "Other", Data!$H$2:$H$66, "&gt;1999")</f>
        <v>0</v>
      </c>
      <c r="N54">
        <f>COUNTIFS(Data!$D$2:$D$66, "AGI", Data!$M$2:$M$66, "&lt;"&amp;'Cumulative distributions'!$A54)/COUNTIFS(Data!$M$2:$M$66, "&gt;0", Data!$D$2:$D$66, "AGI")</f>
        <v>0</v>
      </c>
      <c r="O54">
        <f>COUNTIFS(Data!$D$2:$D$66, "AI", Data!$M$2:$M$66, "&lt;"&amp;'Cumulative distributions'!$A54)/COUNTIFS(Data!$M$2:$M$66, "&gt;0", Data!$D$2:$D$66, "AI")</f>
        <v>0.22727272727272727</v>
      </c>
      <c r="P54">
        <f>COUNTIFS(Data!$D$2:$D$66, "Futurist", Data!$M$2:$M$66, "&lt;"&amp;'Cumulative distributions'!$A54)/COUNTIFS(Data!$M$2:$M$66, "&gt;0", Data!$D$2:$D$66, "Futurist")</f>
        <v>6.6666666666666666E-2</v>
      </c>
      <c r="Q54">
        <f>COUNTIFS(Data!$D$2:$D$66, "Other", Data!$M$2:$M$66, "&lt;"&amp;'Cumulative distributions'!$A54)/COUNTIFS(Data!$M$2:$M$66, "&gt;0", Data!$D$2:$D$66, "Other")</f>
        <v>0.125</v>
      </c>
      <c r="S54">
        <f>COUNTIFS(Data!$H$2:$H$66, "&lt;2000", Data!$M$2:$M$66, "&lt;"&amp;'Cumulative distributions'!$A54)/COUNTIFS(Data!$M$2:$M$66, "&gt;0", Data!$H$2:$H$66, "&lt;2000")</f>
        <v>0.3888888888888889</v>
      </c>
      <c r="T54">
        <f>COUNTIFS(Data!$H$2:$H$66, "&gt;1999", Data!$M$2:$M$66, "&lt;"&amp;'Cumulative distributions'!$A54)/COUNTIFS(Data!$M$2:$M$66, "&gt;0", Data!$H$2:$H$66, "&gt;1999")</f>
        <v>0</v>
      </c>
      <c r="V54">
        <f>COUNTIFS(Data!$AD$2:$AD$66, 1, Data!$H$2:$H$66, "&gt;1999", Data!$M$2:$M$66, "&lt;"&amp;'Cumulative distributions'!$A54)/COUNTIFS(Data!$M$2:$M$66, "&gt;0", Data!$AD$2:$AD$66, 1, Data!$H$2:$H$66, "&gt;1999")</f>
        <v>0</v>
      </c>
      <c r="W54">
        <f>COUNTIFS(Data!$AD$2:$AD$66, 0, Data!$H$2:$H$66, "&gt;1999", Data!$M$2:$M$66, "&lt;"&amp;'Cumulative distributions'!$A54)/COUNTIFS(Data!$M$2:$M$66, "&gt;0", Data!$AD$2:$AD$66, 0, Data!$H$2:$H$66, "&gt;1999")</f>
        <v>0</v>
      </c>
      <c r="AH54">
        <f t="shared" si="0"/>
        <v>0</v>
      </c>
    </row>
    <row r="55" spans="1:34">
      <c r="A55">
        <v>2013</v>
      </c>
      <c r="B55">
        <f>COUNTIF(Data!$M$2:$M$66, "&lt;" &amp; A55)/COUNT(Data!$M$2:$M$66)</f>
        <v>0.1206896551724138</v>
      </c>
      <c r="C55">
        <f>COUNTIF(Data!$L$2:$L$66, "&lt;" &amp; A55)/COUNT(Data!$L$2:$L$66)</f>
        <v>0.16981132075471697</v>
      </c>
      <c r="E55">
        <f>COUNTIFS(Data!$D$2:$D$66, "AI", Data!$H$2:$H$66, "&lt;2000", Data!$M$2:$M$66, "&lt;"&amp;'Cumulative distributions'!$A55)/COUNTIFS(Data!$M$2:$M$66, "&gt;0", Data!$D$2:$D$66, "AI", Data!$H$2:$H$66, "&lt;2000")</f>
        <v>0.7142857142857143</v>
      </c>
      <c r="F55">
        <f>COUNTIFS(Data!$D$2:$D$66, "AI", Data!$H$2:$H$66, "&gt;1999", Data!$M$2:$M$66, "&lt;"&amp;'Cumulative distributions'!$A55)/COUNTIFS(Data!$M$2:$M$66, "&gt;0", Data!$D$2:$D$66, "AI", Data!$H$2:$H$66, "&gt;1999")</f>
        <v>0</v>
      </c>
      <c r="G55" t="e">
        <f>COUNTIFS(Data!$D$2:$D$66, "AGI", Data!$H$2:$H$66, "&lt;2000", Data!$M$2:$M$66, "&lt;"&amp;'Cumulative distributions'!$A55)/COUNTIFS(Data!$M$2:$M$66, "&gt;0", Data!$D$2:$D$66, "AGI", Data!$H$2:$H$66, "&lt;2000")</f>
        <v>#DIV/0!</v>
      </c>
      <c r="H55">
        <f>COUNTIFS(Data!$D$2:$D$66, "AGI", Data!$H$2:$H$66, "&gt;1999", Data!$M$2:$M$66, "&lt;"&amp;'Cumulative distributions'!$A55)/COUNTIFS(Data!$M$2:$M$66, "&gt;0", Data!$D$2:$D$66, "AGI", Data!$H$2:$H$66, "&gt;1999")</f>
        <v>0</v>
      </c>
      <c r="I55">
        <f>COUNTIFS(Data!$D$2:$D$66, "Futurist", Data!$H$2:$H$66, "&lt;2000", Data!$M$2:$M$66, "&lt;"&amp;'Cumulative distributions'!$A55)/COUNTIFS(Data!$M$2:$M$66, "&gt;0", Data!$D$2:$D$66, "Futurist", Data!$H$2:$H$66, "&lt;2000")</f>
        <v>0.125</v>
      </c>
      <c r="J55">
        <f>COUNTIFS(Data!$D$2:$D$66, "Futurist", Data!$H$2:$H$66, "&gt;1999", Data!$M$2:$M$66, "&lt;"&amp;'Cumulative distributions'!$A55)/COUNTIFS(Data!$M$2:$M$66, "&gt;0", Data!$D$2:$D$66, "Futurist", Data!$H$2:$H$66, "&gt;1999")</f>
        <v>0</v>
      </c>
      <c r="K55">
        <f>COUNTIFS(Data!$D$2:$D$66, "Other", Data!$H$2:$H$66, "&lt;2000", Data!$M$2:$M$66, "&lt;"&amp;'Cumulative distributions'!$A55)/COUNTIFS(Data!$M$2:$M$66, "&gt;0", Data!$D$2:$D$66, "Other", Data!$H$2:$H$66, "&lt;2000")</f>
        <v>0.33333333333333331</v>
      </c>
      <c r="L55">
        <f>COUNTIFS(Data!$D$2:$D$66, "Other", Data!$H$2:$H$66, "&gt;1999", Data!$M$2:$M$66, "&lt;"&amp;'Cumulative distributions'!$A55)/COUNTIFS(Data!$M$2:$M$66, "&gt;0", Data!$D$2:$D$66, "Other", Data!$H$2:$H$66, "&gt;1999")</f>
        <v>0</v>
      </c>
      <c r="N55">
        <f>COUNTIFS(Data!$D$2:$D$66, "AGI", Data!$M$2:$M$66, "&lt;"&amp;'Cumulative distributions'!$A55)/COUNTIFS(Data!$M$2:$M$66, "&gt;0", Data!$D$2:$D$66, "AGI")</f>
        <v>0</v>
      </c>
      <c r="O55">
        <f>COUNTIFS(Data!$D$2:$D$66, "AI", Data!$M$2:$M$66, "&lt;"&amp;'Cumulative distributions'!$A55)/COUNTIFS(Data!$M$2:$M$66, "&gt;0", Data!$D$2:$D$66, "AI")</f>
        <v>0.22727272727272727</v>
      </c>
      <c r="P55">
        <f>COUNTIFS(Data!$D$2:$D$66, "Futurist", Data!$M$2:$M$66, "&lt;"&amp;'Cumulative distributions'!$A55)/COUNTIFS(Data!$M$2:$M$66, "&gt;0", Data!$D$2:$D$66, "Futurist")</f>
        <v>6.6666666666666666E-2</v>
      </c>
      <c r="Q55">
        <f>COUNTIFS(Data!$D$2:$D$66, "Other", Data!$M$2:$M$66, "&lt;"&amp;'Cumulative distributions'!$A55)/COUNTIFS(Data!$M$2:$M$66, "&gt;0", Data!$D$2:$D$66, "Other")</f>
        <v>0.125</v>
      </c>
      <c r="S55">
        <f>COUNTIFS(Data!$H$2:$H$66, "&lt;2000", Data!$M$2:$M$66, "&lt;"&amp;'Cumulative distributions'!$A55)/COUNTIFS(Data!$M$2:$M$66, "&gt;0", Data!$H$2:$H$66, "&lt;2000")</f>
        <v>0.3888888888888889</v>
      </c>
      <c r="T55">
        <f>COUNTIFS(Data!$H$2:$H$66, "&gt;1999", Data!$M$2:$M$66, "&lt;"&amp;'Cumulative distributions'!$A55)/COUNTIFS(Data!$M$2:$M$66, "&gt;0", Data!$H$2:$H$66, "&gt;1999")</f>
        <v>0</v>
      </c>
      <c r="V55">
        <f>COUNTIFS(Data!$AD$2:$AD$66, 1, Data!$H$2:$H$66, "&gt;1999", Data!$M$2:$M$66, "&lt;"&amp;'Cumulative distributions'!$A55)/COUNTIFS(Data!$M$2:$M$66, "&gt;0", Data!$AD$2:$AD$66, 1, Data!$H$2:$H$66, "&gt;1999")</f>
        <v>0</v>
      </c>
      <c r="W55">
        <f>COUNTIFS(Data!$AD$2:$AD$66, 0, Data!$H$2:$H$66, "&gt;1999", Data!$M$2:$M$66, "&lt;"&amp;'Cumulative distributions'!$A55)/COUNTIFS(Data!$M$2:$M$66, "&gt;0", Data!$AD$2:$AD$66, 0, Data!$H$2:$H$66, "&gt;1999")</f>
        <v>0</v>
      </c>
      <c r="AH55">
        <f t="shared" si="0"/>
        <v>0</v>
      </c>
    </row>
    <row r="56" spans="1:34">
      <c r="A56">
        <v>2014</v>
      </c>
      <c r="B56">
        <f>COUNTIF(Data!$M$2:$M$66, "&lt;" &amp; A56)/COUNT(Data!$M$2:$M$66)</f>
        <v>0.1206896551724138</v>
      </c>
      <c r="C56">
        <f>COUNTIF(Data!$L$2:$L$66, "&lt;" &amp; A56)/COUNT(Data!$L$2:$L$66)</f>
        <v>0.16981132075471697</v>
      </c>
      <c r="E56">
        <f>COUNTIFS(Data!$D$2:$D$66, "AI", Data!$H$2:$H$66, "&lt;2000", Data!$M$2:$M$66, "&lt;"&amp;'Cumulative distributions'!$A56)/COUNTIFS(Data!$M$2:$M$66, "&gt;0", Data!$D$2:$D$66, "AI", Data!$H$2:$H$66, "&lt;2000")</f>
        <v>0.7142857142857143</v>
      </c>
      <c r="F56">
        <f>COUNTIFS(Data!$D$2:$D$66, "AI", Data!$H$2:$H$66, "&gt;1999", Data!$M$2:$M$66, "&lt;"&amp;'Cumulative distributions'!$A56)/COUNTIFS(Data!$M$2:$M$66, "&gt;0", Data!$D$2:$D$66, "AI", Data!$H$2:$H$66, "&gt;1999")</f>
        <v>0</v>
      </c>
      <c r="G56" t="e">
        <f>COUNTIFS(Data!$D$2:$D$66, "AGI", Data!$H$2:$H$66, "&lt;2000", Data!$M$2:$M$66, "&lt;"&amp;'Cumulative distributions'!$A56)/COUNTIFS(Data!$M$2:$M$66, "&gt;0", Data!$D$2:$D$66, "AGI", Data!$H$2:$H$66, "&lt;2000")</f>
        <v>#DIV/0!</v>
      </c>
      <c r="H56">
        <f>COUNTIFS(Data!$D$2:$D$66, "AGI", Data!$H$2:$H$66, "&gt;1999", Data!$M$2:$M$66, "&lt;"&amp;'Cumulative distributions'!$A56)/COUNTIFS(Data!$M$2:$M$66, "&gt;0", Data!$D$2:$D$66, "AGI", Data!$H$2:$H$66, "&gt;1999")</f>
        <v>0</v>
      </c>
      <c r="I56">
        <f>COUNTIFS(Data!$D$2:$D$66, "Futurist", Data!$H$2:$H$66, "&lt;2000", Data!$M$2:$M$66, "&lt;"&amp;'Cumulative distributions'!$A56)/COUNTIFS(Data!$M$2:$M$66, "&gt;0", Data!$D$2:$D$66, "Futurist", Data!$H$2:$H$66, "&lt;2000")</f>
        <v>0.125</v>
      </c>
      <c r="J56">
        <f>COUNTIFS(Data!$D$2:$D$66, "Futurist", Data!$H$2:$H$66, "&gt;1999", Data!$M$2:$M$66, "&lt;"&amp;'Cumulative distributions'!$A56)/COUNTIFS(Data!$M$2:$M$66, "&gt;0", Data!$D$2:$D$66, "Futurist", Data!$H$2:$H$66, "&gt;1999")</f>
        <v>0</v>
      </c>
      <c r="K56">
        <f>COUNTIFS(Data!$D$2:$D$66, "Other", Data!$H$2:$H$66, "&lt;2000", Data!$M$2:$M$66, "&lt;"&amp;'Cumulative distributions'!$A56)/COUNTIFS(Data!$M$2:$M$66, "&gt;0", Data!$D$2:$D$66, "Other", Data!$H$2:$H$66, "&lt;2000")</f>
        <v>0.33333333333333331</v>
      </c>
      <c r="L56">
        <f>COUNTIFS(Data!$D$2:$D$66, "Other", Data!$H$2:$H$66, "&gt;1999", Data!$M$2:$M$66, "&lt;"&amp;'Cumulative distributions'!$A56)/COUNTIFS(Data!$M$2:$M$66, "&gt;0", Data!$D$2:$D$66, "Other", Data!$H$2:$H$66, "&gt;1999")</f>
        <v>0</v>
      </c>
      <c r="N56">
        <f>COUNTIFS(Data!$D$2:$D$66, "AGI", Data!$M$2:$M$66, "&lt;"&amp;'Cumulative distributions'!$A56)/COUNTIFS(Data!$M$2:$M$66, "&gt;0", Data!$D$2:$D$66, "AGI")</f>
        <v>0</v>
      </c>
      <c r="O56">
        <f>COUNTIFS(Data!$D$2:$D$66, "AI", Data!$M$2:$M$66, "&lt;"&amp;'Cumulative distributions'!$A56)/COUNTIFS(Data!$M$2:$M$66, "&gt;0", Data!$D$2:$D$66, "AI")</f>
        <v>0.22727272727272727</v>
      </c>
      <c r="P56">
        <f>COUNTIFS(Data!$D$2:$D$66, "Futurist", Data!$M$2:$M$66, "&lt;"&amp;'Cumulative distributions'!$A56)/COUNTIFS(Data!$M$2:$M$66, "&gt;0", Data!$D$2:$D$66, "Futurist")</f>
        <v>6.6666666666666666E-2</v>
      </c>
      <c r="Q56">
        <f>COUNTIFS(Data!$D$2:$D$66, "Other", Data!$M$2:$M$66, "&lt;"&amp;'Cumulative distributions'!$A56)/COUNTIFS(Data!$M$2:$M$66, "&gt;0", Data!$D$2:$D$66, "Other")</f>
        <v>0.125</v>
      </c>
      <c r="S56">
        <f>COUNTIFS(Data!$H$2:$H$66, "&lt;2000", Data!$M$2:$M$66, "&lt;"&amp;'Cumulative distributions'!$A56)/COUNTIFS(Data!$M$2:$M$66, "&gt;0", Data!$H$2:$H$66, "&lt;2000")</f>
        <v>0.3888888888888889</v>
      </c>
      <c r="T56">
        <f>COUNTIFS(Data!$H$2:$H$66, "&gt;1999", Data!$M$2:$M$66, "&lt;"&amp;'Cumulative distributions'!$A56)/COUNTIFS(Data!$M$2:$M$66, "&gt;0", Data!$H$2:$H$66, "&gt;1999")</f>
        <v>0</v>
      </c>
      <c r="V56">
        <f>COUNTIFS(Data!$AD$2:$AD$66, 1, Data!$H$2:$H$66, "&gt;1999", Data!$M$2:$M$66, "&lt;"&amp;'Cumulative distributions'!$A56)/COUNTIFS(Data!$M$2:$M$66, "&gt;0", Data!$AD$2:$AD$66, 1, Data!$H$2:$H$66, "&gt;1999")</f>
        <v>0</v>
      </c>
      <c r="W56">
        <f>COUNTIFS(Data!$AD$2:$AD$66, 0, Data!$H$2:$H$66, "&gt;1999", Data!$M$2:$M$66, "&lt;"&amp;'Cumulative distributions'!$A56)/COUNTIFS(Data!$M$2:$M$66, "&gt;0", Data!$AD$2:$AD$66, 0, Data!$H$2:$H$66, "&gt;1999")</f>
        <v>0</v>
      </c>
      <c r="AH56">
        <f t="shared" si="0"/>
        <v>0</v>
      </c>
    </row>
    <row r="57" spans="1:34">
      <c r="A57">
        <v>2015</v>
      </c>
      <c r="B57">
        <f>COUNTIF(Data!$M$2:$M$66, "&lt;" &amp; A57)/COUNT(Data!$M$2:$M$66)</f>
        <v>0.1206896551724138</v>
      </c>
      <c r="C57">
        <f>COUNTIF(Data!$L$2:$L$66, "&lt;" &amp; A57)/COUNT(Data!$L$2:$L$66)</f>
        <v>0.16981132075471697</v>
      </c>
      <c r="E57">
        <f>COUNTIFS(Data!$D$2:$D$66, "AI", Data!$H$2:$H$66, "&lt;2000", Data!$M$2:$M$66, "&lt;"&amp;'Cumulative distributions'!$A57)/COUNTIFS(Data!$M$2:$M$66, "&gt;0", Data!$D$2:$D$66, "AI", Data!$H$2:$H$66, "&lt;2000")</f>
        <v>0.7142857142857143</v>
      </c>
      <c r="F57">
        <f>COUNTIFS(Data!$D$2:$D$66, "AI", Data!$H$2:$H$66, "&gt;1999", Data!$M$2:$M$66, "&lt;"&amp;'Cumulative distributions'!$A57)/COUNTIFS(Data!$M$2:$M$66, "&gt;0", Data!$D$2:$D$66, "AI", Data!$H$2:$H$66, "&gt;1999")</f>
        <v>0</v>
      </c>
      <c r="G57" t="e">
        <f>COUNTIFS(Data!$D$2:$D$66, "AGI", Data!$H$2:$H$66, "&lt;2000", Data!$M$2:$M$66, "&lt;"&amp;'Cumulative distributions'!$A57)/COUNTIFS(Data!$M$2:$M$66, "&gt;0", Data!$D$2:$D$66, "AGI", Data!$H$2:$H$66, "&lt;2000")</f>
        <v>#DIV/0!</v>
      </c>
      <c r="H57">
        <f>COUNTIFS(Data!$D$2:$D$66, "AGI", Data!$H$2:$H$66, "&gt;1999", Data!$M$2:$M$66, "&lt;"&amp;'Cumulative distributions'!$A57)/COUNTIFS(Data!$M$2:$M$66, "&gt;0", Data!$D$2:$D$66, "AGI", Data!$H$2:$H$66, "&gt;1999")</f>
        <v>0</v>
      </c>
      <c r="I57">
        <f>COUNTIFS(Data!$D$2:$D$66, "Futurist", Data!$H$2:$H$66, "&lt;2000", Data!$M$2:$M$66, "&lt;"&amp;'Cumulative distributions'!$A57)/COUNTIFS(Data!$M$2:$M$66, "&gt;0", Data!$D$2:$D$66, "Futurist", Data!$H$2:$H$66, "&lt;2000")</f>
        <v>0.125</v>
      </c>
      <c r="J57">
        <f>COUNTIFS(Data!$D$2:$D$66, "Futurist", Data!$H$2:$H$66, "&gt;1999", Data!$M$2:$M$66, "&lt;"&amp;'Cumulative distributions'!$A57)/COUNTIFS(Data!$M$2:$M$66, "&gt;0", Data!$D$2:$D$66, "Futurist", Data!$H$2:$H$66, "&gt;1999")</f>
        <v>0</v>
      </c>
      <c r="K57">
        <f>COUNTIFS(Data!$D$2:$D$66, "Other", Data!$H$2:$H$66, "&lt;2000", Data!$M$2:$M$66, "&lt;"&amp;'Cumulative distributions'!$A57)/COUNTIFS(Data!$M$2:$M$66, "&gt;0", Data!$D$2:$D$66, "Other", Data!$H$2:$H$66, "&lt;2000")</f>
        <v>0.33333333333333331</v>
      </c>
      <c r="L57">
        <f>COUNTIFS(Data!$D$2:$D$66, "Other", Data!$H$2:$H$66, "&gt;1999", Data!$M$2:$M$66, "&lt;"&amp;'Cumulative distributions'!$A57)/COUNTIFS(Data!$M$2:$M$66, "&gt;0", Data!$D$2:$D$66, "Other", Data!$H$2:$H$66, "&gt;1999")</f>
        <v>0</v>
      </c>
      <c r="N57">
        <f>COUNTIFS(Data!$D$2:$D$66, "AGI", Data!$M$2:$M$66, "&lt;"&amp;'Cumulative distributions'!$A57)/COUNTIFS(Data!$M$2:$M$66, "&gt;0", Data!$D$2:$D$66, "AGI")</f>
        <v>0</v>
      </c>
      <c r="O57">
        <f>COUNTIFS(Data!$D$2:$D$66, "AI", Data!$M$2:$M$66, "&lt;"&amp;'Cumulative distributions'!$A57)/COUNTIFS(Data!$M$2:$M$66, "&gt;0", Data!$D$2:$D$66, "AI")</f>
        <v>0.22727272727272727</v>
      </c>
      <c r="P57">
        <f>COUNTIFS(Data!$D$2:$D$66, "Futurist", Data!$M$2:$M$66, "&lt;"&amp;'Cumulative distributions'!$A57)/COUNTIFS(Data!$M$2:$M$66, "&gt;0", Data!$D$2:$D$66, "Futurist")</f>
        <v>6.6666666666666666E-2</v>
      </c>
      <c r="Q57">
        <f>COUNTIFS(Data!$D$2:$D$66, "Other", Data!$M$2:$M$66, "&lt;"&amp;'Cumulative distributions'!$A57)/COUNTIFS(Data!$M$2:$M$66, "&gt;0", Data!$D$2:$D$66, "Other")</f>
        <v>0.125</v>
      </c>
      <c r="S57">
        <f>COUNTIFS(Data!$H$2:$H$66, "&lt;2000", Data!$M$2:$M$66, "&lt;"&amp;'Cumulative distributions'!$A57)/COUNTIFS(Data!$M$2:$M$66, "&gt;0", Data!$H$2:$H$66, "&lt;2000")</f>
        <v>0.3888888888888889</v>
      </c>
      <c r="T57">
        <f>COUNTIFS(Data!$H$2:$H$66, "&gt;1999", Data!$M$2:$M$66, "&lt;"&amp;'Cumulative distributions'!$A57)/COUNTIFS(Data!$M$2:$M$66, "&gt;0", Data!$H$2:$H$66, "&gt;1999")</f>
        <v>0</v>
      </c>
      <c r="V57">
        <f>COUNTIFS(Data!$AD$2:$AD$66, 1, Data!$H$2:$H$66, "&gt;1999", Data!$M$2:$M$66, "&lt;"&amp;'Cumulative distributions'!$A57)/COUNTIFS(Data!$M$2:$M$66, "&gt;0", Data!$AD$2:$AD$66, 1, Data!$H$2:$H$66, "&gt;1999")</f>
        <v>0</v>
      </c>
      <c r="W57">
        <f>COUNTIFS(Data!$AD$2:$AD$66, 0, Data!$H$2:$H$66, "&gt;1999", Data!$M$2:$M$66, "&lt;"&amp;'Cumulative distributions'!$A57)/COUNTIFS(Data!$M$2:$M$66, "&gt;0", Data!$AD$2:$AD$66, 0, Data!$H$2:$H$66, "&gt;1999")</f>
        <v>0</v>
      </c>
      <c r="AH57">
        <f t="shared" si="0"/>
        <v>0</v>
      </c>
    </row>
    <row r="58" spans="1:34">
      <c r="A58">
        <v>2016</v>
      </c>
      <c r="B58">
        <f>COUNTIF(Data!$M$2:$M$66, "&lt;" &amp; A58)/COUNT(Data!$M$2:$M$66)</f>
        <v>0.1206896551724138</v>
      </c>
      <c r="C58">
        <f>COUNTIF(Data!$L$2:$L$66, "&lt;" &amp; A58)/COUNT(Data!$L$2:$L$66)</f>
        <v>0.16981132075471697</v>
      </c>
      <c r="E58">
        <f>COUNTIFS(Data!$D$2:$D$66, "AI", Data!$H$2:$H$66, "&lt;2000", Data!$M$2:$M$66, "&lt;"&amp;'Cumulative distributions'!$A58)/COUNTIFS(Data!$M$2:$M$66, "&gt;0", Data!$D$2:$D$66, "AI", Data!$H$2:$H$66, "&lt;2000")</f>
        <v>0.7142857142857143</v>
      </c>
      <c r="F58">
        <f>COUNTIFS(Data!$D$2:$D$66, "AI", Data!$H$2:$H$66, "&gt;1999", Data!$M$2:$M$66, "&lt;"&amp;'Cumulative distributions'!$A58)/COUNTIFS(Data!$M$2:$M$66, "&gt;0", Data!$D$2:$D$66, "AI", Data!$H$2:$H$66, "&gt;1999")</f>
        <v>0</v>
      </c>
      <c r="G58" t="e">
        <f>COUNTIFS(Data!$D$2:$D$66, "AGI", Data!$H$2:$H$66, "&lt;2000", Data!$M$2:$M$66, "&lt;"&amp;'Cumulative distributions'!$A58)/COUNTIFS(Data!$M$2:$M$66, "&gt;0", Data!$D$2:$D$66, "AGI", Data!$H$2:$H$66, "&lt;2000")</f>
        <v>#DIV/0!</v>
      </c>
      <c r="H58">
        <f>COUNTIFS(Data!$D$2:$D$66, "AGI", Data!$H$2:$H$66, "&gt;1999", Data!$M$2:$M$66, "&lt;"&amp;'Cumulative distributions'!$A58)/COUNTIFS(Data!$M$2:$M$66, "&gt;0", Data!$D$2:$D$66, "AGI", Data!$H$2:$H$66, "&gt;1999")</f>
        <v>0</v>
      </c>
      <c r="I58">
        <f>COUNTIFS(Data!$D$2:$D$66, "Futurist", Data!$H$2:$H$66, "&lt;2000", Data!$M$2:$M$66, "&lt;"&amp;'Cumulative distributions'!$A58)/COUNTIFS(Data!$M$2:$M$66, "&gt;0", Data!$D$2:$D$66, "Futurist", Data!$H$2:$H$66, "&lt;2000")</f>
        <v>0.125</v>
      </c>
      <c r="J58">
        <f>COUNTIFS(Data!$D$2:$D$66, "Futurist", Data!$H$2:$H$66, "&gt;1999", Data!$M$2:$M$66, "&lt;"&amp;'Cumulative distributions'!$A58)/COUNTIFS(Data!$M$2:$M$66, "&gt;0", Data!$D$2:$D$66, "Futurist", Data!$H$2:$H$66, "&gt;1999")</f>
        <v>0</v>
      </c>
      <c r="K58">
        <f>COUNTIFS(Data!$D$2:$D$66, "Other", Data!$H$2:$H$66, "&lt;2000", Data!$M$2:$M$66, "&lt;"&amp;'Cumulative distributions'!$A58)/COUNTIFS(Data!$M$2:$M$66, "&gt;0", Data!$D$2:$D$66, "Other", Data!$H$2:$H$66, "&lt;2000")</f>
        <v>0.33333333333333331</v>
      </c>
      <c r="L58">
        <f>COUNTIFS(Data!$D$2:$D$66, "Other", Data!$H$2:$H$66, "&gt;1999", Data!$M$2:$M$66, "&lt;"&amp;'Cumulative distributions'!$A58)/COUNTIFS(Data!$M$2:$M$66, "&gt;0", Data!$D$2:$D$66, "Other", Data!$H$2:$H$66, "&gt;1999")</f>
        <v>0</v>
      </c>
      <c r="N58">
        <f>COUNTIFS(Data!$D$2:$D$66, "AGI", Data!$M$2:$M$66, "&lt;"&amp;'Cumulative distributions'!$A58)/COUNTIFS(Data!$M$2:$M$66, "&gt;0", Data!$D$2:$D$66, "AGI")</f>
        <v>0</v>
      </c>
      <c r="O58">
        <f>COUNTIFS(Data!$D$2:$D$66, "AI", Data!$M$2:$M$66, "&lt;"&amp;'Cumulative distributions'!$A58)/COUNTIFS(Data!$M$2:$M$66, "&gt;0", Data!$D$2:$D$66, "AI")</f>
        <v>0.22727272727272727</v>
      </c>
      <c r="P58">
        <f>COUNTIFS(Data!$D$2:$D$66, "Futurist", Data!$M$2:$M$66, "&lt;"&amp;'Cumulative distributions'!$A58)/COUNTIFS(Data!$M$2:$M$66, "&gt;0", Data!$D$2:$D$66, "Futurist")</f>
        <v>6.6666666666666666E-2</v>
      </c>
      <c r="Q58">
        <f>COUNTIFS(Data!$D$2:$D$66, "Other", Data!$M$2:$M$66, "&lt;"&amp;'Cumulative distributions'!$A58)/COUNTIFS(Data!$M$2:$M$66, "&gt;0", Data!$D$2:$D$66, "Other")</f>
        <v>0.125</v>
      </c>
      <c r="S58">
        <f>COUNTIFS(Data!$H$2:$H$66, "&lt;2000", Data!$M$2:$M$66, "&lt;"&amp;'Cumulative distributions'!$A58)/COUNTIFS(Data!$M$2:$M$66, "&gt;0", Data!$H$2:$H$66, "&lt;2000")</f>
        <v>0.3888888888888889</v>
      </c>
      <c r="T58">
        <f>COUNTIFS(Data!$H$2:$H$66, "&gt;1999", Data!$M$2:$M$66, "&lt;"&amp;'Cumulative distributions'!$A58)/COUNTIFS(Data!$M$2:$M$66, "&gt;0", Data!$H$2:$H$66, "&gt;1999")</f>
        <v>0</v>
      </c>
      <c r="V58">
        <f>COUNTIFS(Data!$AD$2:$AD$66, 1, Data!$H$2:$H$66, "&gt;1999", Data!$M$2:$M$66, "&lt;"&amp;'Cumulative distributions'!$A58)/COUNTIFS(Data!$M$2:$M$66, "&gt;0", Data!$AD$2:$AD$66, 1, Data!$H$2:$H$66, "&gt;1999")</f>
        <v>0</v>
      </c>
      <c r="W58">
        <f>COUNTIFS(Data!$AD$2:$AD$66, 0, Data!$H$2:$H$66, "&gt;1999", Data!$M$2:$M$66, "&lt;"&amp;'Cumulative distributions'!$A58)/COUNTIFS(Data!$M$2:$M$66, "&gt;0", Data!$AD$2:$AD$66, 0, Data!$H$2:$H$66, "&gt;1999")</f>
        <v>0</v>
      </c>
      <c r="AH58">
        <f t="shared" si="0"/>
        <v>0</v>
      </c>
    </row>
    <row r="59" spans="1:34">
      <c r="A59">
        <v>2017</v>
      </c>
      <c r="B59">
        <f>COUNTIF(Data!$M$2:$M$66, "&lt;" &amp; A59)/COUNT(Data!$M$2:$M$66)</f>
        <v>0.1206896551724138</v>
      </c>
      <c r="C59">
        <f>COUNTIF(Data!$L$2:$L$66, "&lt;" &amp; A59)/COUNT(Data!$L$2:$L$66)</f>
        <v>0.16981132075471697</v>
      </c>
      <c r="E59">
        <f>COUNTIFS(Data!$D$2:$D$66, "AI", Data!$H$2:$H$66, "&lt;2000", Data!$M$2:$M$66, "&lt;"&amp;'Cumulative distributions'!$A59)/COUNTIFS(Data!$M$2:$M$66, "&gt;0", Data!$D$2:$D$66, "AI", Data!$H$2:$H$66, "&lt;2000")</f>
        <v>0.7142857142857143</v>
      </c>
      <c r="F59">
        <f>COUNTIFS(Data!$D$2:$D$66, "AI", Data!$H$2:$H$66, "&gt;1999", Data!$M$2:$M$66, "&lt;"&amp;'Cumulative distributions'!$A59)/COUNTIFS(Data!$M$2:$M$66, "&gt;0", Data!$D$2:$D$66, "AI", Data!$H$2:$H$66, "&gt;1999")</f>
        <v>0</v>
      </c>
      <c r="G59" t="e">
        <f>COUNTIFS(Data!$D$2:$D$66, "AGI", Data!$H$2:$H$66, "&lt;2000", Data!$M$2:$M$66, "&lt;"&amp;'Cumulative distributions'!$A59)/COUNTIFS(Data!$M$2:$M$66, "&gt;0", Data!$D$2:$D$66, "AGI", Data!$H$2:$H$66, "&lt;2000")</f>
        <v>#DIV/0!</v>
      </c>
      <c r="H59">
        <f>COUNTIFS(Data!$D$2:$D$66, "AGI", Data!$H$2:$H$66, "&gt;1999", Data!$M$2:$M$66, "&lt;"&amp;'Cumulative distributions'!$A59)/COUNTIFS(Data!$M$2:$M$66, "&gt;0", Data!$D$2:$D$66, "AGI", Data!$H$2:$H$66, "&gt;1999")</f>
        <v>0</v>
      </c>
      <c r="I59">
        <f>COUNTIFS(Data!$D$2:$D$66, "Futurist", Data!$H$2:$H$66, "&lt;2000", Data!$M$2:$M$66, "&lt;"&amp;'Cumulative distributions'!$A59)/COUNTIFS(Data!$M$2:$M$66, "&gt;0", Data!$D$2:$D$66, "Futurist", Data!$H$2:$H$66, "&lt;2000")</f>
        <v>0.125</v>
      </c>
      <c r="J59">
        <f>COUNTIFS(Data!$D$2:$D$66, "Futurist", Data!$H$2:$H$66, "&gt;1999", Data!$M$2:$M$66, "&lt;"&amp;'Cumulative distributions'!$A59)/COUNTIFS(Data!$M$2:$M$66, "&gt;0", Data!$D$2:$D$66, "Futurist", Data!$H$2:$H$66, "&gt;1999")</f>
        <v>0</v>
      </c>
      <c r="K59">
        <f>COUNTIFS(Data!$D$2:$D$66, "Other", Data!$H$2:$H$66, "&lt;2000", Data!$M$2:$M$66, "&lt;"&amp;'Cumulative distributions'!$A59)/COUNTIFS(Data!$M$2:$M$66, "&gt;0", Data!$D$2:$D$66, "Other", Data!$H$2:$H$66, "&lt;2000")</f>
        <v>0.33333333333333331</v>
      </c>
      <c r="L59">
        <f>COUNTIFS(Data!$D$2:$D$66, "Other", Data!$H$2:$H$66, "&gt;1999", Data!$M$2:$M$66, "&lt;"&amp;'Cumulative distributions'!$A59)/COUNTIFS(Data!$M$2:$M$66, "&gt;0", Data!$D$2:$D$66, "Other", Data!$H$2:$H$66, "&gt;1999")</f>
        <v>0</v>
      </c>
      <c r="N59">
        <f>COUNTIFS(Data!$D$2:$D$66, "AGI", Data!$M$2:$M$66, "&lt;"&amp;'Cumulative distributions'!$A59)/COUNTIFS(Data!$M$2:$M$66, "&gt;0", Data!$D$2:$D$66, "AGI")</f>
        <v>0</v>
      </c>
      <c r="O59">
        <f>COUNTIFS(Data!$D$2:$D$66, "AI", Data!$M$2:$M$66, "&lt;"&amp;'Cumulative distributions'!$A59)/COUNTIFS(Data!$M$2:$M$66, "&gt;0", Data!$D$2:$D$66, "AI")</f>
        <v>0.22727272727272727</v>
      </c>
      <c r="P59">
        <f>COUNTIFS(Data!$D$2:$D$66, "Futurist", Data!$M$2:$M$66, "&lt;"&amp;'Cumulative distributions'!$A59)/COUNTIFS(Data!$M$2:$M$66, "&gt;0", Data!$D$2:$D$66, "Futurist")</f>
        <v>6.6666666666666666E-2</v>
      </c>
      <c r="Q59">
        <f>COUNTIFS(Data!$D$2:$D$66, "Other", Data!$M$2:$M$66, "&lt;"&amp;'Cumulative distributions'!$A59)/COUNTIFS(Data!$M$2:$M$66, "&gt;0", Data!$D$2:$D$66, "Other")</f>
        <v>0.125</v>
      </c>
      <c r="S59">
        <f>COUNTIFS(Data!$H$2:$H$66, "&lt;2000", Data!$M$2:$M$66, "&lt;"&amp;'Cumulative distributions'!$A59)/COUNTIFS(Data!$M$2:$M$66, "&gt;0", Data!$H$2:$H$66, "&lt;2000")</f>
        <v>0.3888888888888889</v>
      </c>
      <c r="T59">
        <f>COUNTIFS(Data!$H$2:$H$66, "&gt;1999", Data!$M$2:$M$66, "&lt;"&amp;'Cumulative distributions'!$A59)/COUNTIFS(Data!$M$2:$M$66, "&gt;0", Data!$H$2:$H$66, "&gt;1999")</f>
        <v>0</v>
      </c>
      <c r="V59">
        <f>COUNTIFS(Data!$AD$2:$AD$66, 1, Data!$H$2:$H$66, "&gt;1999", Data!$M$2:$M$66, "&lt;"&amp;'Cumulative distributions'!$A59)/COUNTIFS(Data!$M$2:$M$66, "&gt;0", Data!$AD$2:$AD$66, 1, Data!$H$2:$H$66, "&gt;1999")</f>
        <v>0</v>
      </c>
      <c r="W59">
        <f>COUNTIFS(Data!$AD$2:$AD$66, 0, Data!$H$2:$H$66, "&gt;1999", Data!$M$2:$M$66, "&lt;"&amp;'Cumulative distributions'!$A59)/COUNTIFS(Data!$M$2:$M$66, "&gt;0", Data!$AD$2:$AD$66, 0, Data!$H$2:$H$66, "&gt;1999")</f>
        <v>0</v>
      </c>
      <c r="AH59">
        <f t="shared" si="0"/>
        <v>0</v>
      </c>
    </row>
    <row r="60" spans="1:34">
      <c r="A60">
        <v>2018</v>
      </c>
      <c r="B60">
        <f>COUNTIF(Data!$M$2:$M$66, "&lt;" &amp; A60)/COUNT(Data!$M$2:$M$66)</f>
        <v>0.13793103448275862</v>
      </c>
      <c r="C60">
        <f>COUNTIF(Data!$L$2:$L$66, "&lt;" &amp; A60)/COUNT(Data!$L$2:$L$66)</f>
        <v>0.18867924528301888</v>
      </c>
      <c r="E60">
        <f>COUNTIFS(Data!$D$2:$D$66, "AI", Data!$H$2:$H$66, "&lt;2000", Data!$M$2:$M$66, "&lt;"&amp;'Cumulative distributions'!$A60)/COUNTIFS(Data!$M$2:$M$66, "&gt;0", Data!$D$2:$D$66, "AI", Data!$H$2:$H$66, "&lt;2000")</f>
        <v>0.7142857142857143</v>
      </c>
      <c r="F60">
        <f>COUNTIFS(Data!$D$2:$D$66, "AI", Data!$H$2:$H$66, "&gt;1999", Data!$M$2:$M$66, "&lt;"&amp;'Cumulative distributions'!$A60)/COUNTIFS(Data!$M$2:$M$66, "&gt;0", Data!$D$2:$D$66, "AI", Data!$H$2:$H$66, "&gt;1999")</f>
        <v>0</v>
      </c>
      <c r="G60" t="e">
        <f>COUNTIFS(Data!$D$2:$D$66, "AGI", Data!$H$2:$H$66, "&lt;2000", Data!$M$2:$M$66, "&lt;"&amp;'Cumulative distributions'!$A60)/COUNTIFS(Data!$M$2:$M$66, "&gt;0", Data!$D$2:$D$66, "AGI", Data!$H$2:$H$66, "&lt;2000")</f>
        <v>#DIV/0!</v>
      </c>
      <c r="H60">
        <f>COUNTIFS(Data!$D$2:$D$66, "AGI", Data!$H$2:$H$66, "&gt;1999", Data!$M$2:$M$66, "&lt;"&amp;'Cumulative distributions'!$A60)/COUNTIFS(Data!$M$2:$M$66, "&gt;0", Data!$D$2:$D$66, "AGI", Data!$H$2:$H$66, "&gt;1999")</f>
        <v>0</v>
      </c>
      <c r="I60">
        <f>COUNTIFS(Data!$D$2:$D$66, "Futurist", Data!$H$2:$H$66, "&lt;2000", Data!$M$2:$M$66, "&lt;"&amp;'Cumulative distributions'!$A60)/COUNTIFS(Data!$M$2:$M$66, "&gt;0", Data!$D$2:$D$66, "Futurist", Data!$H$2:$H$66, "&lt;2000")</f>
        <v>0.125</v>
      </c>
      <c r="J60">
        <f>COUNTIFS(Data!$D$2:$D$66, "Futurist", Data!$H$2:$H$66, "&gt;1999", Data!$M$2:$M$66, "&lt;"&amp;'Cumulative distributions'!$A60)/COUNTIFS(Data!$M$2:$M$66, "&gt;0", Data!$D$2:$D$66, "Futurist", Data!$H$2:$H$66, "&gt;1999")</f>
        <v>0.14285714285714285</v>
      </c>
      <c r="K60">
        <f>COUNTIFS(Data!$D$2:$D$66, "Other", Data!$H$2:$H$66, "&lt;2000", Data!$M$2:$M$66, "&lt;"&amp;'Cumulative distributions'!$A60)/COUNTIFS(Data!$M$2:$M$66, "&gt;0", Data!$D$2:$D$66, "Other", Data!$H$2:$H$66, "&lt;2000")</f>
        <v>0.33333333333333331</v>
      </c>
      <c r="L60">
        <f>COUNTIFS(Data!$D$2:$D$66, "Other", Data!$H$2:$H$66, "&gt;1999", Data!$M$2:$M$66, "&lt;"&amp;'Cumulative distributions'!$A60)/COUNTIFS(Data!$M$2:$M$66, "&gt;0", Data!$D$2:$D$66, "Other", Data!$H$2:$H$66, "&gt;1999")</f>
        <v>0</v>
      </c>
      <c r="N60">
        <f>COUNTIFS(Data!$D$2:$D$66, "AGI", Data!$M$2:$M$66, "&lt;"&amp;'Cumulative distributions'!$A60)/COUNTIFS(Data!$M$2:$M$66, "&gt;0", Data!$D$2:$D$66, "AGI")</f>
        <v>0</v>
      </c>
      <c r="O60">
        <f>COUNTIFS(Data!$D$2:$D$66, "AI", Data!$M$2:$M$66, "&lt;"&amp;'Cumulative distributions'!$A60)/COUNTIFS(Data!$M$2:$M$66, "&gt;0", Data!$D$2:$D$66, "AI")</f>
        <v>0.22727272727272727</v>
      </c>
      <c r="P60">
        <f>COUNTIFS(Data!$D$2:$D$66, "Futurist", Data!$M$2:$M$66, "&lt;"&amp;'Cumulative distributions'!$A60)/COUNTIFS(Data!$M$2:$M$66, "&gt;0", Data!$D$2:$D$66, "Futurist")</f>
        <v>0.13333333333333333</v>
      </c>
      <c r="Q60">
        <f>COUNTIFS(Data!$D$2:$D$66, "Other", Data!$M$2:$M$66, "&lt;"&amp;'Cumulative distributions'!$A60)/COUNTIFS(Data!$M$2:$M$66, "&gt;0", Data!$D$2:$D$66, "Other")</f>
        <v>0.125</v>
      </c>
      <c r="S60">
        <f>COUNTIFS(Data!$H$2:$H$66, "&lt;2000", Data!$M$2:$M$66, "&lt;"&amp;'Cumulative distributions'!$A60)/COUNTIFS(Data!$M$2:$M$66, "&gt;0", Data!$H$2:$H$66, "&lt;2000")</f>
        <v>0.3888888888888889</v>
      </c>
      <c r="T60">
        <f>COUNTIFS(Data!$H$2:$H$66, "&gt;1999", Data!$M$2:$M$66, "&lt;"&amp;'Cumulative distributions'!$A60)/COUNTIFS(Data!$M$2:$M$66, "&gt;0", Data!$H$2:$H$66, "&gt;1999")</f>
        <v>2.5000000000000001E-2</v>
      </c>
      <c r="V60">
        <f>COUNTIFS(Data!$AD$2:$AD$66, 1, Data!$H$2:$H$66, "&gt;1999", Data!$M$2:$M$66, "&lt;"&amp;'Cumulative distributions'!$A60)/COUNTIFS(Data!$M$2:$M$66, "&gt;0", Data!$AD$2:$AD$66, 1, Data!$H$2:$H$66, "&gt;1999")</f>
        <v>4.5454545454545456E-2</v>
      </c>
      <c r="W60">
        <f>COUNTIFS(Data!$AD$2:$AD$66, 0, Data!$H$2:$H$66, "&gt;1999", Data!$M$2:$M$66, "&lt;"&amp;'Cumulative distributions'!$A60)/COUNTIFS(Data!$M$2:$M$66, "&gt;0", Data!$AD$2:$AD$66, 0, Data!$H$2:$H$66, "&gt;1999")</f>
        <v>0</v>
      </c>
      <c r="AH60">
        <f t="shared" si="0"/>
        <v>0</v>
      </c>
    </row>
    <row r="61" spans="1:34">
      <c r="A61">
        <v>2019</v>
      </c>
      <c r="B61">
        <f>COUNTIF(Data!$M$2:$M$66, "&lt;" &amp; A61)/COUNT(Data!$M$2:$M$66)</f>
        <v>0.13793103448275862</v>
      </c>
      <c r="C61">
        <f>COUNTIF(Data!$L$2:$L$66, "&lt;" &amp; A61)/COUNT(Data!$L$2:$L$66)</f>
        <v>0.18867924528301888</v>
      </c>
      <c r="E61">
        <f>COUNTIFS(Data!$D$2:$D$66, "AI", Data!$H$2:$H$66, "&lt;2000", Data!$M$2:$M$66, "&lt;"&amp;'Cumulative distributions'!$A61)/COUNTIFS(Data!$M$2:$M$66, "&gt;0", Data!$D$2:$D$66, "AI", Data!$H$2:$H$66, "&lt;2000")</f>
        <v>0.7142857142857143</v>
      </c>
      <c r="F61">
        <f>COUNTIFS(Data!$D$2:$D$66, "AI", Data!$H$2:$H$66, "&gt;1999", Data!$M$2:$M$66, "&lt;"&amp;'Cumulative distributions'!$A61)/COUNTIFS(Data!$M$2:$M$66, "&gt;0", Data!$D$2:$D$66, "AI", Data!$H$2:$H$66, "&gt;1999")</f>
        <v>0</v>
      </c>
      <c r="G61" t="e">
        <f>COUNTIFS(Data!$D$2:$D$66, "AGI", Data!$H$2:$H$66, "&lt;2000", Data!$M$2:$M$66, "&lt;"&amp;'Cumulative distributions'!$A61)/COUNTIFS(Data!$M$2:$M$66, "&gt;0", Data!$D$2:$D$66, "AGI", Data!$H$2:$H$66, "&lt;2000")</f>
        <v>#DIV/0!</v>
      </c>
      <c r="H61">
        <f>COUNTIFS(Data!$D$2:$D$66, "AGI", Data!$H$2:$H$66, "&gt;1999", Data!$M$2:$M$66, "&lt;"&amp;'Cumulative distributions'!$A61)/COUNTIFS(Data!$M$2:$M$66, "&gt;0", Data!$D$2:$D$66, "AGI", Data!$H$2:$H$66, "&gt;1999")</f>
        <v>0</v>
      </c>
      <c r="I61">
        <f>COUNTIFS(Data!$D$2:$D$66, "Futurist", Data!$H$2:$H$66, "&lt;2000", Data!$M$2:$M$66, "&lt;"&amp;'Cumulative distributions'!$A61)/COUNTIFS(Data!$M$2:$M$66, "&gt;0", Data!$D$2:$D$66, "Futurist", Data!$H$2:$H$66, "&lt;2000")</f>
        <v>0.125</v>
      </c>
      <c r="J61">
        <f>COUNTIFS(Data!$D$2:$D$66, "Futurist", Data!$H$2:$H$66, "&gt;1999", Data!$M$2:$M$66, "&lt;"&amp;'Cumulative distributions'!$A61)/COUNTIFS(Data!$M$2:$M$66, "&gt;0", Data!$D$2:$D$66, "Futurist", Data!$H$2:$H$66, "&gt;1999")</f>
        <v>0.14285714285714285</v>
      </c>
      <c r="K61">
        <f>COUNTIFS(Data!$D$2:$D$66, "Other", Data!$H$2:$H$66, "&lt;2000", Data!$M$2:$M$66, "&lt;"&amp;'Cumulative distributions'!$A61)/COUNTIFS(Data!$M$2:$M$66, "&gt;0", Data!$D$2:$D$66, "Other", Data!$H$2:$H$66, "&lt;2000")</f>
        <v>0.33333333333333331</v>
      </c>
      <c r="L61">
        <f>COUNTIFS(Data!$D$2:$D$66, "Other", Data!$H$2:$H$66, "&gt;1999", Data!$M$2:$M$66, "&lt;"&amp;'Cumulative distributions'!$A61)/COUNTIFS(Data!$M$2:$M$66, "&gt;0", Data!$D$2:$D$66, "Other", Data!$H$2:$H$66, "&gt;1999")</f>
        <v>0</v>
      </c>
      <c r="N61">
        <f>COUNTIFS(Data!$D$2:$D$66, "AGI", Data!$M$2:$M$66, "&lt;"&amp;'Cumulative distributions'!$A61)/COUNTIFS(Data!$M$2:$M$66, "&gt;0", Data!$D$2:$D$66, "AGI")</f>
        <v>0</v>
      </c>
      <c r="O61">
        <f>COUNTIFS(Data!$D$2:$D$66, "AI", Data!$M$2:$M$66, "&lt;"&amp;'Cumulative distributions'!$A61)/COUNTIFS(Data!$M$2:$M$66, "&gt;0", Data!$D$2:$D$66, "AI")</f>
        <v>0.22727272727272727</v>
      </c>
      <c r="P61">
        <f>COUNTIFS(Data!$D$2:$D$66, "Futurist", Data!$M$2:$M$66, "&lt;"&amp;'Cumulative distributions'!$A61)/COUNTIFS(Data!$M$2:$M$66, "&gt;0", Data!$D$2:$D$66, "Futurist")</f>
        <v>0.13333333333333333</v>
      </c>
      <c r="Q61">
        <f>COUNTIFS(Data!$D$2:$D$66, "Other", Data!$M$2:$M$66, "&lt;"&amp;'Cumulative distributions'!$A61)/COUNTIFS(Data!$M$2:$M$66, "&gt;0", Data!$D$2:$D$66, "Other")</f>
        <v>0.125</v>
      </c>
      <c r="S61">
        <f>COUNTIFS(Data!$H$2:$H$66, "&lt;2000", Data!$M$2:$M$66, "&lt;"&amp;'Cumulative distributions'!$A61)/COUNTIFS(Data!$M$2:$M$66, "&gt;0", Data!$H$2:$H$66, "&lt;2000")</f>
        <v>0.3888888888888889</v>
      </c>
      <c r="T61">
        <f>COUNTIFS(Data!$H$2:$H$66, "&gt;1999", Data!$M$2:$M$66, "&lt;"&amp;'Cumulative distributions'!$A61)/COUNTIFS(Data!$M$2:$M$66, "&gt;0", Data!$H$2:$H$66, "&gt;1999")</f>
        <v>2.5000000000000001E-2</v>
      </c>
      <c r="V61">
        <f>COUNTIFS(Data!$AD$2:$AD$66, 1, Data!$H$2:$H$66, "&gt;1999", Data!$M$2:$M$66, "&lt;"&amp;'Cumulative distributions'!$A61)/COUNTIFS(Data!$M$2:$M$66, "&gt;0", Data!$AD$2:$AD$66, 1, Data!$H$2:$H$66, "&gt;1999")</f>
        <v>4.5454545454545456E-2</v>
      </c>
      <c r="W61">
        <f>COUNTIFS(Data!$AD$2:$AD$66, 0, Data!$H$2:$H$66, "&gt;1999", Data!$M$2:$M$66, "&lt;"&amp;'Cumulative distributions'!$A61)/COUNTIFS(Data!$M$2:$M$66, "&gt;0", Data!$AD$2:$AD$66, 0, Data!$H$2:$H$66, "&gt;1999")</f>
        <v>0</v>
      </c>
      <c r="AH61">
        <f t="shared" si="0"/>
        <v>0</v>
      </c>
    </row>
    <row r="62" spans="1:34">
      <c r="A62">
        <v>2020</v>
      </c>
      <c r="B62">
        <f>COUNTIF(Data!$M$2:$M$66, "&lt;" &amp; A62)/COUNT(Data!$M$2:$M$66)</f>
        <v>0.15517241379310345</v>
      </c>
      <c r="C62">
        <f>COUNTIF(Data!$L$2:$L$66, "&lt;" &amp; A62)/COUNT(Data!$L$2:$L$66)</f>
        <v>0.18867924528301888</v>
      </c>
      <c r="E62">
        <f>COUNTIFS(Data!$D$2:$D$66, "AI", Data!$H$2:$H$66, "&lt;2000", Data!$M$2:$M$66, "&lt;"&amp;'Cumulative distributions'!$A62)/COUNTIFS(Data!$M$2:$M$66, "&gt;0", Data!$D$2:$D$66, "AI", Data!$H$2:$H$66, "&lt;2000")</f>
        <v>0.7142857142857143</v>
      </c>
      <c r="F62">
        <f>COUNTIFS(Data!$D$2:$D$66, "AI", Data!$H$2:$H$66, "&gt;1999", Data!$M$2:$M$66, "&lt;"&amp;'Cumulative distributions'!$A62)/COUNTIFS(Data!$M$2:$M$66, "&gt;0", Data!$D$2:$D$66, "AI", Data!$H$2:$H$66, "&gt;1999")</f>
        <v>0</v>
      </c>
      <c r="G62" t="e">
        <f>COUNTIFS(Data!$D$2:$D$66, "AGI", Data!$H$2:$H$66, "&lt;2000", Data!$M$2:$M$66, "&lt;"&amp;'Cumulative distributions'!$A62)/COUNTIFS(Data!$M$2:$M$66, "&gt;0", Data!$D$2:$D$66, "AGI", Data!$H$2:$H$66, "&lt;2000")</f>
        <v>#DIV/0!</v>
      </c>
      <c r="H62">
        <f>COUNTIFS(Data!$D$2:$D$66, "AGI", Data!$H$2:$H$66, "&gt;1999", Data!$M$2:$M$66, "&lt;"&amp;'Cumulative distributions'!$A62)/COUNTIFS(Data!$M$2:$M$66, "&gt;0", Data!$D$2:$D$66, "AGI", Data!$H$2:$H$66, "&gt;1999")</f>
        <v>0</v>
      </c>
      <c r="I62">
        <f>COUNTIFS(Data!$D$2:$D$66, "Futurist", Data!$H$2:$H$66, "&lt;2000", Data!$M$2:$M$66, "&lt;"&amp;'Cumulative distributions'!$A62)/COUNTIFS(Data!$M$2:$M$66, "&gt;0", Data!$D$2:$D$66, "Futurist", Data!$H$2:$H$66, "&lt;2000")</f>
        <v>0.25</v>
      </c>
      <c r="J62">
        <f>COUNTIFS(Data!$D$2:$D$66, "Futurist", Data!$H$2:$H$66, "&gt;1999", Data!$M$2:$M$66, "&lt;"&amp;'Cumulative distributions'!$A62)/COUNTIFS(Data!$M$2:$M$66, "&gt;0", Data!$D$2:$D$66, "Futurist", Data!$H$2:$H$66, "&gt;1999")</f>
        <v>0.14285714285714285</v>
      </c>
      <c r="K62">
        <f>COUNTIFS(Data!$D$2:$D$66, "Other", Data!$H$2:$H$66, "&lt;2000", Data!$M$2:$M$66, "&lt;"&amp;'Cumulative distributions'!$A62)/COUNTIFS(Data!$M$2:$M$66, "&gt;0", Data!$D$2:$D$66, "Other", Data!$H$2:$H$66, "&lt;2000")</f>
        <v>0.33333333333333331</v>
      </c>
      <c r="L62">
        <f>COUNTIFS(Data!$D$2:$D$66, "Other", Data!$H$2:$H$66, "&gt;1999", Data!$M$2:$M$66, "&lt;"&amp;'Cumulative distributions'!$A62)/COUNTIFS(Data!$M$2:$M$66, "&gt;0", Data!$D$2:$D$66, "Other", Data!$H$2:$H$66, "&gt;1999")</f>
        <v>0</v>
      </c>
      <c r="N62">
        <f>COUNTIFS(Data!$D$2:$D$66, "AGI", Data!$M$2:$M$66, "&lt;"&amp;'Cumulative distributions'!$A62)/COUNTIFS(Data!$M$2:$M$66, "&gt;0", Data!$D$2:$D$66, "AGI")</f>
        <v>0</v>
      </c>
      <c r="O62">
        <f>COUNTIFS(Data!$D$2:$D$66, "AI", Data!$M$2:$M$66, "&lt;"&amp;'Cumulative distributions'!$A62)/COUNTIFS(Data!$M$2:$M$66, "&gt;0", Data!$D$2:$D$66, "AI")</f>
        <v>0.22727272727272727</v>
      </c>
      <c r="P62">
        <f>COUNTIFS(Data!$D$2:$D$66, "Futurist", Data!$M$2:$M$66, "&lt;"&amp;'Cumulative distributions'!$A62)/COUNTIFS(Data!$M$2:$M$66, "&gt;0", Data!$D$2:$D$66, "Futurist")</f>
        <v>0.2</v>
      </c>
      <c r="Q62">
        <f>COUNTIFS(Data!$D$2:$D$66, "Other", Data!$M$2:$M$66, "&lt;"&amp;'Cumulative distributions'!$A62)/COUNTIFS(Data!$M$2:$M$66, "&gt;0", Data!$D$2:$D$66, "Other")</f>
        <v>0.125</v>
      </c>
      <c r="S62">
        <f>COUNTIFS(Data!$H$2:$H$66, "&lt;2000", Data!$M$2:$M$66, "&lt;"&amp;'Cumulative distributions'!$A62)/COUNTIFS(Data!$M$2:$M$66, "&gt;0", Data!$H$2:$H$66, "&lt;2000")</f>
        <v>0.44444444444444442</v>
      </c>
      <c r="T62">
        <f>COUNTIFS(Data!$H$2:$H$66, "&gt;1999", Data!$M$2:$M$66, "&lt;"&amp;'Cumulative distributions'!$A62)/COUNTIFS(Data!$M$2:$M$66, "&gt;0", Data!$H$2:$H$66, "&gt;1999")</f>
        <v>2.5000000000000001E-2</v>
      </c>
      <c r="V62">
        <f>COUNTIFS(Data!$AD$2:$AD$66, 1, Data!$H$2:$H$66, "&gt;1999", Data!$M$2:$M$66, "&lt;"&amp;'Cumulative distributions'!$A62)/COUNTIFS(Data!$M$2:$M$66, "&gt;0", Data!$AD$2:$AD$66, 1, Data!$H$2:$H$66, "&gt;1999")</f>
        <v>4.5454545454545456E-2</v>
      </c>
      <c r="W62">
        <f>COUNTIFS(Data!$AD$2:$AD$66, 0, Data!$H$2:$H$66, "&gt;1999", Data!$M$2:$M$66, "&lt;"&amp;'Cumulative distributions'!$A62)/COUNTIFS(Data!$M$2:$M$66, "&gt;0", Data!$AD$2:$AD$66, 0, Data!$H$2:$H$66, "&gt;1999")</f>
        <v>0</v>
      </c>
      <c r="AH62">
        <f t="shared" si="0"/>
        <v>0</v>
      </c>
    </row>
    <row r="63" spans="1:34">
      <c r="A63">
        <v>2021</v>
      </c>
      <c r="B63">
        <f>COUNTIF(Data!$M$2:$M$66, "&lt;" &amp; A63)/COUNT(Data!$M$2:$M$66)</f>
        <v>0.20689655172413793</v>
      </c>
      <c r="C63">
        <f>COUNTIF(Data!$L$2:$L$66, "&lt;" &amp; A63)/COUNT(Data!$L$2:$L$66)</f>
        <v>0.24528301886792453</v>
      </c>
      <c r="E63">
        <f>COUNTIFS(Data!$D$2:$D$66, "AI", Data!$H$2:$H$66, "&lt;2000", Data!$M$2:$M$66, "&lt;"&amp;'Cumulative distributions'!$A63)/COUNTIFS(Data!$M$2:$M$66, "&gt;0", Data!$D$2:$D$66, "AI", Data!$H$2:$H$66, "&lt;2000")</f>
        <v>0.7142857142857143</v>
      </c>
      <c r="F63">
        <f>COUNTIFS(Data!$D$2:$D$66, "AI", Data!$H$2:$H$66, "&gt;1999", Data!$M$2:$M$66, "&lt;"&amp;'Cumulative distributions'!$A63)/COUNTIFS(Data!$M$2:$M$66, "&gt;0", Data!$D$2:$D$66, "AI", Data!$H$2:$H$66, "&gt;1999")</f>
        <v>0</v>
      </c>
      <c r="G63" t="e">
        <f>COUNTIFS(Data!$D$2:$D$66, "AGI", Data!$H$2:$H$66, "&lt;2000", Data!$M$2:$M$66, "&lt;"&amp;'Cumulative distributions'!$A63)/COUNTIFS(Data!$M$2:$M$66, "&gt;0", Data!$D$2:$D$66, "AGI", Data!$H$2:$H$66, "&lt;2000")</f>
        <v>#DIV/0!</v>
      </c>
      <c r="H63">
        <f>COUNTIFS(Data!$D$2:$D$66, "AGI", Data!$H$2:$H$66, "&gt;1999", Data!$M$2:$M$66, "&lt;"&amp;'Cumulative distributions'!$A63)/COUNTIFS(Data!$M$2:$M$66, "&gt;0", Data!$D$2:$D$66, "AGI", Data!$H$2:$H$66, "&gt;1999")</f>
        <v>7.6923076923076927E-2</v>
      </c>
      <c r="I63">
        <f>COUNTIFS(Data!$D$2:$D$66, "Futurist", Data!$H$2:$H$66, "&lt;2000", Data!$M$2:$M$66, "&lt;"&amp;'Cumulative distributions'!$A63)/COUNTIFS(Data!$M$2:$M$66, "&gt;0", Data!$D$2:$D$66, "Futurist", Data!$H$2:$H$66, "&lt;2000")</f>
        <v>0.375</v>
      </c>
      <c r="J63">
        <f>COUNTIFS(Data!$D$2:$D$66, "Futurist", Data!$H$2:$H$66, "&gt;1999", Data!$M$2:$M$66, "&lt;"&amp;'Cumulative distributions'!$A63)/COUNTIFS(Data!$M$2:$M$66, "&gt;0", Data!$D$2:$D$66, "Futurist", Data!$H$2:$H$66, "&gt;1999")</f>
        <v>0.2857142857142857</v>
      </c>
      <c r="K63">
        <f>COUNTIFS(Data!$D$2:$D$66, "Other", Data!$H$2:$H$66, "&lt;2000", Data!$M$2:$M$66, "&lt;"&amp;'Cumulative distributions'!$A63)/COUNTIFS(Data!$M$2:$M$66, "&gt;0", Data!$D$2:$D$66, "Other", Data!$H$2:$H$66, "&lt;2000")</f>
        <v>0.33333333333333331</v>
      </c>
      <c r="L63">
        <f>COUNTIFS(Data!$D$2:$D$66, "Other", Data!$H$2:$H$66, "&gt;1999", Data!$M$2:$M$66, "&lt;"&amp;'Cumulative distributions'!$A63)/COUNTIFS(Data!$M$2:$M$66, "&gt;0", Data!$D$2:$D$66, "Other", Data!$H$2:$H$66, "&gt;1999")</f>
        <v>0</v>
      </c>
      <c r="N63">
        <f>COUNTIFS(Data!$D$2:$D$66, "AGI", Data!$M$2:$M$66, "&lt;"&amp;'Cumulative distributions'!$A63)/COUNTIFS(Data!$M$2:$M$66, "&gt;0", Data!$D$2:$D$66, "AGI")</f>
        <v>7.6923076923076927E-2</v>
      </c>
      <c r="O63">
        <f>COUNTIFS(Data!$D$2:$D$66, "AI", Data!$M$2:$M$66, "&lt;"&amp;'Cumulative distributions'!$A63)/COUNTIFS(Data!$M$2:$M$66, "&gt;0", Data!$D$2:$D$66, "AI")</f>
        <v>0.22727272727272727</v>
      </c>
      <c r="P63">
        <f>COUNTIFS(Data!$D$2:$D$66, "Futurist", Data!$M$2:$M$66, "&lt;"&amp;'Cumulative distributions'!$A63)/COUNTIFS(Data!$M$2:$M$66, "&gt;0", Data!$D$2:$D$66, "Futurist")</f>
        <v>0.33333333333333331</v>
      </c>
      <c r="Q63">
        <f>COUNTIFS(Data!$D$2:$D$66, "Other", Data!$M$2:$M$66, "&lt;"&amp;'Cumulative distributions'!$A63)/COUNTIFS(Data!$M$2:$M$66, "&gt;0", Data!$D$2:$D$66, "Other")</f>
        <v>0.125</v>
      </c>
      <c r="S63">
        <f>COUNTIFS(Data!$H$2:$H$66, "&lt;2000", Data!$M$2:$M$66, "&lt;"&amp;'Cumulative distributions'!$A63)/COUNTIFS(Data!$M$2:$M$66, "&gt;0", Data!$H$2:$H$66, "&lt;2000")</f>
        <v>0.5</v>
      </c>
      <c r="T63">
        <f>COUNTIFS(Data!$H$2:$H$66, "&gt;1999", Data!$M$2:$M$66, "&lt;"&amp;'Cumulative distributions'!$A63)/COUNTIFS(Data!$M$2:$M$66, "&gt;0", Data!$H$2:$H$66, "&gt;1999")</f>
        <v>7.4999999999999997E-2</v>
      </c>
      <c r="V63">
        <f>COUNTIFS(Data!$AD$2:$AD$66, 1, Data!$H$2:$H$66, "&gt;1999", Data!$M$2:$M$66, "&lt;"&amp;'Cumulative distributions'!$A63)/COUNTIFS(Data!$M$2:$M$66, "&gt;0", Data!$AD$2:$AD$66, 1, Data!$H$2:$H$66, "&gt;1999")</f>
        <v>9.0909090909090912E-2</v>
      </c>
      <c r="W63">
        <f>COUNTIFS(Data!$AD$2:$AD$66, 0, Data!$H$2:$H$66, "&gt;1999", Data!$M$2:$M$66, "&lt;"&amp;'Cumulative distributions'!$A63)/COUNTIFS(Data!$M$2:$M$66, "&gt;0", Data!$AD$2:$AD$66, 0, Data!$H$2:$H$66, "&gt;1999")</f>
        <v>9.0909090909090912E-2</v>
      </c>
      <c r="AH63">
        <f t="shared" si="0"/>
        <v>0</v>
      </c>
    </row>
    <row r="64" spans="1:34">
      <c r="A64">
        <v>2022</v>
      </c>
      <c r="B64">
        <f>COUNTIF(Data!$M$2:$M$66, "&lt;" &amp; A64)/COUNT(Data!$M$2:$M$66)</f>
        <v>0.20689655172413793</v>
      </c>
      <c r="C64">
        <f>COUNTIF(Data!$L$2:$L$66, "&lt;" &amp; A64)/COUNT(Data!$L$2:$L$66)</f>
        <v>0.24528301886792453</v>
      </c>
      <c r="E64">
        <f>COUNTIFS(Data!$D$2:$D$66, "AI", Data!$H$2:$H$66, "&lt;2000", Data!$M$2:$M$66, "&lt;"&amp;'Cumulative distributions'!$A64)/COUNTIFS(Data!$M$2:$M$66, "&gt;0", Data!$D$2:$D$66, "AI", Data!$H$2:$H$66, "&lt;2000")</f>
        <v>0.7142857142857143</v>
      </c>
      <c r="F64">
        <f>COUNTIFS(Data!$D$2:$D$66, "AI", Data!$H$2:$H$66, "&gt;1999", Data!$M$2:$M$66, "&lt;"&amp;'Cumulative distributions'!$A64)/COUNTIFS(Data!$M$2:$M$66, "&gt;0", Data!$D$2:$D$66, "AI", Data!$H$2:$H$66, "&gt;1999")</f>
        <v>0</v>
      </c>
      <c r="G64" t="e">
        <f>COUNTIFS(Data!$D$2:$D$66, "AGI", Data!$H$2:$H$66, "&lt;2000", Data!$M$2:$M$66, "&lt;"&amp;'Cumulative distributions'!$A64)/COUNTIFS(Data!$M$2:$M$66, "&gt;0", Data!$D$2:$D$66, "AGI", Data!$H$2:$H$66, "&lt;2000")</f>
        <v>#DIV/0!</v>
      </c>
      <c r="H64">
        <f>COUNTIFS(Data!$D$2:$D$66, "AGI", Data!$H$2:$H$66, "&gt;1999", Data!$M$2:$M$66, "&lt;"&amp;'Cumulative distributions'!$A64)/COUNTIFS(Data!$M$2:$M$66, "&gt;0", Data!$D$2:$D$66, "AGI", Data!$H$2:$H$66, "&gt;1999")</f>
        <v>7.6923076923076927E-2</v>
      </c>
      <c r="I64">
        <f>COUNTIFS(Data!$D$2:$D$66, "Futurist", Data!$H$2:$H$66, "&lt;2000", Data!$M$2:$M$66, "&lt;"&amp;'Cumulative distributions'!$A64)/COUNTIFS(Data!$M$2:$M$66, "&gt;0", Data!$D$2:$D$66, "Futurist", Data!$H$2:$H$66, "&lt;2000")</f>
        <v>0.375</v>
      </c>
      <c r="J64">
        <f>COUNTIFS(Data!$D$2:$D$66, "Futurist", Data!$H$2:$H$66, "&gt;1999", Data!$M$2:$M$66, "&lt;"&amp;'Cumulative distributions'!$A64)/COUNTIFS(Data!$M$2:$M$66, "&gt;0", Data!$D$2:$D$66, "Futurist", Data!$H$2:$H$66, "&gt;1999")</f>
        <v>0.2857142857142857</v>
      </c>
      <c r="K64">
        <f>COUNTIFS(Data!$D$2:$D$66, "Other", Data!$H$2:$H$66, "&lt;2000", Data!$M$2:$M$66, "&lt;"&amp;'Cumulative distributions'!$A64)/COUNTIFS(Data!$M$2:$M$66, "&gt;0", Data!$D$2:$D$66, "Other", Data!$H$2:$H$66, "&lt;2000")</f>
        <v>0.33333333333333331</v>
      </c>
      <c r="L64">
        <f>COUNTIFS(Data!$D$2:$D$66, "Other", Data!$H$2:$H$66, "&gt;1999", Data!$M$2:$M$66, "&lt;"&amp;'Cumulative distributions'!$A64)/COUNTIFS(Data!$M$2:$M$66, "&gt;0", Data!$D$2:$D$66, "Other", Data!$H$2:$H$66, "&gt;1999")</f>
        <v>0</v>
      </c>
      <c r="N64">
        <f>COUNTIFS(Data!$D$2:$D$66, "AGI", Data!$M$2:$M$66, "&lt;"&amp;'Cumulative distributions'!$A64)/COUNTIFS(Data!$M$2:$M$66, "&gt;0", Data!$D$2:$D$66, "AGI")</f>
        <v>7.6923076923076927E-2</v>
      </c>
      <c r="O64">
        <f>COUNTIFS(Data!$D$2:$D$66, "AI", Data!$M$2:$M$66, "&lt;"&amp;'Cumulative distributions'!$A64)/COUNTIFS(Data!$M$2:$M$66, "&gt;0", Data!$D$2:$D$66, "AI")</f>
        <v>0.22727272727272727</v>
      </c>
      <c r="P64">
        <f>COUNTIFS(Data!$D$2:$D$66, "Futurist", Data!$M$2:$M$66, "&lt;"&amp;'Cumulative distributions'!$A64)/COUNTIFS(Data!$M$2:$M$66, "&gt;0", Data!$D$2:$D$66, "Futurist")</f>
        <v>0.33333333333333331</v>
      </c>
      <c r="Q64">
        <f>COUNTIFS(Data!$D$2:$D$66, "Other", Data!$M$2:$M$66, "&lt;"&amp;'Cumulative distributions'!$A64)/COUNTIFS(Data!$M$2:$M$66, "&gt;0", Data!$D$2:$D$66, "Other")</f>
        <v>0.125</v>
      </c>
      <c r="S64">
        <f>COUNTIFS(Data!$H$2:$H$66, "&lt;2000", Data!$M$2:$M$66, "&lt;"&amp;'Cumulative distributions'!$A64)/COUNTIFS(Data!$M$2:$M$66, "&gt;0", Data!$H$2:$H$66, "&lt;2000")</f>
        <v>0.5</v>
      </c>
      <c r="T64">
        <f>COUNTIFS(Data!$H$2:$H$66, "&gt;1999", Data!$M$2:$M$66, "&lt;"&amp;'Cumulative distributions'!$A64)/COUNTIFS(Data!$M$2:$M$66, "&gt;0", Data!$H$2:$H$66, "&gt;1999")</f>
        <v>7.4999999999999997E-2</v>
      </c>
      <c r="V64">
        <f>COUNTIFS(Data!$AD$2:$AD$66, 1, Data!$H$2:$H$66, "&gt;1999", Data!$M$2:$M$66, "&lt;"&amp;'Cumulative distributions'!$A64)/COUNTIFS(Data!$M$2:$M$66, "&gt;0", Data!$AD$2:$AD$66, 1, Data!$H$2:$H$66, "&gt;1999")</f>
        <v>9.0909090909090912E-2</v>
      </c>
      <c r="W64">
        <f>COUNTIFS(Data!$AD$2:$AD$66, 0, Data!$H$2:$H$66, "&gt;1999", Data!$M$2:$M$66, "&lt;"&amp;'Cumulative distributions'!$A64)/COUNTIFS(Data!$M$2:$M$66, "&gt;0", Data!$AD$2:$AD$66, 0, Data!$H$2:$H$66, "&gt;1999")</f>
        <v>9.0909090909090912E-2</v>
      </c>
      <c r="AH64">
        <f t="shared" si="0"/>
        <v>0</v>
      </c>
    </row>
    <row r="65" spans="1:34">
      <c r="A65">
        <v>2023</v>
      </c>
      <c r="B65">
        <f>COUNTIF(Data!$M$2:$M$66, "&lt;" &amp; A65)/COUNT(Data!$M$2:$M$66)</f>
        <v>0.20689655172413793</v>
      </c>
      <c r="C65">
        <f>COUNTIF(Data!$L$2:$L$66, "&lt;" &amp; A65)/COUNT(Data!$L$2:$L$66)</f>
        <v>0.24528301886792453</v>
      </c>
      <c r="E65">
        <f>COUNTIFS(Data!$D$2:$D$66, "AI", Data!$H$2:$H$66, "&lt;2000", Data!$M$2:$M$66, "&lt;"&amp;'Cumulative distributions'!$A65)/COUNTIFS(Data!$M$2:$M$66, "&gt;0", Data!$D$2:$D$66, "AI", Data!$H$2:$H$66, "&lt;2000")</f>
        <v>0.7142857142857143</v>
      </c>
      <c r="F65">
        <f>COUNTIFS(Data!$D$2:$D$66, "AI", Data!$H$2:$H$66, "&gt;1999", Data!$M$2:$M$66, "&lt;"&amp;'Cumulative distributions'!$A65)/COUNTIFS(Data!$M$2:$M$66, "&gt;0", Data!$D$2:$D$66, "AI", Data!$H$2:$H$66, "&gt;1999")</f>
        <v>0</v>
      </c>
      <c r="G65" t="e">
        <f>COUNTIFS(Data!$D$2:$D$66, "AGI", Data!$H$2:$H$66, "&lt;2000", Data!$M$2:$M$66, "&lt;"&amp;'Cumulative distributions'!$A65)/COUNTIFS(Data!$M$2:$M$66, "&gt;0", Data!$D$2:$D$66, "AGI", Data!$H$2:$H$66, "&lt;2000")</f>
        <v>#DIV/0!</v>
      </c>
      <c r="H65">
        <f>COUNTIFS(Data!$D$2:$D$66, "AGI", Data!$H$2:$H$66, "&gt;1999", Data!$M$2:$M$66, "&lt;"&amp;'Cumulative distributions'!$A65)/COUNTIFS(Data!$M$2:$M$66, "&gt;0", Data!$D$2:$D$66, "AGI", Data!$H$2:$H$66, "&gt;1999")</f>
        <v>7.6923076923076927E-2</v>
      </c>
      <c r="I65">
        <f>COUNTIFS(Data!$D$2:$D$66, "Futurist", Data!$H$2:$H$66, "&lt;2000", Data!$M$2:$M$66, "&lt;"&amp;'Cumulative distributions'!$A65)/COUNTIFS(Data!$M$2:$M$66, "&gt;0", Data!$D$2:$D$66, "Futurist", Data!$H$2:$H$66, "&lt;2000")</f>
        <v>0.375</v>
      </c>
      <c r="J65">
        <f>COUNTIFS(Data!$D$2:$D$66, "Futurist", Data!$H$2:$H$66, "&gt;1999", Data!$M$2:$M$66, "&lt;"&amp;'Cumulative distributions'!$A65)/COUNTIFS(Data!$M$2:$M$66, "&gt;0", Data!$D$2:$D$66, "Futurist", Data!$H$2:$H$66, "&gt;1999")</f>
        <v>0.2857142857142857</v>
      </c>
      <c r="K65">
        <f>COUNTIFS(Data!$D$2:$D$66, "Other", Data!$H$2:$H$66, "&lt;2000", Data!$M$2:$M$66, "&lt;"&amp;'Cumulative distributions'!$A65)/COUNTIFS(Data!$M$2:$M$66, "&gt;0", Data!$D$2:$D$66, "Other", Data!$H$2:$H$66, "&lt;2000")</f>
        <v>0.33333333333333331</v>
      </c>
      <c r="L65">
        <f>COUNTIFS(Data!$D$2:$D$66, "Other", Data!$H$2:$H$66, "&gt;1999", Data!$M$2:$M$66, "&lt;"&amp;'Cumulative distributions'!$A65)/COUNTIFS(Data!$M$2:$M$66, "&gt;0", Data!$D$2:$D$66, "Other", Data!$H$2:$H$66, "&gt;1999")</f>
        <v>0</v>
      </c>
      <c r="N65">
        <f>COUNTIFS(Data!$D$2:$D$66, "AGI", Data!$M$2:$M$66, "&lt;"&amp;'Cumulative distributions'!$A65)/COUNTIFS(Data!$M$2:$M$66, "&gt;0", Data!$D$2:$D$66, "AGI")</f>
        <v>7.6923076923076927E-2</v>
      </c>
      <c r="O65">
        <f>COUNTIFS(Data!$D$2:$D$66, "AI", Data!$M$2:$M$66, "&lt;"&amp;'Cumulative distributions'!$A65)/COUNTIFS(Data!$M$2:$M$66, "&gt;0", Data!$D$2:$D$66, "AI")</f>
        <v>0.22727272727272727</v>
      </c>
      <c r="P65">
        <f>COUNTIFS(Data!$D$2:$D$66, "Futurist", Data!$M$2:$M$66, "&lt;"&amp;'Cumulative distributions'!$A65)/COUNTIFS(Data!$M$2:$M$66, "&gt;0", Data!$D$2:$D$66, "Futurist")</f>
        <v>0.33333333333333331</v>
      </c>
      <c r="Q65">
        <f>COUNTIFS(Data!$D$2:$D$66, "Other", Data!$M$2:$M$66, "&lt;"&amp;'Cumulative distributions'!$A65)/COUNTIFS(Data!$M$2:$M$66, "&gt;0", Data!$D$2:$D$66, "Other")</f>
        <v>0.125</v>
      </c>
      <c r="S65">
        <f>COUNTIFS(Data!$H$2:$H$66, "&lt;2000", Data!$M$2:$M$66, "&lt;"&amp;'Cumulative distributions'!$A65)/COUNTIFS(Data!$M$2:$M$66, "&gt;0", Data!$H$2:$H$66, "&lt;2000")</f>
        <v>0.5</v>
      </c>
      <c r="T65">
        <f>COUNTIFS(Data!$H$2:$H$66, "&gt;1999", Data!$M$2:$M$66, "&lt;"&amp;'Cumulative distributions'!$A65)/COUNTIFS(Data!$M$2:$M$66, "&gt;0", Data!$H$2:$H$66, "&gt;1999")</f>
        <v>7.4999999999999997E-2</v>
      </c>
      <c r="V65">
        <f>COUNTIFS(Data!$AD$2:$AD$66, 1, Data!$H$2:$H$66, "&gt;1999", Data!$M$2:$M$66, "&lt;"&amp;'Cumulative distributions'!$A65)/COUNTIFS(Data!$M$2:$M$66, "&gt;0", Data!$AD$2:$AD$66, 1, Data!$H$2:$H$66, "&gt;1999")</f>
        <v>9.0909090909090912E-2</v>
      </c>
      <c r="W65">
        <f>COUNTIFS(Data!$AD$2:$AD$66, 0, Data!$H$2:$H$66, "&gt;1999", Data!$M$2:$M$66, "&lt;"&amp;'Cumulative distributions'!$A65)/COUNTIFS(Data!$M$2:$M$66, "&gt;0", Data!$AD$2:$AD$66, 0, Data!$H$2:$H$66, "&gt;1999")</f>
        <v>9.0909090909090912E-2</v>
      </c>
      <c r="AH65">
        <f t="shared" si="0"/>
        <v>0</v>
      </c>
    </row>
    <row r="66" spans="1:34">
      <c r="A66">
        <v>2024</v>
      </c>
      <c r="B66">
        <f>COUNTIF(Data!$M$2:$M$66, "&lt;" &amp; A66)/COUNT(Data!$M$2:$M$66)</f>
        <v>0.20689655172413793</v>
      </c>
      <c r="C66">
        <f>COUNTIF(Data!$L$2:$L$66, "&lt;" &amp; A66)/COUNT(Data!$L$2:$L$66)</f>
        <v>0.24528301886792453</v>
      </c>
      <c r="E66">
        <f>COUNTIFS(Data!$D$2:$D$66, "AI", Data!$H$2:$H$66, "&lt;2000", Data!$M$2:$M$66, "&lt;"&amp;'Cumulative distributions'!$A66)/COUNTIFS(Data!$M$2:$M$66, "&gt;0", Data!$D$2:$D$66, "AI", Data!$H$2:$H$66, "&lt;2000")</f>
        <v>0.7142857142857143</v>
      </c>
      <c r="F66">
        <f>COUNTIFS(Data!$D$2:$D$66, "AI", Data!$H$2:$H$66, "&gt;1999", Data!$M$2:$M$66, "&lt;"&amp;'Cumulative distributions'!$A66)/COUNTIFS(Data!$M$2:$M$66, "&gt;0", Data!$D$2:$D$66, "AI", Data!$H$2:$H$66, "&gt;1999")</f>
        <v>0</v>
      </c>
      <c r="G66" t="e">
        <f>COUNTIFS(Data!$D$2:$D$66, "AGI", Data!$H$2:$H$66, "&lt;2000", Data!$M$2:$M$66, "&lt;"&amp;'Cumulative distributions'!$A66)/COUNTIFS(Data!$M$2:$M$66, "&gt;0", Data!$D$2:$D$66, "AGI", Data!$H$2:$H$66, "&lt;2000")</f>
        <v>#DIV/0!</v>
      </c>
      <c r="H66">
        <f>COUNTIFS(Data!$D$2:$D$66, "AGI", Data!$H$2:$H$66, "&gt;1999", Data!$M$2:$M$66, "&lt;"&amp;'Cumulative distributions'!$A66)/COUNTIFS(Data!$M$2:$M$66, "&gt;0", Data!$D$2:$D$66, "AGI", Data!$H$2:$H$66, "&gt;1999")</f>
        <v>7.6923076923076927E-2</v>
      </c>
      <c r="I66">
        <f>COUNTIFS(Data!$D$2:$D$66, "Futurist", Data!$H$2:$H$66, "&lt;2000", Data!$M$2:$M$66, "&lt;"&amp;'Cumulative distributions'!$A66)/COUNTIFS(Data!$M$2:$M$66, "&gt;0", Data!$D$2:$D$66, "Futurist", Data!$H$2:$H$66, "&lt;2000")</f>
        <v>0.375</v>
      </c>
      <c r="J66">
        <f>COUNTIFS(Data!$D$2:$D$66, "Futurist", Data!$H$2:$H$66, "&gt;1999", Data!$M$2:$M$66, "&lt;"&amp;'Cumulative distributions'!$A66)/COUNTIFS(Data!$M$2:$M$66, "&gt;0", Data!$D$2:$D$66, "Futurist", Data!$H$2:$H$66, "&gt;1999")</f>
        <v>0.2857142857142857</v>
      </c>
      <c r="K66">
        <f>COUNTIFS(Data!$D$2:$D$66, "Other", Data!$H$2:$H$66, "&lt;2000", Data!$M$2:$M$66, "&lt;"&amp;'Cumulative distributions'!$A66)/COUNTIFS(Data!$M$2:$M$66, "&gt;0", Data!$D$2:$D$66, "Other", Data!$H$2:$H$66, "&lt;2000")</f>
        <v>0.33333333333333331</v>
      </c>
      <c r="L66">
        <f>COUNTIFS(Data!$D$2:$D$66, "Other", Data!$H$2:$H$66, "&gt;1999", Data!$M$2:$M$66, "&lt;"&amp;'Cumulative distributions'!$A66)/COUNTIFS(Data!$M$2:$M$66, "&gt;0", Data!$D$2:$D$66, "Other", Data!$H$2:$H$66, "&gt;1999")</f>
        <v>0</v>
      </c>
      <c r="N66">
        <f>COUNTIFS(Data!$D$2:$D$66, "AGI", Data!$M$2:$M$66, "&lt;"&amp;'Cumulative distributions'!$A66)/COUNTIFS(Data!$M$2:$M$66, "&gt;0", Data!$D$2:$D$66, "AGI")</f>
        <v>7.6923076923076927E-2</v>
      </c>
      <c r="O66">
        <f>COUNTIFS(Data!$D$2:$D$66, "AI", Data!$M$2:$M$66, "&lt;"&amp;'Cumulative distributions'!$A66)/COUNTIFS(Data!$M$2:$M$66, "&gt;0", Data!$D$2:$D$66, "AI")</f>
        <v>0.22727272727272727</v>
      </c>
      <c r="P66">
        <f>COUNTIFS(Data!$D$2:$D$66, "Futurist", Data!$M$2:$M$66, "&lt;"&amp;'Cumulative distributions'!$A66)/COUNTIFS(Data!$M$2:$M$66, "&gt;0", Data!$D$2:$D$66, "Futurist")</f>
        <v>0.33333333333333331</v>
      </c>
      <c r="Q66">
        <f>COUNTIFS(Data!$D$2:$D$66, "Other", Data!$M$2:$M$66, "&lt;"&amp;'Cumulative distributions'!$A66)/COUNTIFS(Data!$M$2:$M$66, "&gt;0", Data!$D$2:$D$66, "Other")</f>
        <v>0.125</v>
      </c>
      <c r="S66">
        <f>COUNTIFS(Data!$H$2:$H$66, "&lt;2000", Data!$M$2:$M$66, "&lt;"&amp;'Cumulative distributions'!$A66)/COUNTIFS(Data!$M$2:$M$66, "&gt;0", Data!$H$2:$H$66, "&lt;2000")</f>
        <v>0.5</v>
      </c>
      <c r="T66">
        <f>COUNTIFS(Data!$H$2:$H$66, "&gt;1999", Data!$M$2:$M$66, "&lt;"&amp;'Cumulative distributions'!$A66)/COUNTIFS(Data!$M$2:$M$66, "&gt;0", Data!$H$2:$H$66, "&gt;1999")</f>
        <v>7.4999999999999997E-2</v>
      </c>
      <c r="V66">
        <f>COUNTIFS(Data!$AD$2:$AD$66, 1, Data!$H$2:$H$66, "&gt;1999", Data!$M$2:$M$66, "&lt;"&amp;'Cumulative distributions'!$A66)/COUNTIFS(Data!$M$2:$M$66, "&gt;0", Data!$AD$2:$AD$66, 1, Data!$H$2:$H$66, "&gt;1999")</f>
        <v>9.0909090909090912E-2</v>
      </c>
      <c r="W66">
        <f>COUNTIFS(Data!$AD$2:$AD$66, 0, Data!$H$2:$H$66, "&gt;1999", Data!$M$2:$M$66, "&lt;"&amp;'Cumulative distributions'!$A66)/COUNTIFS(Data!$M$2:$M$66, "&gt;0", Data!$AD$2:$AD$66, 0, Data!$H$2:$H$66, "&gt;1999")</f>
        <v>9.0909090909090912E-2</v>
      </c>
      <c r="AH66">
        <f t="shared" si="0"/>
        <v>0</v>
      </c>
    </row>
    <row r="67" spans="1:34">
      <c r="A67">
        <v>2025</v>
      </c>
      <c r="B67">
        <f>COUNTIF(Data!$M$2:$M$66, "&lt;" &amp; A67)/COUNT(Data!$M$2:$M$66)</f>
        <v>0.20689655172413793</v>
      </c>
      <c r="C67">
        <f>COUNTIF(Data!$L$2:$L$66, "&lt;" &amp; A67)/COUNT(Data!$L$2:$L$66)</f>
        <v>0.24528301886792453</v>
      </c>
      <c r="E67">
        <f>COUNTIFS(Data!$D$2:$D$66, "AI", Data!$H$2:$H$66, "&lt;2000", Data!$M$2:$M$66, "&lt;"&amp;'Cumulative distributions'!$A67)/COUNTIFS(Data!$M$2:$M$66, "&gt;0", Data!$D$2:$D$66, "AI", Data!$H$2:$H$66, "&lt;2000")</f>
        <v>0.7142857142857143</v>
      </c>
      <c r="F67">
        <f>COUNTIFS(Data!$D$2:$D$66, "AI", Data!$H$2:$H$66, "&gt;1999", Data!$M$2:$M$66, "&lt;"&amp;'Cumulative distributions'!$A67)/COUNTIFS(Data!$M$2:$M$66, "&gt;0", Data!$D$2:$D$66, "AI", Data!$H$2:$H$66, "&gt;1999")</f>
        <v>0</v>
      </c>
      <c r="G67" t="e">
        <f>COUNTIFS(Data!$D$2:$D$66, "AGI", Data!$H$2:$H$66, "&lt;2000", Data!$M$2:$M$66, "&lt;"&amp;'Cumulative distributions'!$A67)/COUNTIFS(Data!$M$2:$M$66, "&gt;0", Data!$D$2:$D$66, "AGI", Data!$H$2:$H$66, "&lt;2000")</f>
        <v>#DIV/0!</v>
      </c>
      <c r="H67">
        <f>COUNTIFS(Data!$D$2:$D$66, "AGI", Data!$H$2:$H$66, "&gt;1999", Data!$M$2:$M$66, "&lt;"&amp;'Cumulative distributions'!$A67)/COUNTIFS(Data!$M$2:$M$66, "&gt;0", Data!$D$2:$D$66, "AGI", Data!$H$2:$H$66, "&gt;1999")</f>
        <v>7.6923076923076927E-2</v>
      </c>
      <c r="I67">
        <f>COUNTIFS(Data!$D$2:$D$66, "Futurist", Data!$H$2:$H$66, "&lt;2000", Data!$M$2:$M$66, "&lt;"&amp;'Cumulative distributions'!$A67)/COUNTIFS(Data!$M$2:$M$66, "&gt;0", Data!$D$2:$D$66, "Futurist", Data!$H$2:$H$66, "&lt;2000")</f>
        <v>0.375</v>
      </c>
      <c r="J67">
        <f>COUNTIFS(Data!$D$2:$D$66, "Futurist", Data!$H$2:$H$66, "&gt;1999", Data!$M$2:$M$66, "&lt;"&amp;'Cumulative distributions'!$A67)/COUNTIFS(Data!$M$2:$M$66, "&gt;0", Data!$D$2:$D$66, "Futurist", Data!$H$2:$H$66, "&gt;1999")</f>
        <v>0.2857142857142857</v>
      </c>
      <c r="K67">
        <f>COUNTIFS(Data!$D$2:$D$66, "Other", Data!$H$2:$H$66, "&lt;2000", Data!$M$2:$M$66, "&lt;"&amp;'Cumulative distributions'!$A67)/COUNTIFS(Data!$M$2:$M$66, "&gt;0", Data!$D$2:$D$66, "Other", Data!$H$2:$H$66, "&lt;2000")</f>
        <v>0.33333333333333331</v>
      </c>
      <c r="L67">
        <f>COUNTIFS(Data!$D$2:$D$66, "Other", Data!$H$2:$H$66, "&gt;1999", Data!$M$2:$M$66, "&lt;"&amp;'Cumulative distributions'!$A67)/COUNTIFS(Data!$M$2:$M$66, "&gt;0", Data!$D$2:$D$66, "Other", Data!$H$2:$H$66, "&gt;1999")</f>
        <v>0</v>
      </c>
      <c r="N67">
        <f>COUNTIFS(Data!$D$2:$D$66, "AGI", Data!$M$2:$M$66, "&lt;"&amp;'Cumulative distributions'!$A67)/COUNTIFS(Data!$M$2:$M$66, "&gt;0", Data!$D$2:$D$66, "AGI")</f>
        <v>7.6923076923076927E-2</v>
      </c>
      <c r="O67">
        <f>COUNTIFS(Data!$D$2:$D$66, "AI", Data!$M$2:$M$66, "&lt;"&amp;'Cumulative distributions'!$A67)/COUNTIFS(Data!$M$2:$M$66, "&gt;0", Data!$D$2:$D$66, "AI")</f>
        <v>0.22727272727272727</v>
      </c>
      <c r="P67">
        <f>COUNTIFS(Data!$D$2:$D$66, "Futurist", Data!$M$2:$M$66, "&lt;"&amp;'Cumulative distributions'!$A67)/COUNTIFS(Data!$M$2:$M$66, "&gt;0", Data!$D$2:$D$66, "Futurist")</f>
        <v>0.33333333333333331</v>
      </c>
      <c r="Q67">
        <f>COUNTIFS(Data!$D$2:$D$66, "Other", Data!$M$2:$M$66, "&lt;"&amp;'Cumulative distributions'!$A67)/COUNTIFS(Data!$M$2:$M$66, "&gt;0", Data!$D$2:$D$66, "Other")</f>
        <v>0.125</v>
      </c>
      <c r="S67">
        <f>COUNTIFS(Data!$H$2:$H$66, "&lt;2000", Data!$M$2:$M$66, "&lt;"&amp;'Cumulative distributions'!$A67)/COUNTIFS(Data!$M$2:$M$66, "&gt;0", Data!$H$2:$H$66, "&lt;2000")</f>
        <v>0.5</v>
      </c>
      <c r="T67">
        <f>COUNTIFS(Data!$H$2:$H$66, "&gt;1999", Data!$M$2:$M$66, "&lt;"&amp;'Cumulative distributions'!$A67)/COUNTIFS(Data!$M$2:$M$66, "&gt;0", Data!$H$2:$H$66, "&gt;1999")</f>
        <v>7.4999999999999997E-2</v>
      </c>
      <c r="V67">
        <f>COUNTIFS(Data!$AD$2:$AD$66, 1, Data!$H$2:$H$66, "&gt;1999", Data!$M$2:$M$66, "&lt;"&amp;'Cumulative distributions'!$A67)/COUNTIFS(Data!$M$2:$M$66, "&gt;0", Data!$AD$2:$AD$66, 1, Data!$H$2:$H$66, "&gt;1999")</f>
        <v>9.0909090909090912E-2</v>
      </c>
      <c r="W67">
        <f>COUNTIFS(Data!$AD$2:$AD$66, 0, Data!$H$2:$H$66, "&gt;1999", Data!$M$2:$M$66, "&lt;"&amp;'Cumulative distributions'!$A67)/COUNTIFS(Data!$M$2:$M$66, "&gt;0", Data!$AD$2:$AD$66, 0, Data!$H$2:$H$66, "&gt;1999")</f>
        <v>9.0909090909090912E-2</v>
      </c>
      <c r="AH67">
        <f t="shared" si="0"/>
        <v>0</v>
      </c>
    </row>
    <row r="68" spans="1:34">
      <c r="A68">
        <v>2026</v>
      </c>
      <c r="B68">
        <f>COUNTIF(Data!$M$2:$M$66, "&lt;" &amp; A68)/COUNT(Data!$M$2:$M$66)</f>
        <v>0.22413793103448276</v>
      </c>
      <c r="C68">
        <f>COUNTIF(Data!$L$2:$L$66, "&lt;" &amp; A68)/COUNT(Data!$L$2:$L$66)</f>
        <v>0.26415094339622641</v>
      </c>
      <c r="E68">
        <f>COUNTIFS(Data!$D$2:$D$66, "AI", Data!$H$2:$H$66, "&lt;2000", Data!$M$2:$M$66, "&lt;"&amp;'Cumulative distributions'!$A68)/COUNTIFS(Data!$M$2:$M$66, "&gt;0", Data!$D$2:$D$66, "AI", Data!$H$2:$H$66, "&lt;2000")</f>
        <v>0.7142857142857143</v>
      </c>
      <c r="F68">
        <f>COUNTIFS(Data!$D$2:$D$66, "AI", Data!$H$2:$H$66, "&gt;1999", Data!$M$2:$M$66, "&lt;"&amp;'Cumulative distributions'!$A68)/COUNTIFS(Data!$M$2:$M$66, "&gt;0", Data!$D$2:$D$66, "AI", Data!$H$2:$H$66, "&gt;1999")</f>
        <v>0</v>
      </c>
      <c r="G68" t="e">
        <f>COUNTIFS(Data!$D$2:$D$66, "AGI", Data!$H$2:$H$66, "&lt;2000", Data!$M$2:$M$66, "&lt;"&amp;'Cumulative distributions'!$A68)/COUNTIFS(Data!$M$2:$M$66, "&gt;0", Data!$D$2:$D$66, "AGI", Data!$H$2:$H$66, "&lt;2000")</f>
        <v>#DIV/0!</v>
      </c>
      <c r="H68">
        <f>COUNTIFS(Data!$D$2:$D$66, "AGI", Data!$H$2:$H$66, "&gt;1999", Data!$M$2:$M$66, "&lt;"&amp;'Cumulative distributions'!$A68)/COUNTIFS(Data!$M$2:$M$66, "&gt;0", Data!$D$2:$D$66, "AGI", Data!$H$2:$H$66, "&gt;1999")</f>
        <v>0.15384615384615385</v>
      </c>
      <c r="I68">
        <f>COUNTIFS(Data!$D$2:$D$66, "Futurist", Data!$H$2:$H$66, "&lt;2000", Data!$M$2:$M$66, "&lt;"&amp;'Cumulative distributions'!$A68)/COUNTIFS(Data!$M$2:$M$66, "&gt;0", Data!$D$2:$D$66, "Futurist", Data!$H$2:$H$66, "&lt;2000")</f>
        <v>0.375</v>
      </c>
      <c r="J68">
        <f>COUNTIFS(Data!$D$2:$D$66, "Futurist", Data!$H$2:$H$66, "&gt;1999", Data!$M$2:$M$66, "&lt;"&amp;'Cumulative distributions'!$A68)/COUNTIFS(Data!$M$2:$M$66, "&gt;0", Data!$D$2:$D$66, "Futurist", Data!$H$2:$H$66, "&gt;1999")</f>
        <v>0.2857142857142857</v>
      </c>
      <c r="K68">
        <f>COUNTIFS(Data!$D$2:$D$66, "Other", Data!$H$2:$H$66, "&lt;2000", Data!$M$2:$M$66, "&lt;"&amp;'Cumulative distributions'!$A68)/COUNTIFS(Data!$M$2:$M$66, "&gt;0", Data!$D$2:$D$66, "Other", Data!$H$2:$H$66, "&lt;2000")</f>
        <v>0.33333333333333331</v>
      </c>
      <c r="L68">
        <f>COUNTIFS(Data!$D$2:$D$66, "Other", Data!$H$2:$H$66, "&gt;1999", Data!$M$2:$M$66, "&lt;"&amp;'Cumulative distributions'!$A68)/COUNTIFS(Data!$M$2:$M$66, "&gt;0", Data!$D$2:$D$66, "Other", Data!$H$2:$H$66, "&gt;1999")</f>
        <v>0</v>
      </c>
      <c r="N68">
        <f>COUNTIFS(Data!$D$2:$D$66, "AGI", Data!$M$2:$M$66, "&lt;"&amp;'Cumulative distributions'!$A68)/COUNTIFS(Data!$M$2:$M$66, "&gt;0", Data!$D$2:$D$66, "AGI")</f>
        <v>0.15384615384615385</v>
      </c>
      <c r="O68">
        <f>COUNTIFS(Data!$D$2:$D$66, "AI", Data!$M$2:$M$66, "&lt;"&amp;'Cumulative distributions'!$A68)/COUNTIFS(Data!$M$2:$M$66, "&gt;0", Data!$D$2:$D$66, "AI")</f>
        <v>0.22727272727272727</v>
      </c>
      <c r="P68">
        <f>COUNTIFS(Data!$D$2:$D$66, "Futurist", Data!$M$2:$M$66, "&lt;"&amp;'Cumulative distributions'!$A68)/COUNTIFS(Data!$M$2:$M$66, "&gt;0", Data!$D$2:$D$66, "Futurist")</f>
        <v>0.33333333333333331</v>
      </c>
      <c r="Q68">
        <f>COUNTIFS(Data!$D$2:$D$66, "Other", Data!$M$2:$M$66, "&lt;"&amp;'Cumulative distributions'!$A68)/COUNTIFS(Data!$M$2:$M$66, "&gt;0", Data!$D$2:$D$66, "Other")</f>
        <v>0.125</v>
      </c>
      <c r="S68">
        <f>COUNTIFS(Data!$H$2:$H$66, "&lt;2000", Data!$M$2:$M$66, "&lt;"&amp;'Cumulative distributions'!$A68)/COUNTIFS(Data!$M$2:$M$66, "&gt;0", Data!$H$2:$H$66, "&lt;2000")</f>
        <v>0.5</v>
      </c>
      <c r="T68">
        <f>COUNTIFS(Data!$H$2:$H$66, "&gt;1999", Data!$M$2:$M$66, "&lt;"&amp;'Cumulative distributions'!$A68)/COUNTIFS(Data!$M$2:$M$66, "&gt;0", Data!$H$2:$H$66, "&gt;1999")</f>
        <v>0.1</v>
      </c>
      <c r="V68">
        <f>COUNTIFS(Data!$AD$2:$AD$66, 1, Data!$H$2:$H$66, "&gt;1999", Data!$M$2:$M$66, "&lt;"&amp;'Cumulative distributions'!$A68)/COUNTIFS(Data!$M$2:$M$66, "&gt;0", Data!$AD$2:$AD$66, 1, Data!$H$2:$H$66, "&gt;1999")</f>
        <v>0.13636363636363635</v>
      </c>
      <c r="W68">
        <f>COUNTIFS(Data!$AD$2:$AD$66, 0, Data!$H$2:$H$66, "&gt;1999", Data!$M$2:$M$66, "&lt;"&amp;'Cumulative distributions'!$A68)/COUNTIFS(Data!$M$2:$M$66, "&gt;0", Data!$AD$2:$AD$66, 0, Data!$H$2:$H$66, "&gt;1999")</f>
        <v>9.0909090909090912E-2</v>
      </c>
      <c r="AH68">
        <f t="shared" ref="AH68:AH131" si="1">IF(AND(V68&gt;0.1, (NOT(V67&gt;0.1))), A68, AH67)</f>
        <v>2026</v>
      </c>
    </row>
    <row r="69" spans="1:34">
      <c r="A69">
        <v>2027</v>
      </c>
      <c r="B69">
        <f>COUNTIF(Data!$M$2:$M$66, "&lt;" &amp; A69)/COUNT(Data!$M$2:$M$66)</f>
        <v>0.25862068965517243</v>
      </c>
      <c r="C69">
        <f>COUNTIF(Data!$L$2:$L$66, "&lt;" &amp; A69)/COUNT(Data!$L$2:$L$66)</f>
        <v>0.28301886792452829</v>
      </c>
      <c r="E69">
        <f>COUNTIFS(Data!$D$2:$D$66, "AI", Data!$H$2:$H$66, "&lt;2000", Data!$M$2:$M$66, "&lt;"&amp;'Cumulative distributions'!$A69)/COUNTIFS(Data!$M$2:$M$66, "&gt;0", Data!$D$2:$D$66, "AI", Data!$H$2:$H$66, "&lt;2000")</f>
        <v>0.7142857142857143</v>
      </c>
      <c r="F69">
        <f>COUNTIFS(Data!$D$2:$D$66, "AI", Data!$H$2:$H$66, "&gt;1999", Data!$M$2:$M$66, "&lt;"&amp;'Cumulative distributions'!$A69)/COUNTIFS(Data!$M$2:$M$66, "&gt;0", Data!$D$2:$D$66, "AI", Data!$H$2:$H$66, "&gt;1999")</f>
        <v>6.6666666666666666E-2</v>
      </c>
      <c r="G69" t="e">
        <f>COUNTIFS(Data!$D$2:$D$66, "AGI", Data!$H$2:$H$66, "&lt;2000", Data!$M$2:$M$66, "&lt;"&amp;'Cumulative distributions'!$A69)/COUNTIFS(Data!$M$2:$M$66, "&gt;0", Data!$D$2:$D$66, "AGI", Data!$H$2:$H$66, "&lt;2000")</f>
        <v>#DIV/0!</v>
      </c>
      <c r="H69">
        <f>COUNTIFS(Data!$D$2:$D$66, "AGI", Data!$H$2:$H$66, "&gt;1999", Data!$M$2:$M$66, "&lt;"&amp;'Cumulative distributions'!$A69)/COUNTIFS(Data!$M$2:$M$66, "&gt;0", Data!$D$2:$D$66, "AGI", Data!$H$2:$H$66, "&gt;1999")</f>
        <v>0.23076923076923078</v>
      </c>
      <c r="I69">
        <f>COUNTIFS(Data!$D$2:$D$66, "Futurist", Data!$H$2:$H$66, "&lt;2000", Data!$M$2:$M$66, "&lt;"&amp;'Cumulative distributions'!$A69)/COUNTIFS(Data!$M$2:$M$66, "&gt;0", Data!$D$2:$D$66, "Futurist", Data!$H$2:$H$66, "&lt;2000")</f>
        <v>0.375</v>
      </c>
      <c r="J69">
        <f>COUNTIFS(Data!$D$2:$D$66, "Futurist", Data!$H$2:$H$66, "&gt;1999", Data!$M$2:$M$66, "&lt;"&amp;'Cumulative distributions'!$A69)/COUNTIFS(Data!$M$2:$M$66, "&gt;0", Data!$D$2:$D$66, "Futurist", Data!$H$2:$H$66, "&gt;1999")</f>
        <v>0.2857142857142857</v>
      </c>
      <c r="K69">
        <f>COUNTIFS(Data!$D$2:$D$66, "Other", Data!$H$2:$H$66, "&lt;2000", Data!$M$2:$M$66, "&lt;"&amp;'Cumulative distributions'!$A69)/COUNTIFS(Data!$M$2:$M$66, "&gt;0", Data!$D$2:$D$66, "Other", Data!$H$2:$H$66, "&lt;2000")</f>
        <v>0.33333333333333331</v>
      </c>
      <c r="L69">
        <f>COUNTIFS(Data!$D$2:$D$66, "Other", Data!$H$2:$H$66, "&gt;1999", Data!$M$2:$M$66, "&lt;"&amp;'Cumulative distributions'!$A69)/COUNTIFS(Data!$M$2:$M$66, "&gt;0", Data!$D$2:$D$66, "Other", Data!$H$2:$H$66, "&gt;1999")</f>
        <v>0</v>
      </c>
      <c r="N69">
        <f>COUNTIFS(Data!$D$2:$D$66, "AGI", Data!$M$2:$M$66, "&lt;"&amp;'Cumulative distributions'!$A69)/COUNTIFS(Data!$M$2:$M$66, "&gt;0", Data!$D$2:$D$66, "AGI")</f>
        <v>0.23076923076923078</v>
      </c>
      <c r="O69">
        <f>COUNTIFS(Data!$D$2:$D$66, "AI", Data!$M$2:$M$66, "&lt;"&amp;'Cumulative distributions'!$A69)/COUNTIFS(Data!$M$2:$M$66, "&gt;0", Data!$D$2:$D$66, "AI")</f>
        <v>0.27272727272727271</v>
      </c>
      <c r="P69">
        <f>COUNTIFS(Data!$D$2:$D$66, "Futurist", Data!$M$2:$M$66, "&lt;"&amp;'Cumulative distributions'!$A69)/COUNTIFS(Data!$M$2:$M$66, "&gt;0", Data!$D$2:$D$66, "Futurist")</f>
        <v>0.33333333333333331</v>
      </c>
      <c r="Q69">
        <f>COUNTIFS(Data!$D$2:$D$66, "Other", Data!$M$2:$M$66, "&lt;"&amp;'Cumulative distributions'!$A69)/COUNTIFS(Data!$M$2:$M$66, "&gt;0", Data!$D$2:$D$66, "Other")</f>
        <v>0.125</v>
      </c>
      <c r="S69">
        <f>COUNTIFS(Data!$H$2:$H$66, "&lt;2000", Data!$M$2:$M$66, "&lt;"&amp;'Cumulative distributions'!$A69)/COUNTIFS(Data!$M$2:$M$66, "&gt;0", Data!$H$2:$H$66, "&lt;2000")</f>
        <v>0.5</v>
      </c>
      <c r="T69">
        <f>COUNTIFS(Data!$H$2:$H$66, "&gt;1999", Data!$M$2:$M$66, "&lt;"&amp;'Cumulative distributions'!$A69)/COUNTIFS(Data!$M$2:$M$66, "&gt;0", Data!$H$2:$H$66, "&gt;1999")</f>
        <v>0.15</v>
      </c>
      <c r="V69">
        <f>COUNTIFS(Data!$AD$2:$AD$66, 1, Data!$H$2:$H$66, "&gt;1999", Data!$M$2:$M$66, "&lt;"&amp;'Cumulative distributions'!$A69)/COUNTIFS(Data!$M$2:$M$66, "&gt;0", Data!$AD$2:$AD$66, 1, Data!$H$2:$H$66, "&gt;1999")</f>
        <v>0.22727272727272727</v>
      </c>
      <c r="W69">
        <f>COUNTIFS(Data!$AD$2:$AD$66, 0, Data!$H$2:$H$66, "&gt;1999", Data!$M$2:$M$66, "&lt;"&amp;'Cumulative distributions'!$A69)/COUNTIFS(Data!$M$2:$M$66, "&gt;0", Data!$AD$2:$AD$66, 0, Data!$H$2:$H$66, "&gt;1999")</f>
        <v>9.0909090909090912E-2</v>
      </c>
      <c r="AH69">
        <f t="shared" si="1"/>
        <v>2026</v>
      </c>
    </row>
    <row r="70" spans="1:34">
      <c r="A70">
        <v>2028</v>
      </c>
      <c r="B70">
        <f>COUNTIF(Data!$M$2:$M$66, "&lt;" &amp; A70)/COUNT(Data!$M$2:$M$66)</f>
        <v>0.27586206896551724</v>
      </c>
      <c r="C70">
        <f>COUNTIF(Data!$L$2:$L$66, "&lt;" &amp; A70)/COUNT(Data!$L$2:$L$66)</f>
        <v>0.30188679245283018</v>
      </c>
      <c r="E70">
        <f>COUNTIFS(Data!$D$2:$D$66, "AI", Data!$H$2:$H$66, "&lt;2000", Data!$M$2:$M$66, "&lt;"&amp;'Cumulative distributions'!$A70)/COUNTIFS(Data!$M$2:$M$66, "&gt;0", Data!$D$2:$D$66, "AI", Data!$H$2:$H$66, "&lt;2000")</f>
        <v>0.7142857142857143</v>
      </c>
      <c r="F70">
        <f>COUNTIFS(Data!$D$2:$D$66, "AI", Data!$H$2:$H$66, "&gt;1999", Data!$M$2:$M$66, "&lt;"&amp;'Cumulative distributions'!$A70)/COUNTIFS(Data!$M$2:$M$66, "&gt;0", Data!$D$2:$D$66, "AI", Data!$H$2:$H$66, "&gt;1999")</f>
        <v>6.6666666666666666E-2</v>
      </c>
      <c r="G70" t="e">
        <f>COUNTIFS(Data!$D$2:$D$66, "AGI", Data!$H$2:$H$66, "&lt;2000", Data!$M$2:$M$66, "&lt;"&amp;'Cumulative distributions'!$A70)/COUNTIFS(Data!$M$2:$M$66, "&gt;0", Data!$D$2:$D$66, "AGI", Data!$H$2:$H$66, "&lt;2000")</f>
        <v>#DIV/0!</v>
      </c>
      <c r="H70">
        <f>COUNTIFS(Data!$D$2:$D$66, "AGI", Data!$H$2:$H$66, "&gt;1999", Data!$M$2:$M$66, "&lt;"&amp;'Cumulative distributions'!$A70)/COUNTIFS(Data!$M$2:$M$66, "&gt;0", Data!$D$2:$D$66, "AGI", Data!$H$2:$H$66, "&gt;1999")</f>
        <v>0.30769230769230771</v>
      </c>
      <c r="I70">
        <f>COUNTIFS(Data!$D$2:$D$66, "Futurist", Data!$H$2:$H$66, "&lt;2000", Data!$M$2:$M$66, "&lt;"&amp;'Cumulative distributions'!$A70)/COUNTIFS(Data!$M$2:$M$66, "&gt;0", Data!$D$2:$D$66, "Futurist", Data!$H$2:$H$66, "&lt;2000")</f>
        <v>0.375</v>
      </c>
      <c r="J70">
        <f>COUNTIFS(Data!$D$2:$D$66, "Futurist", Data!$H$2:$H$66, "&gt;1999", Data!$M$2:$M$66, "&lt;"&amp;'Cumulative distributions'!$A70)/COUNTIFS(Data!$M$2:$M$66, "&gt;0", Data!$D$2:$D$66, "Futurist", Data!$H$2:$H$66, "&gt;1999")</f>
        <v>0.2857142857142857</v>
      </c>
      <c r="K70">
        <f>COUNTIFS(Data!$D$2:$D$66, "Other", Data!$H$2:$H$66, "&lt;2000", Data!$M$2:$M$66, "&lt;"&amp;'Cumulative distributions'!$A70)/COUNTIFS(Data!$M$2:$M$66, "&gt;0", Data!$D$2:$D$66, "Other", Data!$H$2:$H$66, "&lt;2000")</f>
        <v>0.33333333333333331</v>
      </c>
      <c r="L70">
        <f>COUNTIFS(Data!$D$2:$D$66, "Other", Data!$H$2:$H$66, "&gt;1999", Data!$M$2:$M$66, "&lt;"&amp;'Cumulative distributions'!$A70)/COUNTIFS(Data!$M$2:$M$66, "&gt;0", Data!$D$2:$D$66, "Other", Data!$H$2:$H$66, "&gt;1999")</f>
        <v>0</v>
      </c>
      <c r="N70">
        <f>COUNTIFS(Data!$D$2:$D$66, "AGI", Data!$M$2:$M$66, "&lt;"&amp;'Cumulative distributions'!$A70)/COUNTIFS(Data!$M$2:$M$66, "&gt;0", Data!$D$2:$D$66, "AGI")</f>
        <v>0.30769230769230771</v>
      </c>
      <c r="O70">
        <f>COUNTIFS(Data!$D$2:$D$66, "AI", Data!$M$2:$M$66, "&lt;"&amp;'Cumulative distributions'!$A70)/COUNTIFS(Data!$M$2:$M$66, "&gt;0", Data!$D$2:$D$66, "AI")</f>
        <v>0.27272727272727271</v>
      </c>
      <c r="P70">
        <f>COUNTIFS(Data!$D$2:$D$66, "Futurist", Data!$M$2:$M$66, "&lt;"&amp;'Cumulative distributions'!$A70)/COUNTIFS(Data!$M$2:$M$66, "&gt;0", Data!$D$2:$D$66, "Futurist")</f>
        <v>0.33333333333333331</v>
      </c>
      <c r="Q70">
        <f>COUNTIFS(Data!$D$2:$D$66, "Other", Data!$M$2:$M$66, "&lt;"&amp;'Cumulative distributions'!$A70)/COUNTIFS(Data!$M$2:$M$66, "&gt;0", Data!$D$2:$D$66, "Other")</f>
        <v>0.125</v>
      </c>
      <c r="S70">
        <f>COUNTIFS(Data!$H$2:$H$66, "&lt;2000", Data!$M$2:$M$66, "&lt;"&amp;'Cumulative distributions'!$A70)/COUNTIFS(Data!$M$2:$M$66, "&gt;0", Data!$H$2:$H$66, "&lt;2000")</f>
        <v>0.5</v>
      </c>
      <c r="T70">
        <f>COUNTIFS(Data!$H$2:$H$66, "&gt;1999", Data!$M$2:$M$66, "&lt;"&amp;'Cumulative distributions'!$A70)/COUNTIFS(Data!$M$2:$M$66, "&gt;0", Data!$H$2:$H$66, "&gt;1999")</f>
        <v>0.17499999999999999</v>
      </c>
      <c r="V70">
        <f>COUNTIFS(Data!$AD$2:$AD$66, 1, Data!$H$2:$H$66, "&gt;1999", Data!$M$2:$M$66, "&lt;"&amp;'Cumulative distributions'!$A70)/COUNTIFS(Data!$M$2:$M$66, "&gt;0", Data!$AD$2:$AD$66, 1, Data!$H$2:$H$66, "&gt;1999")</f>
        <v>0.27272727272727271</v>
      </c>
      <c r="W70">
        <f>COUNTIFS(Data!$AD$2:$AD$66, 0, Data!$H$2:$H$66, "&gt;1999", Data!$M$2:$M$66, "&lt;"&amp;'Cumulative distributions'!$A70)/COUNTIFS(Data!$M$2:$M$66, "&gt;0", Data!$AD$2:$AD$66, 0, Data!$H$2:$H$66, "&gt;1999")</f>
        <v>9.0909090909090912E-2</v>
      </c>
      <c r="AH70">
        <f t="shared" si="1"/>
        <v>2026</v>
      </c>
    </row>
    <row r="71" spans="1:34">
      <c r="A71">
        <v>2029</v>
      </c>
      <c r="B71">
        <f>COUNTIF(Data!$M$2:$M$66, "&lt;" &amp; A71)/COUNT(Data!$M$2:$M$66)</f>
        <v>0.29310344827586204</v>
      </c>
      <c r="C71">
        <f>COUNTIF(Data!$L$2:$L$66, "&lt;" &amp; A71)/COUNT(Data!$L$2:$L$66)</f>
        <v>0.33962264150943394</v>
      </c>
      <c r="E71">
        <f>COUNTIFS(Data!$D$2:$D$66, "AI", Data!$H$2:$H$66, "&lt;2000", Data!$M$2:$M$66, "&lt;"&amp;'Cumulative distributions'!$A71)/COUNTIFS(Data!$M$2:$M$66, "&gt;0", Data!$D$2:$D$66, "AI", Data!$H$2:$H$66, "&lt;2000")</f>
        <v>0.8571428571428571</v>
      </c>
      <c r="F71">
        <f>COUNTIFS(Data!$D$2:$D$66, "AI", Data!$H$2:$H$66, "&gt;1999", Data!$M$2:$M$66, "&lt;"&amp;'Cumulative distributions'!$A71)/COUNTIFS(Data!$M$2:$M$66, "&gt;0", Data!$D$2:$D$66, "AI", Data!$H$2:$H$66, "&gt;1999")</f>
        <v>6.6666666666666666E-2</v>
      </c>
      <c r="G71" t="e">
        <f>COUNTIFS(Data!$D$2:$D$66, "AGI", Data!$H$2:$H$66, "&lt;2000", Data!$M$2:$M$66, "&lt;"&amp;'Cumulative distributions'!$A71)/COUNTIFS(Data!$M$2:$M$66, "&gt;0", Data!$D$2:$D$66, "AGI", Data!$H$2:$H$66, "&lt;2000")</f>
        <v>#DIV/0!</v>
      </c>
      <c r="H71">
        <f>COUNTIFS(Data!$D$2:$D$66, "AGI", Data!$H$2:$H$66, "&gt;1999", Data!$M$2:$M$66, "&lt;"&amp;'Cumulative distributions'!$A71)/COUNTIFS(Data!$M$2:$M$66, "&gt;0", Data!$D$2:$D$66, "AGI", Data!$H$2:$H$66, "&gt;1999")</f>
        <v>0.30769230769230771</v>
      </c>
      <c r="I71">
        <f>COUNTIFS(Data!$D$2:$D$66, "Futurist", Data!$H$2:$H$66, "&lt;2000", Data!$M$2:$M$66, "&lt;"&amp;'Cumulative distributions'!$A71)/COUNTIFS(Data!$M$2:$M$66, "&gt;0", Data!$D$2:$D$66, "Futurist", Data!$H$2:$H$66, "&lt;2000")</f>
        <v>0.375</v>
      </c>
      <c r="J71">
        <f>COUNTIFS(Data!$D$2:$D$66, "Futurist", Data!$H$2:$H$66, "&gt;1999", Data!$M$2:$M$66, "&lt;"&amp;'Cumulative distributions'!$A71)/COUNTIFS(Data!$M$2:$M$66, "&gt;0", Data!$D$2:$D$66, "Futurist", Data!$H$2:$H$66, "&gt;1999")</f>
        <v>0.2857142857142857</v>
      </c>
      <c r="K71">
        <f>COUNTIFS(Data!$D$2:$D$66, "Other", Data!$H$2:$H$66, "&lt;2000", Data!$M$2:$M$66, "&lt;"&amp;'Cumulative distributions'!$A71)/COUNTIFS(Data!$M$2:$M$66, "&gt;0", Data!$D$2:$D$66, "Other", Data!$H$2:$H$66, "&lt;2000")</f>
        <v>0.33333333333333331</v>
      </c>
      <c r="L71">
        <f>COUNTIFS(Data!$D$2:$D$66, "Other", Data!$H$2:$H$66, "&gt;1999", Data!$M$2:$M$66, "&lt;"&amp;'Cumulative distributions'!$A71)/COUNTIFS(Data!$M$2:$M$66, "&gt;0", Data!$D$2:$D$66, "Other", Data!$H$2:$H$66, "&gt;1999")</f>
        <v>0</v>
      </c>
      <c r="N71">
        <f>COUNTIFS(Data!$D$2:$D$66, "AGI", Data!$M$2:$M$66, "&lt;"&amp;'Cumulative distributions'!$A71)/COUNTIFS(Data!$M$2:$M$66, "&gt;0", Data!$D$2:$D$66, "AGI")</f>
        <v>0.30769230769230771</v>
      </c>
      <c r="O71">
        <f>COUNTIFS(Data!$D$2:$D$66, "AI", Data!$M$2:$M$66, "&lt;"&amp;'Cumulative distributions'!$A71)/COUNTIFS(Data!$M$2:$M$66, "&gt;0", Data!$D$2:$D$66, "AI")</f>
        <v>0.31818181818181818</v>
      </c>
      <c r="P71">
        <f>COUNTIFS(Data!$D$2:$D$66, "Futurist", Data!$M$2:$M$66, "&lt;"&amp;'Cumulative distributions'!$A71)/COUNTIFS(Data!$M$2:$M$66, "&gt;0", Data!$D$2:$D$66, "Futurist")</f>
        <v>0.33333333333333331</v>
      </c>
      <c r="Q71">
        <f>COUNTIFS(Data!$D$2:$D$66, "Other", Data!$M$2:$M$66, "&lt;"&amp;'Cumulative distributions'!$A71)/COUNTIFS(Data!$M$2:$M$66, "&gt;0", Data!$D$2:$D$66, "Other")</f>
        <v>0.125</v>
      </c>
      <c r="S71">
        <f>COUNTIFS(Data!$H$2:$H$66, "&lt;2000", Data!$M$2:$M$66, "&lt;"&amp;'Cumulative distributions'!$A71)/COUNTIFS(Data!$M$2:$M$66, "&gt;0", Data!$H$2:$H$66, "&lt;2000")</f>
        <v>0.55555555555555558</v>
      </c>
      <c r="T71">
        <f>COUNTIFS(Data!$H$2:$H$66, "&gt;1999", Data!$M$2:$M$66, "&lt;"&amp;'Cumulative distributions'!$A71)/COUNTIFS(Data!$M$2:$M$66, "&gt;0", Data!$H$2:$H$66, "&gt;1999")</f>
        <v>0.17499999999999999</v>
      </c>
      <c r="V71">
        <f>COUNTIFS(Data!$AD$2:$AD$66, 1, Data!$H$2:$H$66, "&gt;1999", Data!$M$2:$M$66, "&lt;"&amp;'Cumulative distributions'!$A71)/COUNTIFS(Data!$M$2:$M$66, "&gt;0", Data!$AD$2:$AD$66, 1, Data!$H$2:$H$66, "&gt;1999")</f>
        <v>0.27272727272727271</v>
      </c>
      <c r="W71">
        <f>COUNTIFS(Data!$AD$2:$AD$66, 0, Data!$H$2:$H$66, "&gt;1999", Data!$M$2:$M$66, "&lt;"&amp;'Cumulative distributions'!$A71)/COUNTIFS(Data!$M$2:$M$66, "&gt;0", Data!$AD$2:$AD$66, 0, Data!$H$2:$H$66, "&gt;1999")</f>
        <v>9.0909090909090912E-2</v>
      </c>
      <c r="AH71">
        <f t="shared" si="1"/>
        <v>2026</v>
      </c>
    </row>
    <row r="72" spans="1:34">
      <c r="A72">
        <v>2030</v>
      </c>
      <c r="B72">
        <f>COUNTIF(Data!$M$2:$M$66, "&lt;" &amp; A72)/COUNT(Data!$M$2:$M$66)</f>
        <v>0.31034482758620691</v>
      </c>
      <c r="C72">
        <f>COUNTIF(Data!$L$2:$L$66, "&lt;" &amp; A72)/COUNT(Data!$L$2:$L$66)</f>
        <v>0.33962264150943394</v>
      </c>
      <c r="E72">
        <f>COUNTIFS(Data!$D$2:$D$66, "AI", Data!$H$2:$H$66, "&lt;2000", Data!$M$2:$M$66, "&lt;"&amp;'Cumulative distributions'!$A72)/COUNTIFS(Data!$M$2:$M$66, "&gt;0", Data!$D$2:$D$66, "AI", Data!$H$2:$H$66, "&lt;2000")</f>
        <v>0.8571428571428571</v>
      </c>
      <c r="F72">
        <f>COUNTIFS(Data!$D$2:$D$66, "AI", Data!$H$2:$H$66, "&gt;1999", Data!$M$2:$M$66, "&lt;"&amp;'Cumulative distributions'!$A72)/COUNTIFS(Data!$M$2:$M$66, "&gt;0", Data!$D$2:$D$66, "AI", Data!$H$2:$H$66, "&gt;1999")</f>
        <v>6.6666666666666666E-2</v>
      </c>
      <c r="G72" t="e">
        <f>COUNTIFS(Data!$D$2:$D$66, "AGI", Data!$H$2:$H$66, "&lt;2000", Data!$M$2:$M$66, "&lt;"&amp;'Cumulative distributions'!$A72)/COUNTIFS(Data!$M$2:$M$66, "&gt;0", Data!$D$2:$D$66, "AGI", Data!$H$2:$H$66, "&lt;2000")</f>
        <v>#DIV/0!</v>
      </c>
      <c r="H72">
        <f>COUNTIFS(Data!$D$2:$D$66, "AGI", Data!$H$2:$H$66, "&gt;1999", Data!$M$2:$M$66, "&lt;"&amp;'Cumulative distributions'!$A72)/COUNTIFS(Data!$M$2:$M$66, "&gt;0", Data!$D$2:$D$66, "AGI", Data!$H$2:$H$66, "&gt;1999")</f>
        <v>0.30769230769230771</v>
      </c>
      <c r="I72">
        <f>COUNTIFS(Data!$D$2:$D$66, "Futurist", Data!$H$2:$H$66, "&lt;2000", Data!$M$2:$M$66, "&lt;"&amp;'Cumulative distributions'!$A72)/COUNTIFS(Data!$M$2:$M$66, "&gt;0", Data!$D$2:$D$66, "Futurist", Data!$H$2:$H$66, "&lt;2000")</f>
        <v>0.375</v>
      </c>
      <c r="J72">
        <f>COUNTIFS(Data!$D$2:$D$66, "Futurist", Data!$H$2:$H$66, "&gt;1999", Data!$M$2:$M$66, "&lt;"&amp;'Cumulative distributions'!$A72)/COUNTIFS(Data!$M$2:$M$66, "&gt;0", Data!$D$2:$D$66, "Futurist", Data!$H$2:$H$66, "&gt;1999")</f>
        <v>0.42857142857142855</v>
      </c>
      <c r="K72">
        <f>COUNTIFS(Data!$D$2:$D$66, "Other", Data!$H$2:$H$66, "&lt;2000", Data!$M$2:$M$66, "&lt;"&amp;'Cumulative distributions'!$A72)/COUNTIFS(Data!$M$2:$M$66, "&gt;0", Data!$D$2:$D$66, "Other", Data!$H$2:$H$66, "&lt;2000")</f>
        <v>0.33333333333333331</v>
      </c>
      <c r="L72">
        <f>COUNTIFS(Data!$D$2:$D$66, "Other", Data!$H$2:$H$66, "&gt;1999", Data!$M$2:$M$66, "&lt;"&amp;'Cumulative distributions'!$A72)/COUNTIFS(Data!$M$2:$M$66, "&gt;0", Data!$D$2:$D$66, "Other", Data!$H$2:$H$66, "&gt;1999")</f>
        <v>0</v>
      </c>
      <c r="N72">
        <f>COUNTIFS(Data!$D$2:$D$66, "AGI", Data!$M$2:$M$66, "&lt;"&amp;'Cumulative distributions'!$A72)/COUNTIFS(Data!$M$2:$M$66, "&gt;0", Data!$D$2:$D$66, "AGI")</f>
        <v>0.30769230769230771</v>
      </c>
      <c r="O72">
        <f>COUNTIFS(Data!$D$2:$D$66, "AI", Data!$M$2:$M$66, "&lt;"&amp;'Cumulative distributions'!$A72)/COUNTIFS(Data!$M$2:$M$66, "&gt;0", Data!$D$2:$D$66, "AI")</f>
        <v>0.31818181818181818</v>
      </c>
      <c r="P72">
        <f>COUNTIFS(Data!$D$2:$D$66, "Futurist", Data!$M$2:$M$66, "&lt;"&amp;'Cumulative distributions'!$A72)/COUNTIFS(Data!$M$2:$M$66, "&gt;0", Data!$D$2:$D$66, "Futurist")</f>
        <v>0.4</v>
      </c>
      <c r="Q72">
        <f>COUNTIFS(Data!$D$2:$D$66, "Other", Data!$M$2:$M$66, "&lt;"&amp;'Cumulative distributions'!$A72)/COUNTIFS(Data!$M$2:$M$66, "&gt;0", Data!$D$2:$D$66, "Other")</f>
        <v>0.125</v>
      </c>
      <c r="S72">
        <f>COUNTIFS(Data!$H$2:$H$66, "&lt;2000", Data!$M$2:$M$66, "&lt;"&amp;'Cumulative distributions'!$A72)/COUNTIFS(Data!$M$2:$M$66, "&gt;0", Data!$H$2:$H$66, "&lt;2000")</f>
        <v>0.55555555555555558</v>
      </c>
      <c r="T72">
        <f>COUNTIFS(Data!$H$2:$H$66, "&gt;1999", Data!$M$2:$M$66, "&lt;"&amp;'Cumulative distributions'!$A72)/COUNTIFS(Data!$M$2:$M$66, "&gt;0", Data!$H$2:$H$66, "&gt;1999")</f>
        <v>0.2</v>
      </c>
      <c r="V72">
        <f>COUNTIFS(Data!$AD$2:$AD$66, 1, Data!$H$2:$H$66, "&gt;1999", Data!$M$2:$M$66, "&lt;"&amp;'Cumulative distributions'!$A72)/COUNTIFS(Data!$M$2:$M$66, "&gt;0", Data!$AD$2:$AD$66, 1, Data!$H$2:$H$66, "&gt;1999")</f>
        <v>0.27272727272727271</v>
      </c>
      <c r="W72">
        <f>COUNTIFS(Data!$AD$2:$AD$66, 0, Data!$H$2:$H$66, "&gt;1999", Data!$M$2:$M$66, "&lt;"&amp;'Cumulative distributions'!$A72)/COUNTIFS(Data!$M$2:$M$66, "&gt;0", Data!$AD$2:$AD$66, 0, Data!$H$2:$H$66, "&gt;1999")</f>
        <v>0.18181818181818182</v>
      </c>
      <c r="AH72">
        <f t="shared" si="1"/>
        <v>2026</v>
      </c>
    </row>
    <row r="73" spans="1:34">
      <c r="A73">
        <v>2031</v>
      </c>
      <c r="B73">
        <f>COUNTIF(Data!$M$2:$M$66, "&lt;" &amp; A73)/COUNT(Data!$M$2:$M$66)</f>
        <v>0.43103448275862066</v>
      </c>
      <c r="C73">
        <f>COUNTIF(Data!$L$2:$L$66, "&lt;" &amp; A73)/COUNT(Data!$L$2:$L$66)</f>
        <v>0.47169811320754718</v>
      </c>
      <c r="E73">
        <f>COUNTIFS(Data!$D$2:$D$66, "AI", Data!$H$2:$H$66, "&lt;2000", Data!$M$2:$M$66, "&lt;"&amp;'Cumulative distributions'!$A73)/COUNTIFS(Data!$M$2:$M$66, "&gt;0", Data!$D$2:$D$66, "AI", Data!$H$2:$H$66, "&lt;2000")</f>
        <v>0.8571428571428571</v>
      </c>
      <c r="F73">
        <f>COUNTIFS(Data!$D$2:$D$66, "AI", Data!$H$2:$H$66, "&gt;1999", Data!$M$2:$M$66, "&lt;"&amp;'Cumulative distributions'!$A73)/COUNTIFS(Data!$M$2:$M$66, "&gt;0", Data!$D$2:$D$66, "AI", Data!$H$2:$H$66, "&gt;1999")</f>
        <v>0.2</v>
      </c>
      <c r="G73" t="e">
        <f>COUNTIFS(Data!$D$2:$D$66, "AGI", Data!$H$2:$H$66, "&lt;2000", Data!$M$2:$M$66, "&lt;"&amp;'Cumulative distributions'!$A73)/COUNTIFS(Data!$M$2:$M$66, "&gt;0", Data!$D$2:$D$66, "AGI", Data!$H$2:$H$66, "&lt;2000")</f>
        <v>#DIV/0!</v>
      </c>
      <c r="H73">
        <f>COUNTIFS(Data!$D$2:$D$66, "AGI", Data!$H$2:$H$66, "&gt;1999", Data!$M$2:$M$66, "&lt;"&amp;'Cumulative distributions'!$A73)/COUNTIFS(Data!$M$2:$M$66, "&gt;0", Data!$D$2:$D$66, "AGI", Data!$H$2:$H$66, "&gt;1999")</f>
        <v>0.46153846153846156</v>
      </c>
      <c r="I73">
        <f>COUNTIFS(Data!$D$2:$D$66, "Futurist", Data!$H$2:$H$66, "&lt;2000", Data!$M$2:$M$66, "&lt;"&amp;'Cumulative distributions'!$A73)/COUNTIFS(Data!$M$2:$M$66, "&gt;0", Data!$D$2:$D$66, "Futurist", Data!$H$2:$H$66, "&lt;2000")</f>
        <v>0.625</v>
      </c>
      <c r="J73">
        <f>COUNTIFS(Data!$D$2:$D$66, "Futurist", Data!$H$2:$H$66, "&gt;1999", Data!$M$2:$M$66, "&lt;"&amp;'Cumulative distributions'!$A73)/COUNTIFS(Data!$M$2:$M$66, "&gt;0", Data!$D$2:$D$66, "Futurist", Data!$H$2:$H$66, "&gt;1999")</f>
        <v>0.5714285714285714</v>
      </c>
      <c r="K73">
        <f>COUNTIFS(Data!$D$2:$D$66, "Other", Data!$H$2:$H$66, "&lt;2000", Data!$M$2:$M$66, "&lt;"&amp;'Cumulative distributions'!$A73)/COUNTIFS(Data!$M$2:$M$66, "&gt;0", Data!$D$2:$D$66, "Other", Data!$H$2:$H$66, "&lt;2000")</f>
        <v>0.33333333333333331</v>
      </c>
      <c r="L73">
        <f>COUNTIFS(Data!$D$2:$D$66, "Other", Data!$H$2:$H$66, "&gt;1999", Data!$M$2:$M$66, "&lt;"&amp;'Cumulative distributions'!$A73)/COUNTIFS(Data!$M$2:$M$66, "&gt;0", Data!$D$2:$D$66, "Other", Data!$H$2:$H$66, "&gt;1999")</f>
        <v>0</v>
      </c>
      <c r="N73">
        <f>COUNTIFS(Data!$D$2:$D$66, "AGI", Data!$M$2:$M$66, "&lt;"&amp;'Cumulative distributions'!$A73)/COUNTIFS(Data!$M$2:$M$66, "&gt;0", Data!$D$2:$D$66, "AGI")</f>
        <v>0.46153846153846156</v>
      </c>
      <c r="O73">
        <f>COUNTIFS(Data!$D$2:$D$66, "AI", Data!$M$2:$M$66, "&lt;"&amp;'Cumulative distributions'!$A73)/COUNTIFS(Data!$M$2:$M$66, "&gt;0", Data!$D$2:$D$66, "AI")</f>
        <v>0.40909090909090912</v>
      </c>
      <c r="P73">
        <f>COUNTIFS(Data!$D$2:$D$66, "Futurist", Data!$M$2:$M$66, "&lt;"&amp;'Cumulative distributions'!$A73)/COUNTIFS(Data!$M$2:$M$66, "&gt;0", Data!$D$2:$D$66, "Futurist")</f>
        <v>0.6</v>
      </c>
      <c r="Q73">
        <f>COUNTIFS(Data!$D$2:$D$66, "Other", Data!$M$2:$M$66, "&lt;"&amp;'Cumulative distributions'!$A73)/COUNTIFS(Data!$M$2:$M$66, "&gt;0", Data!$D$2:$D$66, "Other")</f>
        <v>0.125</v>
      </c>
      <c r="S73">
        <f>COUNTIFS(Data!$H$2:$H$66, "&lt;2000", Data!$M$2:$M$66, "&lt;"&amp;'Cumulative distributions'!$A73)/COUNTIFS(Data!$M$2:$M$66, "&gt;0", Data!$H$2:$H$66, "&lt;2000")</f>
        <v>0.66666666666666663</v>
      </c>
      <c r="T73">
        <f>COUNTIFS(Data!$H$2:$H$66, "&gt;1999", Data!$M$2:$M$66, "&lt;"&amp;'Cumulative distributions'!$A73)/COUNTIFS(Data!$M$2:$M$66, "&gt;0", Data!$H$2:$H$66, "&gt;1999")</f>
        <v>0.32500000000000001</v>
      </c>
      <c r="V73">
        <f>COUNTIFS(Data!$AD$2:$AD$66, 1, Data!$H$2:$H$66, "&gt;1999", Data!$M$2:$M$66, "&lt;"&amp;'Cumulative distributions'!$A73)/COUNTIFS(Data!$M$2:$M$66, "&gt;0", Data!$AD$2:$AD$66, 1, Data!$H$2:$H$66, "&gt;1999")</f>
        <v>0.45454545454545453</v>
      </c>
      <c r="W73">
        <f>COUNTIFS(Data!$AD$2:$AD$66, 0, Data!$H$2:$H$66, "&gt;1999", Data!$M$2:$M$66, "&lt;"&amp;'Cumulative distributions'!$A73)/COUNTIFS(Data!$M$2:$M$66, "&gt;0", Data!$AD$2:$AD$66, 0, Data!$H$2:$H$66, "&gt;1999")</f>
        <v>0.27272727272727271</v>
      </c>
      <c r="AH73">
        <f t="shared" si="1"/>
        <v>2026</v>
      </c>
    </row>
    <row r="74" spans="1:34">
      <c r="A74">
        <v>2032</v>
      </c>
      <c r="B74">
        <f>COUNTIF(Data!$M$2:$M$66, "&lt;" &amp; A74)/COUNT(Data!$M$2:$M$66)</f>
        <v>0.43103448275862066</v>
      </c>
      <c r="C74">
        <f>COUNTIF(Data!$L$2:$L$66, "&lt;" &amp; A74)/COUNT(Data!$L$2:$L$66)</f>
        <v>0.47169811320754718</v>
      </c>
      <c r="E74">
        <f>COUNTIFS(Data!$D$2:$D$66, "AI", Data!$H$2:$H$66, "&lt;2000", Data!$M$2:$M$66, "&lt;"&amp;'Cumulative distributions'!$A74)/COUNTIFS(Data!$M$2:$M$66, "&gt;0", Data!$D$2:$D$66, "AI", Data!$H$2:$H$66, "&lt;2000")</f>
        <v>0.8571428571428571</v>
      </c>
      <c r="F74">
        <f>COUNTIFS(Data!$D$2:$D$66, "AI", Data!$H$2:$H$66, "&gt;1999", Data!$M$2:$M$66, "&lt;"&amp;'Cumulative distributions'!$A74)/COUNTIFS(Data!$M$2:$M$66, "&gt;0", Data!$D$2:$D$66, "AI", Data!$H$2:$H$66, "&gt;1999")</f>
        <v>0.2</v>
      </c>
      <c r="G74" t="e">
        <f>COUNTIFS(Data!$D$2:$D$66, "AGI", Data!$H$2:$H$66, "&lt;2000", Data!$M$2:$M$66, "&lt;"&amp;'Cumulative distributions'!$A74)/COUNTIFS(Data!$M$2:$M$66, "&gt;0", Data!$D$2:$D$66, "AGI", Data!$H$2:$H$66, "&lt;2000")</f>
        <v>#DIV/0!</v>
      </c>
      <c r="H74">
        <f>COUNTIFS(Data!$D$2:$D$66, "AGI", Data!$H$2:$H$66, "&gt;1999", Data!$M$2:$M$66, "&lt;"&amp;'Cumulative distributions'!$A74)/COUNTIFS(Data!$M$2:$M$66, "&gt;0", Data!$D$2:$D$66, "AGI", Data!$H$2:$H$66, "&gt;1999")</f>
        <v>0.46153846153846156</v>
      </c>
      <c r="I74">
        <f>COUNTIFS(Data!$D$2:$D$66, "Futurist", Data!$H$2:$H$66, "&lt;2000", Data!$M$2:$M$66, "&lt;"&amp;'Cumulative distributions'!$A74)/COUNTIFS(Data!$M$2:$M$66, "&gt;0", Data!$D$2:$D$66, "Futurist", Data!$H$2:$H$66, "&lt;2000")</f>
        <v>0.625</v>
      </c>
      <c r="J74">
        <f>COUNTIFS(Data!$D$2:$D$66, "Futurist", Data!$H$2:$H$66, "&gt;1999", Data!$M$2:$M$66, "&lt;"&amp;'Cumulative distributions'!$A74)/COUNTIFS(Data!$M$2:$M$66, "&gt;0", Data!$D$2:$D$66, "Futurist", Data!$H$2:$H$66, "&gt;1999")</f>
        <v>0.5714285714285714</v>
      </c>
      <c r="K74">
        <f>COUNTIFS(Data!$D$2:$D$66, "Other", Data!$H$2:$H$66, "&lt;2000", Data!$M$2:$M$66, "&lt;"&amp;'Cumulative distributions'!$A74)/COUNTIFS(Data!$M$2:$M$66, "&gt;0", Data!$D$2:$D$66, "Other", Data!$H$2:$H$66, "&lt;2000")</f>
        <v>0.33333333333333331</v>
      </c>
      <c r="L74">
        <f>COUNTIFS(Data!$D$2:$D$66, "Other", Data!$H$2:$H$66, "&gt;1999", Data!$M$2:$M$66, "&lt;"&amp;'Cumulative distributions'!$A74)/COUNTIFS(Data!$M$2:$M$66, "&gt;0", Data!$D$2:$D$66, "Other", Data!$H$2:$H$66, "&gt;1999")</f>
        <v>0</v>
      </c>
      <c r="N74">
        <f>COUNTIFS(Data!$D$2:$D$66, "AGI", Data!$M$2:$M$66, "&lt;"&amp;'Cumulative distributions'!$A74)/COUNTIFS(Data!$M$2:$M$66, "&gt;0", Data!$D$2:$D$66, "AGI")</f>
        <v>0.46153846153846156</v>
      </c>
      <c r="O74">
        <f>COUNTIFS(Data!$D$2:$D$66, "AI", Data!$M$2:$M$66, "&lt;"&amp;'Cumulative distributions'!$A74)/COUNTIFS(Data!$M$2:$M$66, "&gt;0", Data!$D$2:$D$66, "AI")</f>
        <v>0.40909090909090912</v>
      </c>
      <c r="P74">
        <f>COUNTIFS(Data!$D$2:$D$66, "Futurist", Data!$M$2:$M$66, "&lt;"&amp;'Cumulative distributions'!$A74)/COUNTIFS(Data!$M$2:$M$66, "&gt;0", Data!$D$2:$D$66, "Futurist")</f>
        <v>0.6</v>
      </c>
      <c r="Q74">
        <f>COUNTIFS(Data!$D$2:$D$66, "Other", Data!$M$2:$M$66, "&lt;"&amp;'Cumulative distributions'!$A74)/COUNTIFS(Data!$M$2:$M$66, "&gt;0", Data!$D$2:$D$66, "Other")</f>
        <v>0.125</v>
      </c>
      <c r="S74">
        <f>COUNTIFS(Data!$H$2:$H$66, "&lt;2000", Data!$M$2:$M$66, "&lt;"&amp;'Cumulative distributions'!$A74)/COUNTIFS(Data!$M$2:$M$66, "&gt;0", Data!$H$2:$H$66, "&lt;2000")</f>
        <v>0.66666666666666663</v>
      </c>
      <c r="T74">
        <f>COUNTIFS(Data!$H$2:$H$66, "&gt;1999", Data!$M$2:$M$66, "&lt;"&amp;'Cumulative distributions'!$A74)/COUNTIFS(Data!$M$2:$M$66, "&gt;0", Data!$H$2:$H$66, "&gt;1999")</f>
        <v>0.32500000000000001</v>
      </c>
      <c r="V74">
        <f>COUNTIFS(Data!$AD$2:$AD$66, 1, Data!$H$2:$H$66, "&gt;1999", Data!$M$2:$M$66, "&lt;"&amp;'Cumulative distributions'!$A74)/COUNTIFS(Data!$M$2:$M$66, "&gt;0", Data!$AD$2:$AD$66, 1, Data!$H$2:$H$66, "&gt;1999")</f>
        <v>0.45454545454545453</v>
      </c>
      <c r="W74">
        <f>COUNTIFS(Data!$AD$2:$AD$66, 0, Data!$H$2:$H$66, "&gt;1999", Data!$M$2:$M$66, "&lt;"&amp;'Cumulative distributions'!$A74)/COUNTIFS(Data!$M$2:$M$66, "&gt;0", Data!$AD$2:$AD$66, 0, Data!$H$2:$H$66, "&gt;1999")</f>
        <v>0.27272727272727271</v>
      </c>
      <c r="AH74">
        <f t="shared" si="1"/>
        <v>2026</v>
      </c>
    </row>
    <row r="75" spans="1:34">
      <c r="A75">
        <v>2033</v>
      </c>
      <c r="B75">
        <f>COUNTIF(Data!$M$2:$M$66, "&lt;" &amp; A75)/COUNT(Data!$M$2:$M$66)</f>
        <v>0.44827586206896552</v>
      </c>
      <c r="C75">
        <f>COUNTIF(Data!$L$2:$L$66, "&lt;" &amp; A75)/COUNT(Data!$L$2:$L$66)</f>
        <v>0.49056603773584906</v>
      </c>
      <c r="E75">
        <f>COUNTIFS(Data!$D$2:$D$66, "AI", Data!$H$2:$H$66, "&lt;2000", Data!$M$2:$M$66, "&lt;"&amp;'Cumulative distributions'!$A75)/COUNTIFS(Data!$M$2:$M$66, "&gt;0", Data!$D$2:$D$66, "AI", Data!$H$2:$H$66, "&lt;2000")</f>
        <v>0.8571428571428571</v>
      </c>
      <c r="F75">
        <f>COUNTIFS(Data!$D$2:$D$66, "AI", Data!$H$2:$H$66, "&gt;1999", Data!$M$2:$M$66, "&lt;"&amp;'Cumulative distributions'!$A75)/COUNTIFS(Data!$M$2:$M$66, "&gt;0", Data!$D$2:$D$66, "AI", Data!$H$2:$H$66, "&gt;1999")</f>
        <v>0.2</v>
      </c>
      <c r="G75" t="e">
        <f>COUNTIFS(Data!$D$2:$D$66, "AGI", Data!$H$2:$H$66, "&lt;2000", Data!$M$2:$M$66, "&lt;"&amp;'Cumulative distributions'!$A75)/COUNTIFS(Data!$M$2:$M$66, "&gt;0", Data!$D$2:$D$66, "AGI", Data!$H$2:$H$66, "&lt;2000")</f>
        <v>#DIV/0!</v>
      </c>
      <c r="H75">
        <f>COUNTIFS(Data!$D$2:$D$66, "AGI", Data!$H$2:$H$66, "&gt;1999", Data!$M$2:$M$66, "&lt;"&amp;'Cumulative distributions'!$A75)/COUNTIFS(Data!$M$2:$M$66, "&gt;0", Data!$D$2:$D$66, "AGI", Data!$H$2:$H$66, "&gt;1999")</f>
        <v>0.53846153846153844</v>
      </c>
      <c r="I75">
        <f>COUNTIFS(Data!$D$2:$D$66, "Futurist", Data!$H$2:$H$66, "&lt;2000", Data!$M$2:$M$66, "&lt;"&amp;'Cumulative distributions'!$A75)/COUNTIFS(Data!$M$2:$M$66, "&gt;0", Data!$D$2:$D$66, "Futurist", Data!$H$2:$H$66, "&lt;2000")</f>
        <v>0.625</v>
      </c>
      <c r="J75">
        <f>COUNTIFS(Data!$D$2:$D$66, "Futurist", Data!$H$2:$H$66, "&gt;1999", Data!$M$2:$M$66, "&lt;"&amp;'Cumulative distributions'!$A75)/COUNTIFS(Data!$M$2:$M$66, "&gt;0", Data!$D$2:$D$66, "Futurist", Data!$H$2:$H$66, "&gt;1999")</f>
        <v>0.5714285714285714</v>
      </c>
      <c r="K75">
        <f>COUNTIFS(Data!$D$2:$D$66, "Other", Data!$H$2:$H$66, "&lt;2000", Data!$M$2:$M$66, "&lt;"&amp;'Cumulative distributions'!$A75)/COUNTIFS(Data!$M$2:$M$66, "&gt;0", Data!$D$2:$D$66, "Other", Data!$H$2:$H$66, "&lt;2000")</f>
        <v>0.33333333333333331</v>
      </c>
      <c r="L75">
        <f>COUNTIFS(Data!$D$2:$D$66, "Other", Data!$H$2:$H$66, "&gt;1999", Data!$M$2:$M$66, "&lt;"&amp;'Cumulative distributions'!$A75)/COUNTIFS(Data!$M$2:$M$66, "&gt;0", Data!$D$2:$D$66, "Other", Data!$H$2:$H$66, "&gt;1999")</f>
        <v>0</v>
      </c>
      <c r="N75">
        <f>COUNTIFS(Data!$D$2:$D$66, "AGI", Data!$M$2:$M$66, "&lt;"&amp;'Cumulative distributions'!$A75)/COUNTIFS(Data!$M$2:$M$66, "&gt;0", Data!$D$2:$D$66, "AGI")</f>
        <v>0.53846153846153844</v>
      </c>
      <c r="O75">
        <f>COUNTIFS(Data!$D$2:$D$66, "AI", Data!$M$2:$M$66, "&lt;"&amp;'Cumulative distributions'!$A75)/COUNTIFS(Data!$M$2:$M$66, "&gt;0", Data!$D$2:$D$66, "AI")</f>
        <v>0.40909090909090912</v>
      </c>
      <c r="P75">
        <f>COUNTIFS(Data!$D$2:$D$66, "Futurist", Data!$M$2:$M$66, "&lt;"&amp;'Cumulative distributions'!$A75)/COUNTIFS(Data!$M$2:$M$66, "&gt;0", Data!$D$2:$D$66, "Futurist")</f>
        <v>0.6</v>
      </c>
      <c r="Q75">
        <f>COUNTIFS(Data!$D$2:$D$66, "Other", Data!$M$2:$M$66, "&lt;"&amp;'Cumulative distributions'!$A75)/COUNTIFS(Data!$M$2:$M$66, "&gt;0", Data!$D$2:$D$66, "Other")</f>
        <v>0.125</v>
      </c>
      <c r="S75">
        <f>COUNTIFS(Data!$H$2:$H$66, "&lt;2000", Data!$M$2:$M$66, "&lt;"&amp;'Cumulative distributions'!$A75)/COUNTIFS(Data!$M$2:$M$66, "&gt;0", Data!$H$2:$H$66, "&lt;2000")</f>
        <v>0.66666666666666663</v>
      </c>
      <c r="T75">
        <f>COUNTIFS(Data!$H$2:$H$66, "&gt;1999", Data!$M$2:$M$66, "&lt;"&amp;'Cumulative distributions'!$A75)/COUNTIFS(Data!$M$2:$M$66, "&gt;0", Data!$H$2:$H$66, "&gt;1999")</f>
        <v>0.35</v>
      </c>
      <c r="V75">
        <f>COUNTIFS(Data!$AD$2:$AD$66, 1, Data!$H$2:$H$66, "&gt;1999", Data!$M$2:$M$66, "&lt;"&amp;'Cumulative distributions'!$A75)/COUNTIFS(Data!$M$2:$M$66, "&gt;0", Data!$AD$2:$AD$66, 1, Data!$H$2:$H$66, "&gt;1999")</f>
        <v>0.5</v>
      </c>
      <c r="W75">
        <f>COUNTIFS(Data!$AD$2:$AD$66, 0, Data!$H$2:$H$66, "&gt;1999", Data!$M$2:$M$66, "&lt;"&amp;'Cumulative distributions'!$A75)/COUNTIFS(Data!$M$2:$M$66, "&gt;0", Data!$AD$2:$AD$66, 0, Data!$H$2:$H$66, "&gt;1999")</f>
        <v>0.27272727272727271</v>
      </c>
      <c r="AH75">
        <f t="shared" si="1"/>
        <v>2026</v>
      </c>
    </row>
    <row r="76" spans="1:34">
      <c r="A76">
        <v>2034</v>
      </c>
      <c r="B76">
        <f>COUNTIF(Data!$M$2:$M$66, "&lt;" &amp; A76)/COUNT(Data!$M$2:$M$66)</f>
        <v>0.44827586206896552</v>
      </c>
      <c r="C76">
        <f>COUNTIF(Data!$L$2:$L$66, "&lt;" &amp; A76)/COUNT(Data!$L$2:$L$66)</f>
        <v>0.50943396226415094</v>
      </c>
      <c r="E76">
        <f>COUNTIFS(Data!$D$2:$D$66, "AI", Data!$H$2:$H$66, "&lt;2000", Data!$M$2:$M$66, "&lt;"&amp;'Cumulative distributions'!$A76)/COUNTIFS(Data!$M$2:$M$66, "&gt;0", Data!$D$2:$D$66, "AI", Data!$H$2:$H$66, "&lt;2000")</f>
        <v>0.8571428571428571</v>
      </c>
      <c r="F76">
        <f>COUNTIFS(Data!$D$2:$D$66, "AI", Data!$H$2:$H$66, "&gt;1999", Data!$M$2:$M$66, "&lt;"&amp;'Cumulative distributions'!$A76)/COUNTIFS(Data!$M$2:$M$66, "&gt;0", Data!$D$2:$D$66, "AI", Data!$H$2:$H$66, "&gt;1999")</f>
        <v>0.2</v>
      </c>
      <c r="G76" t="e">
        <f>COUNTIFS(Data!$D$2:$D$66, "AGI", Data!$H$2:$H$66, "&lt;2000", Data!$M$2:$M$66, "&lt;"&amp;'Cumulative distributions'!$A76)/COUNTIFS(Data!$M$2:$M$66, "&gt;0", Data!$D$2:$D$66, "AGI", Data!$H$2:$H$66, "&lt;2000")</f>
        <v>#DIV/0!</v>
      </c>
      <c r="H76">
        <f>COUNTIFS(Data!$D$2:$D$66, "AGI", Data!$H$2:$H$66, "&gt;1999", Data!$M$2:$M$66, "&lt;"&amp;'Cumulative distributions'!$A76)/COUNTIFS(Data!$M$2:$M$66, "&gt;0", Data!$D$2:$D$66, "AGI", Data!$H$2:$H$66, "&gt;1999")</f>
        <v>0.53846153846153844</v>
      </c>
      <c r="I76">
        <f>COUNTIFS(Data!$D$2:$D$66, "Futurist", Data!$H$2:$H$66, "&lt;2000", Data!$M$2:$M$66, "&lt;"&amp;'Cumulative distributions'!$A76)/COUNTIFS(Data!$M$2:$M$66, "&gt;0", Data!$D$2:$D$66, "Futurist", Data!$H$2:$H$66, "&lt;2000")</f>
        <v>0.625</v>
      </c>
      <c r="J76">
        <f>COUNTIFS(Data!$D$2:$D$66, "Futurist", Data!$H$2:$H$66, "&gt;1999", Data!$M$2:$M$66, "&lt;"&amp;'Cumulative distributions'!$A76)/COUNTIFS(Data!$M$2:$M$66, "&gt;0", Data!$D$2:$D$66, "Futurist", Data!$H$2:$H$66, "&gt;1999")</f>
        <v>0.5714285714285714</v>
      </c>
      <c r="K76">
        <f>COUNTIFS(Data!$D$2:$D$66, "Other", Data!$H$2:$H$66, "&lt;2000", Data!$M$2:$M$66, "&lt;"&amp;'Cumulative distributions'!$A76)/COUNTIFS(Data!$M$2:$M$66, "&gt;0", Data!$D$2:$D$66, "Other", Data!$H$2:$H$66, "&lt;2000")</f>
        <v>0.33333333333333331</v>
      </c>
      <c r="L76">
        <f>COUNTIFS(Data!$D$2:$D$66, "Other", Data!$H$2:$H$66, "&gt;1999", Data!$M$2:$M$66, "&lt;"&amp;'Cumulative distributions'!$A76)/COUNTIFS(Data!$M$2:$M$66, "&gt;0", Data!$D$2:$D$66, "Other", Data!$H$2:$H$66, "&gt;1999")</f>
        <v>0</v>
      </c>
      <c r="N76">
        <f>COUNTIFS(Data!$D$2:$D$66, "AGI", Data!$M$2:$M$66, "&lt;"&amp;'Cumulative distributions'!$A76)/COUNTIFS(Data!$M$2:$M$66, "&gt;0", Data!$D$2:$D$66, "AGI")</f>
        <v>0.53846153846153844</v>
      </c>
      <c r="O76">
        <f>COUNTIFS(Data!$D$2:$D$66, "AI", Data!$M$2:$M$66, "&lt;"&amp;'Cumulative distributions'!$A76)/COUNTIFS(Data!$M$2:$M$66, "&gt;0", Data!$D$2:$D$66, "AI")</f>
        <v>0.40909090909090912</v>
      </c>
      <c r="P76">
        <f>COUNTIFS(Data!$D$2:$D$66, "Futurist", Data!$M$2:$M$66, "&lt;"&amp;'Cumulative distributions'!$A76)/COUNTIFS(Data!$M$2:$M$66, "&gt;0", Data!$D$2:$D$66, "Futurist")</f>
        <v>0.6</v>
      </c>
      <c r="Q76">
        <f>COUNTIFS(Data!$D$2:$D$66, "Other", Data!$M$2:$M$66, "&lt;"&amp;'Cumulative distributions'!$A76)/COUNTIFS(Data!$M$2:$M$66, "&gt;0", Data!$D$2:$D$66, "Other")</f>
        <v>0.125</v>
      </c>
      <c r="S76">
        <f>COUNTIFS(Data!$H$2:$H$66, "&lt;2000", Data!$M$2:$M$66, "&lt;"&amp;'Cumulative distributions'!$A76)/COUNTIFS(Data!$M$2:$M$66, "&gt;0", Data!$H$2:$H$66, "&lt;2000")</f>
        <v>0.66666666666666663</v>
      </c>
      <c r="T76">
        <f>COUNTIFS(Data!$H$2:$H$66, "&gt;1999", Data!$M$2:$M$66, "&lt;"&amp;'Cumulative distributions'!$A76)/COUNTIFS(Data!$M$2:$M$66, "&gt;0", Data!$H$2:$H$66, "&gt;1999")</f>
        <v>0.35</v>
      </c>
      <c r="V76">
        <f>COUNTIFS(Data!$AD$2:$AD$66, 1, Data!$H$2:$H$66, "&gt;1999", Data!$M$2:$M$66, "&lt;"&amp;'Cumulative distributions'!$A76)/COUNTIFS(Data!$M$2:$M$66, "&gt;0", Data!$AD$2:$AD$66, 1, Data!$H$2:$H$66, "&gt;1999")</f>
        <v>0.5</v>
      </c>
      <c r="W76">
        <f>COUNTIFS(Data!$AD$2:$AD$66, 0, Data!$H$2:$H$66, "&gt;1999", Data!$M$2:$M$66, "&lt;"&amp;'Cumulative distributions'!$A76)/COUNTIFS(Data!$M$2:$M$66, "&gt;0", Data!$AD$2:$AD$66, 0, Data!$H$2:$H$66, "&gt;1999")</f>
        <v>0.27272727272727271</v>
      </c>
      <c r="AH76">
        <f t="shared" si="1"/>
        <v>2026</v>
      </c>
    </row>
    <row r="77" spans="1:34">
      <c r="A77">
        <v>2035</v>
      </c>
      <c r="B77">
        <f>COUNTIF(Data!$M$2:$M$66, "&lt;" &amp; A77)/COUNT(Data!$M$2:$M$66)</f>
        <v>0.44827586206896552</v>
      </c>
      <c r="C77">
        <f>COUNTIF(Data!$L$2:$L$66, "&lt;" &amp; A77)/COUNT(Data!$L$2:$L$66)</f>
        <v>0.50943396226415094</v>
      </c>
      <c r="E77">
        <f>COUNTIFS(Data!$D$2:$D$66, "AI", Data!$H$2:$H$66, "&lt;2000", Data!$M$2:$M$66, "&lt;"&amp;'Cumulative distributions'!$A77)/COUNTIFS(Data!$M$2:$M$66, "&gt;0", Data!$D$2:$D$66, "AI", Data!$H$2:$H$66, "&lt;2000")</f>
        <v>0.8571428571428571</v>
      </c>
      <c r="F77">
        <f>COUNTIFS(Data!$D$2:$D$66, "AI", Data!$H$2:$H$66, "&gt;1999", Data!$M$2:$M$66, "&lt;"&amp;'Cumulative distributions'!$A77)/COUNTIFS(Data!$M$2:$M$66, "&gt;0", Data!$D$2:$D$66, "AI", Data!$H$2:$H$66, "&gt;1999")</f>
        <v>0.2</v>
      </c>
      <c r="G77" t="e">
        <f>COUNTIFS(Data!$D$2:$D$66, "AGI", Data!$H$2:$H$66, "&lt;2000", Data!$M$2:$M$66, "&lt;"&amp;'Cumulative distributions'!$A77)/COUNTIFS(Data!$M$2:$M$66, "&gt;0", Data!$D$2:$D$66, "AGI", Data!$H$2:$H$66, "&lt;2000")</f>
        <v>#DIV/0!</v>
      </c>
      <c r="H77">
        <f>COUNTIFS(Data!$D$2:$D$66, "AGI", Data!$H$2:$H$66, "&gt;1999", Data!$M$2:$M$66, "&lt;"&amp;'Cumulative distributions'!$A77)/COUNTIFS(Data!$M$2:$M$66, "&gt;0", Data!$D$2:$D$66, "AGI", Data!$H$2:$H$66, "&gt;1999")</f>
        <v>0.53846153846153844</v>
      </c>
      <c r="I77">
        <f>COUNTIFS(Data!$D$2:$D$66, "Futurist", Data!$H$2:$H$66, "&lt;2000", Data!$M$2:$M$66, "&lt;"&amp;'Cumulative distributions'!$A77)/COUNTIFS(Data!$M$2:$M$66, "&gt;0", Data!$D$2:$D$66, "Futurist", Data!$H$2:$H$66, "&lt;2000")</f>
        <v>0.625</v>
      </c>
      <c r="J77">
        <f>COUNTIFS(Data!$D$2:$D$66, "Futurist", Data!$H$2:$H$66, "&gt;1999", Data!$M$2:$M$66, "&lt;"&amp;'Cumulative distributions'!$A77)/COUNTIFS(Data!$M$2:$M$66, "&gt;0", Data!$D$2:$D$66, "Futurist", Data!$H$2:$H$66, "&gt;1999")</f>
        <v>0.5714285714285714</v>
      </c>
      <c r="K77">
        <f>COUNTIFS(Data!$D$2:$D$66, "Other", Data!$H$2:$H$66, "&lt;2000", Data!$M$2:$M$66, "&lt;"&amp;'Cumulative distributions'!$A77)/COUNTIFS(Data!$M$2:$M$66, "&gt;0", Data!$D$2:$D$66, "Other", Data!$H$2:$H$66, "&lt;2000")</f>
        <v>0.33333333333333331</v>
      </c>
      <c r="L77">
        <f>COUNTIFS(Data!$D$2:$D$66, "Other", Data!$H$2:$H$66, "&gt;1999", Data!$M$2:$M$66, "&lt;"&amp;'Cumulative distributions'!$A77)/COUNTIFS(Data!$M$2:$M$66, "&gt;0", Data!$D$2:$D$66, "Other", Data!$H$2:$H$66, "&gt;1999")</f>
        <v>0</v>
      </c>
      <c r="N77">
        <f>COUNTIFS(Data!$D$2:$D$66, "AGI", Data!$M$2:$M$66, "&lt;"&amp;'Cumulative distributions'!$A77)/COUNTIFS(Data!$M$2:$M$66, "&gt;0", Data!$D$2:$D$66, "AGI")</f>
        <v>0.53846153846153844</v>
      </c>
      <c r="O77">
        <f>COUNTIFS(Data!$D$2:$D$66, "AI", Data!$M$2:$M$66, "&lt;"&amp;'Cumulative distributions'!$A77)/COUNTIFS(Data!$M$2:$M$66, "&gt;0", Data!$D$2:$D$66, "AI")</f>
        <v>0.40909090909090912</v>
      </c>
      <c r="P77">
        <f>COUNTIFS(Data!$D$2:$D$66, "Futurist", Data!$M$2:$M$66, "&lt;"&amp;'Cumulative distributions'!$A77)/COUNTIFS(Data!$M$2:$M$66, "&gt;0", Data!$D$2:$D$66, "Futurist")</f>
        <v>0.6</v>
      </c>
      <c r="Q77">
        <f>COUNTIFS(Data!$D$2:$D$66, "Other", Data!$M$2:$M$66, "&lt;"&amp;'Cumulative distributions'!$A77)/COUNTIFS(Data!$M$2:$M$66, "&gt;0", Data!$D$2:$D$66, "Other")</f>
        <v>0.125</v>
      </c>
      <c r="S77">
        <f>COUNTIFS(Data!$H$2:$H$66, "&lt;2000", Data!$M$2:$M$66, "&lt;"&amp;'Cumulative distributions'!$A77)/COUNTIFS(Data!$M$2:$M$66, "&gt;0", Data!$H$2:$H$66, "&lt;2000")</f>
        <v>0.66666666666666663</v>
      </c>
      <c r="T77">
        <f>COUNTIFS(Data!$H$2:$H$66, "&gt;1999", Data!$M$2:$M$66, "&lt;"&amp;'Cumulative distributions'!$A77)/COUNTIFS(Data!$M$2:$M$66, "&gt;0", Data!$H$2:$H$66, "&gt;1999")</f>
        <v>0.35</v>
      </c>
      <c r="V77">
        <f>COUNTIFS(Data!$AD$2:$AD$66, 1, Data!$H$2:$H$66, "&gt;1999", Data!$M$2:$M$66, "&lt;"&amp;'Cumulative distributions'!$A77)/COUNTIFS(Data!$M$2:$M$66, "&gt;0", Data!$AD$2:$AD$66, 1, Data!$H$2:$H$66, "&gt;1999")</f>
        <v>0.5</v>
      </c>
      <c r="W77">
        <f>COUNTIFS(Data!$AD$2:$AD$66, 0, Data!$H$2:$H$66, "&gt;1999", Data!$M$2:$M$66, "&lt;"&amp;'Cumulative distributions'!$A77)/COUNTIFS(Data!$M$2:$M$66, "&gt;0", Data!$AD$2:$AD$66, 0, Data!$H$2:$H$66, "&gt;1999")</f>
        <v>0.27272727272727271</v>
      </c>
      <c r="AH77">
        <f t="shared" si="1"/>
        <v>2026</v>
      </c>
    </row>
    <row r="78" spans="1:34">
      <c r="A78">
        <v>2036</v>
      </c>
      <c r="B78">
        <f>COUNTIF(Data!$M$2:$M$66, "&lt;" &amp; A78)/COUNT(Data!$M$2:$M$66)</f>
        <v>0.5</v>
      </c>
      <c r="C78">
        <f>COUNTIF(Data!$L$2:$L$66, "&lt;" &amp; A78)/COUNT(Data!$L$2:$L$66)</f>
        <v>0.56603773584905659</v>
      </c>
      <c r="E78">
        <f>COUNTIFS(Data!$D$2:$D$66, "AI", Data!$H$2:$H$66, "&lt;2000", Data!$M$2:$M$66, "&lt;"&amp;'Cumulative distributions'!$A78)/COUNTIFS(Data!$M$2:$M$66, "&gt;0", Data!$D$2:$D$66, "AI", Data!$H$2:$H$66, "&lt;2000")</f>
        <v>0.8571428571428571</v>
      </c>
      <c r="F78">
        <f>COUNTIFS(Data!$D$2:$D$66, "AI", Data!$H$2:$H$66, "&gt;1999", Data!$M$2:$M$66, "&lt;"&amp;'Cumulative distributions'!$A78)/COUNTIFS(Data!$M$2:$M$66, "&gt;0", Data!$D$2:$D$66, "AI", Data!$H$2:$H$66, "&gt;1999")</f>
        <v>0.2</v>
      </c>
      <c r="G78" t="e">
        <f>COUNTIFS(Data!$D$2:$D$66, "AGI", Data!$H$2:$H$66, "&lt;2000", Data!$M$2:$M$66, "&lt;"&amp;'Cumulative distributions'!$A78)/COUNTIFS(Data!$M$2:$M$66, "&gt;0", Data!$D$2:$D$66, "AGI", Data!$H$2:$H$66, "&lt;2000")</f>
        <v>#DIV/0!</v>
      </c>
      <c r="H78">
        <f>COUNTIFS(Data!$D$2:$D$66, "AGI", Data!$H$2:$H$66, "&gt;1999", Data!$M$2:$M$66, "&lt;"&amp;'Cumulative distributions'!$A78)/COUNTIFS(Data!$M$2:$M$66, "&gt;0", Data!$D$2:$D$66, "AGI", Data!$H$2:$H$66, "&gt;1999")</f>
        <v>0.61538461538461542</v>
      </c>
      <c r="I78">
        <f>COUNTIFS(Data!$D$2:$D$66, "Futurist", Data!$H$2:$H$66, "&lt;2000", Data!$M$2:$M$66, "&lt;"&amp;'Cumulative distributions'!$A78)/COUNTIFS(Data!$M$2:$M$66, "&gt;0", Data!$D$2:$D$66, "Futurist", Data!$H$2:$H$66, "&lt;2000")</f>
        <v>0.625</v>
      </c>
      <c r="J78">
        <f>COUNTIFS(Data!$D$2:$D$66, "Futurist", Data!$H$2:$H$66, "&gt;1999", Data!$M$2:$M$66, "&lt;"&amp;'Cumulative distributions'!$A78)/COUNTIFS(Data!$M$2:$M$66, "&gt;0", Data!$D$2:$D$66, "Futurist", Data!$H$2:$H$66, "&gt;1999")</f>
        <v>0.7142857142857143</v>
      </c>
      <c r="K78">
        <f>COUNTIFS(Data!$D$2:$D$66, "Other", Data!$H$2:$H$66, "&lt;2000", Data!$M$2:$M$66, "&lt;"&amp;'Cumulative distributions'!$A78)/COUNTIFS(Data!$M$2:$M$66, "&gt;0", Data!$D$2:$D$66, "Other", Data!$H$2:$H$66, "&lt;2000")</f>
        <v>0.66666666666666663</v>
      </c>
      <c r="L78">
        <f>COUNTIFS(Data!$D$2:$D$66, "Other", Data!$H$2:$H$66, "&gt;1999", Data!$M$2:$M$66, "&lt;"&amp;'Cumulative distributions'!$A78)/COUNTIFS(Data!$M$2:$M$66, "&gt;0", Data!$D$2:$D$66, "Other", Data!$H$2:$H$66, "&gt;1999")</f>
        <v>0</v>
      </c>
      <c r="N78">
        <f>COUNTIFS(Data!$D$2:$D$66, "AGI", Data!$M$2:$M$66, "&lt;"&amp;'Cumulative distributions'!$A78)/COUNTIFS(Data!$M$2:$M$66, "&gt;0", Data!$D$2:$D$66, "AGI")</f>
        <v>0.61538461538461542</v>
      </c>
      <c r="O78">
        <f>COUNTIFS(Data!$D$2:$D$66, "AI", Data!$M$2:$M$66, "&lt;"&amp;'Cumulative distributions'!$A78)/COUNTIFS(Data!$M$2:$M$66, "&gt;0", Data!$D$2:$D$66, "AI")</f>
        <v>0.40909090909090912</v>
      </c>
      <c r="P78">
        <f>COUNTIFS(Data!$D$2:$D$66, "Futurist", Data!$M$2:$M$66, "&lt;"&amp;'Cumulative distributions'!$A78)/COUNTIFS(Data!$M$2:$M$66, "&gt;0", Data!$D$2:$D$66, "Futurist")</f>
        <v>0.66666666666666663</v>
      </c>
      <c r="Q78">
        <f>COUNTIFS(Data!$D$2:$D$66, "Other", Data!$M$2:$M$66, "&lt;"&amp;'Cumulative distributions'!$A78)/COUNTIFS(Data!$M$2:$M$66, "&gt;0", Data!$D$2:$D$66, "Other")</f>
        <v>0.25</v>
      </c>
      <c r="S78">
        <f>COUNTIFS(Data!$H$2:$H$66, "&lt;2000", Data!$M$2:$M$66, "&lt;"&amp;'Cumulative distributions'!$A78)/COUNTIFS(Data!$M$2:$M$66, "&gt;0", Data!$H$2:$H$66, "&lt;2000")</f>
        <v>0.72222222222222221</v>
      </c>
      <c r="T78">
        <f>COUNTIFS(Data!$H$2:$H$66, "&gt;1999", Data!$M$2:$M$66, "&lt;"&amp;'Cumulative distributions'!$A78)/COUNTIFS(Data!$M$2:$M$66, "&gt;0", Data!$H$2:$H$66, "&gt;1999")</f>
        <v>0.4</v>
      </c>
      <c r="V78">
        <f>COUNTIFS(Data!$AD$2:$AD$66, 1, Data!$H$2:$H$66, "&gt;1999", Data!$M$2:$M$66, "&lt;"&amp;'Cumulative distributions'!$A78)/COUNTIFS(Data!$M$2:$M$66, "&gt;0", Data!$AD$2:$AD$66, 1, Data!$H$2:$H$66, "&gt;1999")</f>
        <v>0.5</v>
      </c>
      <c r="W78">
        <f>COUNTIFS(Data!$AD$2:$AD$66, 0, Data!$H$2:$H$66, "&gt;1999", Data!$M$2:$M$66, "&lt;"&amp;'Cumulative distributions'!$A78)/COUNTIFS(Data!$M$2:$M$66, "&gt;0", Data!$AD$2:$AD$66, 0, Data!$H$2:$H$66, "&gt;1999")</f>
        <v>0.27272727272727271</v>
      </c>
      <c r="AH78">
        <f t="shared" si="1"/>
        <v>2026</v>
      </c>
    </row>
    <row r="79" spans="1:34">
      <c r="A79">
        <v>2037</v>
      </c>
      <c r="B79">
        <f>COUNTIF(Data!$M$2:$M$66, "&lt;" &amp; A79)/COUNT(Data!$M$2:$M$66)</f>
        <v>0.5</v>
      </c>
      <c r="C79">
        <f>COUNTIF(Data!$L$2:$L$66, "&lt;" &amp; A79)/COUNT(Data!$L$2:$L$66)</f>
        <v>0.56603773584905659</v>
      </c>
      <c r="E79">
        <f>COUNTIFS(Data!$D$2:$D$66, "AI", Data!$H$2:$H$66, "&lt;2000", Data!$M$2:$M$66, "&lt;"&amp;'Cumulative distributions'!$A79)/COUNTIFS(Data!$M$2:$M$66, "&gt;0", Data!$D$2:$D$66, "AI", Data!$H$2:$H$66, "&lt;2000")</f>
        <v>0.8571428571428571</v>
      </c>
      <c r="F79">
        <f>COUNTIFS(Data!$D$2:$D$66, "AI", Data!$H$2:$H$66, "&gt;1999", Data!$M$2:$M$66, "&lt;"&amp;'Cumulative distributions'!$A79)/COUNTIFS(Data!$M$2:$M$66, "&gt;0", Data!$D$2:$D$66, "AI", Data!$H$2:$H$66, "&gt;1999")</f>
        <v>0.2</v>
      </c>
      <c r="G79" t="e">
        <f>COUNTIFS(Data!$D$2:$D$66, "AGI", Data!$H$2:$H$66, "&lt;2000", Data!$M$2:$M$66, "&lt;"&amp;'Cumulative distributions'!$A79)/COUNTIFS(Data!$M$2:$M$66, "&gt;0", Data!$D$2:$D$66, "AGI", Data!$H$2:$H$66, "&lt;2000")</f>
        <v>#DIV/0!</v>
      </c>
      <c r="H79">
        <f>COUNTIFS(Data!$D$2:$D$66, "AGI", Data!$H$2:$H$66, "&gt;1999", Data!$M$2:$M$66, "&lt;"&amp;'Cumulative distributions'!$A79)/COUNTIFS(Data!$M$2:$M$66, "&gt;0", Data!$D$2:$D$66, "AGI", Data!$H$2:$H$66, "&gt;1999")</f>
        <v>0.61538461538461542</v>
      </c>
      <c r="I79">
        <f>COUNTIFS(Data!$D$2:$D$66, "Futurist", Data!$H$2:$H$66, "&lt;2000", Data!$M$2:$M$66, "&lt;"&amp;'Cumulative distributions'!$A79)/COUNTIFS(Data!$M$2:$M$66, "&gt;0", Data!$D$2:$D$66, "Futurist", Data!$H$2:$H$66, "&lt;2000")</f>
        <v>0.625</v>
      </c>
      <c r="J79">
        <f>COUNTIFS(Data!$D$2:$D$66, "Futurist", Data!$H$2:$H$66, "&gt;1999", Data!$M$2:$M$66, "&lt;"&amp;'Cumulative distributions'!$A79)/COUNTIFS(Data!$M$2:$M$66, "&gt;0", Data!$D$2:$D$66, "Futurist", Data!$H$2:$H$66, "&gt;1999")</f>
        <v>0.7142857142857143</v>
      </c>
      <c r="K79">
        <f>COUNTIFS(Data!$D$2:$D$66, "Other", Data!$H$2:$H$66, "&lt;2000", Data!$M$2:$M$66, "&lt;"&amp;'Cumulative distributions'!$A79)/COUNTIFS(Data!$M$2:$M$66, "&gt;0", Data!$D$2:$D$66, "Other", Data!$H$2:$H$66, "&lt;2000")</f>
        <v>0.66666666666666663</v>
      </c>
      <c r="L79">
        <f>COUNTIFS(Data!$D$2:$D$66, "Other", Data!$H$2:$H$66, "&gt;1999", Data!$M$2:$M$66, "&lt;"&amp;'Cumulative distributions'!$A79)/COUNTIFS(Data!$M$2:$M$66, "&gt;0", Data!$D$2:$D$66, "Other", Data!$H$2:$H$66, "&gt;1999")</f>
        <v>0</v>
      </c>
      <c r="N79">
        <f>COUNTIFS(Data!$D$2:$D$66, "AGI", Data!$M$2:$M$66, "&lt;"&amp;'Cumulative distributions'!$A79)/COUNTIFS(Data!$M$2:$M$66, "&gt;0", Data!$D$2:$D$66, "AGI")</f>
        <v>0.61538461538461542</v>
      </c>
      <c r="O79">
        <f>COUNTIFS(Data!$D$2:$D$66, "AI", Data!$M$2:$M$66, "&lt;"&amp;'Cumulative distributions'!$A79)/COUNTIFS(Data!$M$2:$M$66, "&gt;0", Data!$D$2:$D$66, "AI")</f>
        <v>0.40909090909090912</v>
      </c>
      <c r="P79">
        <f>COUNTIFS(Data!$D$2:$D$66, "Futurist", Data!$M$2:$M$66, "&lt;"&amp;'Cumulative distributions'!$A79)/COUNTIFS(Data!$M$2:$M$66, "&gt;0", Data!$D$2:$D$66, "Futurist")</f>
        <v>0.66666666666666663</v>
      </c>
      <c r="Q79">
        <f>COUNTIFS(Data!$D$2:$D$66, "Other", Data!$M$2:$M$66, "&lt;"&amp;'Cumulative distributions'!$A79)/COUNTIFS(Data!$M$2:$M$66, "&gt;0", Data!$D$2:$D$66, "Other")</f>
        <v>0.25</v>
      </c>
      <c r="S79">
        <f>COUNTIFS(Data!$H$2:$H$66, "&lt;2000", Data!$M$2:$M$66, "&lt;"&amp;'Cumulative distributions'!$A79)/COUNTIFS(Data!$M$2:$M$66, "&gt;0", Data!$H$2:$H$66, "&lt;2000")</f>
        <v>0.72222222222222221</v>
      </c>
      <c r="T79">
        <f>COUNTIFS(Data!$H$2:$H$66, "&gt;1999", Data!$M$2:$M$66, "&lt;"&amp;'Cumulative distributions'!$A79)/COUNTIFS(Data!$M$2:$M$66, "&gt;0", Data!$H$2:$H$66, "&gt;1999")</f>
        <v>0.4</v>
      </c>
      <c r="V79">
        <f>COUNTIFS(Data!$AD$2:$AD$66, 1, Data!$H$2:$H$66, "&gt;1999", Data!$M$2:$M$66, "&lt;"&amp;'Cumulative distributions'!$A79)/COUNTIFS(Data!$M$2:$M$66, "&gt;0", Data!$AD$2:$AD$66, 1, Data!$H$2:$H$66, "&gt;1999")</f>
        <v>0.5</v>
      </c>
      <c r="W79">
        <f>COUNTIFS(Data!$AD$2:$AD$66, 0, Data!$H$2:$H$66, "&gt;1999", Data!$M$2:$M$66, "&lt;"&amp;'Cumulative distributions'!$A79)/COUNTIFS(Data!$M$2:$M$66, "&gt;0", Data!$AD$2:$AD$66, 0, Data!$H$2:$H$66, "&gt;1999")</f>
        <v>0.27272727272727271</v>
      </c>
      <c r="AH79">
        <f t="shared" si="1"/>
        <v>2026</v>
      </c>
    </row>
    <row r="80" spans="1:34">
      <c r="A80">
        <v>2038</v>
      </c>
      <c r="B80">
        <f>COUNTIF(Data!$M$2:$M$66, "&lt;" &amp; A80)/COUNT(Data!$M$2:$M$66)</f>
        <v>0.5</v>
      </c>
      <c r="C80">
        <f>COUNTIF(Data!$L$2:$L$66, "&lt;" &amp; A80)/COUNT(Data!$L$2:$L$66)</f>
        <v>0.56603773584905659</v>
      </c>
      <c r="E80">
        <f>COUNTIFS(Data!$D$2:$D$66, "AI", Data!$H$2:$H$66, "&lt;2000", Data!$M$2:$M$66, "&lt;"&amp;'Cumulative distributions'!$A80)/COUNTIFS(Data!$M$2:$M$66, "&gt;0", Data!$D$2:$D$66, "AI", Data!$H$2:$H$66, "&lt;2000")</f>
        <v>0.8571428571428571</v>
      </c>
      <c r="F80">
        <f>COUNTIFS(Data!$D$2:$D$66, "AI", Data!$H$2:$H$66, "&gt;1999", Data!$M$2:$M$66, "&lt;"&amp;'Cumulative distributions'!$A80)/COUNTIFS(Data!$M$2:$M$66, "&gt;0", Data!$D$2:$D$66, "AI", Data!$H$2:$H$66, "&gt;1999")</f>
        <v>0.2</v>
      </c>
      <c r="G80" t="e">
        <f>COUNTIFS(Data!$D$2:$D$66, "AGI", Data!$H$2:$H$66, "&lt;2000", Data!$M$2:$M$66, "&lt;"&amp;'Cumulative distributions'!$A80)/COUNTIFS(Data!$M$2:$M$66, "&gt;0", Data!$D$2:$D$66, "AGI", Data!$H$2:$H$66, "&lt;2000")</f>
        <v>#DIV/0!</v>
      </c>
      <c r="H80">
        <f>COUNTIFS(Data!$D$2:$D$66, "AGI", Data!$H$2:$H$66, "&gt;1999", Data!$M$2:$M$66, "&lt;"&amp;'Cumulative distributions'!$A80)/COUNTIFS(Data!$M$2:$M$66, "&gt;0", Data!$D$2:$D$66, "AGI", Data!$H$2:$H$66, "&gt;1999")</f>
        <v>0.61538461538461542</v>
      </c>
      <c r="I80">
        <f>COUNTIFS(Data!$D$2:$D$66, "Futurist", Data!$H$2:$H$66, "&lt;2000", Data!$M$2:$M$66, "&lt;"&amp;'Cumulative distributions'!$A80)/COUNTIFS(Data!$M$2:$M$66, "&gt;0", Data!$D$2:$D$66, "Futurist", Data!$H$2:$H$66, "&lt;2000")</f>
        <v>0.625</v>
      </c>
      <c r="J80">
        <f>COUNTIFS(Data!$D$2:$D$66, "Futurist", Data!$H$2:$H$66, "&gt;1999", Data!$M$2:$M$66, "&lt;"&amp;'Cumulative distributions'!$A80)/COUNTIFS(Data!$M$2:$M$66, "&gt;0", Data!$D$2:$D$66, "Futurist", Data!$H$2:$H$66, "&gt;1999")</f>
        <v>0.7142857142857143</v>
      </c>
      <c r="K80">
        <f>COUNTIFS(Data!$D$2:$D$66, "Other", Data!$H$2:$H$66, "&lt;2000", Data!$M$2:$M$66, "&lt;"&amp;'Cumulative distributions'!$A80)/COUNTIFS(Data!$M$2:$M$66, "&gt;0", Data!$D$2:$D$66, "Other", Data!$H$2:$H$66, "&lt;2000")</f>
        <v>0.66666666666666663</v>
      </c>
      <c r="L80">
        <f>COUNTIFS(Data!$D$2:$D$66, "Other", Data!$H$2:$H$66, "&gt;1999", Data!$M$2:$M$66, "&lt;"&amp;'Cumulative distributions'!$A80)/COUNTIFS(Data!$M$2:$M$66, "&gt;0", Data!$D$2:$D$66, "Other", Data!$H$2:$H$66, "&gt;1999")</f>
        <v>0</v>
      </c>
      <c r="N80">
        <f>COUNTIFS(Data!$D$2:$D$66, "AGI", Data!$M$2:$M$66, "&lt;"&amp;'Cumulative distributions'!$A80)/COUNTIFS(Data!$M$2:$M$66, "&gt;0", Data!$D$2:$D$66, "AGI")</f>
        <v>0.61538461538461542</v>
      </c>
      <c r="O80">
        <f>COUNTIFS(Data!$D$2:$D$66, "AI", Data!$M$2:$M$66, "&lt;"&amp;'Cumulative distributions'!$A80)/COUNTIFS(Data!$M$2:$M$66, "&gt;0", Data!$D$2:$D$66, "AI")</f>
        <v>0.40909090909090912</v>
      </c>
      <c r="P80">
        <f>COUNTIFS(Data!$D$2:$D$66, "Futurist", Data!$M$2:$M$66, "&lt;"&amp;'Cumulative distributions'!$A80)/COUNTIFS(Data!$M$2:$M$66, "&gt;0", Data!$D$2:$D$66, "Futurist")</f>
        <v>0.66666666666666663</v>
      </c>
      <c r="Q80">
        <f>COUNTIFS(Data!$D$2:$D$66, "Other", Data!$M$2:$M$66, "&lt;"&amp;'Cumulative distributions'!$A80)/COUNTIFS(Data!$M$2:$M$66, "&gt;0", Data!$D$2:$D$66, "Other")</f>
        <v>0.25</v>
      </c>
      <c r="S80">
        <f>COUNTIFS(Data!$H$2:$H$66, "&lt;2000", Data!$M$2:$M$66, "&lt;"&amp;'Cumulative distributions'!$A80)/COUNTIFS(Data!$M$2:$M$66, "&gt;0", Data!$H$2:$H$66, "&lt;2000")</f>
        <v>0.72222222222222221</v>
      </c>
      <c r="T80">
        <f>COUNTIFS(Data!$H$2:$H$66, "&gt;1999", Data!$M$2:$M$66, "&lt;"&amp;'Cumulative distributions'!$A80)/COUNTIFS(Data!$M$2:$M$66, "&gt;0", Data!$H$2:$H$66, "&gt;1999")</f>
        <v>0.4</v>
      </c>
      <c r="V80">
        <f>COUNTIFS(Data!$AD$2:$AD$66, 1, Data!$H$2:$H$66, "&gt;1999", Data!$M$2:$M$66, "&lt;"&amp;'Cumulative distributions'!$A80)/COUNTIFS(Data!$M$2:$M$66, "&gt;0", Data!$AD$2:$AD$66, 1, Data!$H$2:$H$66, "&gt;1999")</f>
        <v>0.5</v>
      </c>
      <c r="W80">
        <f>COUNTIFS(Data!$AD$2:$AD$66, 0, Data!$H$2:$H$66, "&gt;1999", Data!$M$2:$M$66, "&lt;"&amp;'Cumulative distributions'!$A80)/COUNTIFS(Data!$M$2:$M$66, "&gt;0", Data!$AD$2:$AD$66, 0, Data!$H$2:$H$66, "&gt;1999")</f>
        <v>0.27272727272727271</v>
      </c>
      <c r="AH80">
        <f t="shared" si="1"/>
        <v>2026</v>
      </c>
    </row>
    <row r="81" spans="1:34">
      <c r="A81">
        <v>2039</v>
      </c>
      <c r="B81">
        <f>COUNTIF(Data!$M$2:$M$66, "&lt;" &amp; A81)/COUNT(Data!$M$2:$M$66)</f>
        <v>0.51724137931034486</v>
      </c>
      <c r="C81">
        <f>COUNTIF(Data!$L$2:$L$66, "&lt;" &amp; A81)/COUNT(Data!$L$2:$L$66)</f>
        <v>0.56603773584905659</v>
      </c>
      <c r="E81">
        <f>COUNTIFS(Data!$D$2:$D$66, "AI", Data!$H$2:$H$66, "&lt;2000", Data!$M$2:$M$66, "&lt;"&amp;'Cumulative distributions'!$A81)/COUNTIFS(Data!$M$2:$M$66, "&gt;0", Data!$D$2:$D$66, "AI", Data!$H$2:$H$66, "&lt;2000")</f>
        <v>1</v>
      </c>
      <c r="F81">
        <f>COUNTIFS(Data!$D$2:$D$66, "AI", Data!$H$2:$H$66, "&gt;1999", Data!$M$2:$M$66, "&lt;"&amp;'Cumulative distributions'!$A81)/COUNTIFS(Data!$M$2:$M$66, "&gt;0", Data!$D$2:$D$66, "AI", Data!$H$2:$H$66, "&gt;1999")</f>
        <v>0.2</v>
      </c>
      <c r="G81" t="e">
        <f>COUNTIFS(Data!$D$2:$D$66, "AGI", Data!$H$2:$H$66, "&lt;2000", Data!$M$2:$M$66, "&lt;"&amp;'Cumulative distributions'!$A81)/COUNTIFS(Data!$M$2:$M$66, "&gt;0", Data!$D$2:$D$66, "AGI", Data!$H$2:$H$66, "&lt;2000")</f>
        <v>#DIV/0!</v>
      </c>
      <c r="H81">
        <f>COUNTIFS(Data!$D$2:$D$66, "AGI", Data!$H$2:$H$66, "&gt;1999", Data!$M$2:$M$66, "&lt;"&amp;'Cumulative distributions'!$A81)/COUNTIFS(Data!$M$2:$M$66, "&gt;0", Data!$D$2:$D$66, "AGI", Data!$H$2:$H$66, "&gt;1999")</f>
        <v>0.61538461538461542</v>
      </c>
      <c r="I81">
        <f>COUNTIFS(Data!$D$2:$D$66, "Futurist", Data!$H$2:$H$66, "&lt;2000", Data!$M$2:$M$66, "&lt;"&amp;'Cumulative distributions'!$A81)/COUNTIFS(Data!$M$2:$M$66, "&gt;0", Data!$D$2:$D$66, "Futurist", Data!$H$2:$H$66, "&lt;2000")</f>
        <v>0.625</v>
      </c>
      <c r="J81">
        <f>COUNTIFS(Data!$D$2:$D$66, "Futurist", Data!$H$2:$H$66, "&gt;1999", Data!$M$2:$M$66, "&lt;"&amp;'Cumulative distributions'!$A81)/COUNTIFS(Data!$M$2:$M$66, "&gt;0", Data!$D$2:$D$66, "Futurist", Data!$H$2:$H$66, "&gt;1999")</f>
        <v>0.7142857142857143</v>
      </c>
      <c r="K81">
        <f>COUNTIFS(Data!$D$2:$D$66, "Other", Data!$H$2:$H$66, "&lt;2000", Data!$M$2:$M$66, "&lt;"&amp;'Cumulative distributions'!$A81)/COUNTIFS(Data!$M$2:$M$66, "&gt;0", Data!$D$2:$D$66, "Other", Data!$H$2:$H$66, "&lt;2000")</f>
        <v>0.66666666666666663</v>
      </c>
      <c r="L81">
        <f>COUNTIFS(Data!$D$2:$D$66, "Other", Data!$H$2:$H$66, "&gt;1999", Data!$M$2:$M$66, "&lt;"&amp;'Cumulative distributions'!$A81)/COUNTIFS(Data!$M$2:$M$66, "&gt;0", Data!$D$2:$D$66, "Other", Data!$H$2:$H$66, "&gt;1999")</f>
        <v>0</v>
      </c>
      <c r="N81">
        <f>COUNTIFS(Data!$D$2:$D$66, "AGI", Data!$M$2:$M$66, "&lt;"&amp;'Cumulative distributions'!$A81)/COUNTIFS(Data!$M$2:$M$66, "&gt;0", Data!$D$2:$D$66, "AGI")</f>
        <v>0.61538461538461542</v>
      </c>
      <c r="O81">
        <f>COUNTIFS(Data!$D$2:$D$66, "AI", Data!$M$2:$M$66, "&lt;"&amp;'Cumulative distributions'!$A81)/COUNTIFS(Data!$M$2:$M$66, "&gt;0", Data!$D$2:$D$66, "AI")</f>
        <v>0.45454545454545453</v>
      </c>
      <c r="P81">
        <f>COUNTIFS(Data!$D$2:$D$66, "Futurist", Data!$M$2:$M$66, "&lt;"&amp;'Cumulative distributions'!$A81)/COUNTIFS(Data!$M$2:$M$66, "&gt;0", Data!$D$2:$D$66, "Futurist")</f>
        <v>0.66666666666666663</v>
      </c>
      <c r="Q81">
        <f>COUNTIFS(Data!$D$2:$D$66, "Other", Data!$M$2:$M$66, "&lt;"&amp;'Cumulative distributions'!$A81)/COUNTIFS(Data!$M$2:$M$66, "&gt;0", Data!$D$2:$D$66, "Other")</f>
        <v>0.25</v>
      </c>
      <c r="S81">
        <f>COUNTIFS(Data!$H$2:$H$66, "&lt;2000", Data!$M$2:$M$66, "&lt;"&amp;'Cumulative distributions'!$A81)/COUNTIFS(Data!$M$2:$M$66, "&gt;0", Data!$H$2:$H$66, "&lt;2000")</f>
        <v>0.77777777777777779</v>
      </c>
      <c r="T81">
        <f>COUNTIFS(Data!$H$2:$H$66, "&gt;1999", Data!$M$2:$M$66, "&lt;"&amp;'Cumulative distributions'!$A81)/COUNTIFS(Data!$M$2:$M$66, "&gt;0", Data!$H$2:$H$66, "&gt;1999")</f>
        <v>0.4</v>
      </c>
      <c r="V81">
        <f>COUNTIFS(Data!$AD$2:$AD$66, 1, Data!$H$2:$H$66, "&gt;1999", Data!$M$2:$M$66, "&lt;"&amp;'Cumulative distributions'!$A81)/COUNTIFS(Data!$M$2:$M$66, "&gt;0", Data!$AD$2:$AD$66, 1, Data!$H$2:$H$66, "&gt;1999")</f>
        <v>0.5</v>
      </c>
      <c r="W81">
        <f>COUNTIFS(Data!$AD$2:$AD$66, 0, Data!$H$2:$H$66, "&gt;1999", Data!$M$2:$M$66, "&lt;"&amp;'Cumulative distributions'!$A81)/COUNTIFS(Data!$M$2:$M$66, "&gt;0", Data!$AD$2:$AD$66, 0, Data!$H$2:$H$66, "&gt;1999")</f>
        <v>0.27272727272727271</v>
      </c>
      <c r="AH81">
        <f t="shared" si="1"/>
        <v>2026</v>
      </c>
    </row>
    <row r="82" spans="1:34">
      <c r="A82">
        <v>2040</v>
      </c>
      <c r="B82">
        <f>COUNTIF(Data!$M$2:$M$66, "&lt;" &amp; A82)/COUNT(Data!$M$2:$M$66)</f>
        <v>0.53448275862068961</v>
      </c>
      <c r="C82">
        <f>COUNTIF(Data!$L$2:$L$66, "&lt;" &amp; A82)/COUNT(Data!$L$2:$L$66)</f>
        <v>0.56603773584905659</v>
      </c>
      <c r="E82">
        <f>COUNTIFS(Data!$D$2:$D$66, "AI", Data!$H$2:$H$66, "&lt;2000", Data!$M$2:$M$66, "&lt;"&amp;'Cumulative distributions'!$A82)/COUNTIFS(Data!$M$2:$M$66, "&gt;0", Data!$D$2:$D$66, "AI", Data!$H$2:$H$66, "&lt;2000")</f>
        <v>1</v>
      </c>
      <c r="F82">
        <f>COUNTIFS(Data!$D$2:$D$66, "AI", Data!$H$2:$H$66, "&gt;1999", Data!$M$2:$M$66, "&lt;"&amp;'Cumulative distributions'!$A82)/COUNTIFS(Data!$M$2:$M$66, "&gt;0", Data!$D$2:$D$66, "AI", Data!$H$2:$H$66, "&gt;1999")</f>
        <v>0.26666666666666666</v>
      </c>
      <c r="G82" t="e">
        <f>COUNTIFS(Data!$D$2:$D$66, "AGI", Data!$H$2:$H$66, "&lt;2000", Data!$M$2:$M$66, "&lt;"&amp;'Cumulative distributions'!$A82)/COUNTIFS(Data!$M$2:$M$66, "&gt;0", Data!$D$2:$D$66, "AGI", Data!$H$2:$H$66, "&lt;2000")</f>
        <v>#DIV/0!</v>
      </c>
      <c r="H82">
        <f>COUNTIFS(Data!$D$2:$D$66, "AGI", Data!$H$2:$H$66, "&gt;1999", Data!$M$2:$M$66, "&lt;"&amp;'Cumulative distributions'!$A82)/COUNTIFS(Data!$M$2:$M$66, "&gt;0", Data!$D$2:$D$66, "AGI", Data!$H$2:$H$66, "&gt;1999")</f>
        <v>0.61538461538461542</v>
      </c>
      <c r="I82">
        <f>COUNTIFS(Data!$D$2:$D$66, "Futurist", Data!$H$2:$H$66, "&lt;2000", Data!$M$2:$M$66, "&lt;"&amp;'Cumulative distributions'!$A82)/COUNTIFS(Data!$M$2:$M$66, "&gt;0", Data!$D$2:$D$66, "Futurist", Data!$H$2:$H$66, "&lt;2000")</f>
        <v>0.625</v>
      </c>
      <c r="J82">
        <f>COUNTIFS(Data!$D$2:$D$66, "Futurist", Data!$H$2:$H$66, "&gt;1999", Data!$M$2:$M$66, "&lt;"&amp;'Cumulative distributions'!$A82)/COUNTIFS(Data!$M$2:$M$66, "&gt;0", Data!$D$2:$D$66, "Futurist", Data!$H$2:$H$66, "&gt;1999")</f>
        <v>0.7142857142857143</v>
      </c>
      <c r="K82">
        <f>COUNTIFS(Data!$D$2:$D$66, "Other", Data!$H$2:$H$66, "&lt;2000", Data!$M$2:$M$66, "&lt;"&amp;'Cumulative distributions'!$A82)/COUNTIFS(Data!$M$2:$M$66, "&gt;0", Data!$D$2:$D$66, "Other", Data!$H$2:$H$66, "&lt;2000")</f>
        <v>0.66666666666666663</v>
      </c>
      <c r="L82">
        <f>COUNTIFS(Data!$D$2:$D$66, "Other", Data!$H$2:$H$66, "&gt;1999", Data!$M$2:$M$66, "&lt;"&amp;'Cumulative distributions'!$A82)/COUNTIFS(Data!$M$2:$M$66, "&gt;0", Data!$D$2:$D$66, "Other", Data!$H$2:$H$66, "&gt;1999")</f>
        <v>0</v>
      </c>
      <c r="N82">
        <f>COUNTIFS(Data!$D$2:$D$66, "AGI", Data!$M$2:$M$66, "&lt;"&amp;'Cumulative distributions'!$A82)/COUNTIFS(Data!$M$2:$M$66, "&gt;0", Data!$D$2:$D$66, "AGI")</f>
        <v>0.61538461538461542</v>
      </c>
      <c r="O82">
        <f>COUNTIFS(Data!$D$2:$D$66, "AI", Data!$M$2:$M$66, "&lt;"&amp;'Cumulative distributions'!$A82)/COUNTIFS(Data!$M$2:$M$66, "&gt;0", Data!$D$2:$D$66, "AI")</f>
        <v>0.5</v>
      </c>
      <c r="P82">
        <f>COUNTIFS(Data!$D$2:$D$66, "Futurist", Data!$M$2:$M$66, "&lt;"&amp;'Cumulative distributions'!$A82)/COUNTIFS(Data!$M$2:$M$66, "&gt;0", Data!$D$2:$D$66, "Futurist")</f>
        <v>0.66666666666666663</v>
      </c>
      <c r="Q82">
        <f>COUNTIFS(Data!$D$2:$D$66, "Other", Data!$M$2:$M$66, "&lt;"&amp;'Cumulative distributions'!$A82)/COUNTIFS(Data!$M$2:$M$66, "&gt;0", Data!$D$2:$D$66, "Other")</f>
        <v>0.25</v>
      </c>
      <c r="S82">
        <f>COUNTIFS(Data!$H$2:$H$66, "&lt;2000", Data!$M$2:$M$66, "&lt;"&amp;'Cumulative distributions'!$A82)/COUNTIFS(Data!$M$2:$M$66, "&gt;0", Data!$H$2:$H$66, "&lt;2000")</f>
        <v>0.77777777777777779</v>
      </c>
      <c r="T82">
        <f>COUNTIFS(Data!$H$2:$H$66, "&gt;1999", Data!$M$2:$M$66, "&lt;"&amp;'Cumulative distributions'!$A82)/COUNTIFS(Data!$M$2:$M$66, "&gt;0", Data!$H$2:$H$66, "&gt;1999")</f>
        <v>0.42499999999999999</v>
      </c>
      <c r="V82">
        <f>COUNTIFS(Data!$AD$2:$AD$66, 1, Data!$H$2:$H$66, "&gt;1999", Data!$M$2:$M$66, "&lt;"&amp;'Cumulative distributions'!$A82)/COUNTIFS(Data!$M$2:$M$66, "&gt;0", Data!$AD$2:$AD$66, 1, Data!$H$2:$H$66, "&gt;1999")</f>
        <v>0.5</v>
      </c>
      <c r="W82">
        <f>COUNTIFS(Data!$AD$2:$AD$66, 0, Data!$H$2:$H$66, "&gt;1999", Data!$M$2:$M$66, "&lt;"&amp;'Cumulative distributions'!$A82)/COUNTIFS(Data!$M$2:$M$66, "&gt;0", Data!$AD$2:$AD$66, 0, Data!$H$2:$H$66, "&gt;1999")</f>
        <v>0.36363636363636365</v>
      </c>
      <c r="AH82">
        <f t="shared" si="1"/>
        <v>2026</v>
      </c>
    </row>
    <row r="83" spans="1:34">
      <c r="A83">
        <v>2041</v>
      </c>
      <c r="B83">
        <f>COUNTIF(Data!$M$2:$M$66, "&lt;" &amp; A83)/COUNT(Data!$M$2:$M$66)</f>
        <v>0.56896551724137934</v>
      </c>
      <c r="C83">
        <f>COUNTIF(Data!$L$2:$L$66, "&lt;" &amp; A83)/COUNT(Data!$L$2:$L$66)</f>
        <v>0.62264150943396224</v>
      </c>
      <c r="E83">
        <f>COUNTIFS(Data!$D$2:$D$66, "AI", Data!$H$2:$H$66, "&lt;2000", Data!$M$2:$M$66, "&lt;"&amp;'Cumulative distributions'!$A83)/COUNTIFS(Data!$M$2:$M$66, "&gt;0", Data!$D$2:$D$66, "AI", Data!$H$2:$H$66, "&lt;2000")</f>
        <v>1</v>
      </c>
      <c r="F83">
        <f>COUNTIFS(Data!$D$2:$D$66, "AI", Data!$H$2:$H$66, "&gt;1999", Data!$M$2:$M$66, "&lt;"&amp;'Cumulative distributions'!$A83)/COUNTIFS(Data!$M$2:$M$66, "&gt;0", Data!$D$2:$D$66, "AI", Data!$H$2:$H$66, "&gt;1999")</f>
        <v>0.33333333333333331</v>
      </c>
      <c r="G83" t="e">
        <f>COUNTIFS(Data!$D$2:$D$66, "AGI", Data!$H$2:$H$66, "&lt;2000", Data!$M$2:$M$66, "&lt;"&amp;'Cumulative distributions'!$A83)/COUNTIFS(Data!$M$2:$M$66, "&gt;0", Data!$D$2:$D$66, "AGI", Data!$H$2:$H$66, "&lt;2000")</f>
        <v>#DIV/0!</v>
      </c>
      <c r="H83">
        <f>COUNTIFS(Data!$D$2:$D$66, "AGI", Data!$H$2:$H$66, "&gt;1999", Data!$M$2:$M$66, "&lt;"&amp;'Cumulative distributions'!$A83)/COUNTIFS(Data!$M$2:$M$66, "&gt;0", Data!$D$2:$D$66, "AGI", Data!$H$2:$H$66, "&gt;1999")</f>
        <v>0.61538461538461542</v>
      </c>
      <c r="I83">
        <f>COUNTIFS(Data!$D$2:$D$66, "Futurist", Data!$H$2:$H$66, "&lt;2000", Data!$M$2:$M$66, "&lt;"&amp;'Cumulative distributions'!$A83)/COUNTIFS(Data!$M$2:$M$66, "&gt;0", Data!$D$2:$D$66, "Futurist", Data!$H$2:$H$66, "&lt;2000")</f>
        <v>0.625</v>
      </c>
      <c r="J83">
        <f>COUNTIFS(Data!$D$2:$D$66, "Futurist", Data!$H$2:$H$66, "&gt;1999", Data!$M$2:$M$66, "&lt;"&amp;'Cumulative distributions'!$A83)/COUNTIFS(Data!$M$2:$M$66, "&gt;0", Data!$D$2:$D$66, "Futurist", Data!$H$2:$H$66, "&gt;1999")</f>
        <v>0.7142857142857143</v>
      </c>
      <c r="K83">
        <f>COUNTIFS(Data!$D$2:$D$66, "Other", Data!$H$2:$H$66, "&lt;2000", Data!$M$2:$M$66, "&lt;"&amp;'Cumulative distributions'!$A83)/COUNTIFS(Data!$M$2:$M$66, "&gt;0", Data!$D$2:$D$66, "Other", Data!$H$2:$H$66, "&lt;2000")</f>
        <v>0.66666666666666663</v>
      </c>
      <c r="L83">
        <f>COUNTIFS(Data!$D$2:$D$66, "Other", Data!$H$2:$H$66, "&gt;1999", Data!$M$2:$M$66, "&lt;"&amp;'Cumulative distributions'!$A83)/COUNTIFS(Data!$M$2:$M$66, "&gt;0", Data!$D$2:$D$66, "Other", Data!$H$2:$H$66, "&gt;1999")</f>
        <v>0.2</v>
      </c>
      <c r="N83">
        <f>COUNTIFS(Data!$D$2:$D$66, "AGI", Data!$M$2:$M$66, "&lt;"&amp;'Cumulative distributions'!$A83)/COUNTIFS(Data!$M$2:$M$66, "&gt;0", Data!$D$2:$D$66, "AGI")</f>
        <v>0.61538461538461542</v>
      </c>
      <c r="O83">
        <f>COUNTIFS(Data!$D$2:$D$66, "AI", Data!$M$2:$M$66, "&lt;"&amp;'Cumulative distributions'!$A83)/COUNTIFS(Data!$M$2:$M$66, "&gt;0", Data!$D$2:$D$66, "AI")</f>
        <v>0.54545454545454541</v>
      </c>
      <c r="P83">
        <f>COUNTIFS(Data!$D$2:$D$66, "Futurist", Data!$M$2:$M$66, "&lt;"&amp;'Cumulative distributions'!$A83)/COUNTIFS(Data!$M$2:$M$66, "&gt;0", Data!$D$2:$D$66, "Futurist")</f>
        <v>0.66666666666666663</v>
      </c>
      <c r="Q83">
        <f>COUNTIFS(Data!$D$2:$D$66, "Other", Data!$M$2:$M$66, "&lt;"&amp;'Cumulative distributions'!$A83)/COUNTIFS(Data!$M$2:$M$66, "&gt;0", Data!$D$2:$D$66, "Other")</f>
        <v>0.375</v>
      </c>
      <c r="S83">
        <f>COUNTIFS(Data!$H$2:$H$66, "&lt;2000", Data!$M$2:$M$66, "&lt;"&amp;'Cumulative distributions'!$A83)/COUNTIFS(Data!$M$2:$M$66, "&gt;0", Data!$H$2:$H$66, "&lt;2000")</f>
        <v>0.77777777777777779</v>
      </c>
      <c r="T83">
        <f>COUNTIFS(Data!$H$2:$H$66, "&gt;1999", Data!$M$2:$M$66, "&lt;"&amp;'Cumulative distributions'!$A83)/COUNTIFS(Data!$M$2:$M$66, "&gt;0", Data!$H$2:$H$66, "&gt;1999")</f>
        <v>0.47499999999999998</v>
      </c>
      <c r="V83">
        <f>COUNTIFS(Data!$AD$2:$AD$66, 1, Data!$H$2:$H$66, "&gt;1999", Data!$M$2:$M$66, "&lt;"&amp;'Cumulative distributions'!$A83)/COUNTIFS(Data!$M$2:$M$66, "&gt;0", Data!$AD$2:$AD$66, 1, Data!$H$2:$H$66, "&gt;1999")</f>
        <v>0.5</v>
      </c>
      <c r="W83">
        <f>COUNTIFS(Data!$AD$2:$AD$66, 0, Data!$H$2:$H$66, "&gt;1999", Data!$M$2:$M$66, "&lt;"&amp;'Cumulative distributions'!$A83)/COUNTIFS(Data!$M$2:$M$66, "&gt;0", Data!$AD$2:$AD$66, 0, Data!$H$2:$H$66, "&gt;1999")</f>
        <v>0.45454545454545453</v>
      </c>
      <c r="AH83">
        <f t="shared" si="1"/>
        <v>2026</v>
      </c>
    </row>
    <row r="84" spans="1:34">
      <c r="A84">
        <v>2042</v>
      </c>
      <c r="B84">
        <f>COUNTIF(Data!$M$2:$M$66, "&lt;" &amp; A84)/COUNT(Data!$M$2:$M$66)</f>
        <v>0.58620689655172409</v>
      </c>
      <c r="C84">
        <f>COUNTIF(Data!$L$2:$L$66, "&lt;" &amp; A84)/COUNT(Data!$L$2:$L$66)</f>
        <v>0.64150943396226412</v>
      </c>
      <c r="E84">
        <f>COUNTIFS(Data!$D$2:$D$66, "AI", Data!$H$2:$H$66, "&lt;2000", Data!$M$2:$M$66, "&lt;"&amp;'Cumulative distributions'!$A84)/COUNTIFS(Data!$M$2:$M$66, "&gt;0", Data!$D$2:$D$66, "AI", Data!$H$2:$H$66, "&lt;2000")</f>
        <v>1</v>
      </c>
      <c r="F84">
        <f>COUNTIFS(Data!$D$2:$D$66, "AI", Data!$H$2:$H$66, "&gt;1999", Data!$M$2:$M$66, "&lt;"&amp;'Cumulative distributions'!$A84)/COUNTIFS(Data!$M$2:$M$66, "&gt;0", Data!$D$2:$D$66, "AI", Data!$H$2:$H$66, "&gt;1999")</f>
        <v>0.33333333333333331</v>
      </c>
      <c r="G84" t="e">
        <f>COUNTIFS(Data!$D$2:$D$66, "AGI", Data!$H$2:$H$66, "&lt;2000", Data!$M$2:$M$66, "&lt;"&amp;'Cumulative distributions'!$A84)/COUNTIFS(Data!$M$2:$M$66, "&gt;0", Data!$D$2:$D$66, "AGI", Data!$H$2:$H$66, "&lt;2000")</f>
        <v>#DIV/0!</v>
      </c>
      <c r="H84">
        <f>COUNTIFS(Data!$D$2:$D$66, "AGI", Data!$H$2:$H$66, "&gt;1999", Data!$M$2:$M$66, "&lt;"&amp;'Cumulative distributions'!$A84)/COUNTIFS(Data!$M$2:$M$66, "&gt;0", Data!$D$2:$D$66, "AGI", Data!$H$2:$H$66, "&gt;1999")</f>
        <v>0.69230769230769229</v>
      </c>
      <c r="I84">
        <f>COUNTIFS(Data!$D$2:$D$66, "Futurist", Data!$H$2:$H$66, "&lt;2000", Data!$M$2:$M$66, "&lt;"&amp;'Cumulative distributions'!$A84)/COUNTIFS(Data!$M$2:$M$66, "&gt;0", Data!$D$2:$D$66, "Futurist", Data!$H$2:$H$66, "&lt;2000")</f>
        <v>0.625</v>
      </c>
      <c r="J84">
        <f>COUNTIFS(Data!$D$2:$D$66, "Futurist", Data!$H$2:$H$66, "&gt;1999", Data!$M$2:$M$66, "&lt;"&amp;'Cumulative distributions'!$A84)/COUNTIFS(Data!$M$2:$M$66, "&gt;0", Data!$D$2:$D$66, "Futurist", Data!$H$2:$H$66, "&gt;1999")</f>
        <v>0.7142857142857143</v>
      </c>
      <c r="K84">
        <f>COUNTIFS(Data!$D$2:$D$66, "Other", Data!$H$2:$H$66, "&lt;2000", Data!$M$2:$M$66, "&lt;"&amp;'Cumulative distributions'!$A84)/COUNTIFS(Data!$M$2:$M$66, "&gt;0", Data!$D$2:$D$66, "Other", Data!$H$2:$H$66, "&lt;2000")</f>
        <v>0.66666666666666663</v>
      </c>
      <c r="L84">
        <f>COUNTIFS(Data!$D$2:$D$66, "Other", Data!$H$2:$H$66, "&gt;1999", Data!$M$2:$M$66, "&lt;"&amp;'Cumulative distributions'!$A84)/COUNTIFS(Data!$M$2:$M$66, "&gt;0", Data!$D$2:$D$66, "Other", Data!$H$2:$H$66, "&gt;1999")</f>
        <v>0.2</v>
      </c>
      <c r="N84">
        <f>COUNTIFS(Data!$D$2:$D$66, "AGI", Data!$M$2:$M$66, "&lt;"&amp;'Cumulative distributions'!$A84)/COUNTIFS(Data!$M$2:$M$66, "&gt;0", Data!$D$2:$D$66, "AGI")</f>
        <v>0.69230769230769229</v>
      </c>
      <c r="O84">
        <f>COUNTIFS(Data!$D$2:$D$66, "AI", Data!$M$2:$M$66, "&lt;"&amp;'Cumulative distributions'!$A84)/COUNTIFS(Data!$M$2:$M$66, "&gt;0", Data!$D$2:$D$66, "AI")</f>
        <v>0.54545454545454541</v>
      </c>
      <c r="P84">
        <f>COUNTIFS(Data!$D$2:$D$66, "Futurist", Data!$M$2:$M$66, "&lt;"&amp;'Cumulative distributions'!$A84)/COUNTIFS(Data!$M$2:$M$66, "&gt;0", Data!$D$2:$D$66, "Futurist")</f>
        <v>0.66666666666666663</v>
      </c>
      <c r="Q84">
        <f>COUNTIFS(Data!$D$2:$D$66, "Other", Data!$M$2:$M$66, "&lt;"&amp;'Cumulative distributions'!$A84)/COUNTIFS(Data!$M$2:$M$66, "&gt;0", Data!$D$2:$D$66, "Other")</f>
        <v>0.375</v>
      </c>
      <c r="S84">
        <f>COUNTIFS(Data!$H$2:$H$66, "&lt;2000", Data!$M$2:$M$66, "&lt;"&amp;'Cumulative distributions'!$A84)/COUNTIFS(Data!$M$2:$M$66, "&gt;0", Data!$H$2:$H$66, "&lt;2000")</f>
        <v>0.77777777777777779</v>
      </c>
      <c r="T84">
        <f>COUNTIFS(Data!$H$2:$H$66, "&gt;1999", Data!$M$2:$M$66, "&lt;"&amp;'Cumulative distributions'!$A84)/COUNTIFS(Data!$M$2:$M$66, "&gt;0", Data!$H$2:$H$66, "&gt;1999")</f>
        <v>0.5</v>
      </c>
      <c r="V84">
        <f>COUNTIFS(Data!$AD$2:$AD$66, 1, Data!$H$2:$H$66, "&gt;1999", Data!$M$2:$M$66, "&lt;"&amp;'Cumulative distributions'!$A84)/COUNTIFS(Data!$M$2:$M$66, "&gt;0", Data!$AD$2:$AD$66, 1, Data!$H$2:$H$66, "&gt;1999")</f>
        <v>0.54545454545454541</v>
      </c>
      <c r="W84">
        <f>COUNTIFS(Data!$AD$2:$AD$66, 0, Data!$H$2:$H$66, "&gt;1999", Data!$M$2:$M$66, "&lt;"&amp;'Cumulative distributions'!$A84)/COUNTIFS(Data!$M$2:$M$66, "&gt;0", Data!$AD$2:$AD$66, 0, Data!$H$2:$H$66, "&gt;1999")</f>
        <v>0.45454545454545453</v>
      </c>
      <c r="AH84">
        <f t="shared" si="1"/>
        <v>2026</v>
      </c>
    </row>
    <row r="85" spans="1:34">
      <c r="A85">
        <v>2043</v>
      </c>
      <c r="B85">
        <f>COUNTIF(Data!$M$2:$M$66, "&lt;" &amp; A85)/COUNT(Data!$M$2:$M$66)</f>
        <v>0.60344827586206895</v>
      </c>
      <c r="C85">
        <f>COUNTIF(Data!$L$2:$L$66, "&lt;" &amp; A85)/COUNT(Data!$L$2:$L$66)</f>
        <v>0.660377358490566</v>
      </c>
      <c r="E85">
        <f>COUNTIFS(Data!$D$2:$D$66, "AI", Data!$H$2:$H$66, "&lt;2000", Data!$M$2:$M$66, "&lt;"&amp;'Cumulative distributions'!$A85)/COUNTIFS(Data!$M$2:$M$66, "&gt;0", Data!$D$2:$D$66, "AI", Data!$H$2:$H$66, "&lt;2000")</f>
        <v>1</v>
      </c>
      <c r="F85">
        <f>COUNTIFS(Data!$D$2:$D$66, "AI", Data!$H$2:$H$66, "&gt;1999", Data!$M$2:$M$66, "&lt;"&amp;'Cumulative distributions'!$A85)/COUNTIFS(Data!$M$2:$M$66, "&gt;0", Data!$D$2:$D$66, "AI", Data!$H$2:$H$66, "&gt;1999")</f>
        <v>0.33333333333333331</v>
      </c>
      <c r="G85" t="e">
        <f>COUNTIFS(Data!$D$2:$D$66, "AGI", Data!$H$2:$H$66, "&lt;2000", Data!$M$2:$M$66, "&lt;"&amp;'Cumulative distributions'!$A85)/COUNTIFS(Data!$M$2:$M$66, "&gt;0", Data!$D$2:$D$66, "AGI", Data!$H$2:$H$66, "&lt;2000")</f>
        <v>#DIV/0!</v>
      </c>
      <c r="H85">
        <f>COUNTIFS(Data!$D$2:$D$66, "AGI", Data!$H$2:$H$66, "&gt;1999", Data!$M$2:$M$66, "&lt;"&amp;'Cumulative distributions'!$A85)/COUNTIFS(Data!$M$2:$M$66, "&gt;0", Data!$D$2:$D$66, "AGI", Data!$H$2:$H$66, "&gt;1999")</f>
        <v>0.76923076923076927</v>
      </c>
      <c r="I85">
        <f>COUNTIFS(Data!$D$2:$D$66, "Futurist", Data!$H$2:$H$66, "&lt;2000", Data!$M$2:$M$66, "&lt;"&amp;'Cumulative distributions'!$A85)/COUNTIFS(Data!$M$2:$M$66, "&gt;0", Data!$D$2:$D$66, "Futurist", Data!$H$2:$H$66, "&lt;2000")</f>
        <v>0.625</v>
      </c>
      <c r="J85">
        <f>COUNTIFS(Data!$D$2:$D$66, "Futurist", Data!$H$2:$H$66, "&gt;1999", Data!$M$2:$M$66, "&lt;"&amp;'Cumulative distributions'!$A85)/COUNTIFS(Data!$M$2:$M$66, "&gt;0", Data!$D$2:$D$66, "Futurist", Data!$H$2:$H$66, "&gt;1999")</f>
        <v>0.7142857142857143</v>
      </c>
      <c r="K85">
        <f>COUNTIFS(Data!$D$2:$D$66, "Other", Data!$H$2:$H$66, "&lt;2000", Data!$M$2:$M$66, "&lt;"&amp;'Cumulative distributions'!$A85)/COUNTIFS(Data!$M$2:$M$66, "&gt;0", Data!$D$2:$D$66, "Other", Data!$H$2:$H$66, "&lt;2000")</f>
        <v>0.66666666666666663</v>
      </c>
      <c r="L85">
        <f>COUNTIFS(Data!$D$2:$D$66, "Other", Data!$H$2:$H$66, "&gt;1999", Data!$M$2:$M$66, "&lt;"&amp;'Cumulative distributions'!$A85)/COUNTIFS(Data!$M$2:$M$66, "&gt;0", Data!$D$2:$D$66, "Other", Data!$H$2:$H$66, "&gt;1999")</f>
        <v>0.2</v>
      </c>
      <c r="N85">
        <f>COUNTIFS(Data!$D$2:$D$66, "AGI", Data!$M$2:$M$66, "&lt;"&amp;'Cumulative distributions'!$A85)/COUNTIFS(Data!$M$2:$M$66, "&gt;0", Data!$D$2:$D$66, "AGI")</f>
        <v>0.76923076923076927</v>
      </c>
      <c r="O85">
        <f>COUNTIFS(Data!$D$2:$D$66, "AI", Data!$M$2:$M$66, "&lt;"&amp;'Cumulative distributions'!$A85)/COUNTIFS(Data!$M$2:$M$66, "&gt;0", Data!$D$2:$D$66, "AI")</f>
        <v>0.54545454545454541</v>
      </c>
      <c r="P85">
        <f>COUNTIFS(Data!$D$2:$D$66, "Futurist", Data!$M$2:$M$66, "&lt;"&amp;'Cumulative distributions'!$A85)/COUNTIFS(Data!$M$2:$M$66, "&gt;0", Data!$D$2:$D$66, "Futurist")</f>
        <v>0.66666666666666663</v>
      </c>
      <c r="Q85">
        <f>COUNTIFS(Data!$D$2:$D$66, "Other", Data!$M$2:$M$66, "&lt;"&amp;'Cumulative distributions'!$A85)/COUNTIFS(Data!$M$2:$M$66, "&gt;0", Data!$D$2:$D$66, "Other")</f>
        <v>0.375</v>
      </c>
      <c r="S85">
        <f>COUNTIFS(Data!$H$2:$H$66, "&lt;2000", Data!$M$2:$M$66, "&lt;"&amp;'Cumulative distributions'!$A85)/COUNTIFS(Data!$M$2:$M$66, "&gt;0", Data!$H$2:$H$66, "&lt;2000")</f>
        <v>0.77777777777777779</v>
      </c>
      <c r="T85">
        <f>COUNTIFS(Data!$H$2:$H$66, "&gt;1999", Data!$M$2:$M$66, "&lt;"&amp;'Cumulative distributions'!$A85)/COUNTIFS(Data!$M$2:$M$66, "&gt;0", Data!$H$2:$H$66, "&gt;1999")</f>
        <v>0.52500000000000002</v>
      </c>
      <c r="V85">
        <f>COUNTIFS(Data!$AD$2:$AD$66, 1, Data!$H$2:$H$66, "&gt;1999", Data!$M$2:$M$66, "&lt;"&amp;'Cumulative distributions'!$A85)/COUNTIFS(Data!$M$2:$M$66, "&gt;0", Data!$AD$2:$AD$66, 1, Data!$H$2:$H$66, "&gt;1999")</f>
        <v>0.54545454545454541</v>
      </c>
      <c r="W85">
        <f>COUNTIFS(Data!$AD$2:$AD$66, 0, Data!$H$2:$H$66, "&gt;1999", Data!$M$2:$M$66, "&lt;"&amp;'Cumulative distributions'!$A85)/COUNTIFS(Data!$M$2:$M$66, "&gt;0", Data!$AD$2:$AD$66, 0, Data!$H$2:$H$66, "&gt;1999")</f>
        <v>0.54545454545454541</v>
      </c>
      <c r="AH85">
        <f t="shared" si="1"/>
        <v>2026</v>
      </c>
    </row>
    <row r="86" spans="1:34">
      <c r="A86">
        <v>2044</v>
      </c>
      <c r="B86">
        <f>COUNTIF(Data!$M$2:$M$66, "&lt;" &amp; A86)/COUNT(Data!$M$2:$M$66)</f>
        <v>0.60344827586206895</v>
      </c>
      <c r="C86">
        <f>COUNTIF(Data!$L$2:$L$66, "&lt;" &amp; A86)/COUNT(Data!$L$2:$L$66)</f>
        <v>0.660377358490566</v>
      </c>
      <c r="E86">
        <f>COUNTIFS(Data!$D$2:$D$66, "AI", Data!$H$2:$H$66, "&lt;2000", Data!$M$2:$M$66, "&lt;"&amp;'Cumulative distributions'!$A86)/COUNTIFS(Data!$M$2:$M$66, "&gt;0", Data!$D$2:$D$66, "AI", Data!$H$2:$H$66, "&lt;2000")</f>
        <v>1</v>
      </c>
      <c r="F86">
        <f>COUNTIFS(Data!$D$2:$D$66, "AI", Data!$H$2:$H$66, "&gt;1999", Data!$M$2:$M$66, "&lt;"&amp;'Cumulative distributions'!$A86)/COUNTIFS(Data!$M$2:$M$66, "&gt;0", Data!$D$2:$D$66, "AI", Data!$H$2:$H$66, "&gt;1999")</f>
        <v>0.33333333333333331</v>
      </c>
      <c r="G86" t="e">
        <f>COUNTIFS(Data!$D$2:$D$66, "AGI", Data!$H$2:$H$66, "&lt;2000", Data!$M$2:$M$66, "&lt;"&amp;'Cumulative distributions'!$A86)/COUNTIFS(Data!$M$2:$M$66, "&gt;0", Data!$D$2:$D$66, "AGI", Data!$H$2:$H$66, "&lt;2000")</f>
        <v>#DIV/0!</v>
      </c>
      <c r="H86">
        <f>COUNTIFS(Data!$D$2:$D$66, "AGI", Data!$H$2:$H$66, "&gt;1999", Data!$M$2:$M$66, "&lt;"&amp;'Cumulative distributions'!$A86)/COUNTIFS(Data!$M$2:$M$66, "&gt;0", Data!$D$2:$D$66, "AGI", Data!$H$2:$H$66, "&gt;1999")</f>
        <v>0.76923076923076927</v>
      </c>
      <c r="I86">
        <f>COUNTIFS(Data!$D$2:$D$66, "Futurist", Data!$H$2:$H$66, "&lt;2000", Data!$M$2:$M$66, "&lt;"&amp;'Cumulative distributions'!$A86)/COUNTIFS(Data!$M$2:$M$66, "&gt;0", Data!$D$2:$D$66, "Futurist", Data!$H$2:$H$66, "&lt;2000")</f>
        <v>0.625</v>
      </c>
      <c r="J86">
        <f>COUNTIFS(Data!$D$2:$D$66, "Futurist", Data!$H$2:$H$66, "&gt;1999", Data!$M$2:$M$66, "&lt;"&amp;'Cumulative distributions'!$A86)/COUNTIFS(Data!$M$2:$M$66, "&gt;0", Data!$D$2:$D$66, "Futurist", Data!$H$2:$H$66, "&gt;1999")</f>
        <v>0.7142857142857143</v>
      </c>
      <c r="K86">
        <f>COUNTIFS(Data!$D$2:$D$66, "Other", Data!$H$2:$H$66, "&lt;2000", Data!$M$2:$M$66, "&lt;"&amp;'Cumulative distributions'!$A86)/COUNTIFS(Data!$M$2:$M$66, "&gt;0", Data!$D$2:$D$66, "Other", Data!$H$2:$H$66, "&lt;2000")</f>
        <v>0.66666666666666663</v>
      </c>
      <c r="L86">
        <f>COUNTIFS(Data!$D$2:$D$66, "Other", Data!$H$2:$H$66, "&gt;1999", Data!$M$2:$M$66, "&lt;"&amp;'Cumulative distributions'!$A86)/COUNTIFS(Data!$M$2:$M$66, "&gt;0", Data!$D$2:$D$66, "Other", Data!$H$2:$H$66, "&gt;1999")</f>
        <v>0.2</v>
      </c>
      <c r="N86">
        <f>COUNTIFS(Data!$D$2:$D$66, "AGI", Data!$M$2:$M$66, "&lt;"&amp;'Cumulative distributions'!$A86)/COUNTIFS(Data!$M$2:$M$66, "&gt;0", Data!$D$2:$D$66, "AGI")</f>
        <v>0.76923076923076927</v>
      </c>
      <c r="O86">
        <f>COUNTIFS(Data!$D$2:$D$66, "AI", Data!$M$2:$M$66, "&lt;"&amp;'Cumulative distributions'!$A86)/COUNTIFS(Data!$M$2:$M$66, "&gt;0", Data!$D$2:$D$66, "AI")</f>
        <v>0.54545454545454541</v>
      </c>
      <c r="P86">
        <f>COUNTIFS(Data!$D$2:$D$66, "Futurist", Data!$M$2:$M$66, "&lt;"&amp;'Cumulative distributions'!$A86)/COUNTIFS(Data!$M$2:$M$66, "&gt;0", Data!$D$2:$D$66, "Futurist")</f>
        <v>0.66666666666666663</v>
      </c>
      <c r="Q86">
        <f>COUNTIFS(Data!$D$2:$D$66, "Other", Data!$M$2:$M$66, "&lt;"&amp;'Cumulative distributions'!$A86)/COUNTIFS(Data!$M$2:$M$66, "&gt;0", Data!$D$2:$D$66, "Other")</f>
        <v>0.375</v>
      </c>
      <c r="S86">
        <f>COUNTIFS(Data!$H$2:$H$66, "&lt;2000", Data!$M$2:$M$66, "&lt;"&amp;'Cumulative distributions'!$A86)/COUNTIFS(Data!$M$2:$M$66, "&gt;0", Data!$H$2:$H$66, "&lt;2000")</f>
        <v>0.77777777777777779</v>
      </c>
      <c r="T86">
        <f>COUNTIFS(Data!$H$2:$H$66, "&gt;1999", Data!$M$2:$M$66, "&lt;"&amp;'Cumulative distributions'!$A86)/COUNTIFS(Data!$M$2:$M$66, "&gt;0", Data!$H$2:$H$66, "&gt;1999")</f>
        <v>0.52500000000000002</v>
      </c>
      <c r="V86">
        <f>COUNTIFS(Data!$AD$2:$AD$66, 1, Data!$H$2:$H$66, "&gt;1999", Data!$M$2:$M$66, "&lt;"&amp;'Cumulative distributions'!$A86)/COUNTIFS(Data!$M$2:$M$66, "&gt;0", Data!$AD$2:$AD$66, 1, Data!$H$2:$H$66, "&gt;1999")</f>
        <v>0.54545454545454541</v>
      </c>
      <c r="W86">
        <f>COUNTIFS(Data!$AD$2:$AD$66, 0, Data!$H$2:$H$66, "&gt;1999", Data!$M$2:$M$66, "&lt;"&amp;'Cumulative distributions'!$A86)/COUNTIFS(Data!$M$2:$M$66, "&gt;0", Data!$AD$2:$AD$66, 0, Data!$H$2:$H$66, "&gt;1999")</f>
        <v>0.54545454545454541</v>
      </c>
      <c r="AH86">
        <f t="shared" si="1"/>
        <v>2026</v>
      </c>
    </row>
    <row r="87" spans="1:34">
      <c r="A87">
        <v>2045</v>
      </c>
      <c r="B87">
        <f>COUNTIF(Data!$M$2:$M$66, "&lt;" &amp; A87)/COUNT(Data!$M$2:$M$66)</f>
        <v>0.60344827586206895</v>
      </c>
      <c r="C87">
        <f>COUNTIF(Data!$L$2:$L$66, "&lt;" &amp; A87)/COUNT(Data!$L$2:$L$66)</f>
        <v>0.660377358490566</v>
      </c>
      <c r="E87">
        <f>COUNTIFS(Data!$D$2:$D$66, "AI", Data!$H$2:$H$66, "&lt;2000", Data!$M$2:$M$66, "&lt;"&amp;'Cumulative distributions'!$A87)/COUNTIFS(Data!$M$2:$M$66, "&gt;0", Data!$D$2:$D$66, "AI", Data!$H$2:$H$66, "&lt;2000")</f>
        <v>1</v>
      </c>
      <c r="F87">
        <f>COUNTIFS(Data!$D$2:$D$66, "AI", Data!$H$2:$H$66, "&gt;1999", Data!$M$2:$M$66, "&lt;"&amp;'Cumulative distributions'!$A87)/COUNTIFS(Data!$M$2:$M$66, "&gt;0", Data!$D$2:$D$66, "AI", Data!$H$2:$H$66, "&gt;1999")</f>
        <v>0.33333333333333331</v>
      </c>
      <c r="G87" t="e">
        <f>COUNTIFS(Data!$D$2:$D$66, "AGI", Data!$H$2:$H$66, "&lt;2000", Data!$M$2:$M$66, "&lt;"&amp;'Cumulative distributions'!$A87)/COUNTIFS(Data!$M$2:$M$66, "&gt;0", Data!$D$2:$D$66, "AGI", Data!$H$2:$H$66, "&lt;2000")</f>
        <v>#DIV/0!</v>
      </c>
      <c r="H87">
        <f>COUNTIFS(Data!$D$2:$D$66, "AGI", Data!$H$2:$H$66, "&gt;1999", Data!$M$2:$M$66, "&lt;"&amp;'Cumulative distributions'!$A87)/COUNTIFS(Data!$M$2:$M$66, "&gt;0", Data!$D$2:$D$66, "AGI", Data!$H$2:$H$66, "&gt;1999")</f>
        <v>0.76923076923076927</v>
      </c>
      <c r="I87">
        <f>COUNTIFS(Data!$D$2:$D$66, "Futurist", Data!$H$2:$H$66, "&lt;2000", Data!$M$2:$M$66, "&lt;"&amp;'Cumulative distributions'!$A87)/COUNTIFS(Data!$M$2:$M$66, "&gt;0", Data!$D$2:$D$66, "Futurist", Data!$H$2:$H$66, "&lt;2000")</f>
        <v>0.625</v>
      </c>
      <c r="J87">
        <f>COUNTIFS(Data!$D$2:$D$66, "Futurist", Data!$H$2:$H$66, "&gt;1999", Data!$M$2:$M$66, "&lt;"&amp;'Cumulative distributions'!$A87)/COUNTIFS(Data!$M$2:$M$66, "&gt;0", Data!$D$2:$D$66, "Futurist", Data!$H$2:$H$66, "&gt;1999")</f>
        <v>0.7142857142857143</v>
      </c>
      <c r="K87">
        <f>COUNTIFS(Data!$D$2:$D$66, "Other", Data!$H$2:$H$66, "&lt;2000", Data!$M$2:$M$66, "&lt;"&amp;'Cumulative distributions'!$A87)/COUNTIFS(Data!$M$2:$M$66, "&gt;0", Data!$D$2:$D$66, "Other", Data!$H$2:$H$66, "&lt;2000")</f>
        <v>0.66666666666666663</v>
      </c>
      <c r="L87">
        <f>COUNTIFS(Data!$D$2:$D$66, "Other", Data!$H$2:$H$66, "&gt;1999", Data!$M$2:$M$66, "&lt;"&amp;'Cumulative distributions'!$A87)/COUNTIFS(Data!$M$2:$M$66, "&gt;0", Data!$D$2:$D$66, "Other", Data!$H$2:$H$66, "&gt;1999")</f>
        <v>0.2</v>
      </c>
      <c r="N87">
        <f>COUNTIFS(Data!$D$2:$D$66, "AGI", Data!$M$2:$M$66, "&lt;"&amp;'Cumulative distributions'!$A87)/COUNTIFS(Data!$M$2:$M$66, "&gt;0", Data!$D$2:$D$66, "AGI")</f>
        <v>0.76923076923076927</v>
      </c>
      <c r="O87">
        <f>COUNTIFS(Data!$D$2:$D$66, "AI", Data!$M$2:$M$66, "&lt;"&amp;'Cumulative distributions'!$A87)/COUNTIFS(Data!$M$2:$M$66, "&gt;0", Data!$D$2:$D$66, "AI")</f>
        <v>0.54545454545454541</v>
      </c>
      <c r="P87">
        <f>COUNTIFS(Data!$D$2:$D$66, "Futurist", Data!$M$2:$M$66, "&lt;"&amp;'Cumulative distributions'!$A87)/COUNTIFS(Data!$M$2:$M$66, "&gt;0", Data!$D$2:$D$66, "Futurist")</f>
        <v>0.66666666666666663</v>
      </c>
      <c r="Q87">
        <f>COUNTIFS(Data!$D$2:$D$66, "Other", Data!$M$2:$M$66, "&lt;"&amp;'Cumulative distributions'!$A87)/COUNTIFS(Data!$M$2:$M$66, "&gt;0", Data!$D$2:$D$66, "Other")</f>
        <v>0.375</v>
      </c>
      <c r="S87">
        <f>COUNTIFS(Data!$H$2:$H$66, "&lt;2000", Data!$M$2:$M$66, "&lt;"&amp;'Cumulative distributions'!$A87)/COUNTIFS(Data!$M$2:$M$66, "&gt;0", Data!$H$2:$H$66, "&lt;2000")</f>
        <v>0.77777777777777779</v>
      </c>
      <c r="T87">
        <f>COUNTIFS(Data!$H$2:$H$66, "&gt;1999", Data!$M$2:$M$66, "&lt;"&amp;'Cumulative distributions'!$A87)/COUNTIFS(Data!$M$2:$M$66, "&gt;0", Data!$H$2:$H$66, "&gt;1999")</f>
        <v>0.52500000000000002</v>
      </c>
      <c r="V87">
        <f>COUNTIFS(Data!$AD$2:$AD$66, 1, Data!$H$2:$H$66, "&gt;1999", Data!$M$2:$M$66, "&lt;"&amp;'Cumulative distributions'!$A87)/COUNTIFS(Data!$M$2:$M$66, "&gt;0", Data!$AD$2:$AD$66, 1, Data!$H$2:$H$66, "&gt;1999")</f>
        <v>0.54545454545454541</v>
      </c>
      <c r="W87">
        <f>COUNTIFS(Data!$AD$2:$AD$66, 0, Data!$H$2:$H$66, "&gt;1999", Data!$M$2:$M$66, "&lt;"&amp;'Cumulative distributions'!$A87)/COUNTIFS(Data!$M$2:$M$66, "&gt;0", Data!$AD$2:$AD$66, 0, Data!$H$2:$H$66, "&gt;1999")</f>
        <v>0.54545454545454541</v>
      </c>
      <c r="AH87">
        <f t="shared" si="1"/>
        <v>2026</v>
      </c>
    </row>
    <row r="88" spans="1:34">
      <c r="A88">
        <v>2046</v>
      </c>
      <c r="B88">
        <f>COUNTIF(Data!$M$2:$M$66, "&lt;" &amp; A88)/COUNT(Data!$M$2:$M$66)</f>
        <v>0.62068965517241381</v>
      </c>
      <c r="C88">
        <f>COUNTIF(Data!$L$2:$L$66, "&lt;" &amp; A88)/COUNT(Data!$L$2:$L$66)</f>
        <v>0.67924528301886788</v>
      </c>
      <c r="E88">
        <f>COUNTIFS(Data!$D$2:$D$66, "AI", Data!$H$2:$H$66, "&lt;2000", Data!$M$2:$M$66, "&lt;"&amp;'Cumulative distributions'!$A88)/COUNTIFS(Data!$M$2:$M$66, "&gt;0", Data!$D$2:$D$66, "AI", Data!$H$2:$H$66, "&lt;2000")</f>
        <v>1</v>
      </c>
      <c r="F88">
        <f>COUNTIFS(Data!$D$2:$D$66, "AI", Data!$H$2:$H$66, "&gt;1999", Data!$M$2:$M$66, "&lt;"&amp;'Cumulative distributions'!$A88)/COUNTIFS(Data!$M$2:$M$66, "&gt;0", Data!$D$2:$D$66, "AI", Data!$H$2:$H$66, "&gt;1999")</f>
        <v>0.33333333333333331</v>
      </c>
      <c r="G88" t="e">
        <f>COUNTIFS(Data!$D$2:$D$66, "AGI", Data!$H$2:$H$66, "&lt;2000", Data!$M$2:$M$66, "&lt;"&amp;'Cumulative distributions'!$A88)/COUNTIFS(Data!$M$2:$M$66, "&gt;0", Data!$D$2:$D$66, "AGI", Data!$H$2:$H$66, "&lt;2000")</f>
        <v>#DIV/0!</v>
      </c>
      <c r="H88">
        <f>COUNTIFS(Data!$D$2:$D$66, "AGI", Data!$H$2:$H$66, "&gt;1999", Data!$M$2:$M$66, "&lt;"&amp;'Cumulative distributions'!$A88)/COUNTIFS(Data!$M$2:$M$66, "&gt;0", Data!$D$2:$D$66, "AGI", Data!$H$2:$H$66, "&gt;1999")</f>
        <v>0.84615384615384615</v>
      </c>
      <c r="I88">
        <f>COUNTIFS(Data!$D$2:$D$66, "Futurist", Data!$H$2:$H$66, "&lt;2000", Data!$M$2:$M$66, "&lt;"&amp;'Cumulative distributions'!$A88)/COUNTIFS(Data!$M$2:$M$66, "&gt;0", Data!$D$2:$D$66, "Futurist", Data!$H$2:$H$66, "&lt;2000")</f>
        <v>0.625</v>
      </c>
      <c r="J88">
        <f>COUNTIFS(Data!$D$2:$D$66, "Futurist", Data!$H$2:$H$66, "&gt;1999", Data!$M$2:$M$66, "&lt;"&amp;'Cumulative distributions'!$A88)/COUNTIFS(Data!$M$2:$M$66, "&gt;0", Data!$D$2:$D$66, "Futurist", Data!$H$2:$H$66, "&gt;1999")</f>
        <v>0.7142857142857143</v>
      </c>
      <c r="K88">
        <f>COUNTIFS(Data!$D$2:$D$66, "Other", Data!$H$2:$H$66, "&lt;2000", Data!$M$2:$M$66, "&lt;"&amp;'Cumulative distributions'!$A88)/COUNTIFS(Data!$M$2:$M$66, "&gt;0", Data!$D$2:$D$66, "Other", Data!$H$2:$H$66, "&lt;2000")</f>
        <v>0.66666666666666663</v>
      </c>
      <c r="L88">
        <f>COUNTIFS(Data!$D$2:$D$66, "Other", Data!$H$2:$H$66, "&gt;1999", Data!$M$2:$M$66, "&lt;"&amp;'Cumulative distributions'!$A88)/COUNTIFS(Data!$M$2:$M$66, "&gt;0", Data!$D$2:$D$66, "Other", Data!$H$2:$H$66, "&gt;1999")</f>
        <v>0.2</v>
      </c>
      <c r="N88">
        <f>COUNTIFS(Data!$D$2:$D$66, "AGI", Data!$M$2:$M$66, "&lt;"&amp;'Cumulative distributions'!$A88)/COUNTIFS(Data!$M$2:$M$66, "&gt;0", Data!$D$2:$D$66, "AGI")</f>
        <v>0.84615384615384615</v>
      </c>
      <c r="O88">
        <f>COUNTIFS(Data!$D$2:$D$66, "AI", Data!$M$2:$M$66, "&lt;"&amp;'Cumulative distributions'!$A88)/COUNTIFS(Data!$M$2:$M$66, "&gt;0", Data!$D$2:$D$66, "AI")</f>
        <v>0.54545454545454541</v>
      </c>
      <c r="P88">
        <f>COUNTIFS(Data!$D$2:$D$66, "Futurist", Data!$M$2:$M$66, "&lt;"&amp;'Cumulative distributions'!$A88)/COUNTIFS(Data!$M$2:$M$66, "&gt;0", Data!$D$2:$D$66, "Futurist")</f>
        <v>0.66666666666666663</v>
      </c>
      <c r="Q88">
        <f>COUNTIFS(Data!$D$2:$D$66, "Other", Data!$M$2:$M$66, "&lt;"&amp;'Cumulative distributions'!$A88)/COUNTIFS(Data!$M$2:$M$66, "&gt;0", Data!$D$2:$D$66, "Other")</f>
        <v>0.375</v>
      </c>
      <c r="S88">
        <f>COUNTIFS(Data!$H$2:$H$66, "&lt;2000", Data!$M$2:$M$66, "&lt;"&amp;'Cumulative distributions'!$A88)/COUNTIFS(Data!$M$2:$M$66, "&gt;0", Data!$H$2:$H$66, "&lt;2000")</f>
        <v>0.77777777777777779</v>
      </c>
      <c r="T88">
        <f>COUNTIFS(Data!$H$2:$H$66, "&gt;1999", Data!$M$2:$M$66, "&lt;"&amp;'Cumulative distributions'!$A88)/COUNTIFS(Data!$M$2:$M$66, "&gt;0", Data!$H$2:$H$66, "&gt;1999")</f>
        <v>0.55000000000000004</v>
      </c>
      <c r="V88">
        <f>COUNTIFS(Data!$AD$2:$AD$66, 1, Data!$H$2:$H$66, "&gt;1999", Data!$M$2:$M$66, "&lt;"&amp;'Cumulative distributions'!$A88)/COUNTIFS(Data!$M$2:$M$66, "&gt;0", Data!$AD$2:$AD$66, 1, Data!$H$2:$H$66, "&gt;1999")</f>
        <v>0.54545454545454541</v>
      </c>
      <c r="W88">
        <f>COUNTIFS(Data!$AD$2:$AD$66, 0, Data!$H$2:$H$66, "&gt;1999", Data!$M$2:$M$66, "&lt;"&amp;'Cumulative distributions'!$A88)/COUNTIFS(Data!$M$2:$M$66, "&gt;0", Data!$AD$2:$AD$66, 0, Data!$H$2:$H$66, "&gt;1999")</f>
        <v>0.54545454545454541</v>
      </c>
      <c r="AH88">
        <f t="shared" si="1"/>
        <v>2026</v>
      </c>
    </row>
    <row r="89" spans="1:34">
      <c r="A89">
        <v>2047</v>
      </c>
      <c r="B89">
        <f>COUNTIF(Data!$M$2:$M$66, "&lt;" &amp; A89)/COUNT(Data!$M$2:$M$66)</f>
        <v>0.62068965517241381</v>
      </c>
      <c r="C89">
        <f>COUNTIF(Data!$L$2:$L$66, "&lt;" &amp; A89)/COUNT(Data!$L$2:$L$66)</f>
        <v>0.67924528301886788</v>
      </c>
      <c r="E89">
        <f>COUNTIFS(Data!$D$2:$D$66, "AI", Data!$H$2:$H$66, "&lt;2000", Data!$M$2:$M$66, "&lt;"&amp;'Cumulative distributions'!$A89)/COUNTIFS(Data!$M$2:$M$66, "&gt;0", Data!$D$2:$D$66, "AI", Data!$H$2:$H$66, "&lt;2000")</f>
        <v>1</v>
      </c>
      <c r="F89">
        <f>COUNTIFS(Data!$D$2:$D$66, "AI", Data!$H$2:$H$66, "&gt;1999", Data!$M$2:$M$66, "&lt;"&amp;'Cumulative distributions'!$A89)/COUNTIFS(Data!$M$2:$M$66, "&gt;0", Data!$D$2:$D$66, "AI", Data!$H$2:$H$66, "&gt;1999")</f>
        <v>0.33333333333333331</v>
      </c>
      <c r="G89" t="e">
        <f>COUNTIFS(Data!$D$2:$D$66, "AGI", Data!$H$2:$H$66, "&lt;2000", Data!$M$2:$M$66, "&lt;"&amp;'Cumulative distributions'!$A89)/COUNTIFS(Data!$M$2:$M$66, "&gt;0", Data!$D$2:$D$66, "AGI", Data!$H$2:$H$66, "&lt;2000")</f>
        <v>#DIV/0!</v>
      </c>
      <c r="H89">
        <f>COUNTIFS(Data!$D$2:$D$66, "AGI", Data!$H$2:$H$66, "&gt;1999", Data!$M$2:$M$66, "&lt;"&amp;'Cumulative distributions'!$A89)/COUNTIFS(Data!$M$2:$M$66, "&gt;0", Data!$D$2:$D$66, "AGI", Data!$H$2:$H$66, "&gt;1999")</f>
        <v>0.84615384615384615</v>
      </c>
      <c r="I89">
        <f>COUNTIFS(Data!$D$2:$D$66, "Futurist", Data!$H$2:$H$66, "&lt;2000", Data!$M$2:$M$66, "&lt;"&amp;'Cumulative distributions'!$A89)/COUNTIFS(Data!$M$2:$M$66, "&gt;0", Data!$D$2:$D$66, "Futurist", Data!$H$2:$H$66, "&lt;2000")</f>
        <v>0.625</v>
      </c>
      <c r="J89">
        <f>COUNTIFS(Data!$D$2:$D$66, "Futurist", Data!$H$2:$H$66, "&gt;1999", Data!$M$2:$M$66, "&lt;"&amp;'Cumulative distributions'!$A89)/COUNTIFS(Data!$M$2:$M$66, "&gt;0", Data!$D$2:$D$66, "Futurist", Data!$H$2:$H$66, "&gt;1999")</f>
        <v>0.7142857142857143</v>
      </c>
      <c r="K89">
        <f>COUNTIFS(Data!$D$2:$D$66, "Other", Data!$H$2:$H$66, "&lt;2000", Data!$M$2:$M$66, "&lt;"&amp;'Cumulative distributions'!$A89)/COUNTIFS(Data!$M$2:$M$66, "&gt;0", Data!$D$2:$D$66, "Other", Data!$H$2:$H$66, "&lt;2000")</f>
        <v>0.66666666666666663</v>
      </c>
      <c r="L89">
        <f>COUNTIFS(Data!$D$2:$D$66, "Other", Data!$H$2:$H$66, "&gt;1999", Data!$M$2:$M$66, "&lt;"&amp;'Cumulative distributions'!$A89)/COUNTIFS(Data!$M$2:$M$66, "&gt;0", Data!$D$2:$D$66, "Other", Data!$H$2:$H$66, "&gt;1999")</f>
        <v>0.2</v>
      </c>
      <c r="N89">
        <f>COUNTIFS(Data!$D$2:$D$66, "AGI", Data!$M$2:$M$66, "&lt;"&amp;'Cumulative distributions'!$A89)/COUNTIFS(Data!$M$2:$M$66, "&gt;0", Data!$D$2:$D$66, "AGI")</f>
        <v>0.84615384615384615</v>
      </c>
      <c r="O89">
        <f>COUNTIFS(Data!$D$2:$D$66, "AI", Data!$M$2:$M$66, "&lt;"&amp;'Cumulative distributions'!$A89)/COUNTIFS(Data!$M$2:$M$66, "&gt;0", Data!$D$2:$D$66, "AI")</f>
        <v>0.54545454545454541</v>
      </c>
      <c r="P89">
        <f>COUNTIFS(Data!$D$2:$D$66, "Futurist", Data!$M$2:$M$66, "&lt;"&amp;'Cumulative distributions'!$A89)/COUNTIFS(Data!$M$2:$M$66, "&gt;0", Data!$D$2:$D$66, "Futurist")</f>
        <v>0.66666666666666663</v>
      </c>
      <c r="Q89">
        <f>COUNTIFS(Data!$D$2:$D$66, "Other", Data!$M$2:$M$66, "&lt;"&amp;'Cumulative distributions'!$A89)/COUNTIFS(Data!$M$2:$M$66, "&gt;0", Data!$D$2:$D$66, "Other")</f>
        <v>0.375</v>
      </c>
      <c r="S89">
        <f>COUNTIFS(Data!$H$2:$H$66, "&lt;2000", Data!$M$2:$M$66, "&lt;"&amp;'Cumulative distributions'!$A89)/COUNTIFS(Data!$M$2:$M$66, "&gt;0", Data!$H$2:$H$66, "&lt;2000")</f>
        <v>0.77777777777777779</v>
      </c>
      <c r="T89">
        <f>COUNTIFS(Data!$H$2:$H$66, "&gt;1999", Data!$M$2:$M$66, "&lt;"&amp;'Cumulative distributions'!$A89)/COUNTIFS(Data!$M$2:$M$66, "&gt;0", Data!$H$2:$H$66, "&gt;1999")</f>
        <v>0.55000000000000004</v>
      </c>
      <c r="V89">
        <f>COUNTIFS(Data!$AD$2:$AD$66, 1, Data!$H$2:$H$66, "&gt;1999", Data!$M$2:$M$66, "&lt;"&amp;'Cumulative distributions'!$A89)/COUNTIFS(Data!$M$2:$M$66, "&gt;0", Data!$AD$2:$AD$66, 1, Data!$H$2:$H$66, "&gt;1999")</f>
        <v>0.54545454545454541</v>
      </c>
      <c r="W89">
        <f>COUNTIFS(Data!$AD$2:$AD$66, 0, Data!$H$2:$H$66, "&gt;1999", Data!$M$2:$M$66, "&lt;"&amp;'Cumulative distributions'!$A89)/COUNTIFS(Data!$M$2:$M$66, "&gt;0", Data!$AD$2:$AD$66, 0, Data!$H$2:$H$66, "&gt;1999")</f>
        <v>0.54545454545454541</v>
      </c>
      <c r="AH89">
        <f t="shared" si="1"/>
        <v>2026</v>
      </c>
    </row>
    <row r="90" spans="1:34">
      <c r="A90">
        <v>2048</v>
      </c>
      <c r="B90">
        <f>COUNTIF(Data!$M$2:$M$66, "&lt;" &amp; A90)/COUNT(Data!$M$2:$M$66)</f>
        <v>0.62068965517241381</v>
      </c>
      <c r="C90">
        <f>COUNTIF(Data!$L$2:$L$66, "&lt;" &amp; A90)/COUNT(Data!$L$2:$L$66)</f>
        <v>0.67924528301886788</v>
      </c>
      <c r="E90">
        <f>COUNTIFS(Data!$D$2:$D$66, "AI", Data!$H$2:$H$66, "&lt;2000", Data!$M$2:$M$66, "&lt;"&amp;'Cumulative distributions'!$A90)/COUNTIFS(Data!$M$2:$M$66, "&gt;0", Data!$D$2:$D$66, "AI", Data!$H$2:$H$66, "&lt;2000")</f>
        <v>1</v>
      </c>
      <c r="F90">
        <f>COUNTIFS(Data!$D$2:$D$66, "AI", Data!$H$2:$H$66, "&gt;1999", Data!$M$2:$M$66, "&lt;"&amp;'Cumulative distributions'!$A90)/COUNTIFS(Data!$M$2:$M$66, "&gt;0", Data!$D$2:$D$66, "AI", Data!$H$2:$H$66, "&gt;1999")</f>
        <v>0.33333333333333331</v>
      </c>
      <c r="G90" t="e">
        <f>COUNTIFS(Data!$D$2:$D$66, "AGI", Data!$H$2:$H$66, "&lt;2000", Data!$M$2:$M$66, "&lt;"&amp;'Cumulative distributions'!$A90)/COUNTIFS(Data!$M$2:$M$66, "&gt;0", Data!$D$2:$D$66, "AGI", Data!$H$2:$H$66, "&lt;2000")</f>
        <v>#DIV/0!</v>
      </c>
      <c r="H90">
        <f>COUNTIFS(Data!$D$2:$D$66, "AGI", Data!$H$2:$H$66, "&gt;1999", Data!$M$2:$M$66, "&lt;"&amp;'Cumulative distributions'!$A90)/COUNTIFS(Data!$M$2:$M$66, "&gt;0", Data!$D$2:$D$66, "AGI", Data!$H$2:$H$66, "&gt;1999")</f>
        <v>0.84615384615384615</v>
      </c>
      <c r="I90">
        <f>COUNTIFS(Data!$D$2:$D$66, "Futurist", Data!$H$2:$H$66, "&lt;2000", Data!$M$2:$M$66, "&lt;"&amp;'Cumulative distributions'!$A90)/COUNTIFS(Data!$M$2:$M$66, "&gt;0", Data!$D$2:$D$66, "Futurist", Data!$H$2:$H$66, "&lt;2000")</f>
        <v>0.625</v>
      </c>
      <c r="J90">
        <f>COUNTIFS(Data!$D$2:$D$66, "Futurist", Data!$H$2:$H$66, "&gt;1999", Data!$M$2:$M$66, "&lt;"&amp;'Cumulative distributions'!$A90)/COUNTIFS(Data!$M$2:$M$66, "&gt;0", Data!$D$2:$D$66, "Futurist", Data!$H$2:$H$66, "&gt;1999")</f>
        <v>0.7142857142857143</v>
      </c>
      <c r="K90">
        <f>COUNTIFS(Data!$D$2:$D$66, "Other", Data!$H$2:$H$66, "&lt;2000", Data!$M$2:$M$66, "&lt;"&amp;'Cumulative distributions'!$A90)/COUNTIFS(Data!$M$2:$M$66, "&gt;0", Data!$D$2:$D$66, "Other", Data!$H$2:$H$66, "&lt;2000")</f>
        <v>0.66666666666666663</v>
      </c>
      <c r="L90">
        <f>COUNTIFS(Data!$D$2:$D$66, "Other", Data!$H$2:$H$66, "&gt;1999", Data!$M$2:$M$66, "&lt;"&amp;'Cumulative distributions'!$A90)/COUNTIFS(Data!$M$2:$M$66, "&gt;0", Data!$D$2:$D$66, "Other", Data!$H$2:$H$66, "&gt;1999")</f>
        <v>0.2</v>
      </c>
      <c r="N90">
        <f>COUNTIFS(Data!$D$2:$D$66, "AGI", Data!$M$2:$M$66, "&lt;"&amp;'Cumulative distributions'!$A90)/COUNTIFS(Data!$M$2:$M$66, "&gt;0", Data!$D$2:$D$66, "AGI")</f>
        <v>0.84615384615384615</v>
      </c>
      <c r="O90">
        <f>COUNTIFS(Data!$D$2:$D$66, "AI", Data!$M$2:$M$66, "&lt;"&amp;'Cumulative distributions'!$A90)/COUNTIFS(Data!$M$2:$M$66, "&gt;0", Data!$D$2:$D$66, "AI")</f>
        <v>0.54545454545454541</v>
      </c>
      <c r="P90">
        <f>COUNTIFS(Data!$D$2:$D$66, "Futurist", Data!$M$2:$M$66, "&lt;"&amp;'Cumulative distributions'!$A90)/COUNTIFS(Data!$M$2:$M$66, "&gt;0", Data!$D$2:$D$66, "Futurist")</f>
        <v>0.66666666666666663</v>
      </c>
      <c r="Q90">
        <f>COUNTIFS(Data!$D$2:$D$66, "Other", Data!$M$2:$M$66, "&lt;"&amp;'Cumulative distributions'!$A90)/COUNTIFS(Data!$M$2:$M$66, "&gt;0", Data!$D$2:$D$66, "Other")</f>
        <v>0.375</v>
      </c>
      <c r="S90">
        <f>COUNTIFS(Data!$H$2:$H$66, "&lt;2000", Data!$M$2:$M$66, "&lt;"&amp;'Cumulative distributions'!$A90)/COUNTIFS(Data!$M$2:$M$66, "&gt;0", Data!$H$2:$H$66, "&lt;2000")</f>
        <v>0.77777777777777779</v>
      </c>
      <c r="T90">
        <f>COUNTIFS(Data!$H$2:$H$66, "&gt;1999", Data!$M$2:$M$66, "&lt;"&amp;'Cumulative distributions'!$A90)/COUNTIFS(Data!$M$2:$M$66, "&gt;0", Data!$H$2:$H$66, "&gt;1999")</f>
        <v>0.55000000000000004</v>
      </c>
      <c r="V90">
        <f>COUNTIFS(Data!$AD$2:$AD$66, 1, Data!$H$2:$H$66, "&gt;1999", Data!$M$2:$M$66, "&lt;"&amp;'Cumulative distributions'!$A90)/COUNTIFS(Data!$M$2:$M$66, "&gt;0", Data!$AD$2:$AD$66, 1, Data!$H$2:$H$66, "&gt;1999")</f>
        <v>0.54545454545454541</v>
      </c>
      <c r="W90">
        <f>COUNTIFS(Data!$AD$2:$AD$66, 0, Data!$H$2:$H$66, "&gt;1999", Data!$M$2:$M$66, "&lt;"&amp;'Cumulative distributions'!$A90)/COUNTIFS(Data!$M$2:$M$66, "&gt;0", Data!$AD$2:$AD$66, 0, Data!$H$2:$H$66, "&gt;1999")</f>
        <v>0.54545454545454541</v>
      </c>
      <c r="AH90">
        <f t="shared" si="1"/>
        <v>2026</v>
      </c>
    </row>
    <row r="91" spans="1:34">
      <c r="A91">
        <v>2049</v>
      </c>
      <c r="B91">
        <f>COUNTIF(Data!$M$2:$M$66, "&lt;" &amp; A91)/COUNT(Data!$M$2:$M$66)</f>
        <v>0.63793103448275867</v>
      </c>
      <c r="C91">
        <f>COUNTIF(Data!$L$2:$L$66, "&lt;" &amp; A91)/COUNT(Data!$L$2:$L$66)</f>
        <v>0.69811320754716977</v>
      </c>
      <c r="E91">
        <f>COUNTIFS(Data!$D$2:$D$66, "AI", Data!$H$2:$H$66, "&lt;2000", Data!$M$2:$M$66, "&lt;"&amp;'Cumulative distributions'!$A91)/COUNTIFS(Data!$M$2:$M$66, "&gt;0", Data!$D$2:$D$66, "AI", Data!$H$2:$H$66, "&lt;2000")</f>
        <v>1</v>
      </c>
      <c r="F91">
        <f>COUNTIFS(Data!$D$2:$D$66, "AI", Data!$H$2:$H$66, "&gt;1999", Data!$M$2:$M$66, "&lt;"&amp;'Cumulative distributions'!$A91)/COUNTIFS(Data!$M$2:$M$66, "&gt;0", Data!$D$2:$D$66, "AI", Data!$H$2:$H$66, "&gt;1999")</f>
        <v>0.4</v>
      </c>
      <c r="G91" t="e">
        <f>COUNTIFS(Data!$D$2:$D$66, "AGI", Data!$H$2:$H$66, "&lt;2000", Data!$M$2:$M$66, "&lt;"&amp;'Cumulative distributions'!$A91)/COUNTIFS(Data!$M$2:$M$66, "&gt;0", Data!$D$2:$D$66, "AGI", Data!$H$2:$H$66, "&lt;2000")</f>
        <v>#DIV/0!</v>
      </c>
      <c r="H91">
        <f>COUNTIFS(Data!$D$2:$D$66, "AGI", Data!$H$2:$H$66, "&gt;1999", Data!$M$2:$M$66, "&lt;"&amp;'Cumulative distributions'!$A91)/COUNTIFS(Data!$M$2:$M$66, "&gt;0", Data!$D$2:$D$66, "AGI", Data!$H$2:$H$66, "&gt;1999")</f>
        <v>0.84615384615384615</v>
      </c>
      <c r="I91">
        <f>COUNTIFS(Data!$D$2:$D$66, "Futurist", Data!$H$2:$H$66, "&lt;2000", Data!$M$2:$M$66, "&lt;"&amp;'Cumulative distributions'!$A91)/COUNTIFS(Data!$M$2:$M$66, "&gt;0", Data!$D$2:$D$66, "Futurist", Data!$H$2:$H$66, "&lt;2000")</f>
        <v>0.625</v>
      </c>
      <c r="J91">
        <f>COUNTIFS(Data!$D$2:$D$66, "Futurist", Data!$H$2:$H$66, "&gt;1999", Data!$M$2:$M$66, "&lt;"&amp;'Cumulative distributions'!$A91)/COUNTIFS(Data!$M$2:$M$66, "&gt;0", Data!$D$2:$D$66, "Futurist", Data!$H$2:$H$66, "&gt;1999")</f>
        <v>0.7142857142857143</v>
      </c>
      <c r="K91">
        <f>COUNTIFS(Data!$D$2:$D$66, "Other", Data!$H$2:$H$66, "&lt;2000", Data!$M$2:$M$66, "&lt;"&amp;'Cumulative distributions'!$A91)/COUNTIFS(Data!$M$2:$M$66, "&gt;0", Data!$D$2:$D$66, "Other", Data!$H$2:$H$66, "&lt;2000")</f>
        <v>0.66666666666666663</v>
      </c>
      <c r="L91">
        <f>COUNTIFS(Data!$D$2:$D$66, "Other", Data!$H$2:$H$66, "&gt;1999", Data!$M$2:$M$66, "&lt;"&amp;'Cumulative distributions'!$A91)/COUNTIFS(Data!$M$2:$M$66, "&gt;0", Data!$D$2:$D$66, "Other", Data!$H$2:$H$66, "&gt;1999")</f>
        <v>0.2</v>
      </c>
      <c r="N91">
        <f>COUNTIFS(Data!$D$2:$D$66, "AGI", Data!$M$2:$M$66, "&lt;"&amp;'Cumulative distributions'!$A91)/COUNTIFS(Data!$M$2:$M$66, "&gt;0", Data!$D$2:$D$66, "AGI")</f>
        <v>0.84615384615384615</v>
      </c>
      <c r="O91">
        <f>COUNTIFS(Data!$D$2:$D$66, "AI", Data!$M$2:$M$66, "&lt;"&amp;'Cumulative distributions'!$A91)/COUNTIFS(Data!$M$2:$M$66, "&gt;0", Data!$D$2:$D$66, "AI")</f>
        <v>0.59090909090909094</v>
      </c>
      <c r="P91">
        <f>COUNTIFS(Data!$D$2:$D$66, "Futurist", Data!$M$2:$M$66, "&lt;"&amp;'Cumulative distributions'!$A91)/COUNTIFS(Data!$M$2:$M$66, "&gt;0", Data!$D$2:$D$66, "Futurist")</f>
        <v>0.66666666666666663</v>
      </c>
      <c r="Q91">
        <f>COUNTIFS(Data!$D$2:$D$66, "Other", Data!$M$2:$M$66, "&lt;"&amp;'Cumulative distributions'!$A91)/COUNTIFS(Data!$M$2:$M$66, "&gt;0", Data!$D$2:$D$66, "Other")</f>
        <v>0.375</v>
      </c>
      <c r="S91">
        <f>COUNTIFS(Data!$H$2:$H$66, "&lt;2000", Data!$M$2:$M$66, "&lt;"&amp;'Cumulative distributions'!$A91)/COUNTIFS(Data!$M$2:$M$66, "&gt;0", Data!$H$2:$H$66, "&lt;2000")</f>
        <v>0.77777777777777779</v>
      </c>
      <c r="T91">
        <f>COUNTIFS(Data!$H$2:$H$66, "&gt;1999", Data!$M$2:$M$66, "&lt;"&amp;'Cumulative distributions'!$A91)/COUNTIFS(Data!$M$2:$M$66, "&gt;0", Data!$H$2:$H$66, "&gt;1999")</f>
        <v>0.57499999999999996</v>
      </c>
      <c r="V91">
        <f>COUNTIFS(Data!$AD$2:$AD$66, 1, Data!$H$2:$H$66, "&gt;1999", Data!$M$2:$M$66, "&lt;"&amp;'Cumulative distributions'!$A91)/COUNTIFS(Data!$M$2:$M$66, "&gt;0", Data!$AD$2:$AD$66, 1, Data!$H$2:$H$66, "&gt;1999")</f>
        <v>0.54545454545454541</v>
      </c>
      <c r="W91">
        <f>COUNTIFS(Data!$AD$2:$AD$66, 0, Data!$H$2:$H$66, "&gt;1999", Data!$M$2:$M$66, "&lt;"&amp;'Cumulative distributions'!$A91)/COUNTIFS(Data!$M$2:$M$66, "&gt;0", Data!$AD$2:$AD$66, 0, Data!$H$2:$H$66, "&gt;1999")</f>
        <v>0.63636363636363635</v>
      </c>
      <c r="AH91">
        <f t="shared" si="1"/>
        <v>2026</v>
      </c>
    </row>
    <row r="92" spans="1:34">
      <c r="A92">
        <v>2050</v>
      </c>
      <c r="B92">
        <f>COUNTIF(Data!$M$2:$M$66, "&lt;" &amp; A92)/COUNT(Data!$M$2:$M$66)</f>
        <v>0.63793103448275867</v>
      </c>
      <c r="C92">
        <f>COUNTIF(Data!$L$2:$L$66, "&lt;" &amp; A92)/COUNT(Data!$L$2:$L$66)</f>
        <v>0.69811320754716977</v>
      </c>
      <c r="E92">
        <f>COUNTIFS(Data!$D$2:$D$66, "AI", Data!$H$2:$H$66, "&lt;2000", Data!$M$2:$M$66, "&lt;"&amp;'Cumulative distributions'!$A92)/COUNTIFS(Data!$M$2:$M$66, "&gt;0", Data!$D$2:$D$66, "AI", Data!$H$2:$H$66, "&lt;2000")</f>
        <v>1</v>
      </c>
      <c r="F92">
        <f>COUNTIFS(Data!$D$2:$D$66, "AI", Data!$H$2:$H$66, "&gt;1999", Data!$M$2:$M$66, "&lt;"&amp;'Cumulative distributions'!$A92)/COUNTIFS(Data!$M$2:$M$66, "&gt;0", Data!$D$2:$D$66, "AI", Data!$H$2:$H$66, "&gt;1999")</f>
        <v>0.4</v>
      </c>
      <c r="G92" t="e">
        <f>COUNTIFS(Data!$D$2:$D$66, "AGI", Data!$H$2:$H$66, "&lt;2000", Data!$M$2:$M$66, "&lt;"&amp;'Cumulative distributions'!$A92)/COUNTIFS(Data!$M$2:$M$66, "&gt;0", Data!$D$2:$D$66, "AGI", Data!$H$2:$H$66, "&lt;2000")</f>
        <v>#DIV/0!</v>
      </c>
      <c r="H92">
        <f>COUNTIFS(Data!$D$2:$D$66, "AGI", Data!$H$2:$H$66, "&gt;1999", Data!$M$2:$M$66, "&lt;"&amp;'Cumulative distributions'!$A92)/COUNTIFS(Data!$M$2:$M$66, "&gt;0", Data!$D$2:$D$66, "AGI", Data!$H$2:$H$66, "&gt;1999")</f>
        <v>0.84615384615384615</v>
      </c>
      <c r="I92">
        <f>COUNTIFS(Data!$D$2:$D$66, "Futurist", Data!$H$2:$H$66, "&lt;2000", Data!$M$2:$M$66, "&lt;"&amp;'Cumulative distributions'!$A92)/COUNTIFS(Data!$M$2:$M$66, "&gt;0", Data!$D$2:$D$66, "Futurist", Data!$H$2:$H$66, "&lt;2000")</f>
        <v>0.625</v>
      </c>
      <c r="J92">
        <f>COUNTIFS(Data!$D$2:$D$66, "Futurist", Data!$H$2:$H$66, "&gt;1999", Data!$M$2:$M$66, "&lt;"&amp;'Cumulative distributions'!$A92)/COUNTIFS(Data!$M$2:$M$66, "&gt;0", Data!$D$2:$D$66, "Futurist", Data!$H$2:$H$66, "&gt;1999")</f>
        <v>0.7142857142857143</v>
      </c>
      <c r="K92">
        <f>COUNTIFS(Data!$D$2:$D$66, "Other", Data!$H$2:$H$66, "&lt;2000", Data!$M$2:$M$66, "&lt;"&amp;'Cumulative distributions'!$A92)/COUNTIFS(Data!$M$2:$M$66, "&gt;0", Data!$D$2:$D$66, "Other", Data!$H$2:$H$66, "&lt;2000")</f>
        <v>0.66666666666666663</v>
      </c>
      <c r="L92">
        <f>COUNTIFS(Data!$D$2:$D$66, "Other", Data!$H$2:$H$66, "&gt;1999", Data!$M$2:$M$66, "&lt;"&amp;'Cumulative distributions'!$A92)/COUNTIFS(Data!$M$2:$M$66, "&gt;0", Data!$D$2:$D$66, "Other", Data!$H$2:$H$66, "&gt;1999")</f>
        <v>0.2</v>
      </c>
      <c r="N92">
        <f>COUNTIFS(Data!$D$2:$D$66, "AGI", Data!$M$2:$M$66, "&lt;"&amp;'Cumulative distributions'!$A92)/COUNTIFS(Data!$M$2:$M$66, "&gt;0", Data!$D$2:$D$66, "AGI")</f>
        <v>0.84615384615384615</v>
      </c>
      <c r="O92">
        <f>COUNTIFS(Data!$D$2:$D$66, "AI", Data!$M$2:$M$66, "&lt;"&amp;'Cumulative distributions'!$A92)/COUNTIFS(Data!$M$2:$M$66, "&gt;0", Data!$D$2:$D$66, "AI")</f>
        <v>0.59090909090909094</v>
      </c>
      <c r="P92">
        <f>COUNTIFS(Data!$D$2:$D$66, "Futurist", Data!$M$2:$M$66, "&lt;"&amp;'Cumulative distributions'!$A92)/COUNTIFS(Data!$M$2:$M$66, "&gt;0", Data!$D$2:$D$66, "Futurist")</f>
        <v>0.66666666666666663</v>
      </c>
      <c r="Q92">
        <f>COUNTIFS(Data!$D$2:$D$66, "Other", Data!$M$2:$M$66, "&lt;"&amp;'Cumulative distributions'!$A92)/COUNTIFS(Data!$M$2:$M$66, "&gt;0", Data!$D$2:$D$66, "Other")</f>
        <v>0.375</v>
      </c>
      <c r="S92">
        <f>COUNTIFS(Data!$H$2:$H$66, "&lt;2000", Data!$M$2:$M$66, "&lt;"&amp;'Cumulative distributions'!$A92)/COUNTIFS(Data!$M$2:$M$66, "&gt;0", Data!$H$2:$H$66, "&lt;2000")</f>
        <v>0.77777777777777779</v>
      </c>
      <c r="T92">
        <f>COUNTIFS(Data!$H$2:$H$66, "&gt;1999", Data!$M$2:$M$66, "&lt;"&amp;'Cumulative distributions'!$A92)/COUNTIFS(Data!$M$2:$M$66, "&gt;0", Data!$H$2:$H$66, "&gt;1999")</f>
        <v>0.57499999999999996</v>
      </c>
      <c r="V92">
        <f>COUNTIFS(Data!$AD$2:$AD$66, 1, Data!$H$2:$H$66, "&gt;1999", Data!$M$2:$M$66, "&lt;"&amp;'Cumulative distributions'!$A92)/COUNTIFS(Data!$M$2:$M$66, "&gt;0", Data!$AD$2:$AD$66, 1, Data!$H$2:$H$66, "&gt;1999")</f>
        <v>0.54545454545454541</v>
      </c>
      <c r="W92">
        <f>COUNTIFS(Data!$AD$2:$AD$66, 0, Data!$H$2:$H$66, "&gt;1999", Data!$M$2:$M$66, "&lt;"&amp;'Cumulative distributions'!$A92)/COUNTIFS(Data!$M$2:$M$66, "&gt;0", Data!$AD$2:$AD$66, 0, Data!$H$2:$H$66, "&gt;1999")</f>
        <v>0.63636363636363635</v>
      </c>
      <c r="AH92">
        <f t="shared" si="1"/>
        <v>2026</v>
      </c>
    </row>
    <row r="93" spans="1:34">
      <c r="A93">
        <v>2051</v>
      </c>
      <c r="B93">
        <f>COUNTIF(Data!$M$2:$M$66, "&lt;" &amp; A93)/COUNT(Data!$M$2:$M$66)</f>
        <v>0.68965517241379315</v>
      </c>
      <c r="C93">
        <f>COUNTIF(Data!$L$2:$L$66, "&lt;" &amp; A93)/COUNT(Data!$L$2:$L$66)</f>
        <v>0.73584905660377353</v>
      </c>
      <c r="E93">
        <f>COUNTIFS(Data!$D$2:$D$66, "AI", Data!$H$2:$H$66, "&lt;2000", Data!$M$2:$M$66, "&lt;"&amp;'Cumulative distributions'!$A93)/COUNTIFS(Data!$M$2:$M$66, "&gt;0", Data!$D$2:$D$66, "AI", Data!$H$2:$H$66, "&lt;2000")</f>
        <v>1</v>
      </c>
      <c r="F93">
        <f>COUNTIFS(Data!$D$2:$D$66, "AI", Data!$H$2:$H$66, "&gt;1999", Data!$M$2:$M$66, "&lt;"&amp;'Cumulative distributions'!$A93)/COUNTIFS(Data!$M$2:$M$66, "&gt;0", Data!$D$2:$D$66, "AI", Data!$H$2:$H$66, "&gt;1999")</f>
        <v>0.53333333333333333</v>
      </c>
      <c r="G93" t="e">
        <f>COUNTIFS(Data!$D$2:$D$66, "AGI", Data!$H$2:$H$66, "&lt;2000", Data!$M$2:$M$66, "&lt;"&amp;'Cumulative distributions'!$A93)/COUNTIFS(Data!$M$2:$M$66, "&gt;0", Data!$D$2:$D$66, "AGI", Data!$H$2:$H$66, "&lt;2000")</f>
        <v>#DIV/0!</v>
      </c>
      <c r="H93">
        <f>COUNTIFS(Data!$D$2:$D$66, "AGI", Data!$H$2:$H$66, "&gt;1999", Data!$M$2:$M$66, "&lt;"&amp;'Cumulative distributions'!$A93)/COUNTIFS(Data!$M$2:$M$66, "&gt;0", Data!$D$2:$D$66, "AGI", Data!$H$2:$H$66, "&gt;1999")</f>
        <v>0.84615384615384615</v>
      </c>
      <c r="I93">
        <f>COUNTIFS(Data!$D$2:$D$66, "Futurist", Data!$H$2:$H$66, "&lt;2000", Data!$M$2:$M$66, "&lt;"&amp;'Cumulative distributions'!$A93)/COUNTIFS(Data!$M$2:$M$66, "&gt;0", Data!$D$2:$D$66, "Futurist", Data!$H$2:$H$66, "&lt;2000")</f>
        <v>0.75</v>
      </c>
      <c r="J93">
        <f>COUNTIFS(Data!$D$2:$D$66, "Futurist", Data!$H$2:$H$66, "&gt;1999", Data!$M$2:$M$66, "&lt;"&amp;'Cumulative distributions'!$A93)/COUNTIFS(Data!$M$2:$M$66, "&gt;0", Data!$D$2:$D$66, "Futurist", Data!$H$2:$H$66, "&gt;1999")</f>
        <v>0.7142857142857143</v>
      </c>
      <c r="K93">
        <f>COUNTIFS(Data!$D$2:$D$66, "Other", Data!$H$2:$H$66, "&lt;2000", Data!$M$2:$M$66, "&lt;"&amp;'Cumulative distributions'!$A93)/COUNTIFS(Data!$M$2:$M$66, "&gt;0", Data!$D$2:$D$66, "Other", Data!$H$2:$H$66, "&lt;2000")</f>
        <v>0.66666666666666663</v>
      </c>
      <c r="L93">
        <f>COUNTIFS(Data!$D$2:$D$66, "Other", Data!$H$2:$H$66, "&gt;1999", Data!$M$2:$M$66, "&lt;"&amp;'Cumulative distributions'!$A93)/COUNTIFS(Data!$M$2:$M$66, "&gt;0", Data!$D$2:$D$66, "Other", Data!$H$2:$H$66, "&gt;1999")</f>
        <v>0.2</v>
      </c>
      <c r="N93">
        <f>COUNTIFS(Data!$D$2:$D$66, "AGI", Data!$M$2:$M$66, "&lt;"&amp;'Cumulative distributions'!$A93)/COUNTIFS(Data!$M$2:$M$66, "&gt;0", Data!$D$2:$D$66, "AGI")</f>
        <v>0.84615384615384615</v>
      </c>
      <c r="O93">
        <f>COUNTIFS(Data!$D$2:$D$66, "AI", Data!$M$2:$M$66, "&lt;"&amp;'Cumulative distributions'!$A93)/COUNTIFS(Data!$M$2:$M$66, "&gt;0", Data!$D$2:$D$66, "AI")</f>
        <v>0.68181818181818177</v>
      </c>
      <c r="P93">
        <f>COUNTIFS(Data!$D$2:$D$66, "Futurist", Data!$M$2:$M$66, "&lt;"&amp;'Cumulative distributions'!$A93)/COUNTIFS(Data!$M$2:$M$66, "&gt;0", Data!$D$2:$D$66, "Futurist")</f>
        <v>0.73333333333333328</v>
      </c>
      <c r="Q93">
        <f>COUNTIFS(Data!$D$2:$D$66, "Other", Data!$M$2:$M$66, "&lt;"&amp;'Cumulative distributions'!$A93)/COUNTIFS(Data!$M$2:$M$66, "&gt;0", Data!$D$2:$D$66, "Other")</f>
        <v>0.375</v>
      </c>
      <c r="S93">
        <f>COUNTIFS(Data!$H$2:$H$66, "&lt;2000", Data!$M$2:$M$66, "&lt;"&amp;'Cumulative distributions'!$A93)/COUNTIFS(Data!$M$2:$M$66, "&gt;0", Data!$H$2:$H$66, "&lt;2000")</f>
        <v>0.83333333333333337</v>
      </c>
      <c r="T93">
        <f>COUNTIFS(Data!$H$2:$H$66, "&gt;1999", Data!$M$2:$M$66, "&lt;"&amp;'Cumulative distributions'!$A93)/COUNTIFS(Data!$M$2:$M$66, "&gt;0", Data!$H$2:$H$66, "&gt;1999")</f>
        <v>0.625</v>
      </c>
      <c r="V93">
        <f>COUNTIFS(Data!$AD$2:$AD$66, 1, Data!$H$2:$H$66, "&gt;1999", Data!$M$2:$M$66, "&lt;"&amp;'Cumulative distributions'!$A93)/COUNTIFS(Data!$M$2:$M$66, "&gt;0", Data!$AD$2:$AD$66, 1, Data!$H$2:$H$66, "&gt;1999")</f>
        <v>0.59090909090909094</v>
      </c>
      <c r="W93">
        <f>COUNTIFS(Data!$AD$2:$AD$66, 0, Data!$H$2:$H$66, "&gt;1999", Data!$M$2:$M$66, "&lt;"&amp;'Cumulative distributions'!$A93)/COUNTIFS(Data!$M$2:$M$66, "&gt;0", Data!$AD$2:$AD$66, 0, Data!$H$2:$H$66, "&gt;1999")</f>
        <v>0.72727272727272729</v>
      </c>
      <c r="AH93">
        <f t="shared" si="1"/>
        <v>2026</v>
      </c>
    </row>
    <row r="94" spans="1:34">
      <c r="A94">
        <v>2052</v>
      </c>
      <c r="B94">
        <f>COUNTIF(Data!$M$2:$M$66, "&lt;" &amp; A94)/COUNT(Data!$M$2:$M$66)</f>
        <v>0.68965517241379315</v>
      </c>
      <c r="C94">
        <f>COUNTIF(Data!$L$2:$L$66, "&lt;" &amp; A94)/COUNT(Data!$L$2:$L$66)</f>
        <v>0.73584905660377353</v>
      </c>
      <c r="E94">
        <f>COUNTIFS(Data!$D$2:$D$66, "AI", Data!$H$2:$H$66, "&lt;2000", Data!$M$2:$M$66, "&lt;"&amp;'Cumulative distributions'!$A94)/COUNTIFS(Data!$M$2:$M$66, "&gt;0", Data!$D$2:$D$66, "AI", Data!$H$2:$H$66, "&lt;2000")</f>
        <v>1</v>
      </c>
      <c r="F94">
        <f>COUNTIFS(Data!$D$2:$D$66, "AI", Data!$H$2:$H$66, "&gt;1999", Data!$M$2:$M$66, "&lt;"&amp;'Cumulative distributions'!$A94)/COUNTIFS(Data!$M$2:$M$66, "&gt;0", Data!$D$2:$D$66, "AI", Data!$H$2:$H$66, "&gt;1999")</f>
        <v>0.53333333333333333</v>
      </c>
      <c r="G94" t="e">
        <f>COUNTIFS(Data!$D$2:$D$66, "AGI", Data!$H$2:$H$66, "&lt;2000", Data!$M$2:$M$66, "&lt;"&amp;'Cumulative distributions'!$A94)/COUNTIFS(Data!$M$2:$M$66, "&gt;0", Data!$D$2:$D$66, "AGI", Data!$H$2:$H$66, "&lt;2000")</f>
        <v>#DIV/0!</v>
      </c>
      <c r="H94">
        <f>COUNTIFS(Data!$D$2:$D$66, "AGI", Data!$H$2:$H$66, "&gt;1999", Data!$M$2:$M$66, "&lt;"&amp;'Cumulative distributions'!$A94)/COUNTIFS(Data!$M$2:$M$66, "&gt;0", Data!$D$2:$D$66, "AGI", Data!$H$2:$H$66, "&gt;1999")</f>
        <v>0.84615384615384615</v>
      </c>
      <c r="I94">
        <f>COUNTIFS(Data!$D$2:$D$66, "Futurist", Data!$H$2:$H$66, "&lt;2000", Data!$M$2:$M$66, "&lt;"&amp;'Cumulative distributions'!$A94)/COUNTIFS(Data!$M$2:$M$66, "&gt;0", Data!$D$2:$D$66, "Futurist", Data!$H$2:$H$66, "&lt;2000")</f>
        <v>0.75</v>
      </c>
      <c r="J94">
        <f>COUNTIFS(Data!$D$2:$D$66, "Futurist", Data!$H$2:$H$66, "&gt;1999", Data!$M$2:$M$66, "&lt;"&amp;'Cumulative distributions'!$A94)/COUNTIFS(Data!$M$2:$M$66, "&gt;0", Data!$D$2:$D$66, "Futurist", Data!$H$2:$H$66, "&gt;1999")</f>
        <v>0.7142857142857143</v>
      </c>
      <c r="K94">
        <f>COUNTIFS(Data!$D$2:$D$66, "Other", Data!$H$2:$H$66, "&lt;2000", Data!$M$2:$M$66, "&lt;"&amp;'Cumulative distributions'!$A94)/COUNTIFS(Data!$M$2:$M$66, "&gt;0", Data!$D$2:$D$66, "Other", Data!$H$2:$H$66, "&lt;2000")</f>
        <v>0.66666666666666663</v>
      </c>
      <c r="L94">
        <f>COUNTIFS(Data!$D$2:$D$66, "Other", Data!$H$2:$H$66, "&gt;1999", Data!$M$2:$M$66, "&lt;"&amp;'Cumulative distributions'!$A94)/COUNTIFS(Data!$M$2:$M$66, "&gt;0", Data!$D$2:$D$66, "Other", Data!$H$2:$H$66, "&gt;1999")</f>
        <v>0.2</v>
      </c>
      <c r="N94">
        <f>COUNTIFS(Data!$D$2:$D$66, "AGI", Data!$M$2:$M$66, "&lt;"&amp;'Cumulative distributions'!$A94)/COUNTIFS(Data!$M$2:$M$66, "&gt;0", Data!$D$2:$D$66, "AGI")</f>
        <v>0.84615384615384615</v>
      </c>
      <c r="O94">
        <f>COUNTIFS(Data!$D$2:$D$66, "AI", Data!$M$2:$M$66, "&lt;"&amp;'Cumulative distributions'!$A94)/COUNTIFS(Data!$M$2:$M$66, "&gt;0", Data!$D$2:$D$66, "AI")</f>
        <v>0.68181818181818177</v>
      </c>
      <c r="P94">
        <f>COUNTIFS(Data!$D$2:$D$66, "Futurist", Data!$M$2:$M$66, "&lt;"&amp;'Cumulative distributions'!$A94)/COUNTIFS(Data!$M$2:$M$66, "&gt;0", Data!$D$2:$D$66, "Futurist")</f>
        <v>0.73333333333333328</v>
      </c>
      <c r="Q94">
        <f>COUNTIFS(Data!$D$2:$D$66, "Other", Data!$M$2:$M$66, "&lt;"&amp;'Cumulative distributions'!$A94)/COUNTIFS(Data!$M$2:$M$66, "&gt;0", Data!$D$2:$D$66, "Other")</f>
        <v>0.375</v>
      </c>
      <c r="S94">
        <f>COUNTIFS(Data!$H$2:$H$66, "&lt;2000", Data!$M$2:$M$66, "&lt;"&amp;'Cumulative distributions'!$A94)/COUNTIFS(Data!$M$2:$M$66, "&gt;0", Data!$H$2:$H$66, "&lt;2000")</f>
        <v>0.83333333333333337</v>
      </c>
      <c r="T94">
        <f>COUNTIFS(Data!$H$2:$H$66, "&gt;1999", Data!$M$2:$M$66, "&lt;"&amp;'Cumulative distributions'!$A94)/COUNTIFS(Data!$M$2:$M$66, "&gt;0", Data!$H$2:$H$66, "&gt;1999")</f>
        <v>0.625</v>
      </c>
      <c r="V94">
        <f>COUNTIFS(Data!$AD$2:$AD$66, 1, Data!$H$2:$H$66, "&gt;1999", Data!$M$2:$M$66, "&lt;"&amp;'Cumulative distributions'!$A94)/COUNTIFS(Data!$M$2:$M$66, "&gt;0", Data!$AD$2:$AD$66, 1, Data!$H$2:$H$66, "&gt;1999")</f>
        <v>0.59090909090909094</v>
      </c>
      <c r="W94">
        <f>COUNTIFS(Data!$AD$2:$AD$66, 0, Data!$H$2:$H$66, "&gt;1999", Data!$M$2:$M$66, "&lt;"&amp;'Cumulative distributions'!$A94)/COUNTIFS(Data!$M$2:$M$66, "&gt;0", Data!$AD$2:$AD$66, 0, Data!$H$2:$H$66, "&gt;1999")</f>
        <v>0.72727272727272729</v>
      </c>
      <c r="AH94">
        <f t="shared" si="1"/>
        <v>2026</v>
      </c>
    </row>
    <row r="95" spans="1:34">
      <c r="A95">
        <v>2053</v>
      </c>
      <c r="B95">
        <f>COUNTIF(Data!$M$2:$M$66, "&lt;" &amp; A95)/COUNT(Data!$M$2:$M$66)</f>
        <v>0.7068965517241379</v>
      </c>
      <c r="C95">
        <f>COUNTIF(Data!$L$2:$L$66, "&lt;" &amp; A95)/COUNT(Data!$L$2:$L$66)</f>
        <v>0.77358490566037741</v>
      </c>
      <c r="E95">
        <f>COUNTIFS(Data!$D$2:$D$66, "AI", Data!$H$2:$H$66, "&lt;2000", Data!$M$2:$M$66, "&lt;"&amp;'Cumulative distributions'!$A95)/COUNTIFS(Data!$M$2:$M$66, "&gt;0", Data!$D$2:$D$66, "AI", Data!$H$2:$H$66, "&lt;2000")</f>
        <v>1</v>
      </c>
      <c r="F95">
        <f>COUNTIFS(Data!$D$2:$D$66, "AI", Data!$H$2:$H$66, "&gt;1999", Data!$M$2:$M$66, "&lt;"&amp;'Cumulative distributions'!$A95)/COUNTIFS(Data!$M$2:$M$66, "&gt;0", Data!$D$2:$D$66, "AI", Data!$H$2:$H$66, "&gt;1999")</f>
        <v>0.53333333333333333</v>
      </c>
      <c r="G95" t="e">
        <f>COUNTIFS(Data!$D$2:$D$66, "AGI", Data!$H$2:$H$66, "&lt;2000", Data!$M$2:$M$66, "&lt;"&amp;'Cumulative distributions'!$A95)/COUNTIFS(Data!$M$2:$M$66, "&gt;0", Data!$D$2:$D$66, "AGI", Data!$H$2:$H$66, "&lt;2000")</f>
        <v>#DIV/0!</v>
      </c>
      <c r="H95">
        <f>COUNTIFS(Data!$D$2:$D$66, "AGI", Data!$H$2:$H$66, "&gt;1999", Data!$M$2:$M$66, "&lt;"&amp;'Cumulative distributions'!$A95)/COUNTIFS(Data!$M$2:$M$66, "&gt;0", Data!$D$2:$D$66, "AGI", Data!$H$2:$H$66, "&gt;1999")</f>
        <v>0.92307692307692313</v>
      </c>
      <c r="I95">
        <f>COUNTIFS(Data!$D$2:$D$66, "Futurist", Data!$H$2:$H$66, "&lt;2000", Data!$M$2:$M$66, "&lt;"&amp;'Cumulative distributions'!$A95)/COUNTIFS(Data!$M$2:$M$66, "&gt;0", Data!$D$2:$D$66, "Futurist", Data!$H$2:$H$66, "&lt;2000")</f>
        <v>0.75</v>
      </c>
      <c r="J95">
        <f>COUNTIFS(Data!$D$2:$D$66, "Futurist", Data!$H$2:$H$66, "&gt;1999", Data!$M$2:$M$66, "&lt;"&amp;'Cumulative distributions'!$A95)/COUNTIFS(Data!$M$2:$M$66, "&gt;0", Data!$D$2:$D$66, "Futurist", Data!$H$2:$H$66, "&gt;1999")</f>
        <v>0.7142857142857143</v>
      </c>
      <c r="K95">
        <f>COUNTIFS(Data!$D$2:$D$66, "Other", Data!$H$2:$H$66, "&lt;2000", Data!$M$2:$M$66, "&lt;"&amp;'Cumulative distributions'!$A95)/COUNTIFS(Data!$M$2:$M$66, "&gt;0", Data!$D$2:$D$66, "Other", Data!$H$2:$H$66, "&lt;2000")</f>
        <v>0.66666666666666663</v>
      </c>
      <c r="L95">
        <f>COUNTIFS(Data!$D$2:$D$66, "Other", Data!$H$2:$H$66, "&gt;1999", Data!$M$2:$M$66, "&lt;"&amp;'Cumulative distributions'!$A95)/COUNTIFS(Data!$M$2:$M$66, "&gt;0", Data!$D$2:$D$66, "Other", Data!$H$2:$H$66, "&gt;1999")</f>
        <v>0.2</v>
      </c>
      <c r="N95">
        <f>COUNTIFS(Data!$D$2:$D$66, "AGI", Data!$M$2:$M$66, "&lt;"&amp;'Cumulative distributions'!$A95)/COUNTIFS(Data!$M$2:$M$66, "&gt;0", Data!$D$2:$D$66, "AGI")</f>
        <v>0.92307692307692313</v>
      </c>
      <c r="O95">
        <f>COUNTIFS(Data!$D$2:$D$66, "AI", Data!$M$2:$M$66, "&lt;"&amp;'Cumulative distributions'!$A95)/COUNTIFS(Data!$M$2:$M$66, "&gt;0", Data!$D$2:$D$66, "AI")</f>
        <v>0.68181818181818177</v>
      </c>
      <c r="P95">
        <f>COUNTIFS(Data!$D$2:$D$66, "Futurist", Data!$M$2:$M$66, "&lt;"&amp;'Cumulative distributions'!$A95)/COUNTIFS(Data!$M$2:$M$66, "&gt;0", Data!$D$2:$D$66, "Futurist")</f>
        <v>0.73333333333333328</v>
      </c>
      <c r="Q95">
        <f>COUNTIFS(Data!$D$2:$D$66, "Other", Data!$M$2:$M$66, "&lt;"&amp;'Cumulative distributions'!$A95)/COUNTIFS(Data!$M$2:$M$66, "&gt;0", Data!$D$2:$D$66, "Other")</f>
        <v>0.375</v>
      </c>
      <c r="S95">
        <f>COUNTIFS(Data!$H$2:$H$66, "&lt;2000", Data!$M$2:$M$66, "&lt;"&amp;'Cumulative distributions'!$A95)/COUNTIFS(Data!$M$2:$M$66, "&gt;0", Data!$H$2:$H$66, "&lt;2000")</f>
        <v>0.83333333333333337</v>
      </c>
      <c r="T95">
        <f>COUNTIFS(Data!$H$2:$H$66, "&gt;1999", Data!$M$2:$M$66, "&lt;"&amp;'Cumulative distributions'!$A95)/COUNTIFS(Data!$M$2:$M$66, "&gt;0", Data!$H$2:$H$66, "&gt;1999")</f>
        <v>0.65</v>
      </c>
      <c r="V95">
        <f>COUNTIFS(Data!$AD$2:$AD$66, 1, Data!$H$2:$H$66, "&gt;1999", Data!$M$2:$M$66, "&lt;"&amp;'Cumulative distributions'!$A95)/COUNTIFS(Data!$M$2:$M$66, "&gt;0", Data!$AD$2:$AD$66, 1, Data!$H$2:$H$66, "&gt;1999")</f>
        <v>0.63636363636363635</v>
      </c>
      <c r="W95">
        <f>COUNTIFS(Data!$AD$2:$AD$66, 0, Data!$H$2:$H$66, "&gt;1999", Data!$M$2:$M$66, "&lt;"&amp;'Cumulative distributions'!$A95)/COUNTIFS(Data!$M$2:$M$66, "&gt;0", Data!$AD$2:$AD$66, 0, Data!$H$2:$H$66, "&gt;1999")</f>
        <v>0.72727272727272729</v>
      </c>
      <c r="AH95">
        <f t="shared" si="1"/>
        <v>2026</v>
      </c>
    </row>
    <row r="96" spans="1:34">
      <c r="A96">
        <v>2054</v>
      </c>
      <c r="B96">
        <f>COUNTIF(Data!$M$2:$M$66, "&lt;" &amp; A96)/COUNT(Data!$M$2:$M$66)</f>
        <v>0.7068965517241379</v>
      </c>
      <c r="C96">
        <f>COUNTIF(Data!$L$2:$L$66, "&lt;" &amp; A96)/COUNT(Data!$L$2:$L$66)</f>
        <v>0.77358490566037741</v>
      </c>
      <c r="E96">
        <f>COUNTIFS(Data!$D$2:$D$66, "AI", Data!$H$2:$H$66, "&lt;2000", Data!$M$2:$M$66, "&lt;"&amp;'Cumulative distributions'!$A96)/COUNTIFS(Data!$M$2:$M$66, "&gt;0", Data!$D$2:$D$66, "AI", Data!$H$2:$H$66, "&lt;2000")</f>
        <v>1</v>
      </c>
      <c r="F96">
        <f>COUNTIFS(Data!$D$2:$D$66, "AI", Data!$H$2:$H$66, "&gt;1999", Data!$M$2:$M$66, "&lt;"&amp;'Cumulative distributions'!$A96)/COUNTIFS(Data!$M$2:$M$66, "&gt;0", Data!$D$2:$D$66, "AI", Data!$H$2:$H$66, "&gt;1999")</f>
        <v>0.53333333333333333</v>
      </c>
      <c r="G96" t="e">
        <f>COUNTIFS(Data!$D$2:$D$66, "AGI", Data!$H$2:$H$66, "&lt;2000", Data!$M$2:$M$66, "&lt;"&amp;'Cumulative distributions'!$A96)/COUNTIFS(Data!$M$2:$M$66, "&gt;0", Data!$D$2:$D$66, "AGI", Data!$H$2:$H$66, "&lt;2000")</f>
        <v>#DIV/0!</v>
      </c>
      <c r="H96">
        <f>COUNTIFS(Data!$D$2:$D$66, "AGI", Data!$H$2:$H$66, "&gt;1999", Data!$M$2:$M$66, "&lt;"&amp;'Cumulative distributions'!$A96)/COUNTIFS(Data!$M$2:$M$66, "&gt;0", Data!$D$2:$D$66, "AGI", Data!$H$2:$H$66, "&gt;1999")</f>
        <v>0.92307692307692313</v>
      </c>
      <c r="I96">
        <f>COUNTIFS(Data!$D$2:$D$66, "Futurist", Data!$H$2:$H$66, "&lt;2000", Data!$M$2:$M$66, "&lt;"&amp;'Cumulative distributions'!$A96)/COUNTIFS(Data!$M$2:$M$66, "&gt;0", Data!$D$2:$D$66, "Futurist", Data!$H$2:$H$66, "&lt;2000")</f>
        <v>0.75</v>
      </c>
      <c r="J96">
        <f>COUNTIFS(Data!$D$2:$D$66, "Futurist", Data!$H$2:$H$66, "&gt;1999", Data!$M$2:$M$66, "&lt;"&amp;'Cumulative distributions'!$A96)/COUNTIFS(Data!$M$2:$M$66, "&gt;0", Data!$D$2:$D$66, "Futurist", Data!$H$2:$H$66, "&gt;1999")</f>
        <v>0.7142857142857143</v>
      </c>
      <c r="K96">
        <f>COUNTIFS(Data!$D$2:$D$66, "Other", Data!$H$2:$H$66, "&lt;2000", Data!$M$2:$M$66, "&lt;"&amp;'Cumulative distributions'!$A96)/COUNTIFS(Data!$M$2:$M$66, "&gt;0", Data!$D$2:$D$66, "Other", Data!$H$2:$H$66, "&lt;2000")</f>
        <v>0.66666666666666663</v>
      </c>
      <c r="L96">
        <f>COUNTIFS(Data!$D$2:$D$66, "Other", Data!$H$2:$H$66, "&gt;1999", Data!$M$2:$M$66, "&lt;"&amp;'Cumulative distributions'!$A96)/COUNTIFS(Data!$M$2:$M$66, "&gt;0", Data!$D$2:$D$66, "Other", Data!$H$2:$H$66, "&gt;1999")</f>
        <v>0.2</v>
      </c>
      <c r="N96">
        <f>COUNTIFS(Data!$D$2:$D$66, "AGI", Data!$M$2:$M$66, "&lt;"&amp;'Cumulative distributions'!$A96)/COUNTIFS(Data!$M$2:$M$66, "&gt;0", Data!$D$2:$D$66, "AGI")</f>
        <v>0.92307692307692313</v>
      </c>
      <c r="O96">
        <f>COUNTIFS(Data!$D$2:$D$66, "AI", Data!$M$2:$M$66, "&lt;"&amp;'Cumulative distributions'!$A96)/COUNTIFS(Data!$M$2:$M$66, "&gt;0", Data!$D$2:$D$66, "AI")</f>
        <v>0.68181818181818177</v>
      </c>
      <c r="P96">
        <f>COUNTIFS(Data!$D$2:$D$66, "Futurist", Data!$M$2:$M$66, "&lt;"&amp;'Cumulative distributions'!$A96)/COUNTIFS(Data!$M$2:$M$66, "&gt;0", Data!$D$2:$D$66, "Futurist")</f>
        <v>0.73333333333333328</v>
      </c>
      <c r="Q96">
        <f>COUNTIFS(Data!$D$2:$D$66, "Other", Data!$M$2:$M$66, "&lt;"&amp;'Cumulative distributions'!$A96)/COUNTIFS(Data!$M$2:$M$66, "&gt;0", Data!$D$2:$D$66, "Other")</f>
        <v>0.375</v>
      </c>
      <c r="S96">
        <f>COUNTIFS(Data!$H$2:$H$66, "&lt;2000", Data!$M$2:$M$66, "&lt;"&amp;'Cumulative distributions'!$A96)/COUNTIFS(Data!$M$2:$M$66, "&gt;0", Data!$H$2:$H$66, "&lt;2000")</f>
        <v>0.83333333333333337</v>
      </c>
      <c r="T96">
        <f>COUNTIFS(Data!$H$2:$H$66, "&gt;1999", Data!$M$2:$M$66, "&lt;"&amp;'Cumulative distributions'!$A96)/COUNTIFS(Data!$M$2:$M$66, "&gt;0", Data!$H$2:$H$66, "&gt;1999")</f>
        <v>0.65</v>
      </c>
      <c r="V96">
        <f>COUNTIFS(Data!$AD$2:$AD$66, 1, Data!$H$2:$H$66, "&gt;1999", Data!$M$2:$M$66, "&lt;"&amp;'Cumulative distributions'!$A96)/COUNTIFS(Data!$M$2:$M$66, "&gt;0", Data!$AD$2:$AD$66, 1, Data!$H$2:$H$66, "&gt;1999")</f>
        <v>0.63636363636363635</v>
      </c>
      <c r="W96">
        <f>COUNTIFS(Data!$AD$2:$AD$66, 0, Data!$H$2:$H$66, "&gt;1999", Data!$M$2:$M$66, "&lt;"&amp;'Cumulative distributions'!$A96)/COUNTIFS(Data!$M$2:$M$66, "&gt;0", Data!$AD$2:$AD$66, 0, Data!$H$2:$H$66, "&gt;1999")</f>
        <v>0.72727272727272729</v>
      </c>
      <c r="AH96">
        <f t="shared" si="1"/>
        <v>2026</v>
      </c>
    </row>
    <row r="97" spans="1:34">
      <c r="A97">
        <v>2055</v>
      </c>
      <c r="B97">
        <f>COUNTIF(Data!$M$2:$M$66, "&lt;" &amp; A97)/COUNT(Data!$M$2:$M$66)</f>
        <v>0.72413793103448276</v>
      </c>
      <c r="C97">
        <f>COUNTIF(Data!$L$2:$L$66, "&lt;" &amp; A97)/COUNT(Data!$L$2:$L$66)</f>
        <v>0.77358490566037741</v>
      </c>
      <c r="E97">
        <f>COUNTIFS(Data!$D$2:$D$66, "AI", Data!$H$2:$H$66, "&lt;2000", Data!$M$2:$M$66, "&lt;"&amp;'Cumulative distributions'!$A97)/COUNTIFS(Data!$M$2:$M$66, "&gt;0", Data!$D$2:$D$66, "AI", Data!$H$2:$H$66, "&lt;2000")</f>
        <v>1</v>
      </c>
      <c r="F97">
        <f>COUNTIFS(Data!$D$2:$D$66, "AI", Data!$H$2:$H$66, "&gt;1999", Data!$M$2:$M$66, "&lt;"&amp;'Cumulative distributions'!$A97)/COUNTIFS(Data!$M$2:$M$66, "&gt;0", Data!$D$2:$D$66, "AI", Data!$H$2:$H$66, "&gt;1999")</f>
        <v>0.53333333333333333</v>
      </c>
      <c r="G97" t="e">
        <f>COUNTIFS(Data!$D$2:$D$66, "AGI", Data!$H$2:$H$66, "&lt;2000", Data!$M$2:$M$66, "&lt;"&amp;'Cumulative distributions'!$A97)/COUNTIFS(Data!$M$2:$M$66, "&gt;0", Data!$D$2:$D$66, "AGI", Data!$H$2:$H$66, "&lt;2000")</f>
        <v>#DIV/0!</v>
      </c>
      <c r="H97">
        <f>COUNTIFS(Data!$D$2:$D$66, "AGI", Data!$H$2:$H$66, "&gt;1999", Data!$M$2:$M$66, "&lt;"&amp;'Cumulative distributions'!$A97)/COUNTIFS(Data!$M$2:$M$66, "&gt;0", Data!$D$2:$D$66, "AGI", Data!$H$2:$H$66, "&gt;1999")</f>
        <v>0.92307692307692313</v>
      </c>
      <c r="I97">
        <f>COUNTIFS(Data!$D$2:$D$66, "Futurist", Data!$H$2:$H$66, "&lt;2000", Data!$M$2:$M$66, "&lt;"&amp;'Cumulative distributions'!$A97)/COUNTIFS(Data!$M$2:$M$66, "&gt;0", Data!$D$2:$D$66, "Futurist", Data!$H$2:$H$66, "&lt;2000")</f>
        <v>0.75</v>
      </c>
      <c r="J97">
        <f>COUNTIFS(Data!$D$2:$D$66, "Futurist", Data!$H$2:$H$66, "&gt;1999", Data!$M$2:$M$66, "&lt;"&amp;'Cumulative distributions'!$A97)/COUNTIFS(Data!$M$2:$M$66, "&gt;0", Data!$D$2:$D$66, "Futurist", Data!$H$2:$H$66, "&gt;1999")</f>
        <v>0.7142857142857143</v>
      </c>
      <c r="K97">
        <f>COUNTIFS(Data!$D$2:$D$66, "Other", Data!$H$2:$H$66, "&lt;2000", Data!$M$2:$M$66, "&lt;"&amp;'Cumulative distributions'!$A97)/COUNTIFS(Data!$M$2:$M$66, "&gt;0", Data!$D$2:$D$66, "Other", Data!$H$2:$H$66, "&lt;2000")</f>
        <v>0.66666666666666663</v>
      </c>
      <c r="L97">
        <f>COUNTIFS(Data!$D$2:$D$66, "Other", Data!$H$2:$H$66, "&gt;1999", Data!$M$2:$M$66, "&lt;"&amp;'Cumulative distributions'!$A97)/COUNTIFS(Data!$M$2:$M$66, "&gt;0", Data!$D$2:$D$66, "Other", Data!$H$2:$H$66, "&gt;1999")</f>
        <v>0.4</v>
      </c>
      <c r="N97">
        <f>COUNTIFS(Data!$D$2:$D$66, "AGI", Data!$M$2:$M$66, "&lt;"&amp;'Cumulative distributions'!$A97)/COUNTIFS(Data!$M$2:$M$66, "&gt;0", Data!$D$2:$D$66, "AGI")</f>
        <v>0.92307692307692313</v>
      </c>
      <c r="O97">
        <f>COUNTIFS(Data!$D$2:$D$66, "AI", Data!$M$2:$M$66, "&lt;"&amp;'Cumulative distributions'!$A97)/COUNTIFS(Data!$M$2:$M$66, "&gt;0", Data!$D$2:$D$66, "AI")</f>
        <v>0.68181818181818177</v>
      </c>
      <c r="P97">
        <f>COUNTIFS(Data!$D$2:$D$66, "Futurist", Data!$M$2:$M$66, "&lt;"&amp;'Cumulative distributions'!$A97)/COUNTIFS(Data!$M$2:$M$66, "&gt;0", Data!$D$2:$D$66, "Futurist")</f>
        <v>0.73333333333333328</v>
      </c>
      <c r="Q97">
        <f>COUNTIFS(Data!$D$2:$D$66, "Other", Data!$M$2:$M$66, "&lt;"&amp;'Cumulative distributions'!$A97)/COUNTIFS(Data!$M$2:$M$66, "&gt;0", Data!$D$2:$D$66, "Other")</f>
        <v>0.5</v>
      </c>
      <c r="S97">
        <f>COUNTIFS(Data!$H$2:$H$66, "&lt;2000", Data!$M$2:$M$66, "&lt;"&amp;'Cumulative distributions'!$A97)/COUNTIFS(Data!$M$2:$M$66, "&gt;0", Data!$H$2:$H$66, "&lt;2000")</f>
        <v>0.83333333333333337</v>
      </c>
      <c r="T97">
        <f>COUNTIFS(Data!$H$2:$H$66, "&gt;1999", Data!$M$2:$M$66, "&lt;"&amp;'Cumulative distributions'!$A97)/COUNTIFS(Data!$M$2:$M$66, "&gt;0", Data!$H$2:$H$66, "&gt;1999")</f>
        <v>0.67500000000000004</v>
      </c>
      <c r="V97">
        <f>COUNTIFS(Data!$AD$2:$AD$66, 1, Data!$H$2:$H$66, "&gt;1999", Data!$M$2:$M$66, "&lt;"&amp;'Cumulative distributions'!$A97)/COUNTIFS(Data!$M$2:$M$66, "&gt;0", Data!$AD$2:$AD$66, 1, Data!$H$2:$H$66, "&gt;1999")</f>
        <v>0.68181818181818177</v>
      </c>
      <c r="W97">
        <f>COUNTIFS(Data!$AD$2:$AD$66, 0, Data!$H$2:$H$66, "&gt;1999", Data!$M$2:$M$66, "&lt;"&amp;'Cumulative distributions'!$A97)/COUNTIFS(Data!$M$2:$M$66, "&gt;0", Data!$AD$2:$AD$66, 0, Data!$H$2:$H$66, "&gt;1999")</f>
        <v>0.72727272727272729</v>
      </c>
      <c r="AH97">
        <f t="shared" si="1"/>
        <v>2026</v>
      </c>
    </row>
    <row r="98" spans="1:34">
      <c r="A98">
        <v>2056</v>
      </c>
      <c r="B98">
        <f>COUNTIF(Data!$M$2:$M$66, "&lt;" &amp; A98)/COUNT(Data!$M$2:$M$66)</f>
        <v>0.72413793103448276</v>
      </c>
      <c r="C98">
        <f>COUNTIF(Data!$L$2:$L$66, "&lt;" &amp; A98)/COUNT(Data!$L$2:$L$66)</f>
        <v>0.77358490566037741</v>
      </c>
      <c r="E98">
        <f>COUNTIFS(Data!$D$2:$D$66, "AI", Data!$H$2:$H$66, "&lt;2000", Data!$M$2:$M$66, "&lt;"&amp;'Cumulative distributions'!$A98)/COUNTIFS(Data!$M$2:$M$66, "&gt;0", Data!$D$2:$D$66, "AI", Data!$H$2:$H$66, "&lt;2000")</f>
        <v>1</v>
      </c>
      <c r="F98">
        <f>COUNTIFS(Data!$D$2:$D$66, "AI", Data!$H$2:$H$66, "&gt;1999", Data!$M$2:$M$66, "&lt;"&amp;'Cumulative distributions'!$A98)/COUNTIFS(Data!$M$2:$M$66, "&gt;0", Data!$D$2:$D$66, "AI", Data!$H$2:$H$66, "&gt;1999")</f>
        <v>0.53333333333333333</v>
      </c>
      <c r="G98" t="e">
        <f>COUNTIFS(Data!$D$2:$D$66, "AGI", Data!$H$2:$H$66, "&lt;2000", Data!$M$2:$M$66, "&lt;"&amp;'Cumulative distributions'!$A98)/COUNTIFS(Data!$M$2:$M$66, "&gt;0", Data!$D$2:$D$66, "AGI", Data!$H$2:$H$66, "&lt;2000")</f>
        <v>#DIV/0!</v>
      </c>
      <c r="H98">
        <f>COUNTIFS(Data!$D$2:$D$66, "AGI", Data!$H$2:$H$66, "&gt;1999", Data!$M$2:$M$66, "&lt;"&amp;'Cumulative distributions'!$A98)/COUNTIFS(Data!$M$2:$M$66, "&gt;0", Data!$D$2:$D$66, "AGI", Data!$H$2:$H$66, "&gt;1999")</f>
        <v>0.92307692307692313</v>
      </c>
      <c r="I98">
        <f>COUNTIFS(Data!$D$2:$D$66, "Futurist", Data!$H$2:$H$66, "&lt;2000", Data!$M$2:$M$66, "&lt;"&amp;'Cumulative distributions'!$A98)/COUNTIFS(Data!$M$2:$M$66, "&gt;0", Data!$D$2:$D$66, "Futurist", Data!$H$2:$H$66, "&lt;2000")</f>
        <v>0.75</v>
      </c>
      <c r="J98">
        <f>COUNTIFS(Data!$D$2:$D$66, "Futurist", Data!$H$2:$H$66, "&gt;1999", Data!$M$2:$M$66, "&lt;"&amp;'Cumulative distributions'!$A98)/COUNTIFS(Data!$M$2:$M$66, "&gt;0", Data!$D$2:$D$66, "Futurist", Data!$H$2:$H$66, "&gt;1999")</f>
        <v>0.7142857142857143</v>
      </c>
      <c r="K98">
        <f>COUNTIFS(Data!$D$2:$D$66, "Other", Data!$H$2:$H$66, "&lt;2000", Data!$M$2:$M$66, "&lt;"&amp;'Cumulative distributions'!$A98)/COUNTIFS(Data!$M$2:$M$66, "&gt;0", Data!$D$2:$D$66, "Other", Data!$H$2:$H$66, "&lt;2000")</f>
        <v>0.66666666666666663</v>
      </c>
      <c r="L98">
        <f>COUNTIFS(Data!$D$2:$D$66, "Other", Data!$H$2:$H$66, "&gt;1999", Data!$M$2:$M$66, "&lt;"&amp;'Cumulative distributions'!$A98)/COUNTIFS(Data!$M$2:$M$66, "&gt;0", Data!$D$2:$D$66, "Other", Data!$H$2:$H$66, "&gt;1999")</f>
        <v>0.4</v>
      </c>
      <c r="N98">
        <f>COUNTIFS(Data!$D$2:$D$66, "AGI", Data!$M$2:$M$66, "&lt;"&amp;'Cumulative distributions'!$A98)/COUNTIFS(Data!$M$2:$M$66, "&gt;0", Data!$D$2:$D$66, "AGI")</f>
        <v>0.92307692307692313</v>
      </c>
      <c r="O98">
        <f>COUNTIFS(Data!$D$2:$D$66, "AI", Data!$M$2:$M$66, "&lt;"&amp;'Cumulative distributions'!$A98)/COUNTIFS(Data!$M$2:$M$66, "&gt;0", Data!$D$2:$D$66, "AI")</f>
        <v>0.68181818181818177</v>
      </c>
      <c r="P98">
        <f>COUNTIFS(Data!$D$2:$D$66, "Futurist", Data!$M$2:$M$66, "&lt;"&amp;'Cumulative distributions'!$A98)/COUNTIFS(Data!$M$2:$M$66, "&gt;0", Data!$D$2:$D$66, "Futurist")</f>
        <v>0.73333333333333328</v>
      </c>
      <c r="Q98">
        <f>COUNTIFS(Data!$D$2:$D$66, "Other", Data!$M$2:$M$66, "&lt;"&amp;'Cumulative distributions'!$A98)/COUNTIFS(Data!$M$2:$M$66, "&gt;0", Data!$D$2:$D$66, "Other")</f>
        <v>0.5</v>
      </c>
      <c r="S98">
        <f>COUNTIFS(Data!$H$2:$H$66, "&lt;2000", Data!$M$2:$M$66, "&lt;"&amp;'Cumulative distributions'!$A98)/COUNTIFS(Data!$M$2:$M$66, "&gt;0", Data!$H$2:$H$66, "&lt;2000")</f>
        <v>0.83333333333333337</v>
      </c>
      <c r="T98">
        <f>COUNTIFS(Data!$H$2:$H$66, "&gt;1999", Data!$M$2:$M$66, "&lt;"&amp;'Cumulative distributions'!$A98)/COUNTIFS(Data!$M$2:$M$66, "&gt;0", Data!$H$2:$H$66, "&gt;1999")</f>
        <v>0.67500000000000004</v>
      </c>
      <c r="V98">
        <f>COUNTIFS(Data!$AD$2:$AD$66, 1, Data!$H$2:$H$66, "&gt;1999", Data!$M$2:$M$66, "&lt;"&amp;'Cumulative distributions'!$A98)/COUNTIFS(Data!$M$2:$M$66, "&gt;0", Data!$AD$2:$AD$66, 1, Data!$H$2:$H$66, "&gt;1999")</f>
        <v>0.68181818181818177</v>
      </c>
      <c r="W98">
        <f>COUNTIFS(Data!$AD$2:$AD$66, 0, Data!$H$2:$H$66, "&gt;1999", Data!$M$2:$M$66, "&lt;"&amp;'Cumulative distributions'!$A98)/COUNTIFS(Data!$M$2:$M$66, "&gt;0", Data!$AD$2:$AD$66, 0, Data!$H$2:$H$66, "&gt;1999")</f>
        <v>0.72727272727272729</v>
      </c>
      <c r="AH98">
        <f t="shared" si="1"/>
        <v>2026</v>
      </c>
    </row>
    <row r="99" spans="1:34">
      <c r="A99">
        <v>2057</v>
      </c>
      <c r="B99">
        <f>COUNTIF(Data!$M$2:$M$66, "&lt;" &amp; A99)/COUNT(Data!$M$2:$M$66)</f>
        <v>0.72413793103448276</v>
      </c>
      <c r="C99">
        <f>COUNTIF(Data!$L$2:$L$66, "&lt;" &amp; A99)/COUNT(Data!$L$2:$L$66)</f>
        <v>0.77358490566037741</v>
      </c>
      <c r="E99">
        <f>COUNTIFS(Data!$D$2:$D$66, "AI", Data!$H$2:$H$66, "&lt;2000", Data!$M$2:$M$66, "&lt;"&amp;'Cumulative distributions'!$A99)/COUNTIFS(Data!$M$2:$M$66, "&gt;0", Data!$D$2:$D$66, "AI", Data!$H$2:$H$66, "&lt;2000")</f>
        <v>1</v>
      </c>
      <c r="F99">
        <f>COUNTIFS(Data!$D$2:$D$66, "AI", Data!$H$2:$H$66, "&gt;1999", Data!$M$2:$M$66, "&lt;"&amp;'Cumulative distributions'!$A99)/COUNTIFS(Data!$M$2:$M$66, "&gt;0", Data!$D$2:$D$66, "AI", Data!$H$2:$H$66, "&gt;1999")</f>
        <v>0.53333333333333333</v>
      </c>
      <c r="G99" t="e">
        <f>COUNTIFS(Data!$D$2:$D$66, "AGI", Data!$H$2:$H$66, "&lt;2000", Data!$M$2:$M$66, "&lt;"&amp;'Cumulative distributions'!$A99)/COUNTIFS(Data!$M$2:$M$66, "&gt;0", Data!$D$2:$D$66, "AGI", Data!$H$2:$H$66, "&lt;2000")</f>
        <v>#DIV/0!</v>
      </c>
      <c r="H99">
        <f>COUNTIFS(Data!$D$2:$D$66, "AGI", Data!$H$2:$H$66, "&gt;1999", Data!$M$2:$M$66, "&lt;"&amp;'Cumulative distributions'!$A99)/COUNTIFS(Data!$M$2:$M$66, "&gt;0", Data!$D$2:$D$66, "AGI", Data!$H$2:$H$66, "&gt;1999")</f>
        <v>0.92307692307692313</v>
      </c>
      <c r="I99">
        <f>COUNTIFS(Data!$D$2:$D$66, "Futurist", Data!$H$2:$H$66, "&lt;2000", Data!$M$2:$M$66, "&lt;"&amp;'Cumulative distributions'!$A99)/COUNTIFS(Data!$M$2:$M$66, "&gt;0", Data!$D$2:$D$66, "Futurist", Data!$H$2:$H$66, "&lt;2000")</f>
        <v>0.75</v>
      </c>
      <c r="J99">
        <f>COUNTIFS(Data!$D$2:$D$66, "Futurist", Data!$H$2:$H$66, "&gt;1999", Data!$M$2:$M$66, "&lt;"&amp;'Cumulative distributions'!$A99)/COUNTIFS(Data!$M$2:$M$66, "&gt;0", Data!$D$2:$D$66, "Futurist", Data!$H$2:$H$66, "&gt;1999")</f>
        <v>0.7142857142857143</v>
      </c>
      <c r="K99">
        <f>COUNTIFS(Data!$D$2:$D$66, "Other", Data!$H$2:$H$66, "&lt;2000", Data!$M$2:$M$66, "&lt;"&amp;'Cumulative distributions'!$A99)/COUNTIFS(Data!$M$2:$M$66, "&gt;0", Data!$D$2:$D$66, "Other", Data!$H$2:$H$66, "&lt;2000")</f>
        <v>0.66666666666666663</v>
      </c>
      <c r="L99">
        <f>COUNTIFS(Data!$D$2:$D$66, "Other", Data!$H$2:$H$66, "&gt;1999", Data!$M$2:$M$66, "&lt;"&amp;'Cumulative distributions'!$A99)/COUNTIFS(Data!$M$2:$M$66, "&gt;0", Data!$D$2:$D$66, "Other", Data!$H$2:$H$66, "&gt;1999")</f>
        <v>0.4</v>
      </c>
      <c r="N99">
        <f>COUNTIFS(Data!$D$2:$D$66, "AGI", Data!$M$2:$M$66, "&lt;"&amp;'Cumulative distributions'!$A99)/COUNTIFS(Data!$M$2:$M$66, "&gt;0", Data!$D$2:$D$66, "AGI")</f>
        <v>0.92307692307692313</v>
      </c>
      <c r="O99">
        <f>COUNTIFS(Data!$D$2:$D$66, "AI", Data!$M$2:$M$66, "&lt;"&amp;'Cumulative distributions'!$A99)/COUNTIFS(Data!$M$2:$M$66, "&gt;0", Data!$D$2:$D$66, "AI")</f>
        <v>0.68181818181818177</v>
      </c>
      <c r="P99">
        <f>COUNTIFS(Data!$D$2:$D$66, "Futurist", Data!$M$2:$M$66, "&lt;"&amp;'Cumulative distributions'!$A99)/COUNTIFS(Data!$M$2:$M$66, "&gt;0", Data!$D$2:$D$66, "Futurist")</f>
        <v>0.73333333333333328</v>
      </c>
      <c r="Q99">
        <f>COUNTIFS(Data!$D$2:$D$66, "Other", Data!$M$2:$M$66, "&lt;"&amp;'Cumulative distributions'!$A99)/COUNTIFS(Data!$M$2:$M$66, "&gt;0", Data!$D$2:$D$66, "Other")</f>
        <v>0.5</v>
      </c>
      <c r="S99">
        <f>COUNTIFS(Data!$H$2:$H$66, "&lt;2000", Data!$M$2:$M$66, "&lt;"&amp;'Cumulative distributions'!$A99)/COUNTIFS(Data!$M$2:$M$66, "&gt;0", Data!$H$2:$H$66, "&lt;2000")</f>
        <v>0.83333333333333337</v>
      </c>
      <c r="T99">
        <f>COUNTIFS(Data!$H$2:$H$66, "&gt;1999", Data!$M$2:$M$66, "&lt;"&amp;'Cumulative distributions'!$A99)/COUNTIFS(Data!$M$2:$M$66, "&gt;0", Data!$H$2:$H$66, "&gt;1999")</f>
        <v>0.67500000000000004</v>
      </c>
      <c r="V99">
        <f>COUNTIFS(Data!$AD$2:$AD$66, 1, Data!$H$2:$H$66, "&gt;1999", Data!$M$2:$M$66, "&lt;"&amp;'Cumulative distributions'!$A99)/COUNTIFS(Data!$M$2:$M$66, "&gt;0", Data!$AD$2:$AD$66, 1, Data!$H$2:$H$66, "&gt;1999")</f>
        <v>0.68181818181818177</v>
      </c>
      <c r="W99">
        <f>COUNTIFS(Data!$AD$2:$AD$66, 0, Data!$H$2:$H$66, "&gt;1999", Data!$M$2:$M$66, "&lt;"&amp;'Cumulative distributions'!$A99)/COUNTIFS(Data!$M$2:$M$66, "&gt;0", Data!$AD$2:$AD$66, 0, Data!$H$2:$H$66, "&gt;1999")</f>
        <v>0.72727272727272729</v>
      </c>
      <c r="AH99">
        <f t="shared" si="1"/>
        <v>2026</v>
      </c>
    </row>
    <row r="100" spans="1:34">
      <c r="A100">
        <v>2058</v>
      </c>
      <c r="B100">
        <f>COUNTIF(Data!$M$2:$M$66, "&lt;" &amp; A100)/COUNT(Data!$M$2:$M$66)</f>
        <v>0.72413793103448276</v>
      </c>
      <c r="C100">
        <f>COUNTIF(Data!$L$2:$L$66, "&lt;" &amp; A100)/COUNT(Data!$L$2:$L$66)</f>
        <v>0.77358490566037741</v>
      </c>
      <c r="E100">
        <f>COUNTIFS(Data!$D$2:$D$66, "AI", Data!$H$2:$H$66, "&lt;2000", Data!$M$2:$M$66, "&lt;"&amp;'Cumulative distributions'!$A100)/COUNTIFS(Data!$M$2:$M$66, "&gt;0", Data!$D$2:$D$66, "AI", Data!$H$2:$H$66, "&lt;2000")</f>
        <v>1</v>
      </c>
      <c r="F100">
        <f>COUNTIFS(Data!$D$2:$D$66, "AI", Data!$H$2:$H$66, "&gt;1999", Data!$M$2:$M$66, "&lt;"&amp;'Cumulative distributions'!$A100)/COUNTIFS(Data!$M$2:$M$66, "&gt;0", Data!$D$2:$D$66, "AI", Data!$H$2:$H$66, "&gt;1999")</f>
        <v>0.53333333333333333</v>
      </c>
      <c r="G100" t="e">
        <f>COUNTIFS(Data!$D$2:$D$66, "AGI", Data!$H$2:$H$66, "&lt;2000", Data!$M$2:$M$66, "&lt;"&amp;'Cumulative distributions'!$A100)/COUNTIFS(Data!$M$2:$M$66, "&gt;0", Data!$D$2:$D$66, "AGI", Data!$H$2:$H$66, "&lt;2000")</f>
        <v>#DIV/0!</v>
      </c>
      <c r="H100">
        <f>COUNTIFS(Data!$D$2:$D$66, "AGI", Data!$H$2:$H$66, "&gt;1999", Data!$M$2:$M$66, "&lt;"&amp;'Cumulative distributions'!$A100)/COUNTIFS(Data!$M$2:$M$66, "&gt;0", Data!$D$2:$D$66, "AGI", Data!$H$2:$H$66, "&gt;1999")</f>
        <v>0.92307692307692313</v>
      </c>
      <c r="I100">
        <f>COUNTIFS(Data!$D$2:$D$66, "Futurist", Data!$H$2:$H$66, "&lt;2000", Data!$M$2:$M$66, "&lt;"&amp;'Cumulative distributions'!$A100)/COUNTIFS(Data!$M$2:$M$66, "&gt;0", Data!$D$2:$D$66, "Futurist", Data!$H$2:$H$66, "&lt;2000")</f>
        <v>0.75</v>
      </c>
      <c r="J100">
        <f>COUNTIFS(Data!$D$2:$D$66, "Futurist", Data!$H$2:$H$66, "&gt;1999", Data!$M$2:$M$66, "&lt;"&amp;'Cumulative distributions'!$A100)/COUNTIFS(Data!$M$2:$M$66, "&gt;0", Data!$D$2:$D$66, "Futurist", Data!$H$2:$H$66, "&gt;1999")</f>
        <v>0.7142857142857143</v>
      </c>
      <c r="K100">
        <f>COUNTIFS(Data!$D$2:$D$66, "Other", Data!$H$2:$H$66, "&lt;2000", Data!$M$2:$M$66, "&lt;"&amp;'Cumulative distributions'!$A100)/COUNTIFS(Data!$M$2:$M$66, "&gt;0", Data!$D$2:$D$66, "Other", Data!$H$2:$H$66, "&lt;2000")</f>
        <v>0.66666666666666663</v>
      </c>
      <c r="L100">
        <f>COUNTIFS(Data!$D$2:$D$66, "Other", Data!$H$2:$H$66, "&gt;1999", Data!$M$2:$M$66, "&lt;"&amp;'Cumulative distributions'!$A100)/COUNTIFS(Data!$M$2:$M$66, "&gt;0", Data!$D$2:$D$66, "Other", Data!$H$2:$H$66, "&gt;1999")</f>
        <v>0.4</v>
      </c>
      <c r="N100">
        <f>COUNTIFS(Data!$D$2:$D$66, "AGI", Data!$M$2:$M$66, "&lt;"&amp;'Cumulative distributions'!$A100)/COUNTIFS(Data!$M$2:$M$66, "&gt;0", Data!$D$2:$D$66, "AGI")</f>
        <v>0.92307692307692313</v>
      </c>
      <c r="O100">
        <f>COUNTIFS(Data!$D$2:$D$66, "AI", Data!$M$2:$M$66, "&lt;"&amp;'Cumulative distributions'!$A100)/COUNTIFS(Data!$M$2:$M$66, "&gt;0", Data!$D$2:$D$66, "AI")</f>
        <v>0.68181818181818177</v>
      </c>
      <c r="P100">
        <f>COUNTIFS(Data!$D$2:$D$66, "Futurist", Data!$M$2:$M$66, "&lt;"&amp;'Cumulative distributions'!$A100)/COUNTIFS(Data!$M$2:$M$66, "&gt;0", Data!$D$2:$D$66, "Futurist")</f>
        <v>0.73333333333333328</v>
      </c>
      <c r="Q100">
        <f>COUNTIFS(Data!$D$2:$D$66, "Other", Data!$M$2:$M$66, "&lt;"&amp;'Cumulative distributions'!$A100)/COUNTIFS(Data!$M$2:$M$66, "&gt;0", Data!$D$2:$D$66, "Other")</f>
        <v>0.5</v>
      </c>
      <c r="S100">
        <f>COUNTIFS(Data!$H$2:$H$66, "&lt;2000", Data!$M$2:$M$66, "&lt;"&amp;'Cumulative distributions'!$A100)/COUNTIFS(Data!$M$2:$M$66, "&gt;0", Data!$H$2:$H$66, "&lt;2000")</f>
        <v>0.83333333333333337</v>
      </c>
      <c r="T100">
        <f>COUNTIFS(Data!$H$2:$H$66, "&gt;1999", Data!$M$2:$M$66, "&lt;"&amp;'Cumulative distributions'!$A100)/COUNTIFS(Data!$M$2:$M$66, "&gt;0", Data!$H$2:$H$66, "&gt;1999")</f>
        <v>0.67500000000000004</v>
      </c>
      <c r="V100">
        <f>COUNTIFS(Data!$AD$2:$AD$66, 1, Data!$H$2:$H$66, "&gt;1999", Data!$M$2:$M$66, "&lt;"&amp;'Cumulative distributions'!$A100)/COUNTIFS(Data!$M$2:$M$66, "&gt;0", Data!$AD$2:$AD$66, 1, Data!$H$2:$H$66, "&gt;1999")</f>
        <v>0.68181818181818177</v>
      </c>
      <c r="W100">
        <f>COUNTIFS(Data!$AD$2:$AD$66, 0, Data!$H$2:$H$66, "&gt;1999", Data!$M$2:$M$66, "&lt;"&amp;'Cumulative distributions'!$A100)/COUNTIFS(Data!$M$2:$M$66, "&gt;0", Data!$AD$2:$AD$66, 0, Data!$H$2:$H$66, "&gt;1999")</f>
        <v>0.72727272727272729</v>
      </c>
      <c r="AH100">
        <f t="shared" si="1"/>
        <v>2026</v>
      </c>
    </row>
    <row r="101" spans="1:34">
      <c r="A101">
        <v>2059</v>
      </c>
      <c r="B101">
        <f>COUNTIF(Data!$M$2:$M$66, "&lt;" &amp; A101)/COUNT(Data!$M$2:$M$66)</f>
        <v>0.72413793103448276</v>
      </c>
      <c r="C101">
        <f>COUNTIF(Data!$L$2:$L$66, "&lt;" &amp; A101)/COUNT(Data!$L$2:$L$66)</f>
        <v>0.77358490566037741</v>
      </c>
      <c r="E101">
        <f>COUNTIFS(Data!$D$2:$D$66, "AI", Data!$H$2:$H$66, "&lt;2000", Data!$M$2:$M$66, "&lt;"&amp;'Cumulative distributions'!$A101)/COUNTIFS(Data!$M$2:$M$66, "&gt;0", Data!$D$2:$D$66, "AI", Data!$H$2:$H$66, "&lt;2000")</f>
        <v>1</v>
      </c>
      <c r="F101">
        <f>COUNTIFS(Data!$D$2:$D$66, "AI", Data!$H$2:$H$66, "&gt;1999", Data!$M$2:$M$66, "&lt;"&amp;'Cumulative distributions'!$A101)/COUNTIFS(Data!$M$2:$M$66, "&gt;0", Data!$D$2:$D$66, "AI", Data!$H$2:$H$66, "&gt;1999")</f>
        <v>0.53333333333333333</v>
      </c>
      <c r="G101" t="e">
        <f>COUNTIFS(Data!$D$2:$D$66, "AGI", Data!$H$2:$H$66, "&lt;2000", Data!$M$2:$M$66, "&lt;"&amp;'Cumulative distributions'!$A101)/COUNTIFS(Data!$M$2:$M$66, "&gt;0", Data!$D$2:$D$66, "AGI", Data!$H$2:$H$66, "&lt;2000")</f>
        <v>#DIV/0!</v>
      </c>
      <c r="H101">
        <f>COUNTIFS(Data!$D$2:$D$66, "AGI", Data!$H$2:$H$66, "&gt;1999", Data!$M$2:$M$66, "&lt;"&amp;'Cumulative distributions'!$A101)/COUNTIFS(Data!$M$2:$M$66, "&gt;0", Data!$D$2:$D$66, "AGI", Data!$H$2:$H$66, "&gt;1999")</f>
        <v>0.92307692307692313</v>
      </c>
      <c r="I101">
        <f>COUNTIFS(Data!$D$2:$D$66, "Futurist", Data!$H$2:$H$66, "&lt;2000", Data!$M$2:$M$66, "&lt;"&amp;'Cumulative distributions'!$A101)/COUNTIFS(Data!$M$2:$M$66, "&gt;0", Data!$D$2:$D$66, "Futurist", Data!$H$2:$H$66, "&lt;2000")</f>
        <v>0.75</v>
      </c>
      <c r="J101">
        <f>COUNTIFS(Data!$D$2:$D$66, "Futurist", Data!$H$2:$H$66, "&gt;1999", Data!$M$2:$M$66, "&lt;"&amp;'Cumulative distributions'!$A101)/COUNTIFS(Data!$M$2:$M$66, "&gt;0", Data!$D$2:$D$66, "Futurist", Data!$H$2:$H$66, "&gt;1999")</f>
        <v>0.7142857142857143</v>
      </c>
      <c r="K101">
        <f>COUNTIFS(Data!$D$2:$D$66, "Other", Data!$H$2:$H$66, "&lt;2000", Data!$M$2:$M$66, "&lt;"&amp;'Cumulative distributions'!$A101)/COUNTIFS(Data!$M$2:$M$66, "&gt;0", Data!$D$2:$D$66, "Other", Data!$H$2:$H$66, "&lt;2000")</f>
        <v>0.66666666666666663</v>
      </c>
      <c r="L101">
        <f>COUNTIFS(Data!$D$2:$D$66, "Other", Data!$H$2:$H$66, "&gt;1999", Data!$M$2:$M$66, "&lt;"&amp;'Cumulative distributions'!$A101)/COUNTIFS(Data!$M$2:$M$66, "&gt;0", Data!$D$2:$D$66, "Other", Data!$H$2:$H$66, "&gt;1999")</f>
        <v>0.4</v>
      </c>
      <c r="N101">
        <f>COUNTIFS(Data!$D$2:$D$66, "AGI", Data!$M$2:$M$66, "&lt;"&amp;'Cumulative distributions'!$A101)/COUNTIFS(Data!$M$2:$M$66, "&gt;0", Data!$D$2:$D$66, "AGI")</f>
        <v>0.92307692307692313</v>
      </c>
      <c r="O101">
        <f>COUNTIFS(Data!$D$2:$D$66, "AI", Data!$M$2:$M$66, "&lt;"&amp;'Cumulative distributions'!$A101)/COUNTIFS(Data!$M$2:$M$66, "&gt;0", Data!$D$2:$D$66, "AI")</f>
        <v>0.68181818181818177</v>
      </c>
      <c r="P101">
        <f>COUNTIFS(Data!$D$2:$D$66, "Futurist", Data!$M$2:$M$66, "&lt;"&amp;'Cumulative distributions'!$A101)/COUNTIFS(Data!$M$2:$M$66, "&gt;0", Data!$D$2:$D$66, "Futurist")</f>
        <v>0.73333333333333328</v>
      </c>
      <c r="Q101">
        <f>COUNTIFS(Data!$D$2:$D$66, "Other", Data!$M$2:$M$66, "&lt;"&amp;'Cumulative distributions'!$A101)/COUNTIFS(Data!$M$2:$M$66, "&gt;0", Data!$D$2:$D$66, "Other")</f>
        <v>0.5</v>
      </c>
      <c r="S101">
        <f>COUNTIFS(Data!$H$2:$H$66, "&lt;2000", Data!$M$2:$M$66, "&lt;"&amp;'Cumulative distributions'!$A101)/COUNTIFS(Data!$M$2:$M$66, "&gt;0", Data!$H$2:$H$66, "&lt;2000")</f>
        <v>0.83333333333333337</v>
      </c>
      <c r="T101">
        <f>COUNTIFS(Data!$H$2:$H$66, "&gt;1999", Data!$M$2:$M$66, "&lt;"&amp;'Cumulative distributions'!$A101)/COUNTIFS(Data!$M$2:$M$66, "&gt;0", Data!$H$2:$H$66, "&gt;1999")</f>
        <v>0.67500000000000004</v>
      </c>
      <c r="V101">
        <f>COUNTIFS(Data!$AD$2:$AD$66, 1, Data!$H$2:$H$66, "&gt;1999", Data!$M$2:$M$66, "&lt;"&amp;'Cumulative distributions'!$A101)/COUNTIFS(Data!$M$2:$M$66, "&gt;0", Data!$AD$2:$AD$66, 1, Data!$H$2:$H$66, "&gt;1999")</f>
        <v>0.68181818181818177</v>
      </c>
      <c r="W101">
        <f>COUNTIFS(Data!$AD$2:$AD$66, 0, Data!$H$2:$H$66, "&gt;1999", Data!$M$2:$M$66, "&lt;"&amp;'Cumulative distributions'!$A101)/COUNTIFS(Data!$M$2:$M$66, "&gt;0", Data!$AD$2:$AD$66, 0, Data!$H$2:$H$66, "&gt;1999")</f>
        <v>0.72727272727272729</v>
      </c>
      <c r="AH101">
        <f t="shared" si="1"/>
        <v>2026</v>
      </c>
    </row>
    <row r="102" spans="1:34">
      <c r="A102">
        <v>2060</v>
      </c>
      <c r="B102">
        <f>COUNTIF(Data!$M$2:$M$66, "&lt;" &amp; A102)/COUNT(Data!$M$2:$M$66)</f>
        <v>0.72413793103448276</v>
      </c>
      <c r="C102">
        <f>COUNTIF(Data!$L$2:$L$66, "&lt;" &amp; A102)/COUNT(Data!$L$2:$L$66)</f>
        <v>0.77358490566037741</v>
      </c>
      <c r="E102">
        <f>COUNTIFS(Data!$D$2:$D$66, "AI", Data!$H$2:$H$66, "&lt;2000", Data!$M$2:$M$66, "&lt;"&amp;'Cumulative distributions'!$A102)/COUNTIFS(Data!$M$2:$M$66, "&gt;0", Data!$D$2:$D$66, "AI", Data!$H$2:$H$66, "&lt;2000")</f>
        <v>1</v>
      </c>
      <c r="F102">
        <f>COUNTIFS(Data!$D$2:$D$66, "AI", Data!$H$2:$H$66, "&gt;1999", Data!$M$2:$M$66, "&lt;"&amp;'Cumulative distributions'!$A102)/COUNTIFS(Data!$M$2:$M$66, "&gt;0", Data!$D$2:$D$66, "AI", Data!$H$2:$H$66, "&gt;1999")</f>
        <v>0.53333333333333333</v>
      </c>
      <c r="G102" t="e">
        <f>COUNTIFS(Data!$D$2:$D$66, "AGI", Data!$H$2:$H$66, "&lt;2000", Data!$M$2:$M$66, "&lt;"&amp;'Cumulative distributions'!$A102)/COUNTIFS(Data!$M$2:$M$66, "&gt;0", Data!$D$2:$D$66, "AGI", Data!$H$2:$H$66, "&lt;2000")</f>
        <v>#DIV/0!</v>
      </c>
      <c r="H102">
        <f>COUNTIFS(Data!$D$2:$D$66, "AGI", Data!$H$2:$H$66, "&gt;1999", Data!$M$2:$M$66, "&lt;"&amp;'Cumulative distributions'!$A102)/COUNTIFS(Data!$M$2:$M$66, "&gt;0", Data!$D$2:$D$66, "AGI", Data!$H$2:$H$66, "&gt;1999")</f>
        <v>0.92307692307692313</v>
      </c>
      <c r="I102">
        <f>COUNTIFS(Data!$D$2:$D$66, "Futurist", Data!$H$2:$H$66, "&lt;2000", Data!$M$2:$M$66, "&lt;"&amp;'Cumulative distributions'!$A102)/COUNTIFS(Data!$M$2:$M$66, "&gt;0", Data!$D$2:$D$66, "Futurist", Data!$H$2:$H$66, "&lt;2000")</f>
        <v>0.75</v>
      </c>
      <c r="J102">
        <f>COUNTIFS(Data!$D$2:$D$66, "Futurist", Data!$H$2:$H$66, "&gt;1999", Data!$M$2:$M$66, "&lt;"&amp;'Cumulative distributions'!$A102)/COUNTIFS(Data!$M$2:$M$66, "&gt;0", Data!$D$2:$D$66, "Futurist", Data!$H$2:$H$66, "&gt;1999")</f>
        <v>0.7142857142857143</v>
      </c>
      <c r="K102">
        <f>COUNTIFS(Data!$D$2:$D$66, "Other", Data!$H$2:$H$66, "&lt;2000", Data!$M$2:$M$66, "&lt;"&amp;'Cumulative distributions'!$A102)/COUNTIFS(Data!$M$2:$M$66, "&gt;0", Data!$D$2:$D$66, "Other", Data!$H$2:$H$66, "&lt;2000")</f>
        <v>0.66666666666666663</v>
      </c>
      <c r="L102">
        <f>COUNTIFS(Data!$D$2:$D$66, "Other", Data!$H$2:$H$66, "&gt;1999", Data!$M$2:$M$66, "&lt;"&amp;'Cumulative distributions'!$A102)/COUNTIFS(Data!$M$2:$M$66, "&gt;0", Data!$D$2:$D$66, "Other", Data!$H$2:$H$66, "&gt;1999")</f>
        <v>0.4</v>
      </c>
      <c r="N102">
        <f>COUNTIFS(Data!$D$2:$D$66, "AGI", Data!$M$2:$M$66, "&lt;"&amp;'Cumulative distributions'!$A102)/COUNTIFS(Data!$M$2:$M$66, "&gt;0", Data!$D$2:$D$66, "AGI")</f>
        <v>0.92307692307692313</v>
      </c>
      <c r="O102">
        <f>COUNTIFS(Data!$D$2:$D$66, "AI", Data!$M$2:$M$66, "&lt;"&amp;'Cumulative distributions'!$A102)/COUNTIFS(Data!$M$2:$M$66, "&gt;0", Data!$D$2:$D$66, "AI")</f>
        <v>0.68181818181818177</v>
      </c>
      <c r="P102">
        <f>COUNTIFS(Data!$D$2:$D$66, "Futurist", Data!$M$2:$M$66, "&lt;"&amp;'Cumulative distributions'!$A102)/COUNTIFS(Data!$M$2:$M$66, "&gt;0", Data!$D$2:$D$66, "Futurist")</f>
        <v>0.73333333333333328</v>
      </c>
      <c r="Q102">
        <f>COUNTIFS(Data!$D$2:$D$66, "Other", Data!$M$2:$M$66, "&lt;"&amp;'Cumulative distributions'!$A102)/COUNTIFS(Data!$M$2:$M$66, "&gt;0", Data!$D$2:$D$66, "Other")</f>
        <v>0.5</v>
      </c>
      <c r="S102">
        <f>COUNTIFS(Data!$H$2:$H$66, "&lt;2000", Data!$M$2:$M$66, "&lt;"&amp;'Cumulative distributions'!$A102)/COUNTIFS(Data!$M$2:$M$66, "&gt;0", Data!$H$2:$H$66, "&lt;2000")</f>
        <v>0.83333333333333337</v>
      </c>
      <c r="T102">
        <f>COUNTIFS(Data!$H$2:$H$66, "&gt;1999", Data!$M$2:$M$66, "&lt;"&amp;'Cumulative distributions'!$A102)/COUNTIFS(Data!$M$2:$M$66, "&gt;0", Data!$H$2:$H$66, "&gt;1999")</f>
        <v>0.67500000000000004</v>
      </c>
      <c r="V102">
        <f>COUNTIFS(Data!$AD$2:$AD$66, 1, Data!$H$2:$H$66, "&gt;1999", Data!$M$2:$M$66, "&lt;"&amp;'Cumulative distributions'!$A102)/COUNTIFS(Data!$M$2:$M$66, "&gt;0", Data!$AD$2:$AD$66, 1, Data!$H$2:$H$66, "&gt;1999")</f>
        <v>0.68181818181818177</v>
      </c>
      <c r="W102">
        <f>COUNTIFS(Data!$AD$2:$AD$66, 0, Data!$H$2:$H$66, "&gt;1999", Data!$M$2:$M$66, "&lt;"&amp;'Cumulative distributions'!$A102)/COUNTIFS(Data!$M$2:$M$66, "&gt;0", Data!$AD$2:$AD$66, 0, Data!$H$2:$H$66, "&gt;1999")</f>
        <v>0.72727272727272729</v>
      </c>
      <c r="AH102">
        <f t="shared" si="1"/>
        <v>2026</v>
      </c>
    </row>
    <row r="103" spans="1:34">
      <c r="A103">
        <v>2061</v>
      </c>
      <c r="B103">
        <f>COUNTIF(Data!$M$2:$M$66, "&lt;" &amp; A103)/COUNT(Data!$M$2:$M$66)</f>
        <v>0.72413793103448276</v>
      </c>
      <c r="C103">
        <f>COUNTIF(Data!$L$2:$L$66, "&lt;" &amp; A103)/COUNT(Data!$L$2:$L$66)</f>
        <v>0.77358490566037741</v>
      </c>
      <c r="E103">
        <f>COUNTIFS(Data!$D$2:$D$66, "AI", Data!$H$2:$H$66, "&lt;2000", Data!$M$2:$M$66, "&lt;"&amp;'Cumulative distributions'!$A103)/COUNTIFS(Data!$M$2:$M$66, "&gt;0", Data!$D$2:$D$66, "AI", Data!$H$2:$H$66, "&lt;2000")</f>
        <v>1</v>
      </c>
      <c r="F103">
        <f>COUNTIFS(Data!$D$2:$D$66, "AI", Data!$H$2:$H$66, "&gt;1999", Data!$M$2:$M$66, "&lt;"&amp;'Cumulative distributions'!$A103)/COUNTIFS(Data!$M$2:$M$66, "&gt;0", Data!$D$2:$D$66, "AI", Data!$H$2:$H$66, "&gt;1999")</f>
        <v>0.53333333333333333</v>
      </c>
      <c r="G103" t="e">
        <f>COUNTIFS(Data!$D$2:$D$66, "AGI", Data!$H$2:$H$66, "&lt;2000", Data!$M$2:$M$66, "&lt;"&amp;'Cumulative distributions'!$A103)/COUNTIFS(Data!$M$2:$M$66, "&gt;0", Data!$D$2:$D$66, "AGI", Data!$H$2:$H$66, "&lt;2000")</f>
        <v>#DIV/0!</v>
      </c>
      <c r="H103">
        <f>COUNTIFS(Data!$D$2:$D$66, "AGI", Data!$H$2:$H$66, "&gt;1999", Data!$M$2:$M$66, "&lt;"&amp;'Cumulative distributions'!$A103)/COUNTIFS(Data!$M$2:$M$66, "&gt;0", Data!$D$2:$D$66, "AGI", Data!$H$2:$H$66, "&gt;1999")</f>
        <v>0.92307692307692313</v>
      </c>
      <c r="I103">
        <f>COUNTIFS(Data!$D$2:$D$66, "Futurist", Data!$H$2:$H$66, "&lt;2000", Data!$M$2:$M$66, "&lt;"&amp;'Cumulative distributions'!$A103)/COUNTIFS(Data!$M$2:$M$66, "&gt;0", Data!$D$2:$D$66, "Futurist", Data!$H$2:$H$66, "&lt;2000")</f>
        <v>0.75</v>
      </c>
      <c r="J103">
        <f>COUNTIFS(Data!$D$2:$D$66, "Futurist", Data!$H$2:$H$66, "&gt;1999", Data!$M$2:$M$66, "&lt;"&amp;'Cumulative distributions'!$A103)/COUNTIFS(Data!$M$2:$M$66, "&gt;0", Data!$D$2:$D$66, "Futurist", Data!$H$2:$H$66, "&gt;1999")</f>
        <v>0.7142857142857143</v>
      </c>
      <c r="K103">
        <f>COUNTIFS(Data!$D$2:$D$66, "Other", Data!$H$2:$H$66, "&lt;2000", Data!$M$2:$M$66, "&lt;"&amp;'Cumulative distributions'!$A103)/COUNTIFS(Data!$M$2:$M$66, "&gt;0", Data!$D$2:$D$66, "Other", Data!$H$2:$H$66, "&lt;2000")</f>
        <v>0.66666666666666663</v>
      </c>
      <c r="L103">
        <f>COUNTIFS(Data!$D$2:$D$66, "Other", Data!$H$2:$H$66, "&gt;1999", Data!$M$2:$M$66, "&lt;"&amp;'Cumulative distributions'!$A103)/COUNTIFS(Data!$M$2:$M$66, "&gt;0", Data!$D$2:$D$66, "Other", Data!$H$2:$H$66, "&gt;1999")</f>
        <v>0.4</v>
      </c>
      <c r="N103">
        <f>COUNTIFS(Data!$D$2:$D$66, "AGI", Data!$M$2:$M$66, "&lt;"&amp;'Cumulative distributions'!$A103)/COUNTIFS(Data!$M$2:$M$66, "&gt;0", Data!$D$2:$D$66, "AGI")</f>
        <v>0.92307692307692313</v>
      </c>
      <c r="O103">
        <f>COUNTIFS(Data!$D$2:$D$66, "AI", Data!$M$2:$M$66, "&lt;"&amp;'Cumulative distributions'!$A103)/COUNTIFS(Data!$M$2:$M$66, "&gt;0", Data!$D$2:$D$66, "AI")</f>
        <v>0.68181818181818177</v>
      </c>
      <c r="P103">
        <f>COUNTIFS(Data!$D$2:$D$66, "Futurist", Data!$M$2:$M$66, "&lt;"&amp;'Cumulative distributions'!$A103)/COUNTIFS(Data!$M$2:$M$66, "&gt;0", Data!$D$2:$D$66, "Futurist")</f>
        <v>0.73333333333333328</v>
      </c>
      <c r="Q103">
        <f>COUNTIFS(Data!$D$2:$D$66, "Other", Data!$M$2:$M$66, "&lt;"&amp;'Cumulative distributions'!$A103)/COUNTIFS(Data!$M$2:$M$66, "&gt;0", Data!$D$2:$D$66, "Other")</f>
        <v>0.5</v>
      </c>
      <c r="S103">
        <f>COUNTIFS(Data!$H$2:$H$66, "&lt;2000", Data!$M$2:$M$66, "&lt;"&amp;'Cumulative distributions'!$A103)/COUNTIFS(Data!$M$2:$M$66, "&gt;0", Data!$H$2:$H$66, "&lt;2000")</f>
        <v>0.83333333333333337</v>
      </c>
      <c r="T103">
        <f>COUNTIFS(Data!$H$2:$H$66, "&gt;1999", Data!$M$2:$M$66, "&lt;"&amp;'Cumulative distributions'!$A103)/COUNTIFS(Data!$M$2:$M$66, "&gt;0", Data!$H$2:$H$66, "&gt;1999")</f>
        <v>0.67500000000000004</v>
      </c>
      <c r="V103">
        <f>COUNTIFS(Data!$AD$2:$AD$66, 1, Data!$H$2:$H$66, "&gt;1999", Data!$M$2:$M$66, "&lt;"&amp;'Cumulative distributions'!$A103)/COUNTIFS(Data!$M$2:$M$66, "&gt;0", Data!$AD$2:$AD$66, 1, Data!$H$2:$H$66, "&gt;1999")</f>
        <v>0.68181818181818177</v>
      </c>
      <c r="W103">
        <f>COUNTIFS(Data!$AD$2:$AD$66, 0, Data!$H$2:$H$66, "&gt;1999", Data!$M$2:$M$66, "&lt;"&amp;'Cumulative distributions'!$A103)/COUNTIFS(Data!$M$2:$M$66, "&gt;0", Data!$AD$2:$AD$66, 0, Data!$H$2:$H$66, "&gt;1999")</f>
        <v>0.72727272727272729</v>
      </c>
      <c r="AH103">
        <f t="shared" si="1"/>
        <v>2026</v>
      </c>
    </row>
    <row r="104" spans="1:34">
      <c r="A104">
        <v>2062</v>
      </c>
      <c r="B104">
        <f>COUNTIF(Data!$M$2:$M$66, "&lt;" &amp; A104)/COUNT(Data!$M$2:$M$66)</f>
        <v>0.74137931034482762</v>
      </c>
      <c r="C104">
        <f>COUNTIF(Data!$L$2:$L$66, "&lt;" &amp; A104)/COUNT(Data!$L$2:$L$66)</f>
        <v>0.77358490566037741</v>
      </c>
      <c r="E104">
        <f>COUNTIFS(Data!$D$2:$D$66, "AI", Data!$H$2:$H$66, "&lt;2000", Data!$M$2:$M$66, "&lt;"&amp;'Cumulative distributions'!$A104)/COUNTIFS(Data!$M$2:$M$66, "&gt;0", Data!$D$2:$D$66, "AI", Data!$H$2:$H$66, "&lt;2000")</f>
        <v>1</v>
      </c>
      <c r="F104">
        <f>COUNTIFS(Data!$D$2:$D$66, "AI", Data!$H$2:$H$66, "&gt;1999", Data!$M$2:$M$66, "&lt;"&amp;'Cumulative distributions'!$A104)/COUNTIFS(Data!$M$2:$M$66, "&gt;0", Data!$D$2:$D$66, "AI", Data!$H$2:$H$66, "&gt;1999")</f>
        <v>0.53333333333333333</v>
      </c>
      <c r="G104" t="e">
        <f>COUNTIFS(Data!$D$2:$D$66, "AGI", Data!$H$2:$H$66, "&lt;2000", Data!$M$2:$M$66, "&lt;"&amp;'Cumulative distributions'!$A104)/COUNTIFS(Data!$M$2:$M$66, "&gt;0", Data!$D$2:$D$66, "AGI", Data!$H$2:$H$66, "&lt;2000")</f>
        <v>#DIV/0!</v>
      </c>
      <c r="H104">
        <f>COUNTIFS(Data!$D$2:$D$66, "AGI", Data!$H$2:$H$66, "&gt;1999", Data!$M$2:$M$66, "&lt;"&amp;'Cumulative distributions'!$A104)/COUNTIFS(Data!$M$2:$M$66, "&gt;0", Data!$D$2:$D$66, "AGI", Data!$H$2:$H$66, "&gt;1999")</f>
        <v>0.92307692307692313</v>
      </c>
      <c r="I104">
        <f>COUNTIFS(Data!$D$2:$D$66, "Futurist", Data!$H$2:$H$66, "&lt;2000", Data!$M$2:$M$66, "&lt;"&amp;'Cumulative distributions'!$A104)/COUNTIFS(Data!$M$2:$M$66, "&gt;0", Data!$D$2:$D$66, "Futurist", Data!$H$2:$H$66, "&lt;2000")</f>
        <v>0.75</v>
      </c>
      <c r="J104">
        <f>COUNTIFS(Data!$D$2:$D$66, "Futurist", Data!$H$2:$H$66, "&gt;1999", Data!$M$2:$M$66, "&lt;"&amp;'Cumulative distributions'!$A104)/COUNTIFS(Data!$M$2:$M$66, "&gt;0", Data!$D$2:$D$66, "Futurist", Data!$H$2:$H$66, "&gt;1999")</f>
        <v>0.8571428571428571</v>
      </c>
      <c r="K104">
        <f>COUNTIFS(Data!$D$2:$D$66, "Other", Data!$H$2:$H$66, "&lt;2000", Data!$M$2:$M$66, "&lt;"&amp;'Cumulative distributions'!$A104)/COUNTIFS(Data!$M$2:$M$66, "&gt;0", Data!$D$2:$D$66, "Other", Data!$H$2:$H$66, "&lt;2000")</f>
        <v>0.66666666666666663</v>
      </c>
      <c r="L104">
        <f>COUNTIFS(Data!$D$2:$D$66, "Other", Data!$H$2:$H$66, "&gt;1999", Data!$M$2:$M$66, "&lt;"&amp;'Cumulative distributions'!$A104)/COUNTIFS(Data!$M$2:$M$66, "&gt;0", Data!$D$2:$D$66, "Other", Data!$H$2:$H$66, "&gt;1999")</f>
        <v>0.4</v>
      </c>
      <c r="N104">
        <f>COUNTIFS(Data!$D$2:$D$66, "AGI", Data!$M$2:$M$66, "&lt;"&amp;'Cumulative distributions'!$A104)/COUNTIFS(Data!$M$2:$M$66, "&gt;0", Data!$D$2:$D$66, "AGI")</f>
        <v>0.92307692307692313</v>
      </c>
      <c r="O104">
        <f>COUNTIFS(Data!$D$2:$D$66, "AI", Data!$M$2:$M$66, "&lt;"&amp;'Cumulative distributions'!$A104)/COUNTIFS(Data!$M$2:$M$66, "&gt;0", Data!$D$2:$D$66, "AI")</f>
        <v>0.68181818181818177</v>
      </c>
      <c r="P104">
        <f>COUNTIFS(Data!$D$2:$D$66, "Futurist", Data!$M$2:$M$66, "&lt;"&amp;'Cumulative distributions'!$A104)/COUNTIFS(Data!$M$2:$M$66, "&gt;0", Data!$D$2:$D$66, "Futurist")</f>
        <v>0.8</v>
      </c>
      <c r="Q104">
        <f>COUNTIFS(Data!$D$2:$D$66, "Other", Data!$M$2:$M$66, "&lt;"&amp;'Cumulative distributions'!$A104)/COUNTIFS(Data!$M$2:$M$66, "&gt;0", Data!$D$2:$D$66, "Other")</f>
        <v>0.5</v>
      </c>
      <c r="S104">
        <f>COUNTIFS(Data!$H$2:$H$66, "&lt;2000", Data!$M$2:$M$66, "&lt;"&amp;'Cumulative distributions'!$A104)/COUNTIFS(Data!$M$2:$M$66, "&gt;0", Data!$H$2:$H$66, "&lt;2000")</f>
        <v>0.83333333333333337</v>
      </c>
      <c r="T104">
        <f>COUNTIFS(Data!$H$2:$H$66, "&gt;1999", Data!$M$2:$M$66, "&lt;"&amp;'Cumulative distributions'!$A104)/COUNTIFS(Data!$M$2:$M$66, "&gt;0", Data!$H$2:$H$66, "&gt;1999")</f>
        <v>0.7</v>
      </c>
      <c r="V104">
        <f>COUNTIFS(Data!$AD$2:$AD$66, 1, Data!$H$2:$H$66, "&gt;1999", Data!$M$2:$M$66, "&lt;"&amp;'Cumulative distributions'!$A104)/COUNTIFS(Data!$M$2:$M$66, "&gt;0", Data!$AD$2:$AD$66, 1, Data!$H$2:$H$66, "&gt;1999")</f>
        <v>0.72727272727272729</v>
      </c>
      <c r="W104">
        <f>COUNTIFS(Data!$AD$2:$AD$66, 0, Data!$H$2:$H$66, "&gt;1999", Data!$M$2:$M$66, "&lt;"&amp;'Cumulative distributions'!$A104)/COUNTIFS(Data!$M$2:$M$66, "&gt;0", Data!$AD$2:$AD$66, 0, Data!$H$2:$H$66, "&gt;1999")</f>
        <v>0.72727272727272729</v>
      </c>
      <c r="AH104">
        <f t="shared" si="1"/>
        <v>2026</v>
      </c>
    </row>
    <row r="105" spans="1:34">
      <c r="A105">
        <v>2063</v>
      </c>
      <c r="B105">
        <f>COUNTIF(Data!$M$2:$M$66, "&lt;" &amp; A105)/COUNT(Data!$M$2:$M$66)</f>
        <v>0.77586206896551724</v>
      </c>
      <c r="C105">
        <f>COUNTIF(Data!$L$2:$L$66, "&lt;" &amp; A105)/COUNT(Data!$L$2:$L$66)</f>
        <v>0.81132075471698117</v>
      </c>
      <c r="E105">
        <f>COUNTIFS(Data!$D$2:$D$66, "AI", Data!$H$2:$H$66, "&lt;2000", Data!$M$2:$M$66, "&lt;"&amp;'Cumulative distributions'!$A105)/COUNTIFS(Data!$M$2:$M$66, "&gt;0", Data!$D$2:$D$66, "AI", Data!$H$2:$H$66, "&lt;2000")</f>
        <v>1</v>
      </c>
      <c r="F105">
        <f>COUNTIFS(Data!$D$2:$D$66, "AI", Data!$H$2:$H$66, "&gt;1999", Data!$M$2:$M$66, "&lt;"&amp;'Cumulative distributions'!$A105)/COUNTIFS(Data!$M$2:$M$66, "&gt;0", Data!$D$2:$D$66, "AI", Data!$H$2:$H$66, "&gt;1999")</f>
        <v>0.66666666666666663</v>
      </c>
      <c r="G105" t="e">
        <f>COUNTIFS(Data!$D$2:$D$66, "AGI", Data!$H$2:$H$66, "&lt;2000", Data!$M$2:$M$66, "&lt;"&amp;'Cumulative distributions'!$A105)/COUNTIFS(Data!$M$2:$M$66, "&gt;0", Data!$D$2:$D$66, "AGI", Data!$H$2:$H$66, "&lt;2000")</f>
        <v>#DIV/0!</v>
      </c>
      <c r="H105">
        <f>COUNTIFS(Data!$D$2:$D$66, "AGI", Data!$H$2:$H$66, "&gt;1999", Data!$M$2:$M$66, "&lt;"&amp;'Cumulative distributions'!$A105)/COUNTIFS(Data!$M$2:$M$66, "&gt;0", Data!$D$2:$D$66, "AGI", Data!$H$2:$H$66, "&gt;1999")</f>
        <v>0.92307692307692313</v>
      </c>
      <c r="I105">
        <f>COUNTIFS(Data!$D$2:$D$66, "Futurist", Data!$H$2:$H$66, "&lt;2000", Data!$M$2:$M$66, "&lt;"&amp;'Cumulative distributions'!$A105)/COUNTIFS(Data!$M$2:$M$66, "&gt;0", Data!$D$2:$D$66, "Futurist", Data!$H$2:$H$66, "&lt;2000")</f>
        <v>0.75</v>
      </c>
      <c r="J105">
        <f>COUNTIFS(Data!$D$2:$D$66, "Futurist", Data!$H$2:$H$66, "&gt;1999", Data!$M$2:$M$66, "&lt;"&amp;'Cumulative distributions'!$A105)/COUNTIFS(Data!$M$2:$M$66, "&gt;0", Data!$D$2:$D$66, "Futurist", Data!$H$2:$H$66, "&gt;1999")</f>
        <v>0.8571428571428571</v>
      </c>
      <c r="K105">
        <f>COUNTIFS(Data!$D$2:$D$66, "Other", Data!$H$2:$H$66, "&lt;2000", Data!$M$2:$M$66, "&lt;"&amp;'Cumulative distributions'!$A105)/COUNTIFS(Data!$M$2:$M$66, "&gt;0", Data!$D$2:$D$66, "Other", Data!$H$2:$H$66, "&lt;2000")</f>
        <v>0.66666666666666663</v>
      </c>
      <c r="L105">
        <f>COUNTIFS(Data!$D$2:$D$66, "Other", Data!$H$2:$H$66, "&gt;1999", Data!$M$2:$M$66, "&lt;"&amp;'Cumulative distributions'!$A105)/COUNTIFS(Data!$M$2:$M$66, "&gt;0", Data!$D$2:$D$66, "Other", Data!$H$2:$H$66, "&gt;1999")</f>
        <v>0.4</v>
      </c>
      <c r="N105">
        <f>COUNTIFS(Data!$D$2:$D$66, "AGI", Data!$M$2:$M$66, "&lt;"&amp;'Cumulative distributions'!$A105)/COUNTIFS(Data!$M$2:$M$66, "&gt;0", Data!$D$2:$D$66, "AGI")</f>
        <v>0.92307692307692313</v>
      </c>
      <c r="O105">
        <f>COUNTIFS(Data!$D$2:$D$66, "AI", Data!$M$2:$M$66, "&lt;"&amp;'Cumulative distributions'!$A105)/COUNTIFS(Data!$M$2:$M$66, "&gt;0", Data!$D$2:$D$66, "AI")</f>
        <v>0.77272727272727271</v>
      </c>
      <c r="P105">
        <f>COUNTIFS(Data!$D$2:$D$66, "Futurist", Data!$M$2:$M$66, "&lt;"&amp;'Cumulative distributions'!$A105)/COUNTIFS(Data!$M$2:$M$66, "&gt;0", Data!$D$2:$D$66, "Futurist")</f>
        <v>0.8</v>
      </c>
      <c r="Q105">
        <f>COUNTIFS(Data!$D$2:$D$66, "Other", Data!$M$2:$M$66, "&lt;"&amp;'Cumulative distributions'!$A105)/COUNTIFS(Data!$M$2:$M$66, "&gt;0", Data!$D$2:$D$66, "Other")</f>
        <v>0.5</v>
      </c>
      <c r="S105">
        <f>COUNTIFS(Data!$H$2:$H$66, "&lt;2000", Data!$M$2:$M$66, "&lt;"&amp;'Cumulative distributions'!$A105)/COUNTIFS(Data!$M$2:$M$66, "&gt;0", Data!$H$2:$H$66, "&lt;2000")</f>
        <v>0.83333333333333337</v>
      </c>
      <c r="T105">
        <f>COUNTIFS(Data!$H$2:$H$66, "&gt;1999", Data!$M$2:$M$66, "&lt;"&amp;'Cumulative distributions'!$A105)/COUNTIFS(Data!$M$2:$M$66, "&gt;0", Data!$H$2:$H$66, "&gt;1999")</f>
        <v>0.75</v>
      </c>
      <c r="V105">
        <f>COUNTIFS(Data!$AD$2:$AD$66, 1, Data!$H$2:$H$66, "&gt;1999", Data!$M$2:$M$66, "&lt;"&amp;'Cumulative distributions'!$A105)/COUNTIFS(Data!$M$2:$M$66, "&gt;0", Data!$AD$2:$AD$66, 1, Data!$H$2:$H$66, "&gt;1999")</f>
        <v>0.77272727272727271</v>
      </c>
      <c r="W105">
        <f>COUNTIFS(Data!$AD$2:$AD$66, 0, Data!$H$2:$H$66, "&gt;1999", Data!$M$2:$M$66, "&lt;"&amp;'Cumulative distributions'!$A105)/COUNTIFS(Data!$M$2:$M$66, "&gt;0", Data!$AD$2:$AD$66, 0, Data!$H$2:$H$66, "&gt;1999")</f>
        <v>0.72727272727272729</v>
      </c>
      <c r="AH105">
        <f t="shared" si="1"/>
        <v>2026</v>
      </c>
    </row>
    <row r="106" spans="1:34">
      <c r="A106">
        <v>2064</v>
      </c>
      <c r="B106">
        <f>COUNTIF(Data!$M$2:$M$66, "&lt;" &amp; A106)/COUNT(Data!$M$2:$M$66)</f>
        <v>0.77586206896551724</v>
      </c>
      <c r="C106">
        <f>COUNTIF(Data!$L$2:$L$66, "&lt;" &amp; A106)/COUNT(Data!$L$2:$L$66)</f>
        <v>0.81132075471698117</v>
      </c>
      <c r="E106">
        <f>COUNTIFS(Data!$D$2:$D$66, "AI", Data!$H$2:$H$66, "&lt;2000", Data!$M$2:$M$66, "&lt;"&amp;'Cumulative distributions'!$A106)/COUNTIFS(Data!$M$2:$M$66, "&gt;0", Data!$D$2:$D$66, "AI", Data!$H$2:$H$66, "&lt;2000")</f>
        <v>1</v>
      </c>
      <c r="F106">
        <f>COUNTIFS(Data!$D$2:$D$66, "AI", Data!$H$2:$H$66, "&gt;1999", Data!$M$2:$M$66, "&lt;"&amp;'Cumulative distributions'!$A106)/COUNTIFS(Data!$M$2:$M$66, "&gt;0", Data!$D$2:$D$66, "AI", Data!$H$2:$H$66, "&gt;1999")</f>
        <v>0.66666666666666663</v>
      </c>
      <c r="G106" t="e">
        <f>COUNTIFS(Data!$D$2:$D$66, "AGI", Data!$H$2:$H$66, "&lt;2000", Data!$M$2:$M$66, "&lt;"&amp;'Cumulative distributions'!$A106)/COUNTIFS(Data!$M$2:$M$66, "&gt;0", Data!$D$2:$D$66, "AGI", Data!$H$2:$H$66, "&lt;2000")</f>
        <v>#DIV/0!</v>
      </c>
      <c r="H106">
        <f>COUNTIFS(Data!$D$2:$D$66, "AGI", Data!$H$2:$H$66, "&gt;1999", Data!$M$2:$M$66, "&lt;"&amp;'Cumulative distributions'!$A106)/COUNTIFS(Data!$M$2:$M$66, "&gt;0", Data!$D$2:$D$66, "AGI", Data!$H$2:$H$66, "&gt;1999")</f>
        <v>0.92307692307692313</v>
      </c>
      <c r="I106">
        <f>COUNTIFS(Data!$D$2:$D$66, "Futurist", Data!$H$2:$H$66, "&lt;2000", Data!$M$2:$M$66, "&lt;"&amp;'Cumulative distributions'!$A106)/COUNTIFS(Data!$M$2:$M$66, "&gt;0", Data!$D$2:$D$66, "Futurist", Data!$H$2:$H$66, "&lt;2000")</f>
        <v>0.75</v>
      </c>
      <c r="J106">
        <f>COUNTIFS(Data!$D$2:$D$66, "Futurist", Data!$H$2:$H$66, "&gt;1999", Data!$M$2:$M$66, "&lt;"&amp;'Cumulative distributions'!$A106)/COUNTIFS(Data!$M$2:$M$66, "&gt;0", Data!$D$2:$D$66, "Futurist", Data!$H$2:$H$66, "&gt;1999")</f>
        <v>0.8571428571428571</v>
      </c>
      <c r="K106">
        <f>COUNTIFS(Data!$D$2:$D$66, "Other", Data!$H$2:$H$66, "&lt;2000", Data!$M$2:$M$66, "&lt;"&amp;'Cumulative distributions'!$A106)/COUNTIFS(Data!$M$2:$M$66, "&gt;0", Data!$D$2:$D$66, "Other", Data!$H$2:$H$66, "&lt;2000")</f>
        <v>0.66666666666666663</v>
      </c>
      <c r="L106">
        <f>COUNTIFS(Data!$D$2:$D$66, "Other", Data!$H$2:$H$66, "&gt;1999", Data!$M$2:$M$66, "&lt;"&amp;'Cumulative distributions'!$A106)/COUNTIFS(Data!$M$2:$M$66, "&gt;0", Data!$D$2:$D$66, "Other", Data!$H$2:$H$66, "&gt;1999")</f>
        <v>0.4</v>
      </c>
      <c r="N106">
        <f>COUNTIFS(Data!$D$2:$D$66, "AGI", Data!$M$2:$M$66, "&lt;"&amp;'Cumulative distributions'!$A106)/COUNTIFS(Data!$M$2:$M$66, "&gt;0", Data!$D$2:$D$66, "AGI")</f>
        <v>0.92307692307692313</v>
      </c>
      <c r="O106">
        <f>COUNTIFS(Data!$D$2:$D$66, "AI", Data!$M$2:$M$66, "&lt;"&amp;'Cumulative distributions'!$A106)/COUNTIFS(Data!$M$2:$M$66, "&gt;0", Data!$D$2:$D$66, "AI")</f>
        <v>0.77272727272727271</v>
      </c>
      <c r="P106">
        <f>COUNTIFS(Data!$D$2:$D$66, "Futurist", Data!$M$2:$M$66, "&lt;"&amp;'Cumulative distributions'!$A106)/COUNTIFS(Data!$M$2:$M$66, "&gt;0", Data!$D$2:$D$66, "Futurist")</f>
        <v>0.8</v>
      </c>
      <c r="Q106">
        <f>COUNTIFS(Data!$D$2:$D$66, "Other", Data!$M$2:$M$66, "&lt;"&amp;'Cumulative distributions'!$A106)/COUNTIFS(Data!$M$2:$M$66, "&gt;0", Data!$D$2:$D$66, "Other")</f>
        <v>0.5</v>
      </c>
      <c r="S106">
        <f>COUNTIFS(Data!$H$2:$H$66, "&lt;2000", Data!$M$2:$M$66, "&lt;"&amp;'Cumulative distributions'!$A106)/COUNTIFS(Data!$M$2:$M$66, "&gt;0", Data!$H$2:$H$66, "&lt;2000")</f>
        <v>0.83333333333333337</v>
      </c>
      <c r="T106">
        <f>COUNTIFS(Data!$H$2:$H$66, "&gt;1999", Data!$M$2:$M$66, "&lt;"&amp;'Cumulative distributions'!$A106)/COUNTIFS(Data!$M$2:$M$66, "&gt;0", Data!$H$2:$H$66, "&gt;1999")</f>
        <v>0.75</v>
      </c>
      <c r="V106">
        <f>COUNTIFS(Data!$AD$2:$AD$66, 1, Data!$H$2:$H$66, "&gt;1999", Data!$M$2:$M$66, "&lt;"&amp;'Cumulative distributions'!$A106)/COUNTIFS(Data!$M$2:$M$66, "&gt;0", Data!$AD$2:$AD$66, 1, Data!$H$2:$H$66, "&gt;1999")</f>
        <v>0.77272727272727271</v>
      </c>
      <c r="W106">
        <f>COUNTIFS(Data!$AD$2:$AD$66, 0, Data!$H$2:$H$66, "&gt;1999", Data!$M$2:$M$66, "&lt;"&amp;'Cumulative distributions'!$A106)/COUNTIFS(Data!$M$2:$M$66, "&gt;0", Data!$AD$2:$AD$66, 0, Data!$H$2:$H$66, "&gt;1999")</f>
        <v>0.72727272727272729</v>
      </c>
      <c r="AH106">
        <f t="shared" si="1"/>
        <v>2026</v>
      </c>
    </row>
    <row r="107" spans="1:34">
      <c r="A107">
        <v>2065</v>
      </c>
      <c r="B107">
        <f>COUNTIF(Data!$M$2:$M$66, "&lt;" &amp; A107)/COUNT(Data!$M$2:$M$66)</f>
        <v>0.77586206896551724</v>
      </c>
      <c r="C107">
        <f>COUNTIF(Data!$L$2:$L$66, "&lt;" &amp; A107)/COUNT(Data!$L$2:$L$66)</f>
        <v>0.81132075471698117</v>
      </c>
      <c r="E107">
        <f>COUNTIFS(Data!$D$2:$D$66, "AI", Data!$H$2:$H$66, "&lt;2000", Data!$M$2:$M$66, "&lt;"&amp;'Cumulative distributions'!$A107)/COUNTIFS(Data!$M$2:$M$66, "&gt;0", Data!$D$2:$D$66, "AI", Data!$H$2:$H$66, "&lt;2000")</f>
        <v>1</v>
      </c>
      <c r="F107">
        <f>COUNTIFS(Data!$D$2:$D$66, "AI", Data!$H$2:$H$66, "&gt;1999", Data!$M$2:$M$66, "&lt;"&amp;'Cumulative distributions'!$A107)/COUNTIFS(Data!$M$2:$M$66, "&gt;0", Data!$D$2:$D$66, "AI", Data!$H$2:$H$66, "&gt;1999")</f>
        <v>0.66666666666666663</v>
      </c>
      <c r="G107" t="e">
        <f>COUNTIFS(Data!$D$2:$D$66, "AGI", Data!$H$2:$H$66, "&lt;2000", Data!$M$2:$M$66, "&lt;"&amp;'Cumulative distributions'!$A107)/COUNTIFS(Data!$M$2:$M$66, "&gt;0", Data!$D$2:$D$66, "AGI", Data!$H$2:$H$66, "&lt;2000")</f>
        <v>#DIV/0!</v>
      </c>
      <c r="H107">
        <f>COUNTIFS(Data!$D$2:$D$66, "AGI", Data!$H$2:$H$66, "&gt;1999", Data!$M$2:$M$66, "&lt;"&amp;'Cumulative distributions'!$A107)/COUNTIFS(Data!$M$2:$M$66, "&gt;0", Data!$D$2:$D$66, "AGI", Data!$H$2:$H$66, "&gt;1999")</f>
        <v>0.92307692307692313</v>
      </c>
      <c r="I107">
        <f>COUNTIFS(Data!$D$2:$D$66, "Futurist", Data!$H$2:$H$66, "&lt;2000", Data!$M$2:$M$66, "&lt;"&amp;'Cumulative distributions'!$A107)/COUNTIFS(Data!$M$2:$M$66, "&gt;0", Data!$D$2:$D$66, "Futurist", Data!$H$2:$H$66, "&lt;2000")</f>
        <v>0.75</v>
      </c>
      <c r="J107">
        <f>COUNTIFS(Data!$D$2:$D$66, "Futurist", Data!$H$2:$H$66, "&gt;1999", Data!$M$2:$M$66, "&lt;"&amp;'Cumulative distributions'!$A107)/COUNTIFS(Data!$M$2:$M$66, "&gt;0", Data!$D$2:$D$66, "Futurist", Data!$H$2:$H$66, "&gt;1999")</f>
        <v>0.8571428571428571</v>
      </c>
      <c r="K107">
        <f>COUNTIFS(Data!$D$2:$D$66, "Other", Data!$H$2:$H$66, "&lt;2000", Data!$M$2:$M$66, "&lt;"&amp;'Cumulative distributions'!$A107)/COUNTIFS(Data!$M$2:$M$66, "&gt;0", Data!$D$2:$D$66, "Other", Data!$H$2:$H$66, "&lt;2000")</f>
        <v>0.66666666666666663</v>
      </c>
      <c r="L107">
        <f>COUNTIFS(Data!$D$2:$D$66, "Other", Data!$H$2:$H$66, "&gt;1999", Data!$M$2:$M$66, "&lt;"&amp;'Cumulative distributions'!$A107)/COUNTIFS(Data!$M$2:$M$66, "&gt;0", Data!$D$2:$D$66, "Other", Data!$H$2:$H$66, "&gt;1999")</f>
        <v>0.4</v>
      </c>
      <c r="N107">
        <f>COUNTIFS(Data!$D$2:$D$66, "AGI", Data!$M$2:$M$66, "&lt;"&amp;'Cumulative distributions'!$A107)/COUNTIFS(Data!$M$2:$M$66, "&gt;0", Data!$D$2:$D$66, "AGI")</f>
        <v>0.92307692307692313</v>
      </c>
      <c r="O107">
        <f>COUNTIFS(Data!$D$2:$D$66, "AI", Data!$M$2:$M$66, "&lt;"&amp;'Cumulative distributions'!$A107)/COUNTIFS(Data!$M$2:$M$66, "&gt;0", Data!$D$2:$D$66, "AI")</f>
        <v>0.77272727272727271</v>
      </c>
      <c r="P107">
        <f>COUNTIFS(Data!$D$2:$D$66, "Futurist", Data!$M$2:$M$66, "&lt;"&amp;'Cumulative distributions'!$A107)/COUNTIFS(Data!$M$2:$M$66, "&gt;0", Data!$D$2:$D$66, "Futurist")</f>
        <v>0.8</v>
      </c>
      <c r="Q107">
        <f>COUNTIFS(Data!$D$2:$D$66, "Other", Data!$M$2:$M$66, "&lt;"&amp;'Cumulative distributions'!$A107)/COUNTIFS(Data!$M$2:$M$66, "&gt;0", Data!$D$2:$D$66, "Other")</f>
        <v>0.5</v>
      </c>
      <c r="S107">
        <f>COUNTIFS(Data!$H$2:$H$66, "&lt;2000", Data!$M$2:$M$66, "&lt;"&amp;'Cumulative distributions'!$A107)/COUNTIFS(Data!$M$2:$M$66, "&gt;0", Data!$H$2:$H$66, "&lt;2000")</f>
        <v>0.83333333333333337</v>
      </c>
      <c r="T107">
        <f>COUNTIFS(Data!$H$2:$H$66, "&gt;1999", Data!$M$2:$M$66, "&lt;"&amp;'Cumulative distributions'!$A107)/COUNTIFS(Data!$M$2:$M$66, "&gt;0", Data!$H$2:$H$66, "&gt;1999")</f>
        <v>0.75</v>
      </c>
      <c r="V107">
        <f>COUNTIFS(Data!$AD$2:$AD$66, 1, Data!$H$2:$H$66, "&gt;1999", Data!$M$2:$M$66, "&lt;"&amp;'Cumulative distributions'!$A107)/COUNTIFS(Data!$M$2:$M$66, "&gt;0", Data!$AD$2:$AD$66, 1, Data!$H$2:$H$66, "&gt;1999")</f>
        <v>0.77272727272727271</v>
      </c>
      <c r="W107">
        <f>COUNTIFS(Data!$AD$2:$AD$66, 0, Data!$H$2:$H$66, "&gt;1999", Data!$M$2:$M$66, "&lt;"&amp;'Cumulative distributions'!$A107)/COUNTIFS(Data!$M$2:$M$66, "&gt;0", Data!$AD$2:$AD$66, 0, Data!$H$2:$H$66, "&gt;1999")</f>
        <v>0.72727272727272729</v>
      </c>
      <c r="AH107">
        <f t="shared" si="1"/>
        <v>2026</v>
      </c>
    </row>
    <row r="108" spans="1:34">
      <c r="A108">
        <v>2066</v>
      </c>
      <c r="B108">
        <f>COUNTIF(Data!$M$2:$M$66, "&lt;" &amp; A108)/COUNT(Data!$M$2:$M$66)</f>
        <v>0.77586206896551724</v>
      </c>
      <c r="C108">
        <f>COUNTIF(Data!$L$2:$L$66, "&lt;" &amp; A108)/COUNT(Data!$L$2:$L$66)</f>
        <v>0.81132075471698117</v>
      </c>
      <c r="E108">
        <f>COUNTIFS(Data!$D$2:$D$66, "AI", Data!$H$2:$H$66, "&lt;2000", Data!$M$2:$M$66, "&lt;"&amp;'Cumulative distributions'!$A108)/COUNTIFS(Data!$M$2:$M$66, "&gt;0", Data!$D$2:$D$66, "AI", Data!$H$2:$H$66, "&lt;2000")</f>
        <v>1</v>
      </c>
      <c r="F108">
        <f>COUNTIFS(Data!$D$2:$D$66, "AI", Data!$H$2:$H$66, "&gt;1999", Data!$M$2:$M$66, "&lt;"&amp;'Cumulative distributions'!$A108)/COUNTIFS(Data!$M$2:$M$66, "&gt;0", Data!$D$2:$D$66, "AI", Data!$H$2:$H$66, "&gt;1999")</f>
        <v>0.66666666666666663</v>
      </c>
      <c r="G108" t="e">
        <f>COUNTIFS(Data!$D$2:$D$66, "AGI", Data!$H$2:$H$66, "&lt;2000", Data!$M$2:$M$66, "&lt;"&amp;'Cumulative distributions'!$A108)/COUNTIFS(Data!$M$2:$M$66, "&gt;0", Data!$D$2:$D$66, "AGI", Data!$H$2:$H$66, "&lt;2000")</f>
        <v>#DIV/0!</v>
      </c>
      <c r="H108">
        <f>COUNTIFS(Data!$D$2:$D$66, "AGI", Data!$H$2:$H$66, "&gt;1999", Data!$M$2:$M$66, "&lt;"&amp;'Cumulative distributions'!$A108)/COUNTIFS(Data!$M$2:$M$66, "&gt;0", Data!$D$2:$D$66, "AGI", Data!$H$2:$H$66, "&gt;1999")</f>
        <v>0.92307692307692313</v>
      </c>
      <c r="I108">
        <f>COUNTIFS(Data!$D$2:$D$66, "Futurist", Data!$H$2:$H$66, "&lt;2000", Data!$M$2:$M$66, "&lt;"&amp;'Cumulative distributions'!$A108)/COUNTIFS(Data!$M$2:$M$66, "&gt;0", Data!$D$2:$D$66, "Futurist", Data!$H$2:$H$66, "&lt;2000")</f>
        <v>0.75</v>
      </c>
      <c r="J108">
        <f>COUNTIFS(Data!$D$2:$D$66, "Futurist", Data!$H$2:$H$66, "&gt;1999", Data!$M$2:$M$66, "&lt;"&amp;'Cumulative distributions'!$A108)/COUNTIFS(Data!$M$2:$M$66, "&gt;0", Data!$D$2:$D$66, "Futurist", Data!$H$2:$H$66, "&gt;1999")</f>
        <v>0.8571428571428571</v>
      </c>
      <c r="K108">
        <f>COUNTIFS(Data!$D$2:$D$66, "Other", Data!$H$2:$H$66, "&lt;2000", Data!$M$2:$M$66, "&lt;"&amp;'Cumulative distributions'!$A108)/COUNTIFS(Data!$M$2:$M$66, "&gt;0", Data!$D$2:$D$66, "Other", Data!$H$2:$H$66, "&lt;2000")</f>
        <v>0.66666666666666663</v>
      </c>
      <c r="L108">
        <f>COUNTIFS(Data!$D$2:$D$66, "Other", Data!$H$2:$H$66, "&gt;1999", Data!$M$2:$M$66, "&lt;"&amp;'Cumulative distributions'!$A108)/COUNTIFS(Data!$M$2:$M$66, "&gt;0", Data!$D$2:$D$66, "Other", Data!$H$2:$H$66, "&gt;1999")</f>
        <v>0.4</v>
      </c>
      <c r="N108">
        <f>COUNTIFS(Data!$D$2:$D$66, "AGI", Data!$M$2:$M$66, "&lt;"&amp;'Cumulative distributions'!$A108)/COUNTIFS(Data!$M$2:$M$66, "&gt;0", Data!$D$2:$D$66, "AGI")</f>
        <v>0.92307692307692313</v>
      </c>
      <c r="O108">
        <f>COUNTIFS(Data!$D$2:$D$66, "AI", Data!$M$2:$M$66, "&lt;"&amp;'Cumulative distributions'!$A108)/COUNTIFS(Data!$M$2:$M$66, "&gt;0", Data!$D$2:$D$66, "AI")</f>
        <v>0.77272727272727271</v>
      </c>
      <c r="P108">
        <f>COUNTIFS(Data!$D$2:$D$66, "Futurist", Data!$M$2:$M$66, "&lt;"&amp;'Cumulative distributions'!$A108)/COUNTIFS(Data!$M$2:$M$66, "&gt;0", Data!$D$2:$D$66, "Futurist")</f>
        <v>0.8</v>
      </c>
      <c r="Q108">
        <f>COUNTIFS(Data!$D$2:$D$66, "Other", Data!$M$2:$M$66, "&lt;"&amp;'Cumulative distributions'!$A108)/COUNTIFS(Data!$M$2:$M$66, "&gt;0", Data!$D$2:$D$66, "Other")</f>
        <v>0.5</v>
      </c>
      <c r="S108">
        <f>COUNTIFS(Data!$H$2:$H$66, "&lt;2000", Data!$M$2:$M$66, "&lt;"&amp;'Cumulative distributions'!$A108)/COUNTIFS(Data!$M$2:$M$66, "&gt;0", Data!$H$2:$H$66, "&lt;2000")</f>
        <v>0.83333333333333337</v>
      </c>
      <c r="T108">
        <f>COUNTIFS(Data!$H$2:$H$66, "&gt;1999", Data!$M$2:$M$66, "&lt;"&amp;'Cumulative distributions'!$A108)/COUNTIFS(Data!$M$2:$M$66, "&gt;0", Data!$H$2:$H$66, "&gt;1999")</f>
        <v>0.75</v>
      </c>
      <c r="V108">
        <f>COUNTIFS(Data!$AD$2:$AD$66, 1, Data!$H$2:$H$66, "&gt;1999", Data!$M$2:$M$66, "&lt;"&amp;'Cumulative distributions'!$A108)/COUNTIFS(Data!$M$2:$M$66, "&gt;0", Data!$AD$2:$AD$66, 1, Data!$H$2:$H$66, "&gt;1999")</f>
        <v>0.77272727272727271</v>
      </c>
      <c r="W108">
        <f>COUNTIFS(Data!$AD$2:$AD$66, 0, Data!$H$2:$H$66, "&gt;1999", Data!$M$2:$M$66, "&lt;"&amp;'Cumulative distributions'!$A108)/COUNTIFS(Data!$M$2:$M$66, "&gt;0", Data!$AD$2:$AD$66, 0, Data!$H$2:$H$66, "&gt;1999")</f>
        <v>0.72727272727272729</v>
      </c>
      <c r="AH108">
        <f t="shared" si="1"/>
        <v>2026</v>
      </c>
    </row>
    <row r="109" spans="1:34">
      <c r="A109">
        <v>2067</v>
      </c>
      <c r="B109">
        <f>COUNTIF(Data!$M$2:$M$66, "&lt;" &amp; A109)/COUNT(Data!$M$2:$M$66)</f>
        <v>0.77586206896551724</v>
      </c>
      <c r="C109">
        <f>COUNTIF(Data!$L$2:$L$66, "&lt;" &amp; A109)/COUNT(Data!$L$2:$L$66)</f>
        <v>0.81132075471698117</v>
      </c>
      <c r="E109">
        <f>COUNTIFS(Data!$D$2:$D$66, "AI", Data!$H$2:$H$66, "&lt;2000", Data!$M$2:$M$66, "&lt;"&amp;'Cumulative distributions'!$A109)/COUNTIFS(Data!$M$2:$M$66, "&gt;0", Data!$D$2:$D$66, "AI", Data!$H$2:$H$66, "&lt;2000")</f>
        <v>1</v>
      </c>
      <c r="F109">
        <f>COUNTIFS(Data!$D$2:$D$66, "AI", Data!$H$2:$H$66, "&gt;1999", Data!$M$2:$M$66, "&lt;"&amp;'Cumulative distributions'!$A109)/COUNTIFS(Data!$M$2:$M$66, "&gt;0", Data!$D$2:$D$66, "AI", Data!$H$2:$H$66, "&gt;1999")</f>
        <v>0.66666666666666663</v>
      </c>
      <c r="G109" t="e">
        <f>COUNTIFS(Data!$D$2:$D$66, "AGI", Data!$H$2:$H$66, "&lt;2000", Data!$M$2:$M$66, "&lt;"&amp;'Cumulative distributions'!$A109)/COUNTIFS(Data!$M$2:$M$66, "&gt;0", Data!$D$2:$D$66, "AGI", Data!$H$2:$H$66, "&lt;2000")</f>
        <v>#DIV/0!</v>
      </c>
      <c r="H109">
        <f>COUNTIFS(Data!$D$2:$D$66, "AGI", Data!$H$2:$H$66, "&gt;1999", Data!$M$2:$M$66, "&lt;"&amp;'Cumulative distributions'!$A109)/COUNTIFS(Data!$M$2:$M$66, "&gt;0", Data!$D$2:$D$66, "AGI", Data!$H$2:$H$66, "&gt;1999")</f>
        <v>0.92307692307692313</v>
      </c>
      <c r="I109">
        <f>COUNTIFS(Data!$D$2:$D$66, "Futurist", Data!$H$2:$H$66, "&lt;2000", Data!$M$2:$M$66, "&lt;"&amp;'Cumulative distributions'!$A109)/COUNTIFS(Data!$M$2:$M$66, "&gt;0", Data!$D$2:$D$66, "Futurist", Data!$H$2:$H$66, "&lt;2000")</f>
        <v>0.75</v>
      </c>
      <c r="J109">
        <f>COUNTIFS(Data!$D$2:$D$66, "Futurist", Data!$H$2:$H$66, "&gt;1999", Data!$M$2:$M$66, "&lt;"&amp;'Cumulative distributions'!$A109)/COUNTIFS(Data!$M$2:$M$66, "&gt;0", Data!$D$2:$D$66, "Futurist", Data!$H$2:$H$66, "&gt;1999")</f>
        <v>0.8571428571428571</v>
      </c>
      <c r="K109">
        <f>COUNTIFS(Data!$D$2:$D$66, "Other", Data!$H$2:$H$66, "&lt;2000", Data!$M$2:$M$66, "&lt;"&amp;'Cumulative distributions'!$A109)/COUNTIFS(Data!$M$2:$M$66, "&gt;0", Data!$D$2:$D$66, "Other", Data!$H$2:$H$66, "&lt;2000")</f>
        <v>0.66666666666666663</v>
      </c>
      <c r="L109">
        <f>COUNTIFS(Data!$D$2:$D$66, "Other", Data!$H$2:$H$66, "&gt;1999", Data!$M$2:$M$66, "&lt;"&amp;'Cumulative distributions'!$A109)/COUNTIFS(Data!$M$2:$M$66, "&gt;0", Data!$D$2:$D$66, "Other", Data!$H$2:$H$66, "&gt;1999")</f>
        <v>0.4</v>
      </c>
      <c r="N109">
        <f>COUNTIFS(Data!$D$2:$D$66, "AGI", Data!$M$2:$M$66, "&lt;"&amp;'Cumulative distributions'!$A109)/COUNTIFS(Data!$M$2:$M$66, "&gt;0", Data!$D$2:$D$66, "AGI")</f>
        <v>0.92307692307692313</v>
      </c>
      <c r="O109">
        <f>COUNTIFS(Data!$D$2:$D$66, "AI", Data!$M$2:$M$66, "&lt;"&amp;'Cumulative distributions'!$A109)/COUNTIFS(Data!$M$2:$M$66, "&gt;0", Data!$D$2:$D$66, "AI")</f>
        <v>0.77272727272727271</v>
      </c>
      <c r="P109">
        <f>COUNTIFS(Data!$D$2:$D$66, "Futurist", Data!$M$2:$M$66, "&lt;"&amp;'Cumulative distributions'!$A109)/COUNTIFS(Data!$M$2:$M$66, "&gt;0", Data!$D$2:$D$66, "Futurist")</f>
        <v>0.8</v>
      </c>
      <c r="Q109">
        <f>COUNTIFS(Data!$D$2:$D$66, "Other", Data!$M$2:$M$66, "&lt;"&amp;'Cumulative distributions'!$A109)/COUNTIFS(Data!$M$2:$M$66, "&gt;0", Data!$D$2:$D$66, "Other")</f>
        <v>0.5</v>
      </c>
      <c r="S109">
        <f>COUNTIFS(Data!$H$2:$H$66, "&lt;2000", Data!$M$2:$M$66, "&lt;"&amp;'Cumulative distributions'!$A109)/COUNTIFS(Data!$M$2:$M$66, "&gt;0", Data!$H$2:$H$66, "&lt;2000")</f>
        <v>0.83333333333333337</v>
      </c>
      <c r="T109">
        <f>COUNTIFS(Data!$H$2:$H$66, "&gt;1999", Data!$M$2:$M$66, "&lt;"&amp;'Cumulative distributions'!$A109)/COUNTIFS(Data!$M$2:$M$66, "&gt;0", Data!$H$2:$H$66, "&gt;1999")</f>
        <v>0.75</v>
      </c>
      <c r="V109">
        <f>COUNTIFS(Data!$AD$2:$AD$66, 1, Data!$H$2:$H$66, "&gt;1999", Data!$M$2:$M$66, "&lt;"&amp;'Cumulative distributions'!$A109)/COUNTIFS(Data!$M$2:$M$66, "&gt;0", Data!$AD$2:$AD$66, 1, Data!$H$2:$H$66, "&gt;1999")</f>
        <v>0.77272727272727271</v>
      </c>
      <c r="W109">
        <f>COUNTIFS(Data!$AD$2:$AD$66, 0, Data!$H$2:$H$66, "&gt;1999", Data!$M$2:$M$66, "&lt;"&amp;'Cumulative distributions'!$A109)/COUNTIFS(Data!$M$2:$M$66, "&gt;0", Data!$AD$2:$AD$66, 0, Data!$H$2:$H$66, "&gt;1999")</f>
        <v>0.72727272727272729</v>
      </c>
      <c r="AH109">
        <f t="shared" si="1"/>
        <v>2026</v>
      </c>
    </row>
    <row r="110" spans="1:34">
      <c r="A110">
        <v>2068</v>
      </c>
      <c r="B110">
        <f>COUNTIF(Data!$M$2:$M$66, "&lt;" &amp; A110)/COUNT(Data!$M$2:$M$66)</f>
        <v>0.77586206896551724</v>
      </c>
      <c r="C110">
        <f>COUNTIF(Data!$L$2:$L$66, "&lt;" &amp; A110)/COUNT(Data!$L$2:$L$66)</f>
        <v>0.81132075471698117</v>
      </c>
      <c r="E110">
        <f>COUNTIFS(Data!$D$2:$D$66, "AI", Data!$H$2:$H$66, "&lt;2000", Data!$M$2:$M$66, "&lt;"&amp;'Cumulative distributions'!$A110)/COUNTIFS(Data!$M$2:$M$66, "&gt;0", Data!$D$2:$D$66, "AI", Data!$H$2:$H$66, "&lt;2000")</f>
        <v>1</v>
      </c>
      <c r="F110">
        <f>COUNTIFS(Data!$D$2:$D$66, "AI", Data!$H$2:$H$66, "&gt;1999", Data!$M$2:$M$66, "&lt;"&amp;'Cumulative distributions'!$A110)/COUNTIFS(Data!$M$2:$M$66, "&gt;0", Data!$D$2:$D$66, "AI", Data!$H$2:$H$66, "&gt;1999")</f>
        <v>0.66666666666666663</v>
      </c>
      <c r="G110" t="e">
        <f>COUNTIFS(Data!$D$2:$D$66, "AGI", Data!$H$2:$H$66, "&lt;2000", Data!$M$2:$M$66, "&lt;"&amp;'Cumulative distributions'!$A110)/COUNTIFS(Data!$M$2:$M$66, "&gt;0", Data!$D$2:$D$66, "AGI", Data!$H$2:$H$66, "&lt;2000")</f>
        <v>#DIV/0!</v>
      </c>
      <c r="H110">
        <f>COUNTIFS(Data!$D$2:$D$66, "AGI", Data!$H$2:$H$66, "&gt;1999", Data!$M$2:$M$66, "&lt;"&amp;'Cumulative distributions'!$A110)/COUNTIFS(Data!$M$2:$M$66, "&gt;0", Data!$D$2:$D$66, "AGI", Data!$H$2:$H$66, "&gt;1999")</f>
        <v>0.92307692307692313</v>
      </c>
      <c r="I110">
        <f>COUNTIFS(Data!$D$2:$D$66, "Futurist", Data!$H$2:$H$66, "&lt;2000", Data!$M$2:$M$66, "&lt;"&amp;'Cumulative distributions'!$A110)/COUNTIFS(Data!$M$2:$M$66, "&gt;0", Data!$D$2:$D$66, "Futurist", Data!$H$2:$H$66, "&lt;2000")</f>
        <v>0.75</v>
      </c>
      <c r="J110">
        <f>COUNTIFS(Data!$D$2:$D$66, "Futurist", Data!$H$2:$H$66, "&gt;1999", Data!$M$2:$M$66, "&lt;"&amp;'Cumulative distributions'!$A110)/COUNTIFS(Data!$M$2:$M$66, "&gt;0", Data!$D$2:$D$66, "Futurist", Data!$H$2:$H$66, "&gt;1999")</f>
        <v>0.8571428571428571</v>
      </c>
      <c r="K110">
        <f>COUNTIFS(Data!$D$2:$D$66, "Other", Data!$H$2:$H$66, "&lt;2000", Data!$M$2:$M$66, "&lt;"&amp;'Cumulative distributions'!$A110)/COUNTIFS(Data!$M$2:$M$66, "&gt;0", Data!$D$2:$D$66, "Other", Data!$H$2:$H$66, "&lt;2000")</f>
        <v>0.66666666666666663</v>
      </c>
      <c r="L110">
        <f>COUNTIFS(Data!$D$2:$D$66, "Other", Data!$H$2:$H$66, "&gt;1999", Data!$M$2:$M$66, "&lt;"&amp;'Cumulative distributions'!$A110)/COUNTIFS(Data!$M$2:$M$66, "&gt;0", Data!$D$2:$D$66, "Other", Data!$H$2:$H$66, "&gt;1999")</f>
        <v>0.4</v>
      </c>
      <c r="N110">
        <f>COUNTIFS(Data!$D$2:$D$66, "AGI", Data!$M$2:$M$66, "&lt;"&amp;'Cumulative distributions'!$A110)/COUNTIFS(Data!$M$2:$M$66, "&gt;0", Data!$D$2:$D$66, "AGI")</f>
        <v>0.92307692307692313</v>
      </c>
      <c r="O110">
        <f>COUNTIFS(Data!$D$2:$D$66, "AI", Data!$M$2:$M$66, "&lt;"&amp;'Cumulative distributions'!$A110)/COUNTIFS(Data!$M$2:$M$66, "&gt;0", Data!$D$2:$D$66, "AI")</f>
        <v>0.77272727272727271</v>
      </c>
      <c r="P110">
        <f>COUNTIFS(Data!$D$2:$D$66, "Futurist", Data!$M$2:$M$66, "&lt;"&amp;'Cumulative distributions'!$A110)/COUNTIFS(Data!$M$2:$M$66, "&gt;0", Data!$D$2:$D$66, "Futurist")</f>
        <v>0.8</v>
      </c>
      <c r="Q110">
        <f>COUNTIFS(Data!$D$2:$D$66, "Other", Data!$M$2:$M$66, "&lt;"&amp;'Cumulative distributions'!$A110)/COUNTIFS(Data!$M$2:$M$66, "&gt;0", Data!$D$2:$D$66, "Other")</f>
        <v>0.5</v>
      </c>
      <c r="S110">
        <f>COUNTIFS(Data!$H$2:$H$66, "&lt;2000", Data!$M$2:$M$66, "&lt;"&amp;'Cumulative distributions'!$A110)/COUNTIFS(Data!$M$2:$M$66, "&gt;0", Data!$H$2:$H$66, "&lt;2000")</f>
        <v>0.83333333333333337</v>
      </c>
      <c r="T110">
        <f>COUNTIFS(Data!$H$2:$H$66, "&gt;1999", Data!$M$2:$M$66, "&lt;"&amp;'Cumulative distributions'!$A110)/COUNTIFS(Data!$M$2:$M$66, "&gt;0", Data!$H$2:$H$66, "&gt;1999")</f>
        <v>0.75</v>
      </c>
      <c r="V110">
        <f>COUNTIFS(Data!$AD$2:$AD$66, 1, Data!$H$2:$H$66, "&gt;1999", Data!$M$2:$M$66, "&lt;"&amp;'Cumulative distributions'!$A110)/COUNTIFS(Data!$M$2:$M$66, "&gt;0", Data!$AD$2:$AD$66, 1, Data!$H$2:$H$66, "&gt;1999")</f>
        <v>0.77272727272727271</v>
      </c>
      <c r="W110">
        <f>COUNTIFS(Data!$AD$2:$AD$66, 0, Data!$H$2:$H$66, "&gt;1999", Data!$M$2:$M$66, "&lt;"&amp;'Cumulative distributions'!$A110)/COUNTIFS(Data!$M$2:$M$66, "&gt;0", Data!$AD$2:$AD$66, 0, Data!$H$2:$H$66, "&gt;1999")</f>
        <v>0.72727272727272729</v>
      </c>
      <c r="AH110">
        <f t="shared" si="1"/>
        <v>2026</v>
      </c>
    </row>
    <row r="111" spans="1:34">
      <c r="A111">
        <v>2069</v>
      </c>
      <c r="B111">
        <f>COUNTIF(Data!$M$2:$M$66, "&lt;" &amp; A111)/COUNT(Data!$M$2:$M$66)</f>
        <v>0.77586206896551724</v>
      </c>
      <c r="C111">
        <f>COUNTIF(Data!$L$2:$L$66, "&lt;" &amp; A111)/COUNT(Data!$L$2:$L$66)</f>
        <v>0.81132075471698117</v>
      </c>
      <c r="E111">
        <f>COUNTIFS(Data!$D$2:$D$66, "AI", Data!$H$2:$H$66, "&lt;2000", Data!$M$2:$M$66, "&lt;"&amp;'Cumulative distributions'!$A111)/COUNTIFS(Data!$M$2:$M$66, "&gt;0", Data!$D$2:$D$66, "AI", Data!$H$2:$H$66, "&lt;2000")</f>
        <v>1</v>
      </c>
      <c r="F111">
        <f>COUNTIFS(Data!$D$2:$D$66, "AI", Data!$H$2:$H$66, "&gt;1999", Data!$M$2:$M$66, "&lt;"&amp;'Cumulative distributions'!$A111)/COUNTIFS(Data!$M$2:$M$66, "&gt;0", Data!$D$2:$D$66, "AI", Data!$H$2:$H$66, "&gt;1999")</f>
        <v>0.66666666666666663</v>
      </c>
      <c r="G111" t="e">
        <f>COUNTIFS(Data!$D$2:$D$66, "AGI", Data!$H$2:$H$66, "&lt;2000", Data!$M$2:$M$66, "&lt;"&amp;'Cumulative distributions'!$A111)/COUNTIFS(Data!$M$2:$M$66, "&gt;0", Data!$D$2:$D$66, "AGI", Data!$H$2:$H$66, "&lt;2000")</f>
        <v>#DIV/0!</v>
      </c>
      <c r="H111">
        <f>COUNTIFS(Data!$D$2:$D$66, "AGI", Data!$H$2:$H$66, "&gt;1999", Data!$M$2:$M$66, "&lt;"&amp;'Cumulative distributions'!$A111)/COUNTIFS(Data!$M$2:$M$66, "&gt;0", Data!$D$2:$D$66, "AGI", Data!$H$2:$H$66, "&gt;1999")</f>
        <v>0.92307692307692313</v>
      </c>
      <c r="I111">
        <f>COUNTIFS(Data!$D$2:$D$66, "Futurist", Data!$H$2:$H$66, "&lt;2000", Data!$M$2:$M$66, "&lt;"&amp;'Cumulative distributions'!$A111)/COUNTIFS(Data!$M$2:$M$66, "&gt;0", Data!$D$2:$D$66, "Futurist", Data!$H$2:$H$66, "&lt;2000")</f>
        <v>0.75</v>
      </c>
      <c r="J111">
        <f>COUNTIFS(Data!$D$2:$D$66, "Futurist", Data!$H$2:$H$66, "&gt;1999", Data!$M$2:$M$66, "&lt;"&amp;'Cumulative distributions'!$A111)/COUNTIFS(Data!$M$2:$M$66, "&gt;0", Data!$D$2:$D$66, "Futurist", Data!$H$2:$H$66, "&gt;1999")</f>
        <v>0.8571428571428571</v>
      </c>
      <c r="K111">
        <f>COUNTIFS(Data!$D$2:$D$66, "Other", Data!$H$2:$H$66, "&lt;2000", Data!$M$2:$M$66, "&lt;"&amp;'Cumulative distributions'!$A111)/COUNTIFS(Data!$M$2:$M$66, "&gt;0", Data!$D$2:$D$66, "Other", Data!$H$2:$H$66, "&lt;2000")</f>
        <v>0.66666666666666663</v>
      </c>
      <c r="L111">
        <f>COUNTIFS(Data!$D$2:$D$66, "Other", Data!$H$2:$H$66, "&gt;1999", Data!$M$2:$M$66, "&lt;"&amp;'Cumulative distributions'!$A111)/COUNTIFS(Data!$M$2:$M$66, "&gt;0", Data!$D$2:$D$66, "Other", Data!$H$2:$H$66, "&gt;1999")</f>
        <v>0.4</v>
      </c>
      <c r="N111">
        <f>COUNTIFS(Data!$D$2:$D$66, "AGI", Data!$M$2:$M$66, "&lt;"&amp;'Cumulative distributions'!$A111)/COUNTIFS(Data!$M$2:$M$66, "&gt;0", Data!$D$2:$D$66, "AGI")</f>
        <v>0.92307692307692313</v>
      </c>
      <c r="O111">
        <f>COUNTIFS(Data!$D$2:$D$66, "AI", Data!$M$2:$M$66, "&lt;"&amp;'Cumulative distributions'!$A111)/COUNTIFS(Data!$M$2:$M$66, "&gt;0", Data!$D$2:$D$66, "AI")</f>
        <v>0.77272727272727271</v>
      </c>
      <c r="P111">
        <f>COUNTIFS(Data!$D$2:$D$66, "Futurist", Data!$M$2:$M$66, "&lt;"&amp;'Cumulative distributions'!$A111)/COUNTIFS(Data!$M$2:$M$66, "&gt;0", Data!$D$2:$D$66, "Futurist")</f>
        <v>0.8</v>
      </c>
      <c r="Q111">
        <f>COUNTIFS(Data!$D$2:$D$66, "Other", Data!$M$2:$M$66, "&lt;"&amp;'Cumulative distributions'!$A111)/COUNTIFS(Data!$M$2:$M$66, "&gt;0", Data!$D$2:$D$66, "Other")</f>
        <v>0.5</v>
      </c>
      <c r="S111">
        <f>COUNTIFS(Data!$H$2:$H$66, "&lt;2000", Data!$M$2:$M$66, "&lt;"&amp;'Cumulative distributions'!$A111)/COUNTIFS(Data!$M$2:$M$66, "&gt;0", Data!$H$2:$H$66, "&lt;2000")</f>
        <v>0.83333333333333337</v>
      </c>
      <c r="T111">
        <f>COUNTIFS(Data!$H$2:$H$66, "&gt;1999", Data!$M$2:$M$66, "&lt;"&amp;'Cumulative distributions'!$A111)/COUNTIFS(Data!$M$2:$M$66, "&gt;0", Data!$H$2:$H$66, "&gt;1999")</f>
        <v>0.75</v>
      </c>
      <c r="V111">
        <f>COUNTIFS(Data!$AD$2:$AD$66, 1, Data!$H$2:$H$66, "&gt;1999", Data!$M$2:$M$66, "&lt;"&amp;'Cumulative distributions'!$A111)/COUNTIFS(Data!$M$2:$M$66, "&gt;0", Data!$AD$2:$AD$66, 1, Data!$H$2:$H$66, "&gt;1999")</f>
        <v>0.77272727272727271</v>
      </c>
      <c r="W111">
        <f>COUNTIFS(Data!$AD$2:$AD$66, 0, Data!$H$2:$H$66, "&gt;1999", Data!$M$2:$M$66, "&lt;"&amp;'Cumulative distributions'!$A111)/COUNTIFS(Data!$M$2:$M$66, "&gt;0", Data!$AD$2:$AD$66, 0, Data!$H$2:$H$66, "&gt;1999")</f>
        <v>0.72727272727272729</v>
      </c>
      <c r="AH111">
        <f t="shared" si="1"/>
        <v>2026</v>
      </c>
    </row>
    <row r="112" spans="1:34">
      <c r="A112">
        <v>2070</v>
      </c>
      <c r="B112">
        <f>COUNTIF(Data!$M$2:$M$66, "&lt;" &amp; A112)/COUNT(Data!$M$2:$M$66)</f>
        <v>0.77586206896551724</v>
      </c>
      <c r="C112">
        <f>COUNTIF(Data!$L$2:$L$66, "&lt;" &amp; A112)/COUNT(Data!$L$2:$L$66)</f>
        <v>0.81132075471698117</v>
      </c>
      <c r="E112">
        <f>COUNTIFS(Data!$D$2:$D$66, "AI", Data!$H$2:$H$66, "&lt;2000", Data!$M$2:$M$66, "&lt;"&amp;'Cumulative distributions'!$A112)/COUNTIFS(Data!$M$2:$M$66, "&gt;0", Data!$D$2:$D$66, "AI", Data!$H$2:$H$66, "&lt;2000")</f>
        <v>1</v>
      </c>
      <c r="F112">
        <f>COUNTIFS(Data!$D$2:$D$66, "AI", Data!$H$2:$H$66, "&gt;1999", Data!$M$2:$M$66, "&lt;"&amp;'Cumulative distributions'!$A112)/COUNTIFS(Data!$M$2:$M$66, "&gt;0", Data!$D$2:$D$66, "AI", Data!$H$2:$H$66, "&gt;1999")</f>
        <v>0.66666666666666663</v>
      </c>
      <c r="G112" t="e">
        <f>COUNTIFS(Data!$D$2:$D$66, "AGI", Data!$H$2:$H$66, "&lt;2000", Data!$M$2:$M$66, "&lt;"&amp;'Cumulative distributions'!$A112)/COUNTIFS(Data!$M$2:$M$66, "&gt;0", Data!$D$2:$D$66, "AGI", Data!$H$2:$H$66, "&lt;2000")</f>
        <v>#DIV/0!</v>
      </c>
      <c r="H112">
        <f>COUNTIFS(Data!$D$2:$D$66, "AGI", Data!$H$2:$H$66, "&gt;1999", Data!$M$2:$M$66, "&lt;"&amp;'Cumulative distributions'!$A112)/COUNTIFS(Data!$M$2:$M$66, "&gt;0", Data!$D$2:$D$66, "AGI", Data!$H$2:$H$66, "&gt;1999")</f>
        <v>0.92307692307692313</v>
      </c>
      <c r="I112">
        <f>COUNTIFS(Data!$D$2:$D$66, "Futurist", Data!$H$2:$H$66, "&lt;2000", Data!$M$2:$M$66, "&lt;"&amp;'Cumulative distributions'!$A112)/COUNTIFS(Data!$M$2:$M$66, "&gt;0", Data!$D$2:$D$66, "Futurist", Data!$H$2:$H$66, "&lt;2000")</f>
        <v>0.75</v>
      </c>
      <c r="J112">
        <f>COUNTIFS(Data!$D$2:$D$66, "Futurist", Data!$H$2:$H$66, "&gt;1999", Data!$M$2:$M$66, "&lt;"&amp;'Cumulative distributions'!$A112)/COUNTIFS(Data!$M$2:$M$66, "&gt;0", Data!$D$2:$D$66, "Futurist", Data!$H$2:$H$66, "&gt;1999")</f>
        <v>0.8571428571428571</v>
      </c>
      <c r="K112">
        <f>COUNTIFS(Data!$D$2:$D$66, "Other", Data!$H$2:$H$66, "&lt;2000", Data!$M$2:$M$66, "&lt;"&amp;'Cumulative distributions'!$A112)/COUNTIFS(Data!$M$2:$M$66, "&gt;0", Data!$D$2:$D$66, "Other", Data!$H$2:$H$66, "&lt;2000")</f>
        <v>0.66666666666666663</v>
      </c>
      <c r="L112">
        <f>COUNTIFS(Data!$D$2:$D$66, "Other", Data!$H$2:$H$66, "&gt;1999", Data!$M$2:$M$66, "&lt;"&amp;'Cumulative distributions'!$A112)/COUNTIFS(Data!$M$2:$M$66, "&gt;0", Data!$D$2:$D$66, "Other", Data!$H$2:$H$66, "&gt;1999")</f>
        <v>0.4</v>
      </c>
      <c r="N112">
        <f>COUNTIFS(Data!$D$2:$D$66, "AGI", Data!$M$2:$M$66, "&lt;"&amp;'Cumulative distributions'!$A112)/COUNTIFS(Data!$M$2:$M$66, "&gt;0", Data!$D$2:$D$66, "AGI")</f>
        <v>0.92307692307692313</v>
      </c>
      <c r="O112">
        <f>COUNTIFS(Data!$D$2:$D$66, "AI", Data!$M$2:$M$66, "&lt;"&amp;'Cumulative distributions'!$A112)/COUNTIFS(Data!$M$2:$M$66, "&gt;0", Data!$D$2:$D$66, "AI")</f>
        <v>0.77272727272727271</v>
      </c>
      <c r="P112">
        <f>COUNTIFS(Data!$D$2:$D$66, "Futurist", Data!$M$2:$M$66, "&lt;"&amp;'Cumulative distributions'!$A112)/COUNTIFS(Data!$M$2:$M$66, "&gt;0", Data!$D$2:$D$66, "Futurist")</f>
        <v>0.8</v>
      </c>
      <c r="Q112">
        <f>COUNTIFS(Data!$D$2:$D$66, "Other", Data!$M$2:$M$66, "&lt;"&amp;'Cumulative distributions'!$A112)/COUNTIFS(Data!$M$2:$M$66, "&gt;0", Data!$D$2:$D$66, "Other")</f>
        <v>0.5</v>
      </c>
      <c r="S112">
        <f>COUNTIFS(Data!$H$2:$H$66, "&lt;2000", Data!$M$2:$M$66, "&lt;"&amp;'Cumulative distributions'!$A112)/COUNTIFS(Data!$M$2:$M$66, "&gt;0", Data!$H$2:$H$66, "&lt;2000")</f>
        <v>0.83333333333333337</v>
      </c>
      <c r="T112">
        <f>COUNTIFS(Data!$H$2:$H$66, "&gt;1999", Data!$M$2:$M$66, "&lt;"&amp;'Cumulative distributions'!$A112)/COUNTIFS(Data!$M$2:$M$66, "&gt;0", Data!$H$2:$H$66, "&gt;1999")</f>
        <v>0.75</v>
      </c>
      <c r="V112">
        <f>COUNTIFS(Data!$AD$2:$AD$66, 1, Data!$H$2:$H$66, "&gt;1999", Data!$M$2:$M$66, "&lt;"&amp;'Cumulative distributions'!$A112)/COUNTIFS(Data!$M$2:$M$66, "&gt;0", Data!$AD$2:$AD$66, 1, Data!$H$2:$H$66, "&gt;1999")</f>
        <v>0.77272727272727271</v>
      </c>
      <c r="W112">
        <f>COUNTIFS(Data!$AD$2:$AD$66, 0, Data!$H$2:$H$66, "&gt;1999", Data!$M$2:$M$66, "&lt;"&amp;'Cumulative distributions'!$A112)/COUNTIFS(Data!$M$2:$M$66, "&gt;0", Data!$AD$2:$AD$66, 0, Data!$H$2:$H$66, "&gt;1999")</f>
        <v>0.72727272727272729</v>
      </c>
      <c r="AH112">
        <f t="shared" si="1"/>
        <v>2026</v>
      </c>
    </row>
    <row r="113" spans="1:34">
      <c r="A113">
        <v>2071</v>
      </c>
      <c r="B113">
        <f>COUNTIF(Data!$M$2:$M$66, "&lt;" &amp; A113)/COUNT(Data!$M$2:$M$66)</f>
        <v>0.77586206896551724</v>
      </c>
      <c r="C113">
        <f>COUNTIF(Data!$L$2:$L$66, "&lt;" &amp; A113)/COUNT(Data!$L$2:$L$66)</f>
        <v>0.81132075471698117</v>
      </c>
      <c r="E113">
        <f>COUNTIFS(Data!$D$2:$D$66, "AI", Data!$H$2:$H$66, "&lt;2000", Data!$M$2:$M$66, "&lt;"&amp;'Cumulative distributions'!$A113)/COUNTIFS(Data!$M$2:$M$66, "&gt;0", Data!$D$2:$D$66, "AI", Data!$H$2:$H$66, "&lt;2000")</f>
        <v>1</v>
      </c>
      <c r="F113">
        <f>COUNTIFS(Data!$D$2:$D$66, "AI", Data!$H$2:$H$66, "&gt;1999", Data!$M$2:$M$66, "&lt;"&amp;'Cumulative distributions'!$A113)/COUNTIFS(Data!$M$2:$M$66, "&gt;0", Data!$D$2:$D$66, "AI", Data!$H$2:$H$66, "&gt;1999")</f>
        <v>0.66666666666666663</v>
      </c>
      <c r="G113" t="e">
        <f>COUNTIFS(Data!$D$2:$D$66, "AGI", Data!$H$2:$H$66, "&lt;2000", Data!$M$2:$M$66, "&lt;"&amp;'Cumulative distributions'!$A113)/COUNTIFS(Data!$M$2:$M$66, "&gt;0", Data!$D$2:$D$66, "AGI", Data!$H$2:$H$66, "&lt;2000")</f>
        <v>#DIV/0!</v>
      </c>
      <c r="H113">
        <f>COUNTIFS(Data!$D$2:$D$66, "AGI", Data!$H$2:$H$66, "&gt;1999", Data!$M$2:$M$66, "&lt;"&amp;'Cumulative distributions'!$A113)/COUNTIFS(Data!$M$2:$M$66, "&gt;0", Data!$D$2:$D$66, "AGI", Data!$H$2:$H$66, "&gt;1999")</f>
        <v>0.92307692307692313</v>
      </c>
      <c r="I113">
        <f>COUNTIFS(Data!$D$2:$D$66, "Futurist", Data!$H$2:$H$66, "&lt;2000", Data!$M$2:$M$66, "&lt;"&amp;'Cumulative distributions'!$A113)/COUNTIFS(Data!$M$2:$M$66, "&gt;0", Data!$D$2:$D$66, "Futurist", Data!$H$2:$H$66, "&lt;2000")</f>
        <v>0.75</v>
      </c>
      <c r="J113">
        <f>COUNTIFS(Data!$D$2:$D$66, "Futurist", Data!$H$2:$H$66, "&gt;1999", Data!$M$2:$M$66, "&lt;"&amp;'Cumulative distributions'!$A113)/COUNTIFS(Data!$M$2:$M$66, "&gt;0", Data!$D$2:$D$66, "Futurist", Data!$H$2:$H$66, "&gt;1999")</f>
        <v>0.8571428571428571</v>
      </c>
      <c r="K113">
        <f>COUNTIFS(Data!$D$2:$D$66, "Other", Data!$H$2:$H$66, "&lt;2000", Data!$M$2:$M$66, "&lt;"&amp;'Cumulative distributions'!$A113)/COUNTIFS(Data!$M$2:$M$66, "&gt;0", Data!$D$2:$D$66, "Other", Data!$H$2:$H$66, "&lt;2000")</f>
        <v>0.66666666666666663</v>
      </c>
      <c r="L113">
        <f>COUNTIFS(Data!$D$2:$D$66, "Other", Data!$H$2:$H$66, "&gt;1999", Data!$M$2:$M$66, "&lt;"&amp;'Cumulative distributions'!$A113)/COUNTIFS(Data!$M$2:$M$66, "&gt;0", Data!$D$2:$D$66, "Other", Data!$H$2:$H$66, "&gt;1999")</f>
        <v>0.4</v>
      </c>
      <c r="N113">
        <f>COUNTIFS(Data!$D$2:$D$66, "AGI", Data!$M$2:$M$66, "&lt;"&amp;'Cumulative distributions'!$A113)/COUNTIFS(Data!$M$2:$M$66, "&gt;0", Data!$D$2:$D$66, "AGI")</f>
        <v>0.92307692307692313</v>
      </c>
      <c r="O113">
        <f>COUNTIFS(Data!$D$2:$D$66, "AI", Data!$M$2:$M$66, "&lt;"&amp;'Cumulative distributions'!$A113)/COUNTIFS(Data!$M$2:$M$66, "&gt;0", Data!$D$2:$D$66, "AI")</f>
        <v>0.77272727272727271</v>
      </c>
      <c r="P113">
        <f>COUNTIFS(Data!$D$2:$D$66, "Futurist", Data!$M$2:$M$66, "&lt;"&amp;'Cumulative distributions'!$A113)/COUNTIFS(Data!$M$2:$M$66, "&gt;0", Data!$D$2:$D$66, "Futurist")</f>
        <v>0.8</v>
      </c>
      <c r="Q113">
        <f>COUNTIFS(Data!$D$2:$D$66, "Other", Data!$M$2:$M$66, "&lt;"&amp;'Cumulative distributions'!$A113)/COUNTIFS(Data!$M$2:$M$66, "&gt;0", Data!$D$2:$D$66, "Other")</f>
        <v>0.5</v>
      </c>
      <c r="S113">
        <f>COUNTIFS(Data!$H$2:$H$66, "&lt;2000", Data!$M$2:$M$66, "&lt;"&amp;'Cumulative distributions'!$A113)/COUNTIFS(Data!$M$2:$M$66, "&gt;0", Data!$H$2:$H$66, "&lt;2000")</f>
        <v>0.83333333333333337</v>
      </c>
      <c r="T113">
        <f>COUNTIFS(Data!$H$2:$H$66, "&gt;1999", Data!$M$2:$M$66, "&lt;"&amp;'Cumulative distributions'!$A113)/COUNTIFS(Data!$M$2:$M$66, "&gt;0", Data!$H$2:$H$66, "&gt;1999")</f>
        <v>0.75</v>
      </c>
      <c r="V113">
        <f>COUNTIFS(Data!$AD$2:$AD$66, 1, Data!$H$2:$H$66, "&gt;1999", Data!$M$2:$M$66, "&lt;"&amp;'Cumulative distributions'!$A113)/COUNTIFS(Data!$M$2:$M$66, "&gt;0", Data!$AD$2:$AD$66, 1, Data!$H$2:$H$66, "&gt;1999")</f>
        <v>0.77272727272727271</v>
      </c>
      <c r="W113">
        <f>COUNTIFS(Data!$AD$2:$AD$66, 0, Data!$H$2:$H$66, "&gt;1999", Data!$M$2:$M$66, "&lt;"&amp;'Cumulative distributions'!$A113)/COUNTIFS(Data!$M$2:$M$66, "&gt;0", Data!$AD$2:$AD$66, 0, Data!$H$2:$H$66, "&gt;1999")</f>
        <v>0.72727272727272729</v>
      </c>
      <c r="AH113">
        <f t="shared" si="1"/>
        <v>2026</v>
      </c>
    </row>
    <row r="114" spans="1:34">
      <c r="A114">
        <v>2072</v>
      </c>
      <c r="B114">
        <f>COUNTIF(Data!$M$2:$M$66, "&lt;" &amp; A114)/COUNT(Data!$M$2:$M$66)</f>
        <v>0.77586206896551724</v>
      </c>
      <c r="C114">
        <f>COUNTIF(Data!$L$2:$L$66, "&lt;" &amp; A114)/COUNT(Data!$L$2:$L$66)</f>
        <v>0.81132075471698117</v>
      </c>
      <c r="E114">
        <f>COUNTIFS(Data!$D$2:$D$66, "AI", Data!$H$2:$H$66, "&lt;2000", Data!$M$2:$M$66, "&lt;"&amp;'Cumulative distributions'!$A114)/COUNTIFS(Data!$M$2:$M$66, "&gt;0", Data!$D$2:$D$66, "AI", Data!$H$2:$H$66, "&lt;2000")</f>
        <v>1</v>
      </c>
      <c r="F114">
        <f>COUNTIFS(Data!$D$2:$D$66, "AI", Data!$H$2:$H$66, "&gt;1999", Data!$M$2:$M$66, "&lt;"&amp;'Cumulative distributions'!$A114)/COUNTIFS(Data!$M$2:$M$66, "&gt;0", Data!$D$2:$D$66, "AI", Data!$H$2:$H$66, "&gt;1999")</f>
        <v>0.66666666666666663</v>
      </c>
      <c r="G114" t="e">
        <f>COUNTIFS(Data!$D$2:$D$66, "AGI", Data!$H$2:$H$66, "&lt;2000", Data!$M$2:$M$66, "&lt;"&amp;'Cumulative distributions'!$A114)/COUNTIFS(Data!$M$2:$M$66, "&gt;0", Data!$D$2:$D$66, "AGI", Data!$H$2:$H$66, "&lt;2000")</f>
        <v>#DIV/0!</v>
      </c>
      <c r="H114">
        <f>COUNTIFS(Data!$D$2:$D$66, "AGI", Data!$H$2:$H$66, "&gt;1999", Data!$M$2:$M$66, "&lt;"&amp;'Cumulative distributions'!$A114)/COUNTIFS(Data!$M$2:$M$66, "&gt;0", Data!$D$2:$D$66, "AGI", Data!$H$2:$H$66, "&gt;1999")</f>
        <v>0.92307692307692313</v>
      </c>
      <c r="I114">
        <f>COUNTIFS(Data!$D$2:$D$66, "Futurist", Data!$H$2:$H$66, "&lt;2000", Data!$M$2:$M$66, "&lt;"&amp;'Cumulative distributions'!$A114)/COUNTIFS(Data!$M$2:$M$66, "&gt;0", Data!$D$2:$D$66, "Futurist", Data!$H$2:$H$66, "&lt;2000")</f>
        <v>0.75</v>
      </c>
      <c r="J114">
        <f>COUNTIFS(Data!$D$2:$D$66, "Futurist", Data!$H$2:$H$66, "&gt;1999", Data!$M$2:$M$66, "&lt;"&amp;'Cumulative distributions'!$A114)/COUNTIFS(Data!$M$2:$M$66, "&gt;0", Data!$D$2:$D$66, "Futurist", Data!$H$2:$H$66, "&gt;1999")</f>
        <v>0.8571428571428571</v>
      </c>
      <c r="K114">
        <f>COUNTIFS(Data!$D$2:$D$66, "Other", Data!$H$2:$H$66, "&lt;2000", Data!$M$2:$M$66, "&lt;"&amp;'Cumulative distributions'!$A114)/COUNTIFS(Data!$M$2:$M$66, "&gt;0", Data!$D$2:$D$66, "Other", Data!$H$2:$H$66, "&lt;2000")</f>
        <v>0.66666666666666663</v>
      </c>
      <c r="L114">
        <f>COUNTIFS(Data!$D$2:$D$66, "Other", Data!$H$2:$H$66, "&gt;1999", Data!$M$2:$M$66, "&lt;"&amp;'Cumulative distributions'!$A114)/COUNTIFS(Data!$M$2:$M$66, "&gt;0", Data!$D$2:$D$66, "Other", Data!$H$2:$H$66, "&gt;1999")</f>
        <v>0.4</v>
      </c>
      <c r="N114">
        <f>COUNTIFS(Data!$D$2:$D$66, "AGI", Data!$M$2:$M$66, "&lt;"&amp;'Cumulative distributions'!$A114)/COUNTIFS(Data!$M$2:$M$66, "&gt;0", Data!$D$2:$D$66, "AGI")</f>
        <v>0.92307692307692313</v>
      </c>
      <c r="O114">
        <f>COUNTIFS(Data!$D$2:$D$66, "AI", Data!$M$2:$M$66, "&lt;"&amp;'Cumulative distributions'!$A114)/COUNTIFS(Data!$M$2:$M$66, "&gt;0", Data!$D$2:$D$66, "AI")</f>
        <v>0.77272727272727271</v>
      </c>
      <c r="P114">
        <f>COUNTIFS(Data!$D$2:$D$66, "Futurist", Data!$M$2:$M$66, "&lt;"&amp;'Cumulative distributions'!$A114)/COUNTIFS(Data!$M$2:$M$66, "&gt;0", Data!$D$2:$D$66, "Futurist")</f>
        <v>0.8</v>
      </c>
      <c r="Q114">
        <f>COUNTIFS(Data!$D$2:$D$66, "Other", Data!$M$2:$M$66, "&lt;"&amp;'Cumulative distributions'!$A114)/COUNTIFS(Data!$M$2:$M$66, "&gt;0", Data!$D$2:$D$66, "Other")</f>
        <v>0.5</v>
      </c>
      <c r="S114">
        <f>COUNTIFS(Data!$H$2:$H$66, "&lt;2000", Data!$M$2:$M$66, "&lt;"&amp;'Cumulative distributions'!$A114)/COUNTIFS(Data!$M$2:$M$66, "&gt;0", Data!$H$2:$H$66, "&lt;2000")</f>
        <v>0.83333333333333337</v>
      </c>
      <c r="T114">
        <f>COUNTIFS(Data!$H$2:$H$66, "&gt;1999", Data!$M$2:$M$66, "&lt;"&amp;'Cumulative distributions'!$A114)/COUNTIFS(Data!$M$2:$M$66, "&gt;0", Data!$H$2:$H$66, "&gt;1999")</f>
        <v>0.75</v>
      </c>
      <c r="V114">
        <f>COUNTIFS(Data!$AD$2:$AD$66, 1, Data!$H$2:$H$66, "&gt;1999", Data!$M$2:$M$66, "&lt;"&amp;'Cumulative distributions'!$A114)/COUNTIFS(Data!$M$2:$M$66, "&gt;0", Data!$AD$2:$AD$66, 1, Data!$H$2:$H$66, "&gt;1999")</f>
        <v>0.77272727272727271</v>
      </c>
      <c r="W114">
        <f>COUNTIFS(Data!$AD$2:$AD$66, 0, Data!$H$2:$H$66, "&gt;1999", Data!$M$2:$M$66, "&lt;"&amp;'Cumulative distributions'!$A114)/COUNTIFS(Data!$M$2:$M$66, "&gt;0", Data!$AD$2:$AD$66, 0, Data!$H$2:$H$66, "&gt;1999")</f>
        <v>0.72727272727272729</v>
      </c>
      <c r="AH114">
        <f t="shared" si="1"/>
        <v>2026</v>
      </c>
    </row>
    <row r="115" spans="1:34">
      <c r="A115">
        <v>2073</v>
      </c>
      <c r="B115">
        <f>COUNTIF(Data!$M$2:$M$66, "&lt;" &amp; A115)/COUNT(Data!$M$2:$M$66)</f>
        <v>0.77586206896551724</v>
      </c>
      <c r="C115">
        <f>COUNTIF(Data!$L$2:$L$66, "&lt;" &amp; A115)/COUNT(Data!$L$2:$L$66)</f>
        <v>0.81132075471698117</v>
      </c>
      <c r="E115">
        <f>COUNTIFS(Data!$D$2:$D$66, "AI", Data!$H$2:$H$66, "&lt;2000", Data!$M$2:$M$66, "&lt;"&amp;'Cumulative distributions'!$A115)/COUNTIFS(Data!$M$2:$M$66, "&gt;0", Data!$D$2:$D$66, "AI", Data!$H$2:$H$66, "&lt;2000")</f>
        <v>1</v>
      </c>
      <c r="F115">
        <f>COUNTIFS(Data!$D$2:$D$66, "AI", Data!$H$2:$H$66, "&gt;1999", Data!$M$2:$M$66, "&lt;"&amp;'Cumulative distributions'!$A115)/COUNTIFS(Data!$M$2:$M$66, "&gt;0", Data!$D$2:$D$66, "AI", Data!$H$2:$H$66, "&gt;1999")</f>
        <v>0.66666666666666663</v>
      </c>
      <c r="G115" t="e">
        <f>COUNTIFS(Data!$D$2:$D$66, "AGI", Data!$H$2:$H$66, "&lt;2000", Data!$M$2:$M$66, "&lt;"&amp;'Cumulative distributions'!$A115)/COUNTIFS(Data!$M$2:$M$66, "&gt;0", Data!$D$2:$D$66, "AGI", Data!$H$2:$H$66, "&lt;2000")</f>
        <v>#DIV/0!</v>
      </c>
      <c r="H115">
        <f>COUNTIFS(Data!$D$2:$D$66, "AGI", Data!$H$2:$H$66, "&gt;1999", Data!$M$2:$M$66, "&lt;"&amp;'Cumulative distributions'!$A115)/COUNTIFS(Data!$M$2:$M$66, "&gt;0", Data!$D$2:$D$66, "AGI", Data!$H$2:$H$66, "&gt;1999")</f>
        <v>0.92307692307692313</v>
      </c>
      <c r="I115">
        <f>COUNTIFS(Data!$D$2:$D$66, "Futurist", Data!$H$2:$H$66, "&lt;2000", Data!$M$2:$M$66, "&lt;"&amp;'Cumulative distributions'!$A115)/COUNTIFS(Data!$M$2:$M$66, "&gt;0", Data!$D$2:$D$66, "Futurist", Data!$H$2:$H$66, "&lt;2000")</f>
        <v>0.75</v>
      </c>
      <c r="J115">
        <f>COUNTIFS(Data!$D$2:$D$66, "Futurist", Data!$H$2:$H$66, "&gt;1999", Data!$M$2:$M$66, "&lt;"&amp;'Cumulative distributions'!$A115)/COUNTIFS(Data!$M$2:$M$66, "&gt;0", Data!$D$2:$D$66, "Futurist", Data!$H$2:$H$66, "&gt;1999")</f>
        <v>0.8571428571428571</v>
      </c>
      <c r="K115">
        <f>COUNTIFS(Data!$D$2:$D$66, "Other", Data!$H$2:$H$66, "&lt;2000", Data!$M$2:$M$66, "&lt;"&amp;'Cumulative distributions'!$A115)/COUNTIFS(Data!$M$2:$M$66, "&gt;0", Data!$D$2:$D$66, "Other", Data!$H$2:$H$66, "&lt;2000")</f>
        <v>0.66666666666666663</v>
      </c>
      <c r="L115">
        <f>COUNTIFS(Data!$D$2:$D$66, "Other", Data!$H$2:$H$66, "&gt;1999", Data!$M$2:$M$66, "&lt;"&amp;'Cumulative distributions'!$A115)/COUNTIFS(Data!$M$2:$M$66, "&gt;0", Data!$D$2:$D$66, "Other", Data!$H$2:$H$66, "&gt;1999")</f>
        <v>0.4</v>
      </c>
      <c r="N115">
        <f>COUNTIFS(Data!$D$2:$D$66, "AGI", Data!$M$2:$M$66, "&lt;"&amp;'Cumulative distributions'!$A115)/COUNTIFS(Data!$M$2:$M$66, "&gt;0", Data!$D$2:$D$66, "AGI")</f>
        <v>0.92307692307692313</v>
      </c>
      <c r="O115">
        <f>COUNTIFS(Data!$D$2:$D$66, "AI", Data!$M$2:$M$66, "&lt;"&amp;'Cumulative distributions'!$A115)/COUNTIFS(Data!$M$2:$M$66, "&gt;0", Data!$D$2:$D$66, "AI")</f>
        <v>0.77272727272727271</v>
      </c>
      <c r="P115">
        <f>COUNTIFS(Data!$D$2:$D$66, "Futurist", Data!$M$2:$M$66, "&lt;"&amp;'Cumulative distributions'!$A115)/COUNTIFS(Data!$M$2:$M$66, "&gt;0", Data!$D$2:$D$66, "Futurist")</f>
        <v>0.8</v>
      </c>
      <c r="Q115">
        <f>COUNTIFS(Data!$D$2:$D$66, "Other", Data!$M$2:$M$66, "&lt;"&amp;'Cumulative distributions'!$A115)/COUNTIFS(Data!$M$2:$M$66, "&gt;0", Data!$D$2:$D$66, "Other")</f>
        <v>0.5</v>
      </c>
      <c r="S115">
        <f>COUNTIFS(Data!$H$2:$H$66, "&lt;2000", Data!$M$2:$M$66, "&lt;"&amp;'Cumulative distributions'!$A115)/COUNTIFS(Data!$M$2:$M$66, "&gt;0", Data!$H$2:$H$66, "&lt;2000")</f>
        <v>0.83333333333333337</v>
      </c>
      <c r="T115">
        <f>COUNTIFS(Data!$H$2:$H$66, "&gt;1999", Data!$M$2:$M$66, "&lt;"&amp;'Cumulative distributions'!$A115)/COUNTIFS(Data!$M$2:$M$66, "&gt;0", Data!$H$2:$H$66, "&gt;1999")</f>
        <v>0.75</v>
      </c>
      <c r="V115">
        <f>COUNTIFS(Data!$AD$2:$AD$66, 1, Data!$H$2:$H$66, "&gt;1999", Data!$M$2:$M$66, "&lt;"&amp;'Cumulative distributions'!$A115)/COUNTIFS(Data!$M$2:$M$66, "&gt;0", Data!$AD$2:$AD$66, 1, Data!$H$2:$H$66, "&gt;1999")</f>
        <v>0.77272727272727271</v>
      </c>
      <c r="W115">
        <f>COUNTIFS(Data!$AD$2:$AD$66, 0, Data!$H$2:$H$66, "&gt;1999", Data!$M$2:$M$66, "&lt;"&amp;'Cumulative distributions'!$A115)/COUNTIFS(Data!$M$2:$M$66, "&gt;0", Data!$AD$2:$AD$66, 0, Data!$H$2:$H$66, "&gt;1999")</f>
        <v>0.72727272727272729</v>
      </c>
      <c r="AH115">
        <f t="shared" si="1"/>
        <v>2026</v>
      </c>
    </row>
    <row r="116" spans="1:34">
      <c r="A116">
        <v>2074</v>
      </c>
      <c r="B116">
        <f>COUNTIF(Data!$M$2:$M$66, "&lt;" &amp; A116)/COUNT(Data!$M$2:$M$66)</f>
        <v>0.77586206896551724</v>
      </c>
      <c r="C116">
        <f>COUNTIF(Data!$L$2:$L$66, "&lt;" &amp; A116)/COUNT(Data!$L$2:$L$66)</f>
        <v>0.81132075471698117</v>
      </c>
      <c r="E116">
        <f>COUNTIFS(Data!$D$2:$D$66, "AI", Data!$H$2:$H$66, "&lt;2000", Data!$M$2:$M$66, "&lt;"&amp;'Cumulative distributions'!$A116)/COUNTIFS(Data!$M$2:$M$66, "&gt;0", Data!$D$2:$D$66, "AI", Data!$H$2:$H$66, "&lt;2000")</f>
        <v>1</v>
      </c>
      <c r="F116">
        <f>COUNTIFS(Data!$D$2:$D$66, "AI", Data!$H$2:$H$66, "&gt;1999", Data!$M$2:$M$66, "&lt;"&amp;'Cumulative distributions'!$A116)/COUNTIFS(Data!$M$2:$M$66, "&gt;0", Data!$D$2:$D$66, "AI", Data!$H$2:$H$66, "&gt;1999")</f>
        <v>0.66666666666666663</v>
      </c>
      <c r="G116" t="e">
        <f>COUNTIFS(Data!$D$2:$D$66, "AGI", Data!$H$2:$H$66, "&lt;2000", Data!$M$2:$M$66, "&lt;"&amp;'Cumulative distributions'!$A116)/COUNTIFS(Data!$M$2:$M$66, "&gt;0", Data!$D$2:$D$66, "AGI", Data!$H$2:$H$66, "&lt;2000")</f>
        <v>#DIV/0!</v>
      </c>
      <c r="H116">
        <f>COUNTIFS(Data!$D$2:$D$66, "AGI", Data!$H$2:$H$66, "&gt;1999", Data!$M$2:$M$66, "&lt;"&amp;'Cumulative distributions'!$A116)/COUNTIFS(Data!$M$2:$M$66, "&gt;0", Data!$D$2:$D$66, "AGI", Data!$H$2:$H$66, "&gt;1999")</f>
        <v>0.92307692307692313</v>
      </c>
      <c r="I116">
        <f>COUNTIFS(Data!$D$2:$D$66, "Futurist", Data!$H$2:$H$66, "&lt;2000", Data!$M$2:$M$66, "&lt;"&amp;'Cumulative distributions'!$A116)/COUNTIFS(Data!$M$2:$M$66, "&gt;0", Data!$D$2:$D$66, "Futurist", Data!$H$2:$H$66, "&lt;2000")</f>
        <v>0.75</v>
      </c>
      <c r="J116">
        <f>COUNTIFS(Data!$D$2:$D$66, "Futurist", Data!$H$2:$H$66, "&gt;1999", Data!$M$2:$M$66, "&lt;"&amp;'Cumulative distributions'!$A116)/COUNTIFS(Data!$M$2:$M$66, "&gt;0", Data!$D$2:$D$66, "Futurist", Data!$H$2:$H$66, "&gt;1999")</f>
        <v>0.8571428571428571</v>
      </c>
      <c r="K116">
        <f>COUNTIFS(Data!$D$2:$D$66, "Other", Data!$H$2:$H$66, "&lt;2000", Data!$M$2:$M$66, "&lt;"&amp;'Cumulative distributions'!$A116)/COUNTIFS(Data!$M$2:$M$66, "&gt;0", Data!$D$2:$D$66, "Other", Data!$H$2:$H$66, "&lt;2000")</f>
        <v>0.66666666666666663</v>
      </c>
      <c r="L116">
        <f>COUNTIFS(Data!$D$2:$D$66, "Other", Data!$H$2:$H$66, "&gt;1999", Data!$M$2:$M$66, "&lt;"&amp;'Cumulative distributions'!$A116)/COUNTIFS(Data!$M$2:$M$66, "&gt;0", Data!$D$2:$D$66, "Other", Data!$H$2:$H$66, "&gt;1999")</f>
        <v>0.4</v>
      </c>
      <c r="N116">
        <f>COUNTIFS(Data!$D$2:$D$66, "AGI", Data!$M$2:$M$66, "&lt;"&amp;'Cumulative distributions'!$A116)/COUNTIFS(Data!$M$2:$M$66, "&gt;0", Data!$D$2:$D$66, "AGI")</f>
        <v>0.92307692307692313</v>
      </c>
      <c r="O116">
        <f>COUNTIFS(Data!$D$2:$D$66, "AI", Data!$M$2:$M$66, "&lt;"&amp;'Cumulative distributions'!$A116)/COUNTIFS(Data!$M$2:$M$66, "&gt;0", Data!$D$2:$D$66, "AI")</f>
        <v>0.77272727272727271</v>
      </c>
      <c r="P116">
        <f>COUNTIFS(Data!$D$2:$D$66, "Futurist", Data!$M$2:$M$66, "&lt;"&amp;'Cumulative distributions'!$A116)/COUNTIFS(Data!$M$2:$M$66, "&gt;0", Data!$D$2:$D$66, "Futurist")</f>
        <v>0.8</v>
      </c>
      <c r="Q116">
        <f>COUNTIFS(Data!$D$2:$D$66, "Other", Data!$M$2:$M$66, "&lt;"&amp;'Cumulative distributions'!$A116)/COUNTIFS(Data!$M$2:$M$66, "&gt;0", Data!$D$2:$D$66, "Other")</f>
        <v>0.5</v>
      </c>
      <c r="S116">
        <f>COUNTIFS(Data!$H$2:$H$66, "&lt;2000", Data!$M$2:$M$66, "&lt;"&amp;'Cumulative distributions'!$A116)/COUNTIFS(Data!$M$2:$M$66, "&gt;0", Data!$H$2:$H$66, "&lt;2000")</f>
        <v>0.83333333333333337</v>
      </c>
      <c r="T116">
        <f>COUNTIFS(Data!$H$2:$H$66, "&gt;1999", Data!$M$2:$M$66, "&lt;"&amp;'Cumulative distributions'!$A116)/COUNTIFS(Data!$M$2:$M$66, "&gt;0", Data!$H$2:$H$66, "&gt;1999")</f>
        <v>0.75</v>
      </c>
      <c r="V116">
        <f>COUNTIFS(Data!$AD$2:$AD$66, 1, Data!$H$2:$H$66, "&gt;1999", Data!$M$2:$M$66, "&lt;"&amp;'Cumulative distributions'!$A116)/COUNTIFS(Data!$M$2:$M$66, "&gt;0", Data!$AD$2:$AD$66, 1, Data!$H$2:$H$66, "&gt;1999")</f>
        <v>0.77272727272727271</v>
      </c>
      <c r="W116">
        <f>COUNTIFS(Data!$AD$2:$AD$66, 0, Data!$H$2:$H$66, "&gt;1999", Data!$M$2:$M$66, "&lt;"&amp;'Cumulative distributions'!$A116)/COUNTIFS(Data!$M$2:$M$66, "&gt;0", Data!$AD$2:$AD$66, 0, Data!$H$2:$H$66, "&gt;1999")</f>
        <v>0.72727272727272729</v>
      </c>
      <c r="AH116">
        <f t="shared" si="1"/>
        <v>2026</v>
      </c>
    </row>
    <row r="117" spans="1:34">
      <c r="A117">
        <v>2075</v>
      </c>
      <c r="B117">
        <f>COUNTIF(Data!$M$2:$M$66, "&lt;" &amp; A117)/COUNT(Data!$M$2:$M$66)</f>
        <v>0.77586206896551724</v>
      </c>
      <c r="C117">
        <f>COUNTIF(Data!$L$2:$L$66, "&lt;" &amp; A117)/COUNT(Data!$L$2:$L$66)</f>
        <v>0.81132075471698117</v>
      </c>
      <c r="E117">
        <f>COUNTIFS(Data!$D$2:$D$66, "AI", Data!$H$2:$H$66, "&lt;2000", Data!$M$2:$M$66, "&lt;"&amp;'Cumulative distributions'!$A117)/COUNTIFS(Data!$M$2:$M$66, "&gt;0", Data!$D$2:$D$66, "AI", Data!$H$2:$H$66, "&lt;2000")</f>
        <v>1</v>
      </c>
      <c r="F117">
        <f>COUNTIFS(Data!$D$2:$D$66, "AI", Data!$H$2:$H$66, "&gt;1999", Data!$M$2:$M$66, "&lt;"&amp;'Cumulative distributions'!$A117)/COUNTIFS(Data!$M$2:$M$66, "&gt;0", Data!$D$2:$D$66, "AI", Data!$H$2:$H$66, "&gt;1999")</f>
        <v>0.66666666666666663</v>
      </c>
      <c r="G117" t="e">
        <f>COUNTIFS(Data!$D$2:$D$66, "AGI", Data!$H$2:$H$66, "&lt;2000", Data!$M$2:$M$66, "&lt;"&amp;'Cumulative distributions'!$A117)/COUNTIFS(Data!$M$2:$M$66, "&gt;0", Data!$D$2:$D$66, "AGI", Data!$H$2:$H$66, "&lt;2000")</f>
        <v>#DIV/0!</v>
      </c>
      <c r="H117">
        <f>COUNTIFS(Data!$D$2:$D$66, "AGI", Data!$H$2:$H$66, "&gt;1999", Data!$M$2:$M$66, "&lt;"&amp;'Cumulative distributions'!$A117)/COUNTIFS(Data!$M$2:$M$66, "&gt;0", Data!$D$2:$D$66, "AGI", Data!$H$2:$H$66, "&gt;1999")</f>
        <v>0.92307692307692313</v>
      </c>
      <c r="I117">
        <f>COUNTIFS(Data!$D$2:$D$66, "Futurist", Data!$H$2:$H$66, "&lt;2000", Data!$M$2:$M$66, "&lt;"&amp;'Cumulative distributions'!$A117)/COUNTIFS(Data!$M$2:$M$66, "&gt;0", Data!$D$2:$D$66, "Futurist", Data!$H$2:$H$66, "&lt;2000")</f>
        <v>0.75</v>
      </c>
      <c r="J117">
        <f>COUNTIFS(Data!$D$2:$D$66, "Futurist", Data!$H$2:$H$66, "&gt;1999", Data!$M$2:$M$66, "&lt;"&amp;'Cumulative distributions'!$A117)/COUNTIFS(Data!$M$2:$M$66, "&gt;0", Data!$D$2:$D$66, "Futurist", Data!$H$2:$H$66, "&gt;1999")</f>
        <v>0.8571428571428571</v>
      </c>
      <c r="K117">
        <f>COUNTIFS(Data!$D$2:$D$66, "Other", Data!$H$2:$H$66, "&lt;2000", Data!$M$2:$M$66, "&lt;"&amp;'Cumulative distributions'!$A117)/COUNTIFS(Data!$M$2:$M$66, "&gt;0", Data!$D$2:$D$66, "Other", Data!$H$2:$H$66, "&lt;2000")</f>
        <v>0.66666666666666663</v>
      </c>
      <c r="L117">
        <f>COUNTIFS(Data!$D$2:$D$66, "Other", Data!$H$2:$H$66, "&gt;1999", Data!$M$2:$M$66, "&lt;"&amp;'Cumulative distributions'!$A117)/COUNTIFS(Data!$M$2:$M$66, "&gt;0", Data!$D$2:$D$66, "Other", Data!$H$2:$H$66, "&gt;1999")</f>
        <v>0.4</v>
      </c>
      <c r="N117">
        <f>COUNTIFS(Data!$D$2:$D$66, "AGI", Data!$M$2:$M$66, "&lt;"&amp;'Cumulative distributions'!$A117)/COUNTIFS(Data!$M$2:$M$66, "&gt;0", Data!$D$2:$D$66, "AGI")</f>
        <v>0.92307692307692313</v>
      </c>
      <c r="O117">
        <f>COUNTIFS(Data!$D$2:$D$66, "AI", Data!$M$2:$M$66, "&lt;"&amp;'Cumulative distributions'!$A117)/COUNTIFS(Data!$M$2:$M$66, "&gt;0", Data!$D$2:$D$66, "AI")</f>
        <v>0.77272727272727271</v>
      </c>
      <c r="P117">
        <f>COUNTIFS(Data!$D$2:$D$66, "Futurist", Data!$M$2:$M$66, "&lt;"&amp;'Cumulative distributions'!$A117)/COUNTIFS(Data!$M$2:$M$66, "&gt;0", Data!$D$2:$D$66, "Futurist")</f>
        <v>0.8</v>
      </c>
      <c r="Q117">
        <f>COUNTIFS(Data!$D$2:$D$66, "Other", Data!$M$2:$M$66, "&lt;"&amp;'Cumulative distributions'!$A117)/COUNTIFS(Data!$M$2:$M$66, "&gt;0", Data!$D$2:$D$66, "Other")</f>
        <v>0.5</v>
      </c>
      <c r="S117">
        <f>COUNTIFS(Data!$H$2:$H$66, "&lt;2000", Data!$M$2:$M$66, "&lt;"&amp;'Cumulative distributions'!$A117)/COUNTIFS(Data!$M$2:$M$66, "&gt;0", Data!$H$2:$H$66, "&lt;2000")</f>
        <v>0.83333333333333337</v>
      </c>
      <c r="T117">
        <f>COUNTIFS(Data!$H$2:$H$66, "&gt;1999", Data!$M$2:$M$66, "&lt;"&amp;'Cumulative distributions'!$A117)/COUNTIFS(Data!$M$2:$M$66, "&gt;0", Data!$H$2:$H$66, "&gt;1999")</f>
        <v>0.75</v>
      </c>
      <c r="V117">
        <f>COUNTIFS(Data!$AD$2:$AD$66, 1, Data!$H$2:$H$66, "&gt;1999", Data!$M$2:$M$66, "&lt;"&amp;'Cumulative distributions'!$A117)/COUNTIFS(Data!$M$2:$M$66, "&gt;0", Data!$AD$2:$AD$66, 1, Data!$H$2:$H$66, "&gt;1999")</f>
        <v>0.77272727272727271</v>
      </c>
      <c r="W117">
        <f>COUNTIFS(Data!$AD$2:$AD$66, 0, Data!$H$2:$H$66, "&gt;1999", Data!$M$2:$M$66, "&lt;"&amp;'Cumulative distributions'!$A117)/COUNTIFS(Data!$M$2:$M$66, "&gt;0", Data!$AD$2:$AD$66, 0, Data!$H$2:$H$66, "&gt;1999")</f>
        <v>0.72727272727272729</v>
      </c>
      <c r="AH117">
        <f t="shared" si="1"/>
        <v>2026</v>
      </c>
    </row>
    <row r="118" spans="1:34">
      <c r="A118">
        <v>2076</v>
      </c>
      <c r="B118">
        <f>COUNTIF(Data!$M$2:$M$66, "&lt;" &amp; A118)/COUNT(Data!$M$2:$M$66)</f>
        <v>0.77586206896551724</v>
      </c>
      <c r="C118">
        <f>COUNTIF(Data!$L$2:$L$66, "&lt;" &amp; A118)/COUNT(Data!$L$2:$L$66)</f>
        <v>0.81132075471698117</v>
      </c>
      <c r="E118">
        <f>COUNTIFS(Data!$D$2:$D$66, "AI", Data!$H$2:$H$66, "&lt;2000", Data!$M$2:$M$66, "&lt;"&amp;'Cumulative distributions'!$A118)/COUNTIFS(Data!$M$2:$M$66, "&gt;0", Data!$D$2:$D$66, "AI", Data!$H$2:$H$66, "&lt;2000")</f>
        <v>1</v>
      </c>
      <c r="F118">
        <f>COUNTIFS(Data!$D$2:$D$66, "AI", Data!$H$2:$H$66, "&gt;1999", Data!$M$2:$M$66, "&lt;"&amp;'Cumulative distributions'!$A118)/COUNTIFS(Data!$M$2:$M$66, "&gt;0", Data!$D$2:$D$66, "AI", Data!$H$2:$H$66, "&gt;1999")</f>
        <v>0.66666666666666663</v>
      </c>
      <c r="G118" t="e">
        <f>COUNTIFS(Data!$D$2:$D$66, "AGI", Data!$H$2:$H$66, "&lt;2000", Data!$M$2:$M$66, "&lt;"&amp;'Cumulative distributions'!$A118)/COUNTIFS(Data!$M$2:$M$66, "&gt;0", Data!$D$2:$D$66, "AGI", Data!$H$2:$H$66, "&lt;2000")</f>
        <v>#DIV/0!</v>
      </c>
      <c r="H118">
        <f>COUNTIFS(Data!$D$2:$D$66, "AGI", Data!$H$2:$H$66, "&gt;1999", Data!$M$2:$M$66, "&lt;"&amp;'Cumulative distributions'!$A118)/COUNTIFS(Data!$M$2:$M$66, "&gt;0", Data!$D$2:$D$66, "AGI", Data!$H$2:$H$66, "&gt;1999")</f>
        <v>0.92307692307692313</v>
      </c>
      <c r="I118">
        <f>COUNTIFS(Data!$D$2:$D$66, "Futurist", Data!$H$2:$H$66, "&lt;2000", Data!$M$2:$M$66, "&lt;"&amp;'Cumulative distributions'!$A118)/COUNTIFS(Data!$M$2:$M$66, "&gt;0", Data!$D$2:$D$66, "Futurist", Data!$H$2:$H$66, "&lt;2000")</f>
        <v>0.75</v>
      </c>
      <c r="J118">
        <f>COUNTIFS(Data!$D$2:$D$66, "Futurist", Data!$H$2:$H$66, "&gt;1999", Data!$M$2:$M$66, "&lt;"&amp;'Cumulative distributions'!$A118)/COUNTIFS(Data!$M$2:$M$66, "&gt;0", Data!$D$2:$D$66, "Futurist", Data!$H$2:$H$66, "&gt;1999")</f>
        <v>0.8571428571428571</v>
      </c>
      <c r="K118">
        <f>COUNTIFS(Data!$D$2:$D$66, "Other", Data!$H$2:$H$66, "&lt;2000", Data!$M$2:$M$66, "&lt;"&amp;'Cumulative distributions'!$A118)/COUNTIFS(Data!$M$2:$M$66, "&gt;0", Data!$D$2:$D$66, "Other", Data!$H$2:$H$66, "&lt;2000")</f>
        <v>0.66666666666666663</v>
      </c>
      <c r="L118">
        <f>COUNTIFS(Data!$D$2:$D$66, "Other", Data!$H$2:$H$66, "&gt;1999", Data!$M$2:$M$66, "&lt;"&amp;'Cumulative distributions'!$A118)/COUNTIFS(Data!$M$2:$M$66, "&gt;0", Data!$D$2:$D$66, "Other", Data!$H$2:$H$66, "&gt;1999")</f>
        <v>0.4</v>
      </c>
      <c r="N118">
        <f>COUNTIFS(Data!$D$2:$D$66, "AGI", Data!$M$2:$M$66, "&lt;"&amp;'Cumulative distributions'!$A118)/COUNTIFS(Data!$M$2:$M$66, "&gt;0", Data!$D$2:$D$66, "AGI")</f>
        <v>0.92307692307692313</v>
      </c>
      <c r="O118">
        <f>COUNTIFS(Data!$D$2:$D$66, "AI", Data!$M$2:$M$66, "&lt;"&amp;'Cumulative distributions'!$A118)/COUNTIFS(Data!$M$2:$M$66, "&gt;0", Data!$D$2:$D$66, "AI")</f>
        <v>0.77272727272727271</v>
      </c>
      <c r="P118">
        <f>COUNTIFS(Data!$D$2:$D$66, "Futurist", Data!$M$2:$M$66, "&lt;"&amp;'Cumulative distributions'!$A118)/COUNTIFS(Data!$M$2:$M$66, "&gt;0", Data!$D$2:$D$66, "Futurist")</f>
        <v>0.8</v>
      </c>
      <c r="Q118">
        <f>COUNTIFS(Data!$D$2:$D$66, "Other", Data!$M$2:$M$66, "&lt;"&amp;'Cumulative distributions'!$A118)/COUNTIFS(Data!$M$2:$M$66, "&gt;0", Data!$D$2:$D$66, "Other")</f>
        <v>0.5</v>
      </c>
      <c r="S118">
        <f>COUNTIFS(Data!$H$2:$H$66, "&lt;2000", Data!$M$2:$M$66, "&lt;"&amp;'Cumulative distributions'!$A118)/COUNTIFS(Data!$M$2:$M$66, "&gt;0", Data!$H$2:$H$66, "&lt;2000")</f>
        <v>0.83333333333333337</v>
      </c>
      <c r="T118">
        <f>COUNTIFS(Data!$H$2:$H$66, "&gt;1999", Data!$M$2:$M$66, "&lt;"&amp;'Cumulative distributions'!$A118)/COUNTIFS(Data!$M$2:$M$66, "&gt;0", Data!$H$2:$H$66, "&gt;1999")</f>
        <v>0.75</v>
      </c>
      <c r="V118">
        <f>COUNTIFS(Data!$AD$2:$AD$66, 1, Data!$H$2:$H$66, "&gt;1999", Data!$M$2:$M$66, "&lt;"&amp;'Cumulative distributions'!$A118)/COUNTIFS(Data!$M$2:$M$66, "&gt;0", Data!$AD$2:$AD$66, 1, Data!$H$2:$H$66, "&gt;1999")</f>
        <v>0.77272727272727271</v>
      </c>
      <c r="W118">
        <f>COUNTIFS(Data!$AD$2:$AD$66, 0, Data!$H$2:$H$66, "&gt;1999", Data!$M$2:$M$66, "&lt;"&amp;'Cumulative distributions'!$A118)/COUNTIFS(Data!$M$2:$M$66, "&gt;0", Data!$AD$2:$AD$66, 0, Data!$H$2:$H$66, "&gt;1999")</f>
        <v>0.72727272727272729</v>
      </c>
      <c r="AH118">
        <f t="shared" si="1"/>
        <v>2026</v>
      </c>
    </row>
    <row r="119" spans="1:34">
      <c r="A119">
        <v>2077</v>
      </c>
      <c r="B119">
        <f>COUNTIF(Data!$M$2:$M$66, "&lt;" &amp; A119)/COUNT(Data!$M$2:$M$66)</f>
        <v>0.77586206896551724</v>
      </c>
      <c r="C119">
        <f>COUNTIF(Data!$L$2:$L$66, "&lt;" &amp; A119)/COUNT(Data!$L$2:$L$66)</f>
        <v>0.81132075471698117</v>
      </c>
      <c r="E119">
        <f>COUNTIFS(Data!$D$2:$D$66, "AI", Data!$H$2:$H$66, "&lt;2000", Data!$M$2:$M$66, "&lt;"&amp;'Cumulative distributions'!$A119)/COUNTIFS(Data!$M$2:$M$66, "&gt;0", Data!$D$2:$D$66, "AI", Data!$H$2:$H$66, "&lt;2000")</f>
        <v>1</v>
      </c>
      <c r="F119">
        <f>COUNTIFS(Data!$D$2:$D$66, "AI", Data!$H$2:$H$66, "&gt;1999", Data!$M$2:$M$66, "&lt;"&amp;'Cumulative distributions'!$A119)/COUNTIFS(Data!$M$2:$M$66, "&gt;0", Data!$D$2:$D$66, "AI", Data!$H$2:$H$66, "&gt;1999")</f>
        <v>0.66666666666666663</v>
      </c>
      <c r="G119" t="e">
        <f>COUNTIFS(Data!$D$2:$D$66, "AGI", Data!$H$2:$H$66, "&lt;2000", Data!$M$2:$M$66, "&lt;"&amp;'Cumulative distributions'!$A119)/COUNTIFS(Data!$M$2:$M$66, "&gt;0", Data!$D$2:$D$66, "AGI", Data!$H$2:$H$66, "&lt;2000")</f>
        <v>#DIV/0!</v>
      </c>
      <c r="H119">
        <f>COUNTIFS(Data!$D$2:$D$66, "AGI", Data!$H$2:$H$66, "&gt;1999", Data!$M$2:$M$66, "&lt;"&amp;'Cumulative distributions'!$A119)/COUNTIFS(Data!$M$2:$M$66, "&gt;0", Data!$D$2:$D$66, "AGI", Data!$H$2:$H$66, "&gt;1999")</f>
        <v>0.92307692307692313</v>
      </c>
      <c r="I119">
        <f>COUNTIFS(Data!$D$2:$D$66, "Futurist", Data!$H$2:$H$66, "&lt;2000", Data!$M$2:$M$66, "&lt;"&amp;'Cumulative distributions'!$A119)/COUNTIFS(Data!$M$2:$M$66, "&gt;0", Data!$D$2:$D$66, "Futurist", Data!$H$2:$H$66, "&lt;2000")</f>
        <v>0.75</v>
      </c>
      <c r="J119">
        <f>COUNTIFS(Data!$D$2:$D$66, "Futurist", Data!$H$2:$H$66, "&gt;1999", Data!$M$2:$M$66, "&lt;"&amp;'Cumulative distributions'!$A119)/COUNTIFS(Data!$M$2:$M$66, "&gt;0", Data!$D$2:$D$66, "Futurist", Data!$H$2:$H$66, "&gt;1999")</f>
        <v>0.8571428571428571</v>
      </c>
      <c r="K119">
        <f>COUNTIFS(Data!$D$2:$D$66, "Other", Data!$H$2:$H$66, "&lt;2000", Data!$M$2:$M$66, "&lt;"&amp;'Cumulative distributions'!$A119)/COUNTIFS(Data!$M$2:$M$66, "&gt;0", Data!$D$2:$D$66, "Other", Data!$H$2:$H$66, "&lt;2000")</f>
        <v>0.66666666666666663</v>
      </c>
      <c r="L119">
        <f>COUNTIFS(Data!$D$2:$D$66, "Other", Data!$H$2:$H$66, "&gt;1999", Data!$M$2:$M$66, "&lt;"&amp;'Cumulative distributions'!$A119)/COUNTIFS(Data!$M$2:$M$66, "&gt;0", Data!$D$2:$D$66, "Other", Data!$H$2:$H$66, "&gt;1999")</f>
        <v>0.4</v>
      </c>
      <c r="N119">
        <f>COUNTIFS(Data!$D$2:$D$66, "AGI", Data!$M$2:$M$66, "&lt;"&amp;'Cumulative distributions'!$A119)/COUNTIFS(Data!$M$2:$M$66, "&gt;0", Data!$D$2:$D$66, "AGI")</f>
        <v>0.92307692307692313</v>
      </c>
      <c r="O119">
        <f>COUNTIFS(Data!$D$2:$D$66, "AI", Data!$M$2:$M$66, "&lt;"&amp;'Cumulative distributions'!$A119)/COUNTIFS(Data!$M$2:$M$66, "&gt;0", Data!$D$2:$D$66, "AI")</f>
        <v>0.77272727272727271</v>
      </c>
      <c r="P119">
        <f>COUNTIFS(Data!$D$2:$D$66, "Futurist", Data!$M$2:$M$66, "&lt;"&amp;'Cumulative distributions'!$A119)/COUNTIFS(Data!$M$2:$M$66, "&gt;0", Data!$D$2:$D$66, "Futurist")</f>
        <v>0.8</v>
      </c>
      <c r="Q119">
        <f>COUNTIFS(Data!$D$2:$D$66, "Other", Data!$M$2:$M$66, "&lt;"&amp;'Cumulative distributions'!$A119)/COUNTIFS(Data!$M$2:$M$66, "&gt;0", Data!$D$2:$D$66, "Other")</f>
        <v>0.5</v>
      </c>
      <c r="S119">
        <f>COUNTIFS(Data!$H$2:$H$66, "&lt;2000", Data!$M$2:$M$66, "&lt;"&amp;'Cumulative distributions'!$A119)/COUNTIFS(Data!$M$2:$M$66, "&gt;0", Data!$H$2:$H$66, "&lt;2000")</f>
        <v>0.83333333333333337</v>
      </c>
      <c r="T119">
        <f>COUNTIFS(Data!$H$2:$H$66, "&gt;1999", Data!$M$2:$M$66, "&lt;"&amp;'Cumulative distributions'!$A119)/COUNTIFS(Data!$M$2:$M$66, "&gt;0", Data!$H$2:$H$66, "&gt;1999")</f>
        <v>0.75</v>
      </c>
      <c r="V119">
        <f>COUNTIFS(Data!$AD$2:$AD$66, 1, Data!$H$2:$H$66, "&gt;1999", Data!$M$2:$M$66, "&lt;"&amp;'Cumulative distributions'!$A119)/COUNTIFS(Data!$M$2:$M$66, "&gt;0", Data!$AD$2:$AD$66, 1, Data!$H$2:$H$66, "&gt;1999")</f>
        <v>0.77272727272727271</v>
      </c>
      <c r="W119">
        <f>COUNTIFS(Data!$AD$2:$AD$66, 0, Data!$H$2:$H$66, "&gt;1999", Data!$M$2:$M$66, "&lt;"&amp;'Cumulative distributions'!$A119)/COUNTIFS(Data!$M$2:$M$66, "&gt;0", Data!$AD$2:$AD$66, 0, Data!$H$2:$H$66, "&gt;1999")</f>
        <v>0.72727272727272729</v>
      </c>
      <c r="AH119">
        <f t="shared" si="1"/>
        <v>2026</v>
      </c>
    </row>
    <row r="120" spans="1:34">
      <c r="A120">
        <v>2078</v>
      </c>
      <c r="B120">
        <f>COUNTIF(Data!$M$2:$M$66, "&lt;" &amp; A120)/COUNT(Data!$M$2:$M$66)</f>
        <v>0.77586206896551724</v>
      </c>
      <c r="C120">
        <f>COUNTIF(Data!$L$2:$L$66, "&lt;" &amp; A120)/COUNT(Data!$L$2:$L$66)</f>
        <v>0.81132075471698117</v>
      </c>
      <c r="E120">
        <f>COUNTIFS(Data!$D$2:$D$66, "AI", Data!$H$2:$H$66, "&lt;2000", Data!$M$2:$M$66, "&lt;"&amp;'Cumulative distributions'!$A120)/COUNTIFS(Data!$M$2:$M$66, "&gt;0", Data!$D$2:$D$66, "AI", Data!$H$2:$H$66, "&lt;2000")</f>
        <v>1</v>
      </c>
      <c r="F120">
        <f>COUNTIFS(Data!$D$2:$D$66, "AI", Data!$H$2:$H$66, "&gt;1999", Data!$M$2:$M$66, "&lt;"&amp;'Cumulative distributions'!$A120)/COUNTIFS(Data!$M$2:$M$66, "&gt;0", Data!$D$2:$D$66, "AI", Data!$H$2:$H$66, "&gt;1999")</f>
        <v>0.66666666666666663</v>
      </c>
      <c r="G120" t="e">
        <f>COUNTIFS(Data!$D$2:$D$66, "AGI", Data!$H$2:$H$66, "&lt;2000", Data!$M$2:$M$66, "&lt;"&amp;'Cumulative distributions'!$A120)/COUNTIFS(Data!$M$2:$M$66, "&gt;0", Data!$D$2:$D$66, "AGI", Data!$H$2:$H$66, "&lt;2000")</f>
        <v>#DIV/0!</v>
      </c>
      <c r="H120">
        <f>COUNTIFS(Data!$D$2:$D$66, "AGI", Data!$H$2:$H$66, "&gt;1999", Data!$M$2:$M$66, "&lt;"&amp;'Cumulative distributions'!$A120)/COUNTIFS(Data!$M$2:$M$66, "&gt;0", Data!$D$2:$D$66, "AGI", Data!$H$2:$H$66, "&gt;1999")</f>
        <v>0.92307692307692313</v>
      </c>
      <c r="I120">
        <f>COUNTIFS(Data!$D$2:$D$66, "Futurist", Data!$H$2:$H$66, "&lt;2000", Data!$M$2:$M$66, "&lt;"&amp;'Cumulative distributions'!$A120)/COUNTIFS(Data!$M$2:$M$66, "&gt;0", Data!$D$2:$D$66, "Futurist", Data!$H$2:$H$66, "&lt;2000")</f>
        <v>0.75</v>
      </c>
      <c r="J120">
        <f>COUNTIFS(Data!$D$2:$D$66, "Futurist", Data!$H$2:$H$66, "&gt;1999", Data!$M$2:$M$66, "&lt;"&amp;'Cumulative distributions'!$A120)/COUNTIFS(Data!$M$2:$M$66, "&gt;0", Data!$D$2:$D$66, "Futurist", Data!$H$2:$H$66, "&gt;1999")</f>
        <v>0.8571428571428571</v>
      </c>
      <c r="K120">
        <f>COUNTIFS(Data!$D$2:$D$66, "Other", Data!$H$2:$H$66, "&lt;2000", Data!$M$2:$M$66, "&lt;"&amp;'Cumulative distributions'!$A120)/COUNTIFS(Data!$M$2:$M$66, "&gt;0", Data!$D$2:$D$66, "Other", Data!$H$2:$H$66, "&lt;2000")</f>
        <v>0.66666666666666663</v>
      </c>
      <c r="L120">
        <f>COUNTIFS(Data!$D$2:$D$66, "Other", Data!$H$2:$H$66, "&gt;1999", Data!$M$2:$M$66, "&lt;"&amp;'Cumulative distributions'!$A120)/COUNTIFS(Data!$M$2:$M$66, "&gt;0", Data!$D$2:$D$66, "Other", Data!$H$2:$H$66, "&gt;1999")</f>
        <v>0.4</v>
      </c>
      <c r="N120">
        <f>COUNTIFS(Data!$D$2:$D$66, "AGI", Data!$M$2:$M$66, "&lt;"&amp;'Cumulative distributions'!$A120)/COUNTIFS(Data!$M$2:$M$66, "&gt;0", Data!$D$2:$D$66, "AGI")</f>
        <v>0.92307692307692313</v>
      </c>
      <c r="O120">
        <f>COUNTIFS(Data!$D$2:$D$66, "AI", Data!$M$2:$M$66, "&lt;"&amp;'Cumulative distributions'!$A120)/COUNTIFS(Data!$M$2:$M$66, "&gt;0", Data!$D$2:$D$66, "AI")</f>
        <v>0.77272727272727271</v>
      </c>
      <c r="P120">
        <f>COUNTIFS(Data!$D$2:$D$66, "Futurist", Data!$M$2:$M$66, "&lt;"&amp;'Cumulative distributions'!$A120)/COUNTIFS(Data!$M$2:$M$66, "&gt;0", Data!$D$2:$D$66, "Futurist")</f>
        <v>0.8</v>
      </c>
      <c r="Q120">
        <f>COUNTIFS(Data!$D$2:$D$66, "Other", Data!$M$2:$M$66, "&lt;"&amp;'Cumulative distributions'!$A120)/COUNTIFS(Data!$M$2:$M$66, "&gt;0", Data!$D$2:$D$66, "Other")</f>
        <v>0.5</v>
      </c>
      <c r="S120">
        <f>COUNTIFS(Data!$H$2:$H$66, "&lt;2000", Data!$M$2:$M$66, "&lt;"&amp;'Cumulative distributions'!$A120)/COUNTIFS(Data!$M$2:$M$66, "&gt;0", Data!$H$2:$H$66, "&lt;2000")</f>
        <v>0.83333333333333337</v>
      </c>
      <c r="T120">
        <f>COUNTIFS(Data!$H$2:$H$66, "&gt;1999", Data!$M$2:$M$66, "&lt;"&amp;'Cumulative distributions'!$A120)/COUNTIFS(Data!$M$2:$M$66, "&gt;0", Data!$H$2:$H$66, "&gt;1999")</f>
        <v>0.75</v>
      </c>
      <c r="V120">
        <f>COUNTIFS(Data!$AD$2:$AD$66, 1, Data!$H$2:$H$66, "&gt;1999", Data!$M$2:$M$66, "&lt;"&amp;'Cumulative distributions'!$A120)/COUNTIFS(Data!$M$2:$M$66, "&gt;0", Data!$AD$2:$AD$66, 1, Data!$H$2:$H$66, "&gt;1999")</f>
        <v>0.77272727272727271</v>
      </c>
      <c r="W120">
        <f>COUNTIFS(Data!$AD$2:$AD$66, 0, Data!$H$2:$H$66, "&gt;1999", Data!$M$2:$M$66, "&lt;"&amp;'Cumulative distributions'!$A120)/COUNTIFS(Data!$M$2:$M$66, "&gt;0", Data!$AD$2:$AD$66, 0, Data!$H$2:$H$66, "&gt;1999")</f>
        <v>0.72727272727272729</v>
      </c>
      <c r="AH120">
        <f t="shared" si="1"/>
        <v>2026</v>
      </c>
    </row>
    <row r="121" spans="1:34">
      <c r="A121">
        <v>2079</v>
      </c>
      <c r="B121">
        <f>COUNTIF(Data!$M$2:$M$66, "&lt;" &amp; A121)/COUNT(Data!$M$2:$M$66)</f>
        <v>0.77586206896551724</v>
      </c>
      <c r="C121">
        <f>COUNTIF(Data!$L$2:$L$66, "&lt;" &amp; A121)/COUNT(Data!$L$2:$L$66)</f>
        <v>0.81132075471698117</v>
      </c>
      <c r="E121">
        <f>COUNTIFS(Data!$D$2:$D$66, "AI", Data!$H$2:$H$66, "&lt;2000", Data!$M$2:$M$66, "&lt;"&amp;'Cumulative distributions'!$A121)/COUNTIFS(Data!$M$2:$M$66, "&gt;0", Data!$D$2:$D$66, "AI", Data!$H$2:$H$66, "&lt;2000")</f>
        <v>1</v>
      </c>
      <c r="F121">
        <f>COUNTIFS(Data!$D$2:$D$66, "AI", Data!$H$2:$H$66, "&gt;1999", Data!$M$2:$M$66, "&lt;"&amp;'Cumulative distributions'!$A121)/COUNTIFS(Data!$M$2:$M$66, "&gt;0", Data!$D$2:$D$66, "AI", Data!$H$2:$H$66, "&gt;1999")</f>
        <v>0.66666666666666663</v>
      </c>
      <c r="G121" t="e">
        <f>COUNTIFS(Data!$D$2:$D$66, "AGI", Data!$H$2:$H$66, "&lt;2000", Data!$M$2:$M$66, "&lt;"&amp;'Cumulative distributions'!$A121)/COUNTIFS(Data!$M$2:$M$66, "&gt;0", Data!$D$2:$D$66, "AGI", Data!$H$2:$H$66, "&lt;2000")</f>
        <v>#DIV/0!</v>
      </c>
      <c r="H121">
        <f>COUNTIFS(Data!$D$2:$D$66, "AGI", Data!$H$2:$H$66, "&gt;1999", Data!$M$2:$M$66, "&lt;"&amp;'Cumulative distributions'!$A121)/COUNTIFS(Data!$M$2:$M$66, "&gt;0", Data!$D$2:$D$66, "AGI", Data!$H$2:$H$66, "&gt;1999")</f>
        <v>0.92307692307692313</v>
      </c>
      <c r="I121">
        <f>COUNTIFS(Data!$D$2:$D$66, "Futurist", Data!$H$2:$H$66, "&lt;2000", Data!$M$2:$M$66, "&lt;"&amp;'Cumulative distributions'!$A121)/COUNTIFS(Data!$M$2:$M$66, "&gt;0", Data!$D$2:$D$66, "Futurist", Data!$H$2:$H$66, "&lt;2000")</f>
        <v>0.75</v>
      </c>
      <c r="J121">
        <f>COUNTIFS(Data!$D$2:$D$66, "Futurist", Data!$H$2:$H$66, "&gt;1999", Data!$M$2:$M$66, "&lt;"&amp;'Cumulative distributions'!$A121)/COUNTIFS(Data!$M$2:$M$66, "&gt;0", Data!$D$2:$D$66, "Futurist", Data!$H$2:$H$66, "&gt;1999")</f>
        <v>0.8571428571428571</v>
      </c>
      <c r="K121">
        <f>COUNTIFS(Data!$D$2:$D$66, "Other", Data!$H$2:$H$66, "&lt;2000", Data!$M$2:$M$66, "&lt;"&amp;'Cumulative distributions'!$A121)/COUNTIFS(Data!$M$2:$M$66, "&gt;0", Data!$D$2:$D$66, "Other", Data!$H$2:$H$66, "&lt;2000")</f>
        <v>0.66666666666666663</v>
      </c>
      <c r="L121">
        <f>COUNTIFS(Data!$D$2:$D$66, "Other", Data!$H$2:$H$66, "&gt;1999", Data!$M$2:$M$66, "&lt;"&amp;'Cumulative distributions'!$A121)/COUNTIFS(Data!$M$2:$M$66, "&gt;0", Data!$D$2:$D$66, "Other", Data!$H$2:$H$66, "&gt;1999")</f>
        <v>0.4</v>
      </c>
      <c r="N121">
        <f>COUNTIFS(Data!$D$2:$D$66, "AGI", Data!$M$2:$M$66, "&lt;"&amp;'Cumulative distributions'!$A121)/COUNTIFS(Data!$M$2:$M$66, "&gt;0", Data!$D$2:$D$66, "AGI")</f>
        <v>0.92307692307692313</v>
      </c>
      <c r="O121">
        <f>COUNTIFS(Data!$D$2:$D$66, "AI", Data!$M$2:$M$66, "&lt;"&amp;'Cumulative distributions'!$A121)/COUNTIFS(Data!$M$2:$M$66, "&gt;0", Data!$D$2:$D$66, "AI")</f>
        <v>0.77272727272727271</v>
      </c>
      <c r="P121">
        <f>COUNTIFS(Data!$D$2:$D$66, "Futurist", Data!$M$2:$M$66, "&lt;"&amp;'Cumulative distributions'!$A121)/COUNTIFS(Data!$M$2:$M$66, "&gt;0", Data!$D$2:$D$66, "Futurist")</f>
        <v>0.8</v>
      </c>
      <c r="Q121">
        <f>COUNTIFS(Data!$D$2:$D$66, "Other", Data!$M$2:$M$66, "&lt;"&amp;'Cumulative distributions'!$A121)/COUNTIFS(Data!$M$2:$M$66, "&gt;0", Data!$D$2:$D$66, "Other")</f>
        <v>0.5</v>
      </c>
      <c r="S121">
        <f>COUNTIFS(Data!$H$2:$H$66, "&lt;2000", Data!$M$2:$M$66, "&lt;"&amp;'Cumulative distributions'!$A121)/COUNTIFS(Data!$M$2:$M$66, "&gt;0", Data!$H$2:$H$66, "&lt;2000")</f>
        <v>0.83333333333333337</v>
      </c>
      <c r="T121">
        <f>COUNTIFS(Data!$H$2:$H$66, "&gt;1999", Data!$M$2:$M$66, "&lt;"&amp;'Cumulative distributions'!$A121)/COUNTIFS(Data!$M$2:$M$66, "&gt;0", Data!$H$2:$H$66, "&gt;1999")</f>
        <v>0.75</v>
      </c>
      <c r="V121">
        <f>COUNTIFS(Data!$AD$2:$AD$66, 1, Data!$H$2:$H$66, "&gt;1999", Data!$M$2:$M$66, "&lt;"&amp;'Cumulative distributions'!$A121)/COUNTIFS(Data!$M$2:$M$66, "&gt;0", Data!$AD$2:$AD$66, 1, Data!$H$2:$H$66, "&gt;1999")</f>
        <v>0.77272727272727271</v>
      </c>
      <c r="W121">
        <f>COUNTIFS(Data!$AD$2:$AD$66, 0, Data!$H$2:$H$66, "&gt;1999", Data!$M$2:$M$66, "&lt;"&amp;'Cumulative distributions'!$A121)/COUNTIFS(Data!$M$2:$M$66, "&gt;0", Data!$AD$2:$AD$66, 0, Data!$H$2:$H$66, "&gt;1999")</f>
        <v>0.72727272727272729</v>
      </c>
      <c r="AH121">
        <f t="shared" si="1"/>
        <v>2026</v>
      </c>
    </row>
    <row r="122" spans="1:34">
      <c r="A122">
        <v>2080</v>
      </c>
      <c r="B122">
        <f>COUNTIF(Data!$M$2:$M$66, "&lt;" &amp; A122)/COUNT(Data!$M$2:$M$66)</f>
        <v>0.77586206896551724</v>
      </c>
      <c r="C122">
        <f>COUNTIF(Data!$L$2:$L$66, "&lt;" &amp; A122)/COUNT(Data!$L$2:$L$66)</f>
        <v>0.81132075471698117</v>
      </c>
      <c r="E122">
        <f>COUNTIFS(Data!$D$2:$D$66, "AI", Data!$H$2:$H$66, "&lt;2000", Data!$M$2:$M$66, "&lt;"&amp;'Cumulative distributions'!$A122)/COUNTIFS(Data!$M$2:$M$66, "&gt;0", Data!$D$2:$D$66, "AI", Data!$H$2:$H$66, "&lt;2000")</f>
        <v>1</v>
      </c>
      <c r="F122">
        <f>COUNTIFS(Data!$D$2:$D$66, "AI", Data!$H$2:$H$66, "&gt;1999", Data!$M$2:$M$66, "&lt;"&amp;'Cumulative distributions'!$A122)/COUNTIFS(Data!$M$2:$M$66, "&gt;0", Data!$D$2:$D$66, "AI", Data!$H$2:$H$66, "&gt;1999")</f>
        <v>0.66666666666666663</v>
      </c>
      <c r="G122" t="e">
        <f>COUNTIFS(Data!$D$2:$D$66, "AGI", Data!$H$2:$H$66, "&lt;2000", Data!$M$2:$M$66, "&lt;"&amp;'Cumulative distributions'!$A122)/COUNTIFS(Data!$M$2:$M$66, "&gt;0", Data!$D$2:$D$66, "AGI", Data!$H$2:$H$66, "&lt;2000")</f>
        <v>#DIV/0!</v>
      </c>
      <c r="H122">
        <f>COUNTIFS(Data!$D$2:$D$66, "AGI", Data!$H$2:$H$66, "&gt;1999", Data!$M$2:$M$66, "&lt;"&amp;'Cumulative distributions'!$A122)/COUNTIFS(Data!$M$2:$M$66, "&gt;0", Data!$D$2:$D$66, "AGI", Data!$H$2:$H$66, "&gt;1999")</f>
        <v>0.92307692307692313</v>
      </c>
      <c r="I122">
        <f>COUNTIFS(Data!$D$2:$D$66, "Futurist", Data!$H$2:$H$66, "&lt;2000", Data!$M$2:$M$66, "&lt;"&amp;'Cumulative distributions'!$A122)/COUNTIFS(Data!$M$2:$M$66, "&gt;0", Data!$D$2:$D$66, "Futurist", Data!$H$2:$H$66, "&lt;2000")</f>
        <v>0.75</v>
      </c>
      <c r="J122">
        <f>COUNTIFS(Data!$D$2:$D$66, "Futurist", Data!$H$2:$H$66, "&gt;1999", Data!$M$2:$M$66, "&lt;"&amp;'Cumulative distributions'!$A122)/COUNTIFS(Data!$M$2:$M$66, "&gt;0", Data!$D$2:$D$66, "Futurist", Data!$H$2:$H$66, "&gt;1999")</f>
        <v>0.8571428571428571</v>
      </c>
      <c r="K122">
        <f>COUNTIFS(Data!$D$2:$D$66, "Other", Data!$H$2:$H$66, "&lt;2000", Data!$M$2:$M$66, "&lt;"&amp;'Cumulative distributions'!$A122)/COUNTIFS(Data!$M$2:$M$66, "&gt;0", Data!$D$2:$D$66, "Other", Data!$H$2:$H$66, "&lt;2000")</f>
        <v>0.66666666666666663</v>
      </c>
      <c r="L122">
        <f>COUNTIFS(Data!$D$2:$D$66, "Other", Data!$H$2:$H$66, "&gt;1999", Data!$M$2:$M$66, "&lt;"&amp;'Cumulative distributions'!$A122)/COUNTIFS(Data!$M$2:$M$66, "&gt;0", Data!$D$2:$D$66, "Other", Data!$H$2:$H$66, "&gt;1999")</f>
        <v>0.4</v>
      </c>
      <c r="N122">
        <f>COUNTIFS(Data!$D$2:$D$66, "AGI", Data!$M$2:$M$66, "&lt;"&amp;'Cumulative distributions'!$A122)/COUNTIFS(Data!$M$2:$M$66, "&gt;0", Data!$D$2:$D$66, "AGI")</f>
        <v>0.92307692307692313</v>
      </c>
      <c r="O122">
        <f>COUNTIFS(Data!$D$2:$D$66, "AI", Data!$M$2:$M$66, "&lt;"&amp;'Cumulative distributions'!$A122)/COUNTIFS(Data!$M$2:$M$66, "&gt;0", Data!$D$2:$D$66, "AI")</f>
        <v>0.77272727272727271</v>
      </c>
      <c r="P122">
        <f>COUNTIFS(Data!$D$2:$D$66, "Futurist", Data!$M$2:$M$66, "&lt;"&amp;'Cumulative distributions'!$A122)/COUNTIFS(Data!$M$2:$M$66, "&gt;0", Data!$D$2:$D$66, "Futurist")</f>
        <v>0.8</v>
      </c>
      <c r="Q122">
        <f>COUNTIFS(Data!$D$2:$D$66, "Other", Data!$M$2:$M$66, "&lt;"&amp;'Cumulative distributions'!$A122)/COUNTIFS(Data!$M$2:$M$66, "&gt;0", Data!$D$2:$D$66, "Other")</f>
        <v>0.5</v>
      </c>
      <c r="S122">
        <f>COUNTIFS(Data!$H$2:$H$66, "&lt;2000", Data!$M$2:$M$66, "&lt;"&amp;'Cumulative distributions'!$A122)/COUNTIFS(Data!$M$2:$M$66, "&gt;0", Data!$H$2:$H$66, "&lt;2000")</f>
        <v>0.83333333333333337</v>
      </c>
      <c r="T122">
        <f>COUNTIFS(Data!$H$2:$H$66, "&gt;1999", Data!$M$2:$M$66, "&lt;"&amp;'Cumulative distributions'!$A122)/COUNTIFS(Data!$M$2:$M$66, "&gt;0", Data!$H$2:$H$66, "&gt;1999")</f>
        <v>0.75</v>
      </c>
      <c r="V122">
        <f>COUNTIFS(Data!$AD$2:$AD$66, 1, Data!$H$2:$H$66, "&gt;1999", Data!$M$2:$M$66, "&lt;"&amp;'Cumulative distributions'!$A122)/COUNTIFS(Data!$M$2:$M$66, "&gt;0", Data!$AD$2:$AD$66, 1, Data!$H$2:$H$66, "&gt;1999")</f>
        <v>0.77272727272727271</v>
      </c>
      <c r="W122">
        <f>COUNTIFS(Data!$AD$2:$AD$66, 0, Data!$H$2:$H$66, "&gt;1999", Data!$M$2:$M$66, "&lt;"&amp;'Cumulative distributions'!$A122)/COUNTIFS(Data!$M$2:$M$66, "&gt;0", Data!$AD$2:$AD$66, 0, Data!$H$2:$H$66, "&gt;1999")</f>
        <v>0.72727272727272729</v>
      </c>
      <c r="AH122">
        <f t="shared" si="1"/>
        <v>2026</v>
      </c>
    </row>
    <row r="123" spans="1:34">
      <c r="A123">
        <v>2081</v>
      </c>
      <c r="B123">
        <f>COUNTIF(Data!$M$2:$M$66, "&lt;" &amp; A123)/COUNT(Data!$M$2:$M$66)</f>
        <v>0.77586206896551724</v>
      </c>
      <c r="C123">
        <f>COUNTIF(Data!$L$2:$L$66, "&lt;" &amp; A123)/COUNT(Data!$L$2:$L$66)</f>
        <v>0.81132075471698117</v>
      </c>
      <c r="E123">
        <f>COUNTIFS(Data!$D$2:$D$66, "AI", Data!$H$2:$H$66, "&lt;2000", Data!$M$2:$M$66, "&lt;"&amp;'Cumulative distributions'!$A123)/COUNTIFS(Data!$M$2:$M$66, "&gt;0", Data!$D$2:$D$66, "AI", Data!$H$2:$H$66, "&lt;2000")</f>
        <v>1</v>
      </c>
      <c r="F123">
        <f>COUNTIFS(Data!$D$2:$D$66, "AI", Data!$H$2:$H$66, "&gt;1999", Data!$M$2:$M$66, "&lt;"&amp;'Cumulative distributions'!$A123)/COUNTIFS(Data!$M$2:$M$66, "&gt;0", Data!$D$2:$D$66, "AI", Data!$H$2:$H$66, "&gt;1999")</f>
        <v>0.66666666666666663</v>
      </c>
      <c r="G123" t="e">
        <f>COUNTIFS(Data!$D$2:$D$66, "AGI", Data!$H$2:$H$66, "&lt;2000", Data!$M$2:$M$66, "&lt;"&amp;'Cumulative distributions'!$A123)/COUNTIFS(Data!$M$2:$M$66, "&gt;0", Data!$D$2:$D$66, "AGI", Data!$H$2:$H$66, "&lt;2000")</f>
        <v>#DIV/0!</v>
      </c>
      <c r="H123">
        <f>COUNTIFS(Data!$D$2:$D$66, "AGI", Data!$H$2:$H$66, "&gt;1999", Data!$M$2:$M$66, "&lt;"&amp;'Cumulative distributions'!$A123)/COUNTIFS(Data!$M$2:$M$66, "&gt;0", Data!$D$2:$D$66, "AGI", Data!$H$2:$H$66, "&gt;1999")</f>
        <v>0.92307692307692313</v>
      </c>
      <c r="I123">
        <f>COUNTIFS(Data!$D$2:$D$66, "Futurist", Data!$H$2:$H$66, "&lt;2000", Data!$M$2:$M$66, "&lt;"&amp;'Cumulative distributions'!$A123)/COUNTIFS(Data!$M$2:$M$66, "&gt;0", Data!$D$2:$D$66, "Futurist", Data!$H$2:$H$66, "&lt;2000")</f>
        <v>0.75</v>
      </c>
      <c r="J123">
        <f>COUNTIFS(Data!$D$2:$D$66, "Futurist", Data!$H$2:$H$66, "&gt;1999", Data!$M$2:$M$66, "&lt;"&amp;'Cumulative distributions'!$A123)/COUNTIFS(Data!$M$2:$M$66, "&gt;0", Data!$D$2:$D$66, "Futurist", Data!$H$2:$H$66, "&gt;1999")</f>
        <v>0.8571428571428571</v>
      </c>
      <c r="K123">
        <f>COUNTIFS(Data!$D$2:$D$66, "Other", Data!$H$2:$H$66, "&lt;2000", Data!$M$2:$M$66, "&lt;"&amp;'Cumulative distributions'!$A123)/COUNTIFS(Data!$M$2:$M$66, "&gt;0", Data!$D$2:$D$66, "Other", Data!$H$2:$H$66, "&lt;2000")</f>
        <v>0.66666666666666663</v>
      </c>
      <c r="L123">
        <f>COUNTIFS(Data!$D$2:$D$66, "Other", Data!$H$2:$H$66, "&gt;1999", Data!$M$2:$M$66, "&lt;"&amp;'Cumulative distributions'!$A123)/COUNTIFS(Data!$M$2:$M$66, "&gt;0", Data!$D$2:$D$66, "Other", Data!$H$2:$H$66, "&gt;1999")</f>
        <v>0.4</v>
      </c>
      <c r="N123">
        <f>COUNTIFS(Data!$D$2:$D$66, "AGI", Data!$M$2:$M$66, "&lt;"&amp;'Cumulative distributions'!$A123)/COUNTIFS(Data!$M$2:$M$66, "&gt;0", Data!$D$2:$D$66, "AGI")</f>
        <v>0.92307692307692313</v>
      </c>
      <c r="O123">
        <f>COUNTIFS(Data!$D$2:$D$66, "AI", Data!$M$2:$M$66, "&lt;"&amp;'Cumulative distributions'!$A123)/COUNTIFS(Data!$M$2:$M$66, "&gt;0", Data!$D$2:$D$66, "AI")</f>
        <v>0.77272727272727271</v>
      </c>
      <c r="P123">
        <f>COUNTIFS(Data!$D$2:$D$66, "Futurist", Data!$M$2:$M$66, "&lt;"&amp;'Cumulative distributions'!$A123)/COUNTIFS(Data!$M$2:$M$66, "&gt;0", Data!$D$2:$D$66, "Futurist")</f>
        <v>0.8</v>
      </c>
      <c r="Q123">
        <f>COUNTIFS(Data!$D$2:$D$66, "Other", Data!$M$2:$M$66, "&lt;"&amp;'Cumulative distributions'!$A123)/COUNTIFS(Data!$M$2:$M$66, "&gt;0", Data!$D$2:$D$66, "Other")</f>
        <v>0.5</v>
      </c>
      <c r="S123">
        <f>COUNTIFS(Data!$H$2:$H$66, "&lt;2000", Data!$M$2:$M$66, "&lt;"&amp;'Cumulative distributions'!$A123)/COUNTIFS(Data!$M$2:$M$66, "&gt;0", Data!$H$2:$H$66, "&lt;2000")</f>
        <v>0.83333333333333337</v>
      </c>
      <c r="T123">
        <f>COUNTIFS(Data!$H$2:$H$66, "&gt;1999", Data!$M$2:$M$66, "&lt;"&amp;'Cumulative distributions'!$A123)/COUNTIFS(Data!$M$2:$M$66, "&gt;0", Data!$H$2:$H$66, "&gt;1999")</f>
        <v>0.75</v>
      </c>
      <c r="V123">
        <f>COUNTIFS(Data!$AD$2:$AD$66, 1, Data!$H$2:$H$66, "&gt;1999", Data!$M$2:$M$66, "&lt;"&amp;'Cumulative distributions'!$A123)/COUNTIFS(Data!$M$2:$M$66, "&gt;0", Data!$AD$2:$AD$66, 1, Data!$H$2:$H$66, "&gt;1999")</f>
        <v>0.77272727272727271</v>
      </c>
      <c r="W123">
        <f>COUNTIFS(Data!$AD$2:$AD$66, 0, Data!$H$2:$H$66, "&gt;1999", Data!$M$2:$M$66, "&lt;"&amp;'Cumulative distributions'!$A123)/COUNTIFS(Data!$M$2:$M$66, "&gt;0", Data!$AD$2:$AD$66, 0, Data!$H$2:$H$66, "&gt;1999")</f>
        <v>0.72727272727272729</v>
      </c>
      <c r="AH123">
        <f t="shared" si="1"/>
        <v>2026</v>
      </c>
    </row>
    <row r="124" spans="1:34">
      <c r="A124">
        <v>2082</v>
      </c>
      <c r="B124">
        <f>COUNTIF(Data!$M$2:$M$66, "&lt;" &amp; A124)/COUNT(Data!$M$2:$M$66)</f>
        <v>0.77586206896551724</v>
      </c>
      <c r="C124">
        <f>COUNTIF(Data!$L$2:$L$66, "&lt;" &amp; A124)/COUNT(Data!$L$2:$L$66)</f>
        <v>0.81132075471698117</v>
      </c>
      <c r="E124">
        <f>COUNTIFS(Data!$D$2:$D$66, "AI", Data!$H$2:$H$66, "&lt;2000", Data!$M$2:$M$66, "&lt;"&amp;'Cumulative distributions'!$A124)/COUNTIFS(Data!$M$2:$M$66, "&gt;0", Data!$D$2:$D$66, "AI", Data!$H$2:$H$66, "&lt;2000")</f>
        <v>1</v>
      </c>
      <c r="F124">
        <f>COUNTIFS(Data!$D$2:$D$66, "AI", Data!$H$2:$H$66, "&gt;1999", Data!$M$2:$M$66, "&lt;"&amp;'Cumulative distributions'!$A124)/COUNTIFS(Data!$M$2:$M$66, "&gt;0", Data!$D$2:$D$66, "AI", Data!$H$2:$H$66, "&gt;1999")</f>
        <v>0.66666666666666663</v>
      </c>
      <c r="G124" t="e">
        <f>COUNTIFS(Data!$D$2:$D$66, "AGI", Data!$H$2:$H$66, "&lt;2000", Data!$M$2:$M$66, "&lt;"&amp;'Cumulative distributions'!$A124)/COUNTIFS(Data!$M$2:$M$66, "&gt;0", Data!$D$2:$D$66, "AGI", Data!$H$2:$H$66, "&lt;2000")</f>
        <v>#DIV/0!</v>
      </c>
      <c r="H124">
        <f>COUNTIFS(Data!$D$2:$D$66, "AGI", Data!$H$2:$H$66, "&gt;1999", Data!$M$2:$M$66, "&lt;"&amp;'Cumulative distributions'!$A124)/COUNTIFS(Data!$M$2:$M$66, "&gt;0", Data!$D$2:$D$66, "AGI", Data!$H$2:$H$66, "&gt;1999")</f>
        <v>0.92307692307692313</v>
      </c>
      <c r="I124">
        <f>COUNTIFS(Data!$D$2:$D$66, "Futurist", Data!$H$2:$H$66, "&lt;2000", Data!$M$2:$M$66, "&lt;"&amp;'Cumulative distributions'!$A124)/COUNTIFS(Data!$M$2:$M$66, "&gt;0", Data!$D$2:$D$66, "Futurist", Data!$H$2:$H$66, "&lt;2000")</f>
        <v>0.75</v>
      </c>
      <c r="J124">
        <f>COUNTIFS(Data!$D$2:$D$66, "Futurist", Data!$H$2:$H$66, "&gt;1999", Data!$M$2:$M$66, "&lt;"&amp;'Cumulative distributions'!$A124)/COUNTIFS(Data!$M$2:$M$66, "&gt;0", Data!$D$2:$D$66, "Futurist", Data!$H$2:$H$66, "&gt;1999")</f>
        <v>0.8571428571428571</v>
      </c>
      <c r="K124">
        <f>COUNTIFS(Data!$D$2:$D$66, "Other", Data!$H$2:$H$66, "&lt;2000", Data!$M$2:$M$66, "&lt;"&amp;'Cumulative distributions'!$A124)/COUNTIFS(Data!$M$2:$M$66, "&gt;0", Data!$D$2:$D$66, "Other", Data!$H$2:$H$66, "&lt;2000")</f>
        <v>0.66666666666666663</v>
      </c>
      <c r="L124">
        <f>COUNTIFS(Data!$D$2:$D$66, "Other", Data!$H$2:$H$66, "&gt;1999", Data!$M$2:$M$66, "&lt;"&amp;'Cumulative distributions'!$A124)/COUNTIFS(Data!$M$2:$M$66, "&gt;0", Data!$D$2:$D$66, "Other", Data!$H$2:$H$66, "&gt;1999")</f>
        <v>0.4</v>
      </c>
      <c r="N124">
        <f>COUNTIFS(Data!$D$2:$D$66, "AGI", Data!$M$2:$M$66, "&lt;"&amp;'Cumulative distributions'!$A124)/COUNTIFS(Data!$M$2:$M$66, "&gt;0", Data!$D$2:$D$66, "AGI")</f>
        <v>0.92307692307692313</v>
      </c>
      <c r="O124">
        <f>COUNTIFS(Data!$D$2:$D$66, "AI", Data!$M$2:$M$66, "&lt;"&amp;'Cumulative distributions'!$A124)/COUNTIFS(Data!$M$2:$M$66, "&gt;0", Data!$D$2:$D$66, "AI")</f>
        <v>0.77272727272727271</v>
      </c>
      <c r="P124">
        <f>COUNTIFS(Data!$D$2:$D$66, "Futurist", Data!$M$2:$M$66, "&lt;"&amp;'Cumulative distributions'!$A124)/COUNTIFS(Data!$M$2:$M$66, "&gt;0", Data!$D$2:$D$66, "Futurist")</f>
        <v>0.8</v>
      </c>
      <c r="Q124">
        <f>COUNTIFS(Data!$D$2:$D$66, "Other", Data!$M$2:$M$66, "&lt;"&amp;'Cumulative distributions'!$A124)/COUNTIFS(Data!$M$2:$M$66, "&gt;0", Data!$D$2:$D$66, "Other")</f>
        <v>0.5</v>
      </c>
      <c r="S124">
        <f>COUNTIFS(Data!$H$2:$H$66, "&lt;2000", Data!$M$2:$M$66, "&lt;"&amp;'Cumulative distributions'!$A124)/COUNTIFS(Data!$M$2:$M$66, "&gt;0", Data!$H$2:$H$66, "&lt;2000")</f>
        <v>0.83333333333333337</v>
      </c>
      <c r="T124">
        <f>COUNTIFS(Data!$H$2:$H$66, "&gt;1999", Data!$M$2:$M$66, "&lt;"&amp;'Cumulative distributions'!$A124)/COUNTIFS(Data!$M$2:$M$66, "&gt;0", Data!$H$2:$H$66, "&gt;1999")</f>
        <v>0.75</v>
      </c>
      <c r="V124">
        <f>COUNTIFS(Data!$AD$2:$AD$66, 1, Data!$H$2:$H$66, "&gt;1999", Data!$M$2:$M$66, "&lt;"&amp;'Cumulative distributions'!$A124)/COUNTIFS(Data!$M$2:$M$66, "&gt;0", Data!$AD$2:$AD$66, 1, Data!$H$2:$H$66, "&gt;1999")</f>
        <v>0.77272727272727271</v>
      </c>
      <c r="W124">
        <f>COUNTIFS(Data!$AD$2:$AD$66, 0, Data!$H$2:$H$66, "&gt;1999", Data!$M$2:$M$66, "&lt;"&amp;'Cumulative distributions'!$A124)/COUNTIFS(Data!$M$2:$M$66, "&gt;0", Data!$AD$2:$AD$66, 0, Data!$H$2:$H$66, "&gt;1999")</f>
        <v>0.72727272727272729</v>
      </c>
      <c r="AH124">
        <f t="shared" si="1"/>
        <v>2026</v>
      </c>
    </row>
    <row r="125" spans="1:34">
      <c r="A125">
        <v>2083</v>
      </c>
      <c r="B125">
        <f>COUNTIF(Data!$M$2:$M$66, "&lt;" &amp; A125)/COUNT(Data!$M$2:$M$66)</f>
        <v>0.77586206896551724</v>
      </c>
      <c r="C125">
        <f>COUNTIF(Data!$L$2:$L$66, "&lt;" &amp; A125)/COUNT(Data!$L$2:$L$66)</f>
        <v>0.81132075471698117</v>
      </c>
      <c r="E125">
        <f>COUNTIFS(Data!$D$2:$D$66, "AI", Data!$H$2:$H$66, "&lt;2000", Data!$M$2:$M$66, "&lt;"&amp;'Cumulative distributions'!$A125)/COUNTIFS(Data!$M$2:$M$66, "&gt;0", Data!$D$2:$D$66, "AI", Data!$H$2:$H$66, "&lt;2000")</f>
        <v>1</v>
      </c>
      <c r="F125">
        <f>COUNTIFS(Data!$D$2:$D$66, "AI", Data!$H$2:$H$66, "&gt;1999", Data!$M$2:$M$66, "&lt;"&amp;'Cumulative distributions'!$A125)/COUNTIFS(Data!$M$2:$M$66, "&gt;0", Data!$D$2:$D$66, "AI", Data!$H$2:$H$66, "&gt;1999")</f>
        <v>0.66666666666666663</v>
      </c>
      <c r="G125" t="e">
        <f>COUNTIFS(Data!$D$2:$D$66, "AGI", Data!$H$2:$H$66, "&lt;2000", Data!$M$2:$M$66, "&lt;"&amp;'Cumulative distributions'!$A125)/COUNTIFS(Data!$M$2:$M$66, "&gt;0", Data!$D$2:$D$66, "AGI", Data!$H$2:$H$66, "&lt;2000")</f>
        <v>#DIV/0!</v>
      </c>
      <c r="H125">
        <f>COUNTIFS(Data!$D$2:$D$66, "AGI", Data!$H$2:$H$66, "&gt;1999", Data!$M$2:$M$66, "&lt;"&amp;'Cumulative distributions'!$A125)/COUNTIFS(Data!$M$2:$M$66, "&gt;0", Data!$D$2:$D$66, "AGI", Data!$H$2:$H$66, "&gt;1999")</f>
        <v>0.92307692307692313</v>
      </c>
      <c r="I125">
        <f>COUNTIFS(Data!$D$2:$D$66, "Futurist", Data!$H$2:$H$66, "&lt;2000", Data!$M$2:$M$66, "&lt;"&amp;'Cumulative distributions'!$A125)/COUNTIFS(Data!$M$2:$M$66, "&gt;0", Data!$D$2:$D$66, "Futurist", Data!$H$2:$H$66, "&lt;2000")</f>
        <v>0.75</v>
      </c>
      <c r="J125">
        <f>COUNTIFS(Data!$D$2:$D$66, "Futurist", Data!$H$2:$H$66, "&gt;1999", Data!$M$2:$M$66, "&lt;"&amp;'Cumulative distributions'!$A125)/COUNTIFS(Data!$M$2:$M$66, "&gt;0", Data!$D$2:$D$66, "Futurist", Data!$H$2:$H$66, "&gt;1999")</f>
        <v>0.8571428571428571</v>
      </c>
      <c r="K125">
        <f>COUNTIFS(Data!$D$2:$D$66, "Other", Data!$H$2:$H$66, "&lt;2000", Data!$M$2:$M$66, "&lt;"&amp;'Cumulative distributions'!$A125)/COUNTIFS(Data!$M$2:$M$66, "&gt;0", Data!$D$2:$D$66, "Other", Data!$H$2:$H$66, "&lt;2000")</f>
        <v>0.66666666666666663</v>
      </c>
      <c r="L125">
        <f>COUNTIFS(Data!$D$2:$D$66, "Other", Data!$H$2:$H$66, "&gt;1999", Data!$M$2:$M$66, "&lt;"&amp;'Cumulative distributions'!$A125)/COUNTIFS(Data!$M$2:$M$66, "&gt;0", Data!$D$2:$D$66, "Other", Data!$H$2:$H$66, "&gt;1999")</f>
        <v>0.4</v>
      </c>
      <c r="N125">
        <f>COUNTIFS(Data!$D$2:$D$66, "AGI", Data!$M$2:$M$66, "&lt;"&amp;'Cumulative distributions'!$A125)/COUNTIFS(Data!$M$2:$M$66, "&gt;0", Data!$D$2:$D$66, "AGI")</f>
        <v>0.92307692307692313</v>
      </c>
      <c r="O125">
        <f>COUNTIFS(Data!$D$2:$D$66, "AI", Data!$M$2:$M$66, "&lt;"&amp;'Cumulative distributions'!$A125)/COUNTIFS(Data!$M$2:$M$66, "&gt;0", Data!$D$2:$D$66, "AI")</f>
        <v>0.77272727272727271</v>
      </c>
      <c r="P125">
        <f>COUNTIFS(Data!$D$2:$D$66, "Futurist", Data!$M$2:$M$66, "&lt;"&amp;'Cumulative distributions'!$A125)/COUNTIFS(Data!$M$2:$M$66, "&gt;0", Data!$D$2:$D$66, "Futurist")</f>
        <v>0.8</v>
      </c>
      <c r="Q125">
        <f>COUNTIFS(Data!$D$2:$D$66, "Other", Data!$M$2:$M$66, "&lt;"&amp;'Cumulative distributions'!$A125)/COUNTIFS(Data!$M$2:$M$66, "&gt;0", Data!$D$2:$D$66, "Other")</f>
        <v>0.5</v>
      </c>
      <c r="S125">
        <f>COUNTIFS(Data!$H$2:$H$66, "&lt;2000", Data!$M$2:$M$66, "&lt;"&amp;'Cumulative distributions'!$A125)/COUNTIFS(Data!$M$2:$M$66, "&gt;0", Data!$H$2:$H$66, "&lt;2000")</f>
        <v>0.83333333333333337</v>
      </c>
      <c r="T125">
        <f>COUNTIFS(Data!$H$2:$H$66, "&gt;1999", Data!$M$2:$M$66, "&lt;"&amp;'Cumulative distributions'!$A125)/COUNTIFS(Data!$M$2:$M$66, "&gt;0", Data!$H$2:$H$66, "&gt;1999")</f>
        <v>0.75</v>
      </c>
      <c r="V125">
        <f>COUNTIFS(Data!$AD$2:$AD$66, 1, Data!$H$2:$H$66, "&gt;1999", Data!$M$2:$M$66, "&lt;"&amp;'Cumulative distributions'!$A125)/COUNTIFS(Data!$M$2:$M$66, "&gt;0", Data!$AD$2:$AD$66, 1, Data!$H$2:$H$66, "&gt;1999")</f>
        <v>0.77272727272727271</v>
      </c>
      <c r="W125">
        <f>COUNTIFS(Data!$AD$2:$AD$66, 0, Data!$H$2:$H$66, "&gt;1999", Data!$M$2:$M$66, "&lt;"&amp;'Cumulative distributions'!$A125)/COUNTIFS(Data!$M$2:$M$66, "&gt;0", Data!$AD$2:$AD$66, 0, Data!$H$2:$H$66, "&gt;1999")</f>
        <v>0.72727272727272729</v>
      </c>
      <c r="AH125">
        <f t="shared" si="1"/>
        <v>2026</v>
      </c>
    </row>
    <row r="126" spans="1:34">
      <c r="A126">
        <v>2084</v>
      </c>
      <c r="B126">
        <f>COUNTIF(Data!$M$2:$M$66, "&lt;" &amp; A126)/COUNT(Data!$M$2:$M$66)</f>
        <v>0.77586206896551724</v>
      </c>
      <c r="C126">
        <f>COUNTIF(Data!$L$2:$L$66, "&lt;" &amp; A126)/COUNT(Data!$L$2:$L$66)</f>
        <v>0.81132075471698117</v>
      </c>
      <c r="E126">
        <f>COUNTIFS(Data!$D$2:$D$66, "AI", Data!$H$2:$H$66, "&lt;2000", Data!$M$2:$M$66, "&lt;"&amp;'Cumulative distributions'!$A126)/COUNTIFS(Data!$M$2:$M$66, "&gt;0", Data!$D$2:$D$66, "AI", Data!$H$2:$H$66, "&lt;2000")</f>
        <v>1</v>
      </c>
      <c r="F126">
        <f>COUNTIFS(Data!$D$2:$D$66, "AI", Data!$H$2:$H$66, "&gt;1999", Data!$M$2:$M$66, "&lt;"&amp;'Cumulative distributions'!$A126)/COUNTIFS(Data!$M$2:$M$66, "&gt;0", Data!$D$2:$D$66, "AI", Data!$H$2:$H$66, "&gt;1999")</f>
        <v>0.66666666666666663</v>
      </c>
      <c r="G126" t="e">
        <f>COUNTIFS(Data!$D$2:$D$66, "AGI", Data!$H$2:$H$66, "&lt;2000", Data!$M$2:$M$66, "&lt;"&amp;'Cumulative distributions'!$A126)/COUNTIFS(Data!$M$2:$M$66, "&gt;0", Data!$D$2:$D$66, "AGI", Data!$H$2:$H$66, "&lt;2000")</f>
        <v>#DIV/0!</v>
      </c>
      <c r="H126">
        <f>COUNTIFS(Data!$D$2:$D$66, "AGI", Data!$H$2:$H$66, "&gt;1999", Data!$M$2:$M$66, "&lt;"&amp;'Cumulative distributions'!$A126)/COUNTIFS(Data!$M$2:$M$66, "&gt;0", Data!$D$2:$D$66, "AGI", Data!$H$2:$H$66, "&gt;1999")</f>
        <v>0.92307692307692313</v>
      </c>
      <c r="I126">
        <f>COUNTIFS(Data!$D$2:$D$66, "Futurist", Data!$H$2:$H$66, "&lt;2000", Data!$M$2:$M$66, "&lt;"&amp;'Cumulative distributions'!$A126)/COUNTIFS(Data!$M$2:$M$66, "&gt;0", Data!$D$2:$D$66, "Futurist", Data!$H$2:$H$66, "&lt;2000")</f>
        <v>0.75</v>
      </c>
      <c r="J126">
        <f>COUNTIFS(Data!$D$2:$D$66, "Futurist", Data!$H$2:$H$66, "&gt;1999", Data!$M$2:$M$66, "&lt;"&amp;'Cumulative distributions'!$A126)/COUNTIFS(Data!$M$2:$M$66, "&gt;0", Data!$D$2:$D$66, "Futurist", Data!$H$2:$H$66, "&gt;1999")</f>
        <v>0.8571428571428571</v>
      </c>
      <c r="K126">
        <f>COUNTIFS(Data!$D$2:$D$66, "Other", Data!$H$2:$H$66, "&lt;2000", Data!$M$2:$M$66, "&lt;"&amp;'Cumulative distributions'!$A126)/COUNTIFS(Data!$M$2:$M$66, "&gt;0", Data!$D$2:$D$66, "Other", Data!$H$2:$H$66, "&lt;2000")</f>
        <v>0.66666666666666663</v>
      </c>
      <c r="L126">
        <f>COUNTIFS(Data!$D$2:$D$66, "Other", Data!$H$2:$H$66, "&gt;1999", Data!$M$2:$M$66, "&lt;"&amp;'Cumulative distributions'!$A126)/COUNTIFS(Data!$M$2:$M$66, "&gt;0", Data!$D$2:$D$66, "Other", Data!$H$2:$H$66, "&gt;1999")</f>
        <v>0.4</v>
      </c>
      <c r="N126">
        <f>COUNTIFS(Data!$D$2:$D$66, "AGI", Data!$M$2:$M$66, "&lt;"&amp;'Cumulative distributions'!$A126)/COUNTIFS(Data!$M$2:$M$66, "&gt;0", Data!$D$2:$D$66, "AGI")</f>
        <v>0.92307692307692313</v>
      </c>
      <c r="O126">
        <f>COUNTIFS(Data!$D$2:$D$66, "AI", Data!$M$2:$M$66, "&lt;"&amp;'Cumulative distributions'!$A126)/COUNTIFS(Data!$M$2:$M$66, "&gt;0", Data!$D$2:$D$66, "AI")</f>
        <v>0.77272727272727271</v>
      </c>
      <c r="P126">
        <f>COUNTIFS(Data!$D$2:$D$66, "Futurist", Data!$M$2:$M$66, "&lt;"&amp;'Cumulative distributions'!$A126)/COUNTIFS(Data!$M$2:$M$66, "&gt;0", Data!$D$2:$D$66, "Futurist")</f>
        <v>0.8</v>
      </c>
      <c r="Q126">
        <f>COUNTIFS(Data!$D$2:$D$66, "Other", Data!$M$2:$M$66, "&lt;"&amp;'Cumulative distributions'!$A126)/COUNTIFS(Data!$M$2:$M$66, "&gt;0", Data!$D$2:$D$66, "Other")</f>
        <v>0.5</v>
      </c>
      <c r="S126">
        <f>COUNTIFS(Data!$H$2:$H$66, "&lt;2000", Data!$M$2:$M$66, "&lt;"&amp;'Cumulative distributions'!$A126)/COUNTIFS(Data!$M$2:$M$66, "&gt;0", Data!$H$2:$H$66, "&lt;2000")</f>
        <v>0.83333333333333337</v>
      </c>
      <c r="T126">
        <f>COUNTIFS(Data!$H$2:$H$66, "&gt;1999", Data!$M$2:$M$66, "&lt;"&amp;'Cumulative distributions'!$A126)/COUNTIFS(Data!$M$2:$M$66, "&gt;0", Data!$H$2:$H$66, "&gt;1999")</f>
        <v>0.75</v>
      </c>
      <c r="V126">
        <f>COUNTIFS(Data!$AD$2:$AD$66, 1, Data!$H$2:$H$66, "&gt;1999", Data!$M$2:$M$66, "&lt;"&amp;'Cumulative distributions'!$A126)/COUNTIFS(Data!$M$2:$M$66, "&gt;0", Data!$AD$2:$AD$66, 1, Data!$H$2:$H$66, "&gt;1999")</f>
        <v>0.77272727272727271</v>
      </c>
      <c r="W126">
        <f>COUNTIFS(Data!$AD$2:$AD$66, 0, Data!$H$2:$H$66, "&gt;1999", Data!$M$2:$M$66, "&lt;"&amp;'Cumulative distributions'!$A126)/COUNTIFS(Data!$M$2:$M$66, "&gt;0", Data!$AD$2:$AD$66, 0, Data!$H$2:$H$66, "&gt;1999")</f>
        <v>0.72727272727272729</v>
      </c>
      <c r="AH126">
        <f t="shared" si="1"/>
        <v>2026</v>
      </c>
    </row>
    <row r="127" spans="1:34">
      <c r="A127">
        <v>2085</v>
      </c>
      <c r="B127">
        <f>COUNTIF(Data!$M$2:$M$66, "&lt;" &amp; A127)/COUNT(Data!$M$2:$M$66)</f>
        <v>0.77586206896551724</v>
      </c>
      <c r="C127">
        <f>COUNTIF(Data!$L$2:$L$66, "&lt;" &amp; A127)/COUNT(Data!$L$2:$L$66)</f>
        <v>0.81132075471698117</v>
      </c>
      <c r="E127">
        <f>COUNTIFS(Data!$D$2:$D$66, "AI", Data!$H$2:$H$66, "&lt;2000", Data!$M$2:$M$66, "&lt;"&amp;'Cumulative distributions'!$A127)/COUNTIFS(Data!$M$2:$M$66, "&gt;0", Data!$D$2:$D$66, "AI", Data!$H$2:$H$66, "&lt;2000")</f>
        <v>1</v>
      </c>
      <c r="F127">
        <f>COUNTIFS(Data!$D$2:$D$66, "AI", Data!$H$2:$H$66, "&gt;1999", Data!$M$2:$M$66, "&lt;"&amp;'Cumulative distributions'!$A127)/COUNTIFS(Data!$M$2:$M$66, "&gt;0", Data!$D$2:$D$66, "AI", Data!$H$2:$H$66, "&gt;1999")</f>
        <v>0.66666666666666663</v>
      </c>
      <c r="G127" t="e">
        <f>COUNTIFS(Data!$D$2:$D$66, "AGI", Data!$H$2:$H$66, "&lt;2000", Data!$M$2:$M$66, "&lt;"&amp;'Cumulative distributions'!$A127)/COUNTIFS(Data!$M$2:$M$66, "&gt;0", Data!$D$2:$D$66, "AGI", Data!$H$2:$H$66, "&lt;2000")</f>
        <v>#DIV/0!</v>
      </c>
      <c r="H127">
        <f>COUNTIFS(Data!$D$2:$D$66, "AGI", Data!$H$2:$H$66, "&gt;1999", Data!$M$2:$M$66, "&lt;"&amp;'Cumulative distributions'!$A127)/COUNTIFS(Data!$M$2:$M$66, "&gt;0", Data!$D$2:$D$66, "AGI", Data!$H$2:$H$66, "&gt;1999")</f>
        <v>0.92307692307692313</v>
      </c>
      <c r="I127">
        <f>COUNTIFS(Data!$D$2:$D$66, "Futurist", Data!$H$2:$H$66, "&lt;2000", Data!$M$2:$M$66, "&lt;"&amp;'Cumulative distributions'!$A127)/COUNTIFS(Data!$M$2:$M$66, "&gt;0", Data!$D$2:$D$66, "Futurist", Data!$H$2:$H$66, "&lt;2000")</f>
        <v>0.75</v>
      </c>
      <c r="J127">
        <f>COUNTIFS(Data!$D$2:$D$66, "Futurist", Data!$H$2:$H$66, "&gt;1999", Data!$M$2:$M$66, "&lt;"&amp;'Cumulative distributions'!$A127)/COUNTIFS(Data!$M$2:$M$66, "&gt;0", Data!$D$2:$D$66, "Futurist", Data!$H$2:$H$66, "&gt;1999")</f>
        <v>0.8571428571428571</v>
      </c>
      <c r="K127">
        <f>COUNTIFS(Data!$D$2:$D$66, "Other", Data!$H$2:$H$66, "&lt;2000", Data!$M$2:$M$66, "&lt;"&amp;'Cumulative distributions'!$A127)/COUNTIFS(Data!$M$2:$M$66, "&gt;0", Data!$D$2:$D$66, "Other", Data!$H$2:$H$66, "&lt;2000")</f>
        <v>0.66666666666666663</v>
      </c>
      <c r="L127">
        <f>COUNTIFS(Data!$D$2:$D$66, "Other", Data!$H$2:$H$66, "&gt;1999", Data!$M$2:$M$66, "&lt;"&amp;'Cumulative distributions'!$A127)/COUNTIFS(Data!$M$2:$M$66, "&gt;0", Data!$D$2:$D$66, "Other", Data!$H$2:$H$66, "&gt;1999")</f>
        <v>0.4</v>
      </c>
      <c r="N127">
        <f>COUNTIFS(Data!$D$2:$D$66, "AGI", Data!$M$2:$M$66, "&lt;"&amp;'Cumulative distributions'!$A127)/COUNTIFS(Data!$M$2:$M$66, "&gt;0", Data!$D$2:$D$66, "AGI")</f>
        <v>0.92307692307692313</v>
      </c>
      <c r="O127">
        <f>COUNTIFS(Data!$D$2:$D$66, "AI", Data!$M$2:$M$66, "&lt;"&amp;'Cumulative distributions'!$A127)/COUNTIFS(Data!$M$2:$M$66, "&gt;0", Data!$D$2:$D$66, "AI")</f>
        <v>0.77272727272727271</v>
      </c>
      <c r="P127">
        <f>COUNTIFS(Data!$D$2:$D$66, "Futurist", Data!$M$2:$M$66, "&lt;"&amp;'Cumulative distributions'!$A127)/COUNTIFS(Data!$M$2:$M$66, "&gt;0", Data!$D$2:$D$66, "Futurist")</f>
        <v>0.8</v>
      </c>
      <c r="Q127">
        <f>COUNTIFS(Data!$D$2:$D$66, "Other", Data!$M$2:$M$66, "&lt;"&amp;'Cumulative distributions'!$A127)/COUNTIFS(Data!$M$2:$M$66, "&gt;0", Data!$D$2:$D$66, "Other")</f>
        <v>0.5</v>
      </c>
      <c r="S127">
        <f>COUNTIFS(Data!$H$2:$H$66, "&lt;2000", Data!$M$2:$M$66, "&lt;"&amp;'Cumulative distributions'!$A127)/COUNTIFS(Data!$M$2:$M$66, "&gt;0", Data!$H$2:$H$66, "&lt;2000")</f>
        <v>0.83333333333333337</v>
      </c>
      <c r="T127">
        <f>COUNTIFS(Data!$H$2:$H$66, "&gt;1999", Data!$M$2:$M$66, "&lt;"&amp;'Cumulative distributions'!$A127)/COUNTIFS(Data!$M$2:$M$66, "&gt;0", Data!$H$2:$H$66, "&gt;1999")</f>
        <v>0.75</v>
      </c>
      <c r="V127">
        <f>COUNTIFS(Data!$AD$2:$AD$66, 1, Data!$H$2:$H$66, "&gt;1999", Data!$M$2:$M$66, "&lt;"&amp;'Cumulative distributions'!$A127)/COUNTIFS(Data!$M$2:$M$66, "&gt;0", Data!$AD$2:$AD$66, 1, Data!$H$2:$H$66, "&gt;1999")</f>
        <v>0.77272727272727271</v>
      </c>
      <c r="W127">
        <f>COUNTIFS(Data!$AD$2:$AD$66, 0, Data!$H$2:$H$66, "&gt;1999", Data!$M$2:$M$66, "&lt;"&amp;'Cumulative distributions'!$A127)/COUNTIFS(Data!$M$2:$M$66, "&gt;0", Data!$AD$2:$AD$66, 0, Data!$H$2:$H$66, "&gt;1999")</f>
        <v>0.72727272727272729</v>
      </c>
      <c r="AH127">
        <f t="shared" si="1"/>
        <v>2026</v>
      </c>
    </row>
    <row r="128" spans="1:34">
      <c r="A128">
        <v>2086</v>
      </c>
      <c r="B128">
        <f>COUNTIF(Data!$M$2:$M$66, "&lt;" &amp; A128)/COUNT(Data!$M$2:$M$66)</f>
        <v>0.77586206896551724</v>
      </c>
      <c r="C128">
        <f>COUNTIF(Data!$L$2:$L$66, "&lt;" &amp; A128)/COUNT(Data!$L$2:$L$66)</f>
        <v>0.81132075471698117</v>
      </c>
      <c r="E128">
        <f>COUNTIFS(Data!$D$2:$D$66, "AI", Data!$H$2:$H$66, "&lt;2000", Data!$M$2:$M$66, "&lt;"&amp;'Cumulative distributions'!$A128)/COUNTIFS(Data!$M$2:$M$66, "&gt;0", Data!$D$2:$D$66, "AI", Data!$H$2:$H$66, "&lt;2000")</f>
        <v>1</v>
      </c>
      <c r="F128">
        <f>COUNTIFS(Data!$D$2:$D$66, "AI", Data!$H$2:$H$66, "&gt;1999", Data!$M$2:$M$66, "&lt;"&amp;'Cumulative distributions'!$A128)/COUNTIFS(Data!$M$2:$M$66, "&gt;0", Data!$D$2:$D$66, "AI", Data!$H$2:$H$66, "&gt;1999")</f>
        <v>0.66666666666666663</v>
      </c>
      <c r="G128" t="e">
        <f>COUNTIFS(Data!$D$2:$D$66, "AGI", Data!$H$2:$H$66, "&lt;2000", Data!$M$2:$M$66, "&lt;"&amp;'Cumulative distributions'!$A128)/COUNTIFS(Data!$M$2:$M$66, "&gt;0", Data!$D$2:$D$66, "AGI", Data!$H$2:$H$66, "&lt;2000")</f>
        <v>#DIV/0!</v>
      </c>
      <c r="H128">
        <f>COUNTIFS(Data!$D$2:$D$66, "AGI", Data!$H$2:$H$66, "&gt;1999", Data!$M$2:$M$66, "&lt;"&amp;'Cumulative distributions'!$A128)/COUNTIFS(Data!$M$2:$M$66, "&gt;0", Data!$D$2:$D$66, "AGI", Data!$H$2:$H$66, "&gt;1999")</f>
        <v>0.92307692307692313</v>
      </c>
      <c r="I128">
        <f>COUNTIFS(Data!$D$2:$D$66, "Futurist", Data!$H$2:$H$66, "&lt;2000", Data!$M$2:$M$66, "&lt;"&amp;'Cumulative distributions'!$A128)/COUNTIFS(Data!$M$2:$M$66, "&gt;0", Data!$D$2:$D$66, "Futurist", Data!$H$2:$H$66, "&lt;2000")</f>
        <v>0.75</v>
      </c>
      <c r="J128">
        <f>COUNTIFS(Data!$D$2:$D$66, "Futurist", Data!$H$2:$H$66, "&gt;1999", Data!$M$2:$M$66, "&lt;"&amp;'Cumulative distributions'!$A128)/COUNTIFS(Data!$M$2:$M$66, "&gt;0", Data!$D$2:$D$66, "Futurist", Data!$H$2:$H$66, "&gt;1999")</f>
        <v>0.8571428571428571</v>
      </c>
      <c r="K128">
        <f>COUNTIFS(Data!$D$2:$D$66, "Other", Data!$H$2:$H$66, "&lt;2000", Data!$M$2:$M$66, "&lt;"&amp;'Cumulative distributions'!$A128)/COUNTIFS(Data!$M$2:$M$66, "&gt;0", Data!$D$2:$D$66, "Other", Data!$H$2:$H$66, "&lt;2000")</f>
        <v>0.66666666666666663</v>
      </c>
      <c r="L128">
        <f>COUNTIFS(Data!$D$2:$D$66, "Other", Data!$H$2:$H$66, "&gt;1999", Data!$M$2:$M$66, "&lt;"&amp;'Cumulative distributions'!$A128)/COUNTIFS(Data!$M$2:$M$66, "&gt;0", Data!$D$2:$D$66, "Other", Data!$H$2:$H$66, "&gt;1999")</f>
        <v>0.4</v>
      </c>
      <c r="N128">
        <f>COUNTIFS(Data!$D$2:$D$66, "AGI", Data!$M$2:$M$66, "&lt;"&amp;'Cumulative distributions'!$A128)/COUNTIFS(Data!$M$2:$M$66, "&gt;0", Data!$D$2:$D$66, "AGI")</f>
        <v>0.92307692307692313</v>
      </c>
      <c r="O128">
        <f>COUNTIFS(Data!$D$2:$D$66, "AI", Data!$M$2:$M$66, "&lt;"&amp;'Cumulative distributions'!$A128)/COUNTIFS(Data!$M$2:$M$66, "&gt;0", Data!$D$2:$D$66, "AI")</f>
        <v>0.77272727272727271</v>
      </c>
      <c r="P128">
        <f>COUNTIFS(Data!$D$2:$D$66, "Futurist", Data!$M$2:$M$66, "&lt;"&amp;'Cumulative distributions'!$A128)/COUNTIFS(Data!$M$2:$M$66, "&gt;0", Data!$D$2:$D$66, "Futurist")</f>
        <v>0.8</v>
      </c>
      <c r="Q128">
        <f>COUNTIFS(Data!$D$2:$D$66, "Other", Data!$M$2:$M$66, "&lt;"&amp;'Cumulative distributions'!$A128)/COUNTIFS(Data!$M$2:$M$66, "&gt;0", Data!$D$2:$D$66, "Other")</f>
        <v>0.5</v>
      </c>
      <c r="S128">
        <f>COUNTIFS(Data!$H$2:$H$66, "&lt;2000", Data!$M$2:$M$66, "&lt;"&amp;'Cumulative distributions'!$A128)/COUNTIFS(Data!$M$2:$M$66, "&gt;0", Data!$H$2:$H$66, "&lt;2000")</f>
        <v>0.83333333333333337</v>
      </c>
      <c r="T128">
        <f>COUNTIFS(Data!$H$2:$H$66, "&gt;1999", Data!$M$2:$M$66, "&lt;"&amp;'Cumulative distributions'!$A128)/COUNTIFS(Data!$M$2:$M$66, "&gt;0", Data!$H$2:$H$66, "&gt;1999")</f>
        <v>0.75</v>
      </c>
      <c r="V128">
        <f>COUNTIFS(Data!$AD$2:$AD$66, 1, Data!$H$2:$H$66, "&gt;1999", Data!$M$2:$M$66, "&lt;"&amp;'Cumulative distributions'!$A128)/COUNTIFS(Data!$M$2:$M$66, "&gt;0", Data!$AD$2:$AD$66, 1, Data!$H$2:$H$66, "&gt;1999")</f>
        <v>0.77272727272727271</v>
      </c>
      <c r="W128">
        <f>COUNTIFS(Data!$AD$2:$AD$66, 0, Data!$H$2:$H$66, "&gt;1999", Data!$M$2:$M$66, "&lt;"&amp;'Cumulative distributions'!$A128)/COUNTIFS(Data!$M$2:$M$66, "&gt;0", Data!$AD$2:$AD$66, 0, Data!$H$2:$H$66, "&gt;1999")</f>
        <v>0.72727272727272729</v>
      </c>
      <c r="AH128">
        <f t="shared" si="1"/>
        <v>2026</v>
      </c>
    </row>
    <row r="129" spans="1:34">
      <c r="A129">
        <v>2087</v>
      </c>
      <c r="B129">
        <f>COUNTIF(Data!$M$2:$M$66, "&lt;" &amp; A129)/COUNT(Data!$M$2:$M$66)</f>
        <v>0.77586206896551724</v>
      </c>
      <c r="C129">
        <f>COUNTIF(Data!$L$2:$L$66, "&lt;" &amp; A129)/COUNT(Data!$L$2:$L$66)</f>
        <v>0.81132075471698117</v>
      </c>
      <c r="E129">
        <f>COUNTIFS(Data!$D$2:$D$66, "AI", Data!$H$2:$H$66, "&lt;2000", Data!$M$2:$M$66, "&lt;"&amp;'Cumulative distributions'!$A129)/COUNTIFS(Data!$M$2:$M$66, "&gt;0", Data!$D$2:$D$66, "AI", Data!$H$2:$H$66, "&lt;2000")</f>
        <v>1</v>
      </c>
      <c r="F129">
        <f>COUNTIFS(Data!$D$2:$D$66, "AI", Data!$H$2:$H$66, "&gt;1999", Data!$M$2:$M$66, "&lt;"&amp;'Cumulative distributions'!$A129)/COUNTIFS(Data!$M$2:$M$66, "&gt;0", Data!$D$2:$D$66, "AI", Data!$H$2:$H$66, "&gt;1999")</f>
        <v>0.66666666666666663</v>
      </c>
      <c r="G129" t="e">
        <f>COUNTIFS(Data!$D$2:$D$66, "AGI", Data!$H$2:$H$66, "&lt;2000", Data!$M$2:$M$66, "&lt;"&amp;'Cumulative distributions'!$A129)/COUNTIFS(Data!$M$2:$M$66, "&gt;0", Data!$D$2:$D$66, "AGI", Data!$H$2:$H$66, "&lt;2000")</f>
        <v>#DIV/0!</v>
      </c>
      <c r="H129">
        <f>COUNTIFS(Data!$D$2:$D$66, "AGI", Data!$H$2:$H$66, "&gt;1999", Data!$M$2:$M$66, "&lt;"&amp;'Cumulative distributions'!$A129)/COUNTIFS(Data!$M$2:$M$66, "&gt;0", Data!$D$2:$D$66, "AGI", Data!$H$2:$H$66, "&gt;1999")</f>
        <v>0.92307692307692313</v>
      </c>
      <c r="I129">
        <f>COUNTIFS(Data!$D$2:$D$66, "Futurist", Data!$H$2:$H$66, "&lt;2000", Data!$M$2:$M$66, "&lt;"&amp;'Cumulative distributions'!$A129)/COUNTIFS(Data!$M$2:$M$66, "&gt;0", Data!$D$2:$D$66, "Futurist", Data!$H$2:$H$66, "&lt;2000")</f>
        <v>0.75</v>
      </c>
      <c r="J129">
        <f>COUNTIFS(Data!$D$2:$D$66, "Futurist", Data!$H$2:$H$66, "&gt;1999", Data!$M$2:$M$66, "&lt;"&amp;'Cumulative distributions'!$A129)/COUNTIFS(Data!$M$2:$M$66, "&gt;0", Data!$D$2:$D$66, "Futurist", Data!$H$2:$H$66, "&gt;1999")</f>
        <v>0.8571428571428571</v>
      </c>
      <c r="K129">
        <f>COUNTIFS(Data!$D$2:$D$66, "Other", Data!$H$2:$H$66, "&lt;2000", Data!$M$2:$M$66, "&lt;"&amp;'Cumulative distributions'!$A129)/COUNTIFS(Data!$M$2:$M$66, "&gt;0", Data!$D$2:$D$66, "Other", Data!$H$2:$H$66, "&lt;2000")</f>
        <v>0.66666666666666663</v>
      </c>
      <c r="L129">
        <f>COUNTIFS(Data!$D$2:$D$66, "Other", Data!$H$2:$H$66, "&gt;1999", Data!$M$2:$M$66, "&lt;"&amp;'Cumulative distributions'!$A129)/COUNTIFS(Data!$M$2:$M$66, "&gt;0", Data!$D$2:$D$66, "Other", Data!$H$2:$H$66, "&gt;1999")</f>
        <v>0.4</v>
      </c>
      <c r="N129">
        <f>COUNTIFS(Data!$D$2:$D$66, "AGI", Data!$M$2:$M$66, "&lt;"&amp;'Cumulative distributions'!$A129)/COUNTIFS(Data!$M$2:$M$66, "&gt;0", Data!$D$2:$D$66, "AGI")</f>
        <v>0.92307692307692313</v>
      </c>
      <c r="O129">
        <f>COUNTIFS(Data!$D$2:$D$66, "AI", Data!$M$2:$M$66, "&lt;"&amp;'Cumulative distributions'!$A129)/COUNTIFS(Data!$M$2:$M$66, "&gt;0", Data!$D$2:$D$66, "AI")</f>
        <v>0.77272727272727271</v>
      </c>
      <c r="P129">
        <f>COUNTIFS(Data!$D$2:$D$66, "Futurist", Data!$M$2:$M$66, "&lt;"&amp;'Cumulative distributions'!$A129)/COUNTIFS(Data!$M$2:$M$66, "&gt;0", Data!$D$2:$D$66, "Futurist")</f>
        <v>0.8</v>
      </c>
      <c r="Q129">
        <f>COUNTIFS(Data!$D$2:$D$66, "Other", Data!$M$2:$M$66, "&lt;"&amp;'Cumulative distributions'!$A129)/COUNTIFS(Data!$M$2:$M$66, "&gt;0", Data!$D$2:$D$66, "Other")</f>
        <v>0.5</v>
      </c>
      <c r="S129">
        <f>COUNTIFS(Data!$H$2:$H$66, "&lt;2000", Data!$M$2:$M$66, "&lt;"&amp;'Cumulative distributions'!$A129)/COUNTIFS(Data!$M$2:$M$66, "&gt;0", Data!$H$2:$H$66, "&lt;2000")</f>
        <v>0.83333333333333337</v>
      </c>
      <c r="T129">
        <f>COUNTIFS(Data!$H$2:$H$66, "&gt;1999", Data!$M$2:$M$66, "&lt;"&amp;'Cumulative distributions'!$A129)/COUNTIFS(Data!$M$2:$M$66, "&gt;0", Data!$H$2:$H$66, "&gt;1999")</f>
        <v>0.75</v>
      </c>
      <c r="V129">
        <f>COUNTIFS(Data!$AD$2:$AD$66, 1, Data!$H$2:$H$66, "&gt;1999", Data!$M$2:$M$66, "&lt;"&amp;'Cumulative distributions'!$A129)/COUNTIFS(Data!$M$2:$M$66, "&gt;0", Data!$AD$2:$AD$66, 1, Data!$H$2:$H$66, "&gt;1999")</f>
        <v>0.77272727272727271</v>
      </c>
      <c r="W129">
        <f>COUNTIFS(Data!$AD$2:$AD$66, 0, Data!$H$2:$H$66, "&gt;1999", Data!$M$2:$M$66, "&lt;"&amp;'Cumulative distributions'!$A129)/COUNTIFS(Data!$M$2:$M$66, "&gt;0", Data!$AD$2:$AD$66, 0, Data!$H$2:$H$66, "&gt;1999")</f>
        <v>0.72727272727272729</v>
      </c>
      <c r="AH129">
        <f t="shared" si="1"/>
        <v>2026</v>
      </c>
    </row>
    <row r="130" spans="1:34">
      <c r="A130">
        <v>2088</v>
      </c>
      <c r="B130">
        <f>COUNTIF(Data!$M$2:$M$66, "&lt;" &amp; A130)/COUNT(Data!$M$2:$M$66)</f>
        <v>0.77586206896551724</v>
      </c>
      <c r="C130">
        <f>COUNTIF(Data!$L$2:$L$66, "&lt;" &amp; A130)/COUNT(Data!$L$2:$L$66)</f>
        <v>0.81132075471698117</v>
      </c>
      <c r="E130">
        <f>COUNTIFS(Data!$D$2:$D$66, "AI", Data!$H$2:$H$66, "&lt;2000", Data!$M$2:$M$66, "&lt;"&amp;'Cumulative distributions'!$A130)/COUNTIFS(Data!$M$2:$M$66, "&gt;0", Data!$D$2:$D$66, "AI", Data!$H$2:$H$66, "&lt;2000")</f>
        <v>1</v>
      </c>
      <c r="F130">
        <f>COUNTIFS(Data!$D$2:$D$66, "AI", Data!$H$2:$H$66, "&gt;1999", Data!$M$2:$M$66, "&lt;"&amp;'Cumulative distributions'!$A130)/COUNTIFS(Data!$M$2:$M$66, "&gt;0", Data!$D$2:$D$66, "AI", Data!$H$2:$H$66, "&gt;1999")</f>
        <v>0.66666666666666663</v>
      </c>
      <c r="G130" t="e">
        <f>COUNTIFS(Data!$D$2:$D$66, "AGI", Data!$H$2:$H$66, "&lt;2000", Data!$M$2:$M$66, "&lt;"&amp;'Cumulative distributions'!$A130)/COUNTIFS(Data!$M$2:$M$66, "&gt;0", Data!$D$2:$D$66, "AGI", Data!$H$2:$H$66, "&lt;2000")</f>
        <v>#DIV/0!</v>
      </c>
      <c r="H130">
        <f>COUNTIFS(Data!$D$2:$D$66, "AGI", Data!$H$2:$H$66, "&gt;1999", Data!$M$2:$M$66, "&lt;"&amp;'Cumulative distributions'!$A130)/COUNTIFS(Data!$M$2:$M$66, "&gt;0", Data!$D$2:$D$66, "AGI", Data!$H$2:$H$66, "&gt;1999")</f>
        <v>0.92307692307692313</v>
      </c>
      <c r="I130">
        <f>COUNTIFS(Data!$D$2:$D$66, "Futurist", Data!$H$2:$H$66, "&lt;2000", Data!$M$2:$M$66, "&lt;"&amp;'Cumulative distributions'!$A130)/COUNTIFS(Data!$M$2:$M$66, "&gt;0", Data!$D$2:$D$66, "Futurist", Data!$H$2:$H$66, "&lt;2000")</f>
        <v>0.75</v>
      </c>
      <c r="J130">
        <f>COUNTIFS(Data!$D$2:$D$66, "Futurist", Data!$H$2:$H$66, "&gt;1999", Data!$M$2:$M$66, "&lt;"&amp;'Cumulative distributions'!$A130)/COUNTIFS(Data!$M$2:$M$66, "&gt;0", Data!$D$2:$D$66, "Futurist", Data!$H$2:$H$66, "&gt;1999")</f>
        <v>0.8571428571428571</v>
      </c>
      <c r="K130">
        <f>COUNTIFS(Data!$D$2:$D$66, "Other", Data!$H$2:$H$66, "&lt;2000", Data!$M$2:$M$66, "&lt;"&amp;'Cumulative distributions'!$A130)/COUNTIFS(Data!$M$2:$M$66, "&gt;0", Data!$D$2:$D$66, "Other", Data!$H$2:$H$66, "&lt;2000")</f>
        <v>0.66666666666666663</v>
      </c>
      <c r="L130">
        <f>COUNTIFS(Data!$D$2:$D$66, "Other", Data!$H$2:$H$66, "&gt;1999", Data!$M$2:$M$66, "&lt;"&amp;'Cumulative distributions'!$A130)/COUNTIFS(Data!$M$2:$M$66, "&gt;0", Data!$D$2:$D$66, "Other", Data!$H$2:$H$66, "&gt;1999")</f>
        <v>0.4</v>
      </c>
      <c r="N130">
        <f>COUNTIFS(Data!$D$2:$D$66, "AGI", Data!$M$2:$M$66, "&lt;"&amp;'Cumulative distributions'!$A130)/COUNTIFS(Data!$M$2:$M$66, "&gt;0", Data!$D$2:$D$66, "AGI")</f>
        <v>0.92307692307692313</v>
      </c>
      <c r="O130">
        <f>COUNTIFS(Data!$D$2:$D$66, "AI", Data!$M$2:$M$66, "&lt;"&amp;'Cumulative distributions'!$A130)/COUNTIFS(Data!$M$2:$M$66, "&gt;0", Data!$D$2:$D$66, "AI")</f>
        <v>0.77272727272727271</v>
      </c>
      <c r="P130">
        <f>COUNTIFS(Data!$D$2:$D$66, "Futurist", Data!$M$2:$M$66, "&lt;"&amp;'Cumulative distributions'!$A130)/COUNTIFS(Data!$M$2:$M$66, "&gt;0", Data!$D$2:$D$66, "Futurist")</f>
        <v>0.8</v>
      </c>
      <c r="Q130">
        <f>COUNTIFS(Data!$D$2:$D$66, "Other", Data!$M$2:$M$66, "&lt;"&amp;'Cumulative distributions'!$A130)/COUNTIFS(Data!$M$2:$M$66, "&gt;0", Data!$D$2:$D$66, "Other")</f>
        <v>0.5</v>
      </c>
      <c r="S130">
        <f>COUNTIFS(Data!$H$2:$H$66, "&lt;2000", Data!$M$2:$M$66, "&lt;"&amp;'Cumulative distributions'!$A130)/COUNTIFS(Data!$M$2:$M$66, "&gt;0", Data!$H$2:$H$66, "&lt;2000")</f>
        <v>0.83333333333333337</v>
      </c>
      <c r="T130">
        <f>COUNTIFS(Data!$H$2:$H$66, "&gt;1999", Data!$M$2:$M$66, "&lt;"&amp;'Cumulative distributions'!$A130)/COUNTIFS(Data!$M$2:$M$66, "&gt;0", Data!$H$2:$H$66, "&gt;1999")</f>
        <v>0.75</v>
      </c>
      <c r="V130">
        <f>COUNTIFS(Data!$AD$2:$AD$66, 1, Data!$H$2:$H$66, "&gt;1999", Data!$M$2:$M$66, "&lt;"&amp;'Cumulative distributions'!$A130)/COUNTIFS(Data!$M$2:$M$66, "&gt;0", Data!$AD$2:$AD$66, 1, Data!$H$2:$H$66, "&gt;1999")</f>
        <v>0.77272727272727271</v>
      </c>
      <c r="W130">
        <f>COUNTIFS(Data!$AD$2:$AD$66, 0, Data!$H$2:$H$66, "&gt;1999", Data!$M$2:$M$66, "&lt;"&amp;'Cumulative distributions'!$A130)/COUNTIFS(Data!$M$2:$M$66, "&gt;0", Data!$AD$2:$AD$66, 0, Data!$H$2:$H$66, "&gt;1999")</f>
        <v>0.72727272727272729</v>
      </c>
      <c r="AH130">
        <f t="shared" si="1"/>
        <v>2026</v>
      </c>
    </row>
    <row r="131" spans="1:34">
      <c r="A131">
        <v>2089</v>
      </c>
      <c r="B131">
        <f>COUNTIF(Data!$M$2:$M$66, "&lt;" &amp; A131)/COUNT(Data!$M$2:$M$66)</f>
        <v>0.77586206896551724</v>
      </c>
      <c r="C131">
        <f>COUNTIF(Data!$L$2:$L$66, "&lt;" &amp; A131)/COUNT(Data!$L$2:$L$66)</f>
        <v>0.81132075471698117</v>
      </c>
      <c r="E131">
        <f>COUNTIFS(Data!$D$2:$D$66, "AI", Data!$H$2:$H$66, "&lt;2000", Data!$M$2:$M$66, "&lt;"&amp;'Cumulative distributions'!$A131)/COUNTIFS(Data!$M$2:$M$66, "&gt;0", Data!$D$2:$D$66, "AI", Data!$H$2:$H$66, "&lt;2000")</f>
        <v>1</v>
      </c>
      <c r="F131">
        <f>COUNTIFS(Data!$D$2:$D$66, "AI", Data!$H$2:$H$66, "&gt;1999", Data!$M$2:$M$66, "&lt;"&amp;'Cumulative distributions'!$A131)/COUNTIFS(Data!$M$2:$M$66, "&gt;0", Data!$D$2:$D$66, "AI", Data!$H$2:$H$66, "&gt;1999")</f>
        <v>0.66666666666666663</v>
      </c>
      <c r="G131" t="e">
        <f>COUNTIFS(Data!$D$2:$D$66, "AGI", Data!$H$2:$H$66, "&lt;2000", Data!$M$2:$M$66, "&lt;"&amp;'Cumulative distributions'!$A131)/COUNTIFS(Data!$M$2:$M$66, "&gt;0", Data!$D$2:$D$66, "AGI", Data!$H$2:$H$66, "&lt;2000")</f>
        <v>#DIV/0!</v>
      </c>
      <c r="H131">
        <f>COUNTIFS(Data!$D$2:$D$66, "AGI", Data!$H$2:$H$66, "&gt;1999", Data!$M$2:$M$66, "&lt;"&amp;'Cumulative distributions'!$A131)/COUNTIFS(Data!$M$2:$M$66, "&gt;0", Data!$D$2:$D$66, "AGI", Data!$H$2:$H$66, "&gt;1999")</f>
        <v>0.92307692307692313</v>
      </c>
      <c r="I131">
        <f>COUNTIFS(Data!$D$2:$D$66, "Futurist", Data!$H$2:$H$66, "&lt;2000", Data!$M$2:$M$66, "&lt;"&amp;'Cumulative distributions'!$A131)/COUNTIFS(Data!$M$2:$M$66, "&gt;0", Data!$D$2:$D$66, "Futurist", Data!$H$2:$H$66, "&lt;2000")</f>
        <v>0.75</v>
      </c>
      <c r="J131">
        <f>COUNTIFS(Data!$D$2:$D$66, "Futurist", Data!$H$2:$H$66, "&gt;1999", Data!$M$2:$M$66, "&lt;"&amp;'Cumulative distributions'!$A131)/COUNTIFS(Data!$M$2:$M$66, "&gt;0", Data!$D$2:$D$66, "Futurist", Data!$H$2:$H$66, "&gt;1999")</f>
        <v>0.8571428571428571</v>
      </c>
      <c r="K131">
        <f>COUNTIFS(Data!$D$2:$D$66, "Other", Data!$H$2:$H$66, "&lt;2000", Data!$M$2:$M$66, "&lt;"&amp;'Cumulative distributions'!$A131)/COUNTIFS(Data!$M$2:$M$66, "&gt;0", Data!$D$2:$D$66, "Other", Data!$H$2:$H$66, "&lt;2000")</f>
        <v>0.66666666666666663</v>
      </c>
      <c r="L131">
        <f>COUNTIFS(Data!$D$2:$D$66, "Other", Data!$H$2:$H$66, "&gt;1999", Data!$M$2:$M$66, "&lt;"&amp;'Cumulative distributions'!$A131)/COUNTIFS(Data!$M$2:$M$66, "&gt;0", Data!$D$2:$D$66, "Other", Data!$H$2:$H$66, "&gt;1999")</f>
        <v>0.4</v>
      </c>
      <c r="N131">
        <f>COUNTIFS(Data!$D$2:$D$66, "AGI", Data!$M$2:$M$66, "&lt;"&amp;'Cumulative distributions'!$A131)/COUNTIFS(Data!$M$2:$M$66, "&gt;0", Data!$D$2:$D$66, "AGI")</f>
        <v>0.92307692307692313</v>
      </c>
      <c r="O131">
        <f>COUNTIFS(Data!$D$2:$D$66, "AI", Data!$M$2:$M$66, "&lt;"&amp;'Cumulative distributions'!$A131)/COUNTIFS(Data!$M$2:$M$66, "&gt;0", Data!$D$2:$D$66, "AI")</f>
        <v>0.77272727272727271</v>
      </c>
      <c r="P131">
        <f>COUNTIFS(Data!$D$2:$D$66, "Futurist", Data!$M$2:$M$66, "&lt;"&amp;'Cumulative distributions'!$A131)/COUNTIFS(Data!$M$2:$M$66, "&gt;0", Data!$D$2:$D$66, "Futurist")</f>
        <v>0.8</v>
      </c>
      <c r="Q131">
        <f>COUNTIFS(Data!$D$2:$D$66, "Other", Data!$M$2:$M$66, "&lt;"&amp;'Cumulative distributions'!$A131)/COUNTIFS(Data!$M$2:$M$66, "&gt;0", Data!$D$2:$D$66, "Other")</f>
        <v>0.5</v>
      </c>
      <c r="S131">
        <f>COUNTIFS(Data!$H$2:$H$66, "&lt;2000", Data!$M$2:$M$66, "&lt;"&amp;'Cumulative distributions'!$A131)/COUNTIFS(Data!$M$2:$M$66, "&gt;0", Data!$H$2:$H$66, "&lt;2000")</f>
        <v>0.83333333333333337</v>
      </c>
      <c r="T131">
        <f>COUNTIFS(Data!$H$2:$H$66, "&gt;1999", Data!$M$2:$M$66, "&lt;"&amp;'Cumulative distributions'!$A131)/COUNTIFS(Data!$M$2:$M$66, "&gt;0", Data!$H$2:$H$66, "&gt;1999")</f>
        <v>0.75</v>
      </c>
      <c r="V131">
        <f>COUNTIFS(Data!$AD$2:$AD$66, 1, Data!$H$2:$H$66, "&gt;1999", Data!$M$2:$M$66, "&lt;"&amp;'Cumulative distributions'!$A131)/COUNTIFS(Data!$M$2:$M$66, "&gt;0", Data!$AD$2:$AD$66, 1, Data!$H$2:$H$66, "&gt;1999")</f>
        <v>0.77272727272727271</v>
      </c>
      <c r="W131">
        <f>COUNTIFS(Data!$AD$2:$AD$66, 0, Data!$H$2:$H$66, "&gt;1999", Data!$M$2:$M$66, "&lt;"&amp;'Cumulative distributions'!$A131)/COUNTIFS(Data!$M$2:$M$66, "&gt;0", Data!$AD$2:$AD$66, 0, Data!$H$2:$H$66, "&gt;1999")</f>
        <v>0.72727272727272729</v>
      </c>
      <c r="AH131">
        <f t="shared" si="1"/>
        <v>2026</v>
      </c>
    </row>
    <row r="132" spans="1:34">
      <c r="A132">
        <v>2090</v>
      </c>
      <c r="B132">
        <f>COUNTIF(Data!$M$2:$M$66, "&lt;" &amp; A132)/COUNT(Data!$M$2:$M$66)</f>
        <v>0.77586206896551724</v>
      </c>
      <c r="C132">
        <f>COUNTIF(Data!$L$2:$L$66, "&lt;" &amp; A132)/COUNT(Data!$L$2:$L$66)</f>
        <v>0.81132075471698117</v>
      </c>
      <c r="E132">
        <f>COUNTIFS(Data!$D$2:$D$66, "AI", Data!$H$2:$H$66, "&lt;2000", Data!$M$2:$M$66, "&lt;"&amp;'Cumulative distributions'!$A132)/COUNTIFS(Data!$M$2:$M$66, "&gt;0", Data!$D$2:$D$66, "AI", Data!$H$2:$H$66, "&lt;2000")</f>
        <v>1</v>
      </c>
      <c r="F132">
        <f>COUNTIFS(Data!$D$2:$D$66, "AI", Data!$H$2:$H$66, "&gt;1999", Data!$M$2:$M$66, "&lt;"&amp;'Cumulative distributions'!$A132)/COUNTIFS(Data!$M$2:$M$66, "&gt;0", Data!$D$2:$D$66, "AI", Data!$H$2:$H$66, "&gt;1999")</f>
        <v>0.66666666666666663</v>
      </c>
      <c r="G132" t="e">
        <f>COUNTIFS(Data!$D$2:$D$66, "AGI", Data!$H$2:$H$66, "&lt;2000", Data!$M$2:$M$66, "&lt;"&amp;'Cumulative distributions'!$A132)/COUNTIFS(Data!$M$2:$M$66, "&gt;0", Data!$D$2:$D$66, "AGI", Data!$H$2:$H$66, "&lt;2000")</f>
        <v>#DIV/0!</v>
      </c>
      <c r="H132">
        <f>COUNTIFS(Data!$D$2:$D$66, "AGI", Data!$H$2:$H$66, "&gt;1999", Data!$M$2:$M$66, "&lt;"&amp;'Cumulative distributions'!$A132)/COUNTIFS(Data!$M$2:$M$66, "&gt;0", Data!$D$2:$D$66, "AGI", Data!$H$2:$H$66, "&gt;1999")</f>
        <v>0.92307692307692313</v>
      </c>
      <c r="I132">
        <f>COUNTIFS(Data!$D$2:$D$66, "Futurist", Data!$H$2:$H$66, "&lt;2000", Data!$M$2:$M$66, "&lt;"&amp;'Cumulative distributions'!$A132)/COUNTIFS(Data!$M$2:$M$66, "&gt;0", Data!$D$2:$D$66, "Futurist", Data!$H$2:$H$66, "&lt;2000")</f>
        <v>0.75</v>
      </c>
      <c r="J132">
        <f>COUNTIFS(Data!$D$2:$D$66, "Futurist", Data!$H$2:$H$66, "&gt;1999", Data!$M$2:$M$66, "&lt;"&amp;'Cumulative distributions'!$A132)/COUNTIFS(Data!$M$2:$M$66, "&gt;0", Data!$D$2:$D$66, "Futurist", Data!$H$2:$H$66, "&gt;1999")</f>
        <v>0.8571428571428571</v>
      </c>
      <c r="K132">
        <f>COUNTIFS(Data!$D$2:$D$66, "Other", Data!$H$2:$H$66, "&lt;2000", Data!$M$2:$M$66, "&lt;"&amp;'Cumulative distributions'!$A132)/COUNTIFS(Data!$M$2:$M$66, "&gt;0", Data!$D$2:$D$66, "Other", Data!$H$2:$H$66, "&lt;2000")</f>
        <v>0.66666666666666663</v>
      </c>
      <c r="L132">
        <f>COUNTIFS(Data!$D$2:$D$66, "Other", Data!$H$2:$H$66, "&gt;1999", Data!$M$2:$M$66, "&lt;"&amp;'Cumulative distributions'!$A132)/COUNTIFS(Data!$M$2:$M$66, "&gt;0", Data!$D$2:$D$66, "Other", Data!$H$2:$H$66, "&gt;1999")</f>
        <v>0.4</v>
      </c>
      <c r="N132">
        <f>COUNTIFS(Data!$D$2:$D$66, "AGI", Data!$M$2:$M$66, "&lt;"&amp;'Cumulative distributions'!$A132)/COUNTIFS(Data!$M$2:$M$66, "&gt;0", Data!$D$2:$D$66, "AGI")</f>
        <v>0.92307692307692313</v>
      </c>
      <c r="O132">
        <f>COUNTIFS(Data!$D$2:$D$66, "AI", Data!$M$2:$M$66, "&lt;"&amp;'Cumulative distributions'!$A132)/COUNTIFS(Data!$M$2:$M$66, "&gt;0", Data!$D$2:$D$66, "AI")</f>
        <v>0.77272727272727271</v>
      </c>
      <c r="P132">
        <f>COUNTIFS(Data!$D$2:$D$66, "Futurist", Data!$M$2:$M$66, "&lt;"&amp;'Cumulative distributions'!$A132)/COUNTIFS(Data!$M$2:$M$66, "&gt;0", Data!$D$2:$D$66, "Futurist")</f>
        <v>0.8</v>
      </c>
      <c r="Q132">
        <f>COUNTIFS(Data!$D$2:$D$66, "Other", Data!$M$2:$M$66, "&lt;"&amp;'Cumulative distributions'!$A132)/COUNTIFS(Data!$M$2:$M$66, "&gt;0", Data!$D$2:$D$66, "Other")</f>
        <v>0.5</v>
      </c>
      <c r="S132">
        <f>COUNTIFS(Data!$H$2:$H$66, "&lt;2000", Data!$M$2:$M$66, "&lt;"&amp;'Cumulative distributions'!$A132)/COUNTIFS(Data!$M$2:$M$66, "&gt;0", Data!$H$2:$H$66, "&lt;2000")</f>
        <v>0.83333333333333337</v>
      </c>
      <c r="T132">
        <f>COUNTIFS(Data!$H$2:$H$66, "&gt;1999", Data!$M$2:$M$66, "&lt;"&amp;'Cumulative distributions'!$A132)/COUNTIFS(Data!$M$2:$M$66, "&gt;0", Data!$H$2:$H$66, "&gt;1999")</f>
        <v>0.75</v>
      </c>
      <c r="V132">
        <f>COUNTIFS(Data!$AD$2:$AD$66, 1, Data!$H$2:$H$66, "&gt;1999", Data!$M$2:$M$66, "&lt;"&amp;'Cumulative distributions'!$A132)/COUNTIFS(Data!$M$2:$M$66, "&gt;0", Data!$AD$2:$AD$66, 1, Data!$H$2:$H$66, "&gt;1999")</f>
        <v>0.77272727272727271</v>
      </c>
      <c r="W132">
        <f>COUNTIFS(Data!$AD$2:$AD$66, 0, Data!$H$2:$H$66, "&gt;1999", Data!$M$2:$M$66, "&lt;"&amp;'Cumulative distributions'!$A132)/COUNTIFS(Data!$M$2:$M$66, "&gt;0", Data!$AD$2:$AD$66, 0, Data!$H$2:$H$66, "&gt;1999")</f>
        <v>0.72727272727272729</v>
      </c>
      <c r="AH132">
        <f t="shared" ref="AH132:AH195" si="2">IF(AND(V132&gt;0.1, (NOT(V131&gt;0.1))), A132, AH131)</f>
        <v>2026</v>
      </c>
    </row>
    <row r="133" spans="1:34">
      <c r="A133">
        <v>2091</v>
      </c>
      <c r="B133">
        <f>COUNTIF(Data!$M$2:$M$66, "&lt;" &amp; A133)/COUNT(Data!$M$2:$M$66)</f>
        <v>0.77586206896551724</v>
      </c>
      <c r="C133">
        <f>COUNTIF(Data!$L$2:$L$66, "&lt;" &amp; A133)/COUNT(Data!$L$2:$L$66)</f>
        <v>0.81132075471698117</v>
      </c>
      <c r="E133">
        <f>COUNTIFS(Data!$D$2:$D$66, "AI", Data!$H$2:$H$66, "&lt;2000", Data!$M$2:$M$66, "&lt;"&amp;'Cumulative distributions'!$A133)/COUNTIFS(Data!$M$2:$M$66, "&gt;0", Data!$D$2:$D$66, "AI", Data!$H$2:$H$66, "&lt;2000")</f>
        <v>1</v>
      </c>
      <c r="F133">
        <f>COUNTIFS(Data!$D$2:$D$66, "AI", Data!$H$2:$H$66, "&gt;1999", Data!$M$2:$M$66, "&lt;"&amp;'Cumulative distributions'!$A133)/COUNTIFS(Data!$M$2:$M$66, "&gt;0", Data!$D$2:$D$66, "AI", Data!$H$2:$H$66, "&gt;1999")</f>
        <v>0.66666666666666663</v>
      </c>
      <c r="G133" t="e">
        <f>COUNTIFS(Data!$D$2:$D$66, "AGI", Data!$H$2:$H$66, "&lt;2000", Data!$M$2:$M$66, "&lt;"&amp;'Cumulative distributions'!$A133)/COUNTIFS(Data!$M$2:$M$66, "&gt;0", Data!$D$2:$D$66, "AGI", Data!$H$2:$H$66, "&lt;2000")</f>
        <v>#DIV/0!</v>
      </c>
      <c r="H133">
        <f>COUNTIFS(Data!$D$2:$D$66, "AGI", Data!$H$2:$H$66, "&gt;1999", Data!$M$2:$M$66, "&lt;"&amp;'Cumulative distributions'!$A133)/COUNTIFS(Data!$M$2:$M$66, "&gt;0", Data!$D$2:$D$66, "AGI", Data!$H$2:$H$66, "&gt;1999")</f>
        <v>0.92307692307692313</v>
      </c>
      <c r="I133">
        <f>COUNTIFS(Data!$D$2:$D$66, "Futurist", Data!$H$2:$H$66, "&lt;2000", Data!$M$2:$M$66, "&lt;"&amp;'Cumulative distributions'!$A133)/COUNTIFS(Data!$M$2:$M$66, "&gt;0", Data!$D$2:$D$66, "Futurist", Data!$H$2:$H$66, "&lt;2000")</f>
        <v>0.75</v>
      </c>
      <c r="J133">
        <f>COUNTIFS(Data!$D$2:$D$66, "Futurist", Data!$H$2:$H$66, "&gt;1999", Data!$M$2:$M$66, "&lt;"&amp;'Cumulative distributions'!$A133)/COUNTIFS(Data!$M$2:$M$66, "&gt;0", Data!$D$2:$D$66, "Futurist", Data!$H$2:$H$66, "&gt;1999")</f>
        <v>0.8571428571428571</v>
      </c>
      <c r="K133">
        <f>COUNTIFS(Data!$D$2:$D$66, "Other", Data!$H$2:$H$66, "&lt;2000", Data!$M$2:$M$66, "&lt;"&amp;'Cumulative distributions'!$A133)/COUNTIFS(Data!$M$2:$M$66, "&gt;0", Data!$D$2:$D$66, "Other", Data!$H$2:$H$66, "&lt;2000")</f>
        <v>0.66666666666666663</v>
      </c>
      <c r="L133">
        <f>COUNTIFS(Data!$D$2:$D$66, "Other", Data!$H$2:$H$66, "&gt;1999", Data!$M$2:$M$66, "&lt;"&amp;'Cumulative distributions'!$A133)/COUNTIFS(Data!$M$2:$M$66, "&gt;0", Data!$D$2:$D$66, "Other", Data!$H$2:$H$66, "&gt;1999")</f>
        <v>0.4</v>
      </c>
      <c r="N133">
        <f>COUNTIFS(Data!$D$2:$D$66, "AGI", Data!$M$2:$M$66, "&lt;"&amp;'Cumulative distributions'!$A133)/COUNTIFS(Data!$M$2:$M$66, "&gt;0", Data!$D$2:$D$66, "AGI")</f>
        <v>0.92307692307692313</v>
      </c>
      <c r="O133">
        <f>COUNTIFS(Data!$D$2:$D$66, "AI", Data!$M$2:$M$66, "&lt;"&amp;'Cumulative distributions'!$A133)/COUNTIFS(Data!$M$2:$M$66, "&gt;0", Data!$D$2:$D$66, "AI")</f>
        <v>0.77272727272727271</v>
      </c>
      <c r="P133">
        <f>COUNTIFS(Data!$D$2:$D$66, "Futurist", Data!$M$2:$M$66, "&lt;"&amp;'Cumulative distributions'!$A133)/COUNTIFS(Data!$M$2:$M$66, "&gt;0", Data!$D$2:$D$66, "Futurist")</f>
        <v>0.8</v>
      </c>
      <c r="Q133">
        <f>COUNTIFS(Data!$D$2:$D$66, "Other", Data!$M$2:$M$66, "&lt;"&amp;'Cumulative distributions'!$A133)/COUNTIFS(Data!$M$2:$M$66, "&gt;0", Data!$D$2:$D$66, "Other")</f>
        <v>0.5</v>
      </c>
      <c r="S133">
        <f>COUNTIFS(Data!$H$2:$H$66, "&lt;2000", Data!$M$2:$M$66, "&lt;"&amp;'Cumulative distributions'!$A133)/COUNTIFS(Data!$M$2:$M$66, "&gt;0", Data!$H$2:$H$66, "&lt;2000")</f>
        <v>0.83333333333333337</v>
      </c>
      <c r="T133">
        <f>COUNTIFS(Data!$H$2:$H$66, "&gt;1999", Data!$M$2:$M$66, "&lt;"&amp;'Cumulative distributions'!$A133)/COUNTIFS(Data!$M$2:$M$66, "&gt;0", Data!$H$2:$H$66, "&gt;1999")</f>
        <v>0.75</v>
      </c>
      <c r="V133">
        <f>COUNTIFS(Data!$AD$2:$AD$66, 1, Data!$H$2:$H$66, "&gt;1999", Data!$M$2:$M$66, "&lt;"&amp;'Cumulative distributions'!$A133)/COUNTIFS(Data!$M$2:$M$66, "&gt;0", Data!$AD$2:$AD$66, 1, Data!$H$2:$H$66, "&gt;1999")</f>
        <v>0.77272727272727271</v>
      </c>
      <c r="W133">
        <f>COUNTIFS(Data!$AD$2:$AD$66, 0, Data!$H$2:$H$66, "&gt;1999", Data!$M$2:$M$66, "&lt;"&amp;'Cumulative distributions'!$A133)/COUNTIFS(Data!$M$2:$M$66, "&gt;0", Data!$AD$2:$AD$66, 0, Data!$H$2:$H$66, "&gt;1999")</f>
        <v>0.72727272727272729</v>
      </c>
      <c r="AH133">
        <f t="shared" si="2"/>
        <v>2026</v>
      </c>
    </row>
    <row r="134" spans="1:34">
      <c r="A134">
        <v>2092</v>
      </c>
      <c r="B134">
        <f>COUNTIF(Data!$M$2:$M$66, "&lt;" &amp; A134)/COUNT(Data!$M$2:$M$66)</f>
        <v>0.77586206896551724</v>
      </c>
      <c r="C134">
        <f>COUNTIF(Data!$L$2:$L$66, "&lt;" &amp; A134)/COUNT(Data!$L$2:$L$66)</f>
        <v>0.81132075471698117</v>
      </c>
      <c r="E134">
        <f>COUNTIFS(Data!$D$2:$D$66, "AI", Data!$H$2:$H$66, "&lt;2000", Data!$M$2:$M$66, "&lt;"&amp;'Cumulative distributions'!$A134)/COUNTIFS(Data!$M$2:$M$66, "&gt;0", Data!$D$2:$D$66, "AI", Data!$H$2:$H$66, "&lt;2000")</f>
        <v>1</v>
      </c>
      <c r="F134">
        <f>COUNTIFS(Data!$D$2:$D$66, "AI", Data!$H$2:$H$66, "&gt;1999", Data!$M$2:$M$66, "&lt;"&amp;'Cumulative distributions'!$A134)/COUNTIFS(Data!$M$2:$M$66, "&gt;0", Data!$D$2:$D$66, "AI", Data!$H$2:$H$66, "&gt;1999")</f>
        <v>0.66666666666666663</v>
      </c>
      <c r="G134" t="e">
        <f>COUNTIFS(Data!$D$2:$D$66, "AGI", Data!$H$2:$H$66, "&lt;2000", Data!$M$2:$M$66, "&lt;"&amp;'Cumulative distributions'!$A134)/COUNTIFS(Data!$M$2:$M$66, "&gt;0", Data!$D$2:$D$66, "AGI", Data!$H$2:$H$66, "&lt;2000")</f>
        <v>#DIV/0!</v>
      </c>
      <c r="H134">
        <f>COUNTIFS(Data!$D$2:$D$66, "AGI", Data!$H$2:$H$66, "&gt;1999", Data!$M$2:$M$66, "&lt;"&amp;'Cumulative distributions'!$A134)/COUNTIFS(Data!$M$2:$M$66, "&gt;0", Data!$D$2:$D$66, "AGI", Data!$H$2:$H$66, "&gt;1999")</f>
        <v>0.92307692307692313</v>
      </c>
      <c r="I134">
        <f>COUNTIFS(Data!$D$2:$D$66, "Futurist", Data!$H$2:$H$66, "&lt;2000", Data!$M$2:$M$66, "&lt;"&amp;'Cumulative distributions'!$A134)/COUNTIFS(Data!$M$2:$M$66, "&gt;0", Data!$D$2:$D$66, "Futurist", Data!$H$2:$H$66, "&lt;2000")</f>
        <v>0.75</v>
      </c>
      <c r="J134">
        <f>COUNTIFS(Data!$D$2:$D$66, "Futurist", Data!$H$2:$H$66, "&gt;1999", Data!$M$2:$M$66, "&lt;"&amp;'Cumulative distributions'!$A134)/COUNTIFS(Data!$M$2:$M$66, "&gt;0", Data!$D$2:$D$66, "Futurist", Data!$H$2:$H$66, "&gt;1999")</f>
        <v>0.8571428571428571</v>
      </c>
      <c r="K134">
        <f>COUNTIFS(Data!$D$2:$D$66, "Other", Data!$H$2:$H$66, "&lt;2000", Data!$M$2:$M$66, "&lt;"&amp;'Cumulative distributions'!$A134)/COUNTIFS(Data!$M$2:$M$66, "&gt;0", Data!$D$2:$D$66, "Other", Data!$H$2:$H$66, "&lt;2000")</f>
        <v>0.66666666666666663</v>
      </c>
      <c r="L134">
        <f>COUNTIFS(Data!$D$2:$D$66, "Other", Data!$H$2:$H$66, "&gt;1999", Data!$M$2:$M$66, "&lt;"&amp;'Cumulative distributions'!$A134)/COUNTIFS(Data!$M$2:$M$66, "&gt;0", Data!$D$2:$D$66, "Other", Data!$H$2:$H$66, "&gt;1999")</f>
        <v>0.4</v>
      </c>
      <c r="N134">
        <f>COUNTIFS(Data!$D$2:$D$66, "AGI", Data!$M$2:$M$66, "&lt;"&amp;'Cumulative distributions'!$A134)/COUNTIFS(Data!$M$2:$M$66, "&gt;0", Data!$D$2:$D$66, "AGI")</f>
        <v>0.92307692307692313</v>
      </c>
      <c r="O134">
        <f>COUNTIFS(Data!$D$2:$D$66, "AI", Data!$M$2:$M$66, "&lt;"&amp;'Cumulative distributions'!$A134)/COUNTIFS(Data!$M$2:$M$66, "&gt;0", Data!$D$2:$D$66, "AI")</f>
        <v>0.77272727272727271</v>
      </c>
      <c r="P134">
        <f>COUNTIFS(Data!$D$2:$D$66, "Futurist", Data!$M$2:$M$66, "&lt;"&amp;'Cumulative distributions'!$A134)/COUNTIFS(Data!$M$2:$M$66, "&gt;0", Data!$D$2:$D$66, "Futurist")</f>
        <v>0.8</v>
      </c>
      <c r="Q134">
        <f>COUNTIFS(Data!$D$2:$D$66, "Other", Data!$M$2:$M$66, "&lt;"&amp;'Cumulative distributions'!$A134)/COUNTIFS(Data!$M$2:$M$66, "&gt;0", Data!$D$2:$D$66, "Other")</f>
        <v>0.5</v>
      </c>
      <c r="S134">
        <f>COUNTIFS(Data!$H$2:$H$66, "&lt;2000", Data!$M$2:$M$66, "&lt;"&amp;'Cumulative distributions'!$A134)/COUNTIFS(Data!$M$2:$M$66, "&gt;0", Data!$H$2:$H$66, "&lt;2000")</f>
        <v>0.83333333333333337</v>
      </c>
      <c r="T134">
        <f>COUNTIFS(Data!$H$2:$H$66, "&gt;1999", Data!$M$2:$M$66, "&lt;"&amp;'Cumulative distributions'!$A134)/COUNTIFS(Data!$M$2:$M$66, "&gt;0", Data!$H$2:$H$66, "&gt;1999")</f>
        <v>0.75</v>
      </c>
      <c r="V134">
        <f>COUNTIFS(Data!$AD$2:$AD$66, 1, Data!$H$2:$H$66, "&gt;1999", Data!$M$2:$M$66, "&lt;"&amp;'Cumulative distributions'!$A134)/COUNTIFS(Data!$M$2:$M$66, "&gt;0", Data!$AD$2:$AD$66, 1, Data!$H$2:$H$66, "&gt;1999")</f>
        <v>0.77272727272727271</v>
      </c>
      <c r="W134">
        <f>COUNTIFS(Data!$AD$2:$AD$66, 0, Data!$H$2:$H$66, "&gt;1999", Data!$M$2:$M$66, "&lt;"&amp;'Cumulative distributions'!$A134)/COUNTIFS(Data!$M$2:$M$66, "&gt;0", Data!$AD$2:$AD$66, 0, Data!$H$2:$H$66, "&gt;1999")</f>
        <v>0.72727272727272729</v>
      </c>
      <c r="AH134">
        <f t="shared" si="2"/>
        <v>2026</v>
      </c>
    </row>
    <row r="135" spans="1:34">
      <c r="A135">
        <v>2093</v>
      </c>
      <c r="B135">
        <f>COUNTIF(Data!$M$2:$M$66, "&lt;" &amp; A135)/COUNT(Data!$M$2:$M$66)</f>
        <v>0.7931034482758621</v>
      </c>
      <c r="C135">
        <f>COUNTIF(Data!$L$2:$L$66, "&lt;" &amp; A135)/COUNT(Data!$L$2:$L$66)</f>
        <v>0.81132075471698117</v>
      </c>
      <c r="E135">
        <f>COUNTIFS(Data!$D$2:$D$66, "AI", Data!$H$2:$H$66, "&lt;2000", Data!$M$2:$M$66, "&lt;"&amp;'Cumulative distributions'!$A135)/COUNTIFS(Data!$M$2:$M$66, "&gt;0", Data!$D$2:$D$66, "AI", Data!$H$2:$H$66, "&lt;2000")</f>
        <v>1</v>
      </c>
      <c r="F135">
        <f>COUNTIFS(Data!$D$2:$D$66, "AI", Data!$H$2:$H$66, "&gt;1999", Data!$M$2:$M$66, "&lt;"&amp;'Cumulative distributions'!$A135)/COUNTIFS(Data!$M$2:$M$66, "&gt;0", Data!$D$2:$D$66, "AI", Data!$H$2:$H$66, "&gt;1999")</f>
        <v>0.73333333333333328</v>
      </c>
      <c r="G135" t="e">
        <f>COUNTIFS(Data!$D$2:$D$66, "AGI", Data!$H$2:$H$66, "&lt;2000", Data!$M$2:$M$66, "&lt;"&amp;'Cumulative distributions'!$A135)/COUNTIFS(Data!$M$2:$M$66, "&gt;0", Data!$D$2:$D$66, "AGI", Data!$H$2:$H$66, "&lt;2000")</f>
        <v>#DIV/0!</v>
      </c>
      <c r="H135">
        <f>COUNTIFS(Data!$D$2:$D$66, "AGI", Data!$H$2:$H$66, "&gt;1999", Data!$M$2:$M$66, "&lt;"&amp;'Cumulative distributions'!$A135)/COUNTIFS(Data!$M$2:$M$66, "&gt;0", Data!$D$2:$D$66, "AGI", Data!$H$2:$H$66, "&gt;1999")</f>
        <v>0.92307692307692313</v>
      </c>
      <c r="I135">
        <f>COUNTIFS(Data!$D$2:$D$66, "Futurist", Data!$H$2:$H$66, "&lt;2000", Data!$M$2:$M$66, "&lt;"&amp;'Cumulative distributions'!$A135)/COUNTIFS(Data!$M$2:$M$66, "&gt;0", Data!$D$2:$D$66, "Futurist", Data!$H$2:$H$66, "&lt;2000")</f>
        <v>0.75</v>
      </c>
      <c r="J135">
        <f>COUNTIFS(Data!$D$2:$D$66, "Futurist", Data!$H$2:$H$66, "&gt;1999", Data!$M$2:$M$66, "&lt;"&amp;'Cumulative distributions'!$A135)/COUNTIFS(Data!$M$2:$M$66, "&gt;0", Data!$D$2:$D$66, "Futurist", Data!$H$2:$H$66, "&gt;1999")</f>
        <v>0.8571428571428571</v>
      </c>
      <c r="K135">
        <f>COUNTIFS(Data!$D$2:$D$66, "Other", Data!$H$2:$H$66, "&lt;2000", Data!$M$2:$M$66, "&lt;"&amp;'Cumulative distributions'!$A135)/COUNTIFS(Data!$M$2:$M$66, "&gt;0", Data!$D$2:$D$66, "Other", Data!$H$2:$H$66, "&lt;2000")</f>
        <v>0.66666666666666663</v>
      </c>
      <c r="L135">
        <f>COUNTIFS(Data!$D$2:$D$66, "Other", Data!$H$2:$H$66, "&gt;1999", Data!$M$2:$M$66, "&lt;"&amp;'Cumulative distributions'!$A135)/COUNTIFS(Data!$M$2:$M$66, "&gt;0", Data!$D$2:$D$66, "Other", Data!$H$2:$H$66, "&gt;1999")</f>
        <v>0.4</v>
      </c>
      <c r="N135">
        <f>COUNTIFS(Data!$D$2:$D$66, "AGI", Data!$M$2:$M$66, "&lt;"&amp;'Cumulative distributions'!$A135)/COUNTIFS(Data!$M$2:$M$66, "&gt;0", Data!$D$2:$D$66, "AGI")</f>
        <v>0.92307692307692313</v>
      </c>
      <c r="O135">
        <f>COUNTIFS(Data!$D$2:$D$66, "AI", Data!$M$2:$M$66, "&lt;"&amp;'Cumulative distributions'!$A135)/COUNTIFS(Data!$M$2:$M$66, "&gt;0", Data!$D$2:$D$66, "AI")</f>
        <v>0.81818181818181823</v>
      </c>
      <c r="P135">
        <f>COUNTIFS(Data!$D$2:$D$66, "Futurist", Data!$M$2:$M$66, "&lt;"&amp;'Cumulative distributions'!$A135)/COUNTIFS(Data!$M$2:$M$66, "&gt;0", Data!$D$2:$D$66, "Futurist")</f>
        <v>0.8</v>
      </c>
      <c r="Q135">
        <f>COUNTIFS(Data!$D$2:$D$66, "Other", Data!$M$2:$M$66, "&lt;"&amp;'Cumulative distributions'!$A135)/COUNTIFS(Data!$M$2:$M$66, "&gt;0", Data!$D$2:$D$66, "Other")</f>
        <v>0.5</v>
      </c>
      <c r="S135">
        <f>COUNTIFS(Data!$H$2:$H$66, "&lt;2000", Data!$M$2:$M$66, "&lt;"&amp;'Cumulative distributions'!$A135)/COUNTIFS(Data!$M$2:$M$66, "&gt;0", Data!$H$2:$H$66, "&lt;2000")</f>
        <v>0.83333333333333337</v>
      </c>
      <c r="T135">
        <f>COUNTIFS(Data!$H$2:$H$66, "&gt;1999", Data!$M$2:$M$66, "&lt;"&amp;'Cumulative distributions'!$A135)/COUNTIFS(Data!$M$2:$M$66, "&gt;0", Data!$H$2:$H$66, "&gt;1999")</f>
        <v>0.77500000000000002</v>
      </c>
      <c r="V135">
        <f>COUNTIFS(Data!$AD$2:$AD$66, 1, Data!$H$2:$H$66, "&gt;1999", Data!$M$2:$M$66, "&lt;"&amp;'Cumulative distributions'!$A135)/COUNTIFS(Data!$M$2:$M$66, "&gt;0", Data!$AD$2:$AD$66, 1, Data!$H$2:$H$66, "&gt;1999")</f>
        <v>0.81818181818181823</v>
      </c>
      <c r="W135">
        <f>COUNTIFS(Data!$AD$2:$AD$66, 0, Data!$H$2:$H$66, "&gt;1999", Data!$M$2:$M$66, "&lt;"&amp;'Cumulative distributions'!$A135)/COUNTIFS(Data!$M$2:$M$66, "&gt;0", Data!$AD$2:$AD$66, 0, Data!$H$2:$H$66, "&gt;1999")</f>
        <v>0.72727272727272729</v>
      </c>
      <c r="AH135">
        <f t="shared" si="2"/>
        <v>2026</v>
      </c>
    </row>
    <row r="136" spans="1:34">
      <c r="A136">
        <v>2094</v>
      </c>
      <c r="B136">
        <f>COUNTIF(Data!$M$2:$M$66, "&lt;" &amp; A136)/COUNT(Data!$M$2:$M$66)</f>
        <v>0.7931034482758621</v>
      </c>
      <c r="C136">
        <f>COUNTIF(Data!$L$2:$L$66, "&lt;" &amp; A136)/COUNT(Data!$L$2:$L$66)</f>
        <v>0.81132075471698117</v>
      </c>
      <c r="E136">
        <f>COUNTIFS(Data!$D$2:$D$66, "AI", Data!$H$2:$H$66, "&lt;2000", Data!$M$2:$M$66, "&lt;"&amp;'Cumulative distributions'!$A136)/COUNTIFS(Data!$M$2:$M$66, "&gt;0", Data!$D$2:$D$66, "AI", Data!$H$2:$H$66, "&lt;2000")</f>
        <v>1</v>
      </c>
      <c r="F136">
        <f>COUNTIFS(Data!$D$2:$D$66, "AI", Data!$H$2:$H$66, "&gt;1999", Data!$M$2:$M$66, "&lt;"&amp;'Cumulative distributions'!$A136)/COUNTIFS(Data!$M$2:$M$66, "&gt;0", Data!$D$2:$D$66, "AI", Data!$H$2:$H$66, "&gt;1999")</f>
        <v>0.73333333333333328</v>
      </c>
      <c r="G136" t="e">
        <f>COUNTIFS(Data!$D$2:$D$66, "AGI", Data!$H$2:$H$66, "&lt;2000", Data!$M$2:$M$66, "&lt;"&amp;'Cumulative distributions'!$A136)/COUNTIFS(Data!$M$2:$M$66, "&gt;0", Data!$D$2:$D$66, "AGI", Data!$H$2:$H$66, "&lt;2000")</f>
        <v>#DIV/0!</v>
      </c>
      <c r="H136">
        <f>COUNTIFS(Data!$D$2:$D$66, "AGI", Data!$H$2:$H$66, "&gt;1999", Data!$M$2:$M$66, "&lt;"&amp;'Cumulative distributions'!$A136)/COUNTIFS(Data!$M$2:$M$66, "&gt;0", Data!$D$2:$D$66, "AGI", Data!$H$2:$H$66, "&gt;1999")</f>
        <v>0.92307692307692313</v>
      </c>
      <c r="I136">
        <f>COUNTIFS(Data!$D$2:$D$66, "Futurist", Data!$H$2:$H$66, "&lt;2000", Data!$M$2:$M$66, "&lt;"&amp;'Cumulative distributions'!$A136)/COUNTIFS(Data!$M$2:$M$66, "&gt;0", Data!$D$2:$D$66, "Futurist", Data!$H$2:$H$66, "&lt;2000")</f>
        <v>0.75</v>
      </c>
      <c r="J136">
        <f>COUNTIFS(Data!$D$2:$D$66, "Futurist", Data!$H$2:$H$66, "&gt;1999", Data!$M$2:$M$66, "&lt;"&amp;'Cumulative distributions'!$A136)/COUNTIFS(Data!$M$2:$M$66, "&gt;0", Data!$D$2:$D$66, "Futurist", Data!$H$2:$H$66, "&gt;1999")</f>
        <v>0.8571428571428571</v>
      </c>
      <c r="K136">
        <f>COUNTIFS(Data!$D$2:$D$66, "Other", Data!$H$2:$H$66, "&lt;2000", Data!$M$2:$M$66, "&lt;"&amp;'Cumulative distributions'!$A136)/COUNTIFS(Data!$M$2:$M$66, "&gt;0", Data!$D$2:$D$66, "Other", Data!$H$2:$H$66, "&lt;2000")</f>
        <v>0.66666666666666663</v>
      </c>
      <c r="L136">
        <f>COUNTIFS(Data!$D$2:$D$66, "Other", Data!$H$2:$H$66, "&gt;1999", Data!$M$2:$M$66, "&lt;"&amp;'Cumulative distributions'!$A136)/COUNTIFS(Data!$M$2:$M$66, "&gt;0", Data!$D$2:$D$66, "Other", Data!$H$2:$H$66, "&gt;1999")</f>
        <v>0.4</v>
      </c>
      <c r="N136">
        <f>COUNTIFS(Data!$D$2:$D$66, "AGI", Data!$M$2:$M$66, "&lt;"&amp;'Cumulative distributions'!$A136)/COUNTIFS(Data!$M$2:$M$66, "&gt;0", Data!$D$2:$D$66, "AGI")</f>
        <v>0.92307692307692313</v>
      </c>
      <c r="O136">
        <f>COUNTIFS(Data!$D$2:$D$66, "AI", Data!$M$2:$M$66, "&lt;"&amp;'Cumulative distributions'!$A136)/COUNTIFS(Data!$M$2:$M$66, "&gt;0", Data!$D$2:$D$66, "AI")</f>
        <v>0.81818181818181823</v>
      </c>
      <c r="P136">
        <f>COUNTIFS(Data!$D$2:$D$66, "Futurist", Data!$M$2:$M$66, "&lt;"&amp;'Cumulative distributions'!$A136)/COUNTIFS(Data!$M$2:$M$66, "&gt;0", Data!$D$2:$D$66, "Futurist")</f>
        <v>0.8</v>
      </c>
      <c r="Q136">
        <f>COUNTIFS(Data!$D$2:$D$66, "Other", Data!$M$2:$M$66, "&lt;"&amp;'Cumulative distributions'!$A136)/COUNTIFS(Data!$M$2:$M$66, "&gt;0", Data!$D$2:$D$66, "Other")</f>
        <v>0.5</v>
      </c>
      <c r="S136">
        <f>COUNTIFS(Data!$H$2:$H$66, "&lt;2000", Data!$M$2:$M$66, "&lt;"&amp;'Cumulative distributions'!$A136)/COUNTIFS(Data!$M$2:$M$66, "&gt;0", Data!$H$2:$H$66, "&lt;2000")</f>
        <v>0.83333333333333337</v>
      </c>
      <c r="T136">
        <f>COUNTIFS(Data!$H$2:$H$66, "&gt;1999", Data!$M$2:$M$66, "&lt;"&amp;'Cumulative distributions'!$A136)/COUNTIFS(Data!$M$2:$M$66, "&gt;0", Data!$H$2:$H$66, "&gt;1999")</f>
        <v>0.77500000000000002</v>
      </c>
      <c r="V136">
        <f>COUNTIFS(Data!$AD$2:$AD$66, 1, Data!$H$2:$H$66, "&gt;1999", Data!$M$2:$M$66, "&lt;"&amp;'Cumulative distributions'!$A136)/COUNTIFS(Data!$M$2:$M$66, "&gt;0", Data!$AD$2:$AD$66, 1, Data!$H$2:$H$66, "&gt;1999")</f>
        <v>0.81818181818181823</v>
      </c>
      <c r="W136">
        <f>COUNTIFS(Data!$AD$2:$AD$66, 0, Data!$H$2:$H$66, "&gt;1999", Data!$M$2:$M$66, "&lt;"&amp;'Cumulative distributions'!$A136)/COUNTIFS(Data!$M$2:$M$66, "&gt;0", Data!$AD$2:$AD$66, 0, Data!$H$2:$H$66, "&gt;1999")</f>
        <v>0.72727272727272729</v>
      </c>
      <c r="AH136">
        <f t="shared" si="2"/>
        <v>2026</v>
      </c>
    </row>
    <row r="137" spans="1:34">
      <c r="A137">
        <v>2095</v>
      </c>
      <c r="B137">
        <f>COUNTIF(Data!$M$2:$M$66, "&lt;" &amp; A137)/COUNT(Data!$M$2:$M$66)</f>
        <v>0.7931034482758621</v>
      </c>
      <c r="C137">
        <f>COUNTIF(Data!$L$2:$L$66, "&lt;" &amp; A137)/COUNT(Data!$L$2:$L$66)</f>
        <v>0.81132075471698117</v>
      </c>
      <c r="E137">
        <f>COUNTIFS(Data!$D$2:$D$66, "AI", Data!$H$2:$H$66, "&lt;2000", Data!$M$2:$M$66, "&lt;"&amp;'Cumulative distributions'!$A137)/COUNTIFS(Data!$M$2:$M$66, "&gt;0", Data!$D$2:$D$66, "AI", Data!$H$2:$H$66, "&lt;2000")</f>
        <v>1</v>
      </c>
      <c r="F137">
        <f>COUNTIFS(Data!$D$2:$D$66, "AI", Data!$H$2:$H$66, "&gt;1999", Data!$M$2:$M$66, "&lt;"&amp;'Cumulative distributions'!$A137)/COUNTIFS(Data!$M$2:$M$66, "&gt;0", Data!$D$2:$D$66, "AI", Data!$H$2:$H$66, "&gt;1999")</f>
        <v>0.73333333333333328</v>
      </c>
      <c r="G137" t="e">
        <f>COUNTIFS(Data!$D$2:$D$66, "AGI", Data!$H$2:$H$66, "&lt;2000", Data!$M$2:$M$66, "&lt;"&amp;'Cumulative distributions'!$A137)/COUNTIFS(Data!$M$2:$M$66, "&gt;0", Data!$D$2:$D$66, "AGI", Data!$H$2:$H$66, "&lt;2000")</f>
        <v>#DIV/0!</v>
      </c>
      <c r="H137">
        <f>COUNTIFS(Data!$D$2:$D$66, "AGI", Data!$H$2:$H$66, "&gt;1999", Data!$M$2:$M$66, "&lt;"&amp;'Cumulative distributions'!$A137)/COUNTIFS(Data!$M$2:$M$66, "&gt;0", Data!$D$2:$D$66, "AGI", Data!$H$2:$H$66, "&gt;1999")</f>
        <v>0.92307692307692313</v>
      </c>
      <c r="I137">
        <f>COUNTIFS(Data!$D$2:$D$66, "Futurist", Data!$H$2:$H$66, "&lt;2000", Data!$M$2:$M$66, "&lt;"&amp;'Cumulative distributions'!$A137)/COUNTIFS(Data!$M$2:$M$66, "&gt;0", Data!$D$2:$D$66, "Futurist", Data!$H$2:$H$66, "&lt;2000")</f>
        <v>0.75</v>
      </c>
      <c r="J137">
        <f>COUNTIFS(Data!$D$2:$D$66, "Futurist", Data!$H$2:$H$66, "&gt;1999", Data!$M$2:$M$66, "&lt;"&amp;'Cumulative distributions'!$A137)/COUNTIFS(Data!$M$2:$M$66, "&gt;0", Data!$D$2:$D$66, "Futurist", Data!$H$2:$H$66, "&gt;1999")</f>
        <v>0.8571428571428571</v>
      </c>
      <c r="K137">
        <f>COUNTIFS(Data!$D$2:$D$66, "Other", Data!$H$2:$H$66, "&lt;2000", Data!$M$2:$M$66, "&lt;"&amp;'Cumulative distributions'!$A137)/COUNTIFS(Data!$M$2:$M$66, "&gt;0", Data!$D$2:$D$66, "Other", Data!$H$2:$H$66, "&lt;2000")</f>
        <v>0.66666666666666663</v>
      </c>
      <c r="L137">
        <f>COUNTIFS(Data!$D$2:$D$66, "Other", Data!$H$2:$H$66, "&gt;1999", Data!$M$2:$M$66, "&lt;"&amp;'Cumulative distributions'!$A137)/COUNTIFS(Data!$M$2:$M$66, "&gt;0", Data!$D$2:$D$66, "Other", Data!$H$2:$H$66, "&gt;1999")</f>
        <v>0.4</v>
      </c>
      <c r="N137">
        <f>COUNTIFS(Data!$D$2:$D$66, "AGI", Data!$M$2:$M$66, "&lt;"&amp;'Cumulative distributions'!$A137)/COUNTIFS(Data!$M$2:$M$66, "&gt;0", Data!$D$2:$D$66, "AGI")</f>
        <v>0.92307692307692313</v>
      </c>
      <c r="O137">
        <f>COUNTIFS(Data!$D$2:$D$66, "AI", Data!$M$2:$M$66, "&lt;"&amp;'Cumulative distributions'!$A137)/COUNTIFS(Data!$M$2:$M$66, "&gt;0", Data!$D$2:$D$66, "AI")</f>
        <v>0.81818181818181823</v>
      </c>
      <c r="P137">
        <f>COUNTIFS(Data!$D$2:$D$66, "Futurist", Data!$M$2:$M$66, "&lt;"&amp;'Cumulative distributions'!$A137)/COUNTIFS(Data!$M$2:$M$66, "&gt;0", Data!$D$2:$D$66, "Futurist")</f>
        <v>0.8</v>
      </c>
      <c r="Q137">
        <f>COUNTIFS(Data!$D$2:$D$66, "Other", Data!$M$2:$M$66, "&lt;"&amp;'Cumulative distributions'!$A137)/COUNTIFS(Data!$M$2:$M$66, "&gt;0", Data!$D$2:$D$66, "Other")</f>
        <v>0.5</v>
      </c>
      <c r="S137">
        <f>COUNTIFS(Data!$H$2:$H$66, "&lt;2000", Data!$M$2:$M$66, "&lt;"&amp;'Cumulative distributions'!$A137)/COUNTIFS(Data!$M$2:$M$66, "&gt;0", Data!$H$2:$H$66, "&lt;2000")</f>
        <v>0.83333333333333337</v>
      </c>
      <c r="T137">
        <f>COUNTIFS(Data!$H$2:$H$66, "&gt;1999", Data!$M$2:$M$66, "&lt;"&amp;'Cumulative distributions'!$A137)/COUNTIFS(Data!$M$2:$M$66, "&gt;0", Data!$H$2:$H$66, "&gt;1999")</f>
        <v>0.77500000000000002</v>
      </c>
      <c r="V137">
        <f>COUNTIFS(Data!$AD$2:$AD$66, 1, Data!$H$2:$H$66, "&gt;1999", Data!$M$2:$M$66, "&lt;"&amp;'Cumulative distributions'!$A137)/COUNTIFS(Data!$M$2:$M$66, "&gt;0", Data!$AD$2:$AD$66, 1, Data!$H$2:$H$66, "&gt;1999")</f>
        <v>0.81818181818181823</v>
      </c>
      <c r="W137">
        <f>COUNTIFS(Data!$AD$2:$AD$66, 0, Data!$H$2:$H$66, "&gt;1999", Data!$M$2:$M$66, "&lt;"&amp;'Cumulative distributions'!$A137)/COUNTIFS(Data!$M$2:$M$66, "&gt;0", Data!$AD$2:$AD$66, 0, Data!$H$2:$H$66, "&gt;1999")</f>
        <v>0.72727272727272729</v>
      </c>
      <c r="AH137">
        <f t="shared" si="2"/>
        <v>2026</v>
      </c>
    </row>
    <row r="138" spans="1:34">
      <c r="A138">
        <v>2096</v>
      </c>
      <c r="B138">
        <f>COUNTIF(Data!$M$2:$M$66, "&lt;" &amp; A138)/COUNT(Data!$M$2:$M$66)</f>
        <v>0.7931034482758621</v>
      </c>
      <c r="C138">
        <f>COUNTIF(Data!$L$2:$L$66, "&lt;" &amp; A138)/COUNT(Data!$L$2:$L$66)</f>
        <v>0.83018867924528306</v>
      </c>
      <c r="E138">
        <f>COUNTIFS(Data!$D$2:$D$66, "AI", Data!$H$2:$H$66, "&lt;2000", Data!$M$2:$M$66, "&lt;"&amp;'Cumulative distributions'!$A138)/COUNTIFS(Data!$M$2:$M$66, "&gt;0", Data!$D$2:$D$66, "AI", Data!$H$2:$H$66, "&lt;2000")</f>
        <v>1</v>
      </c>
      <c r="F138">
        <f>COUNTIFS(Data!$D$2:$D$66, "AI", Data!$H$2:$H$66, "&gt;1999", Data!$M$2:$M$66, "&lt;"&amp;'Cumulative distributions'!$A138)/COUNTIFS(Data!$M$2:$M$66, "&gt;0", Data!$D$2:$D$66, "AI", Data!$H$2:$H$66, "&gt;1999")</f>
        <v>0.73333333333333328</v>
      </c>
      <c r="G138" t="e">
        <f>COUNTIFS(Data!$D$2:$D$66, "AGI", Data!$H$2:$H$66, "&lt;2000", Data!$M$2:$M$66, "&lt;"&amp;'Cumulative distributions'!$A138)/COUNTIFS(Data!$M$2:$M$66, "&gt;0", Data!$D$2:$D$66, "AGI", Data!$H$2:$H$66, "&lt;2000")</f>
        <v>#DIV/0!</v>
      </c>
      <c r="H138">
        <f>COUNTIFS(Data!$D$2:$D$66, "AGI", Data!$H$2:$H$66, "&gt;1999", Data!$M$2:$M$66, "&lt;"&amp;'Cumulative distributions'!$A138)/COUNTIFS(Data!$M$2:$M$66, "&gt;0", Data!$D$2:$D$66, "AGI", Data!$H$2:$H$66, "&gt;1999")</f>
        <v>0.92307692307692313</v>
      </c>
      <c r="I138">
        <f>COUNTIFS(Data!$D$2:$D$66, "Futurist", Data!$H$2:$H$66, "&lt;2000", Data!$M$2:$M$66, "&lt;"&amp;'Cumulative distributions'!$A138)/COUNTIFS(Data!$M$2:$M$66, "&gt;0", Data!$D$2:$D$66, "Futurist", Data!$H$2:$H$66, "&lt;2000")</f>
        <v>0.75</v>
      </c>
      <c r="J138">
        <f>COUNTIFS(Data!$D$2:$D$66, "Futurist", Data!$H$2:$H$66, "&gt;1999", Data!$M$2:$M$66, "&lt;"&amp;'Cumulative distributions'!$A138)/COUNTIFS(Data!$M$2:$M$66, "&gt;0", Data!$D$2:$D$66, "Futurist", Data!$H$2:$H$66, "&gt;1999")</f>
        <v>0.8571428571428571</v>
      </c>
      <c r="K138">
        <f>COUNTIFS(Data!$D$2:$D$66, "Other", Data!$H$2:$H$66, "&lt;2000", Data!$M$2:$M$66, "&lt;"&amp;'Cumulative distributions'!$A138)/COUNTIFS(Data!$M$2:$M$66, "&gt;0", Data!$D$2:$D$66, "Other", Data!$H$2:$H$66, "&lt;2000")</f>
        <v>0.66666666666666663</v>
      </c>
      <c r="L138">
        <f>COUNTIFS(Data!$D$2:$D$66, "Other", Data!$H$2:$H$66, "&gt;1999", Data!$M$2:$M$66, "&lt;"&amp;'Cumulative distributions'!$A138)/COUNTIFS(Data!$M$2:$M$66, "&gt;0", Data!$D$2:$D$66, "Other", Data!$H$2:$H$66, "&gt;1999")</f>
        <v>0.4</v>
      </c>
      <c r="N138">
        <f>COUNTIFS(Data!$D$2:$D$66, "AGI", Data!$M$2:$M$66, "&lt;"&amp;'Cumulative distributions'!$A138)/COUNTIFS(Data!$M$2:$M$66, "&gt;0", Data!$D$2:$D$66, "AGI")</f>
        <v>0.92307692307692313</v>
      </c>
      <c r="O138">
        <f>COUNTIFS(Data!$D$2:$D$66, "AI", Data!$M$2:$M$66, "&lt;"&amp;'Cumulative distributions'!$A138)/COUNTIFS(Data!$M$2:$M$66, "&gt;0", Data!$D$2:$D$66, "AI")</f>
        <v>0.81818181818181823</v>
      </c>
      <c r="P138">
        <f>COUNTIFS(Data!$D$2:$D$66, "Futurist", Data!$M$2:$M$66, "&lt;"&amp;'Cumulative distributions'!$A138)/COUNTIFS(Data!$M$2:$M$66, "&gt;0", Data!$D$2:$D$66, "Futurist")</f>
        <v>0.8</v>
      </c>
      <c r="Q138">
        <f>COUNTIFS(Data!$D$2:$D$66, "Other", Data!$M$2:$M$66, "&lt;"&amp;'Cumulative distributions'!$A138)/COUNTIFS(Data!$M$2:$M$66, "&gt;0", Data!$D$2:$D$66, "Other")</f>
        <v>0.5</v>
      </c>
      <c r="S138">
        <f>COUNTIFS(Data!$H$2:$H$66, "&lt;2000", Data!$M$2:$M$66, "&lt;"&amp;'Cumulative distributions'!$A138)/COUNTIFS(Data!$M$2:$M$66, "&gt;0", Data!$H$2:$H$66, "&lt;2000")</f>
        <v>0.83333333333333337</v>
      </c>
      <c r="T138">
        <f>COUNTIFS(Data!$H$2:$H$66, "&gt;1999", Data!$M$2:$M$66, "&lt;"&amp;'Cumulative distributions'!$A138)/COUNTIFS(Data!$M$2:$M$66, "&gt;0", Data!$H$2:$H$66, "&gt;1999")</f>
        <v>0.77500000000000002</v>
      </c>
      <c r="V138">
        <f>COUNTIFS(Data!$AD$2:$AD$66, 1, Data!$H$2:$H$66, "&gt;1999", Data!$M$2:$M$66, "&lt;"&amp;'Cumulative distributions'!$A138)/COUNTIFS(Data!$M$2:$M$66, "&gt;0", Data!$AD$2:$AD$66, 1, Data!$H$2:$H$66, "&gt;1999")</f>
        <v>0.81818181818181823</v>
      </c>
      <c r="W138">
        <f>COUNTIFS(Data!$AD$2:$AD$66, 0, Data!$H$2:$H$66, "&gt;1999", Data!$M$2:$M$66, "&lt;"&amp;'Cumulative distributions'!$A138)/COUNTIFS(Data!$M$2:$M$66, "&gt;0", Data!$AD$2:$AD$66, 0, Data!$H$2:$H$66, "&gt;1999")</f>
        <v>0.72727272727272729</v>
      </c>
      <c r="AH138">
        <f t="shared" si="2"/>
        <v>2026</v>
      </c>
    </row>
    <row r="139" spans="1:34">
      <c r="A139">
        <v>2097</v>
      </c>
      <c r="B139">
        <f>COUNTIF(Data!$M$2:$M$66, "&lt;" &amp; A139)/COUNT(Data!$M$2:$M$66)</f>
        <v>0.7931034482758621</v>
      </c>
      <c r="C139">
        <f>COUNTIF(Data!$L$2:$L$66, "&lt;" &amp; A139)/COUNT(Data!$L$2:$L$66)</f>
        <v>0.83018867924528306</v>
      </c>
      <c r="E139">
        <f>COUNTIFS(Data!$D$2:$D$66, "AI", Data!$H$2:$H$66, "&lt;2000", Data!$M$2:$M$66, "&lt;"&amp;'Cumulative distributions'!$A139)/COUNTIFS(Data!$M$2:$M$66, "&gt;0", Data!$D$2:$D$66, "AI", Data!$H$2:$H$66, "&lt;2000")</f>
        <v>1</v>
      </c>
      <c r="F139">
        <f>COUNTIFS(Data!$D$2:$D$66, "AI", Data!$H$2:$H$66, "&gt;1999", Data!$M$2:$M$66, "&lt;"&amp;'Cumulative distributions'!$A139)/COUNTIFS(Data!$M$2:$M$66, "&gt;0", Data!$D$2:$D$66, "AI", Data!$H$2:$H$66, "&gt;1999")</f>
        <v>0.73333333333333328</v>
      </c>
      <c r="G139" t="e">
        <f>COUNTIFS(Data!$D$2:$D$66, "AGI", Data!$H$2:$H$66, "&lt;2000", Data!$M$2:$M$66, "&lt;"&amp;'Cumulative distributions'!$A139)/COUNTIFS(Data!$M$2:$M$66, "&gt;0", Data!$D$2:$D$66, "AGI", Data!$H$2:$H$66, "&lt;2000")</f>
        <v>#DIV/0!</v>
      </c>
      <c r="H139">
        <f>COUNTIFS(Data!$D$2:$D$66, "AGI", Data!$H$2:$H$66, "&gt;1999", Data!$M$2:$M$66, "&lt;"&amp;'Cumulative distributions'!$A139)/COUNTIFS(Data!$M$2:$M$66, "&gt;0", Data!$D$2:$D$66, "AGI", Data!$H$2:$H$66, "&gt;1999")</f>
        <v>0.92307692307692313</v>
      </c>
      <c r="I139">
        <f>COUNTIFS(Data!$D$2:$D$66, "Futurist", Data!$H$2:$H$66, "&lt;2000", Data!$M$2:$M$66, "&lt;"&amp;'Cumulative distributions'!$A139)/COUNTIFS(Data!$M$2:$M$66, "&gt;0", Data!$D$2:$D$66, "Futurist", Data!$H$2:$H$66, "&lt;2000")</f>
        <v>0.75</v>
      </c>
      <c r="J139">
        <f>COUNTIFS(Data!$D$2:$D$66, "Futurist", Data!$H$2:$H$66, "&gt;1999", Data!$M$2:$M$66, "&lt;"&amp;'Cumulative distributions'!$A139)/COUNTIFS(Data!$M$2:$M$66, "&gt;0", Data!$D$2:$D$66, "Futurist", Data!$H$2:$H$66, "&gt;1999")</f>
        <v>0.8571428571428571</v>
      </c>
      <c r="K139">
        <f>COUNTIFS(Data!$D$2:$D$66, "Other", Data!$H$2:$H$66, "&lt;2000", Data!$M$2:$M$66, "&lt;"&amp;'Cumulative distributions'!$A139)/COUNTIFS(Data!$M$2:$M$66, "&gt;0", Data!$D$2:$D$66, "Other", Data!$H$2:$H$66, "&lt;2000")</f>
        <v>0.66666666666666663</v>
      </c>
      <c r="L139">
        <f>COUNTIFS(Data!$D$2:$D$66, "Other", Data!$H$2:$H$66, "&gt;1999", Data!$M$2:$M$66, "&lt;"&amp;'Cumulative distributions'!$A139)/COUNTIFS(Data!$M$2:$M$66, "&gt;0", Data!$D$2:$D$66, "Other", Data!$H$2:$H$66, "&gt;1999")</f>
        <v>0.4</v>
      </c>
      <c r="N139">
        <f>COUNTIFS(Data!$D$2:$D$66, "AGI", Data!$M$2:$M$66, "&lt;"&amp;'Cumulative distributions'!$A139)/COUNTIFS(Data!$M$2:$M$66, "&gt;0", Data!$D$2:$D$66, "AGI")</f>
        <v>0.92307692307692313</v>
      </c>
      <c r="O139">
        <f>COUNTIFS(Data!$D$2:$D$66, "AI", Data!$M$2:$M$66, "&lt;"&amp;'Cumulative distributions'!$A139)/COUNTIFS(Data!$M$2:$M$66, "&gt;0", Data!$D$2:$D$66, "AI")</f>
        <v>0.81818181818181823</v>
      </c>
      <c r="P139">
        <f>COUNTIFS(Data!$D$2:$D$66, "Futurist", Data!$M$2:$M$66, "&lt;"&amp;'Cumulative distributions'!$A139)/COUNTIFS(Data!$M$2:$M$66, "&gt;0", Data!$D$2:$D$66, "Futurist")</f>
        <v>0.8</v>
      </c>
      <c r="Q139">
        <f>COUNTIFS(Data!$D$2:$D$66, "Other", Data!$M$2:$M$66, "&lt;"&amp;'Cumulative distributions'!$A139)/COUNTIFS(Data!$M$2:$M$66, "&gt;0", Data!$D$2:$D$66, "Other")</f>
        <v>0.5</v>
      </c>
      <c r="S139">
        <f>COUNTIFS(Data!$H$2:$H$66, "&lt;2000", Data!$M$2:$M$66, "&lt;"&amp;'Cumulative distributions'!$A139)/COUNTIFS(Data!$M$2:$M$66, "&gt;0", Data!$H$2:$H$66, "&lt;2000")</f>
        <v>0.83333333333333337</v>
      </c>
      <c r="T139">
        <f>COUNTIFS(Data!$H$2:$H$66, "&gt;1999", Data!$M$2:$M$66, "&lt;"&amp;'Cumulative distributions'!$A139)/COUNTIFS(Data!$M$2:$M$66, "&gt;0", Data!$H$2:$H$66, "&gt;1999")</f>
        <v>0.77500000000000002</v>
      </c>
      <c r="V139">
        <f>COUNTIFS(Data!$AD$2:$AD$66, 1, Data!$H$2:$H$66, "&gt;1999", Data!$M$2:$M$66, "&lt;"&amp;'Cumulative distributions'!$A139)/COUNTIFS(Data!$M$2:$M$66, "&gt;0", Data!$AD$2:$AD$66, 1, Data!$H$2:$H$66, "&gt;1999")</f>
        <v>0.81818181818181823</v>
      </c>
      <c r="W139">
        <f>COUNTIFS(Data!$AD$2:$AD$66, 0, Data!$H$2:$H$66, "&gt;1999", Data!$M$2:$M$66, "&lt;"&amp;'Cumulative distributions'!$A139)/COUNTIFS(Data!$M$2:$M$66, "&gt;0", Data!$AD$2:$AD$66, 0, Data!$H$2:$H$66, "&gt;1999")</f>
        <v>0.72727272727272729</v>
      </c>
      <c r="AH139">
        <f t="shared" si="2"/>
        <v>2026</v>
      </c>
    </row>
    <row r="140" spans="1:34">
      <c r="A140">
        <v>2098</v>
      </c>
      <c r="B140">
        <f>COUNTIF(Data!$M$2:$M$66, "&lt;" &amp; A140)/COUNT(Data!$M$2:$M$66)</f>
        <v>0.7931034482758621</v>
      </c>
      <c r="C140">
        <f>COUNTIF(Data!$L$2:$L$66, "&lt;" &amp; A140)/COUNT(Data!$L$2:$L$66)</f>
        <v>0.83018867924528306</v>
      </c>
      <c r="E140">
        <f>COUNTIFS(Data!$D$2:$D$66, "AI", Data!$H$2:$H$66, "&lt;2000", Data!$M$2:$M$66, "&lt;"&amp;'Cumulative distributions'!$A140)/COUNTIFS(Data!$M$2:$M$66, "&gt;0", Data!$D$2:$D$66, "AI", Data!$H$2:$H$66, "&lt;2000")</f>
        <v>1</v>
      </c>
      <c r="F140">
        <f>COUNTIFS(Data!$D$2:$D$66, "AI", Data!$H$2:$H$66, "&gt;1999", Data!$M$2:$M$66, "&lt;"&amp;'Cumulative distributions'!$A140)/COUNTIFS(Data!$M$2:$M$66, "&gt;0", Data!$D$2:$D$66, "AI", Data!$H$2:$H$66, "&gt;1999")</f>
        <v>0.73333333333333328</v>
      </c>
      <c r="G140" t="e">
        <f>COUNTIFS(Data!$D$2:$D$66, "AGI", Data!$H$2:$H$66, "&lt;2000", Data!$M$2:$M$66, "&lt;"&amp;'Cumulative distributions'!$A140)/COUNTIFS(Data!$M$2:$M$66, "&gt;0", Data!$D$2:$D$66, "AGI", Data!$H$2:$H$66, "&lt;2000")</f>
        <v>#DIV/0!</v>
      </c>
      <c r="H140">
        <f>COUNTIFS(Data!$D$2:$D$66, "AGI", Data!$H$2:$H$66, "&gt;1999", Data!$M$2:$M$66, "&lt;"&amp;'Cumulative distributions'!$A140)/COUNTIFS(Data!$M$2:$M$66, "&gt;0", Data!$D$2:$D$66, "AGI", Data!$H$2:$H$66, "&gt;1999")</f>
        <v>0.92307692307692313</v>
      </c>
      <c r="I140">
        <f>COUNTIFS(Data!$D$2:$D$66, "Futurist", Data!$H$2:$H$66, "&lt;2000", Data!$M$2:$M$66, "&lt;"&amp;'Cumulative distributions'!$A140)/COUNTIFS(Data!$M$2:$M$66, "&gt;0", Data!$D$2:$D$66, "Futurist", Data!$H$2:$H$66, "&lt;2000")</f>
        <v>0.75</v>
      </c>
      <c r="J140">
        <f>COUNTIFS(Data!$D$2:$D$66, "Futurist", Data!$H$2:$H$66, "&gt;1999", Data!$M$2:$M$66, "&lt;"&amp;'Cumulative distributions'!$A140)/COUNTIFS(Data!$M$2:$M$66, "&gt;0", Data!$D$2:$D$66, "Futurist", Data!$H$2:$H$66, "&gt;1999")</f>
        <v>0.8571428571428571</v>
      </c>
      <c r="K140">
        <f>COUNTIFS(Data!$D$2:$D$66, "Other", Data!$H$2:$H$66, "&lt;2000", Data!$M$2:$M$66, "&lt;"&amp;'Cumulative distributions'!$A140)/COUNTIFS(Data!$M$2:$M$66, "&gt;0", Data!$D$2:$D$66, "Other", Data!$H$2:$H$66, "&lt;2000")</f>
        <v>0.66666666666666663</v>
      </c>
      <c r="L140">
        <f>COUNTIFS(Data!$D$2:$D$66, "Other", Data!$H$2:$H$66, "&gt;1999", Data!$M$2:$M$66, "&lt;"&amp;'Cumulative distributions'!$A140)/COUNTIFS(Data!$M$2:$M$66, "&gt;0", Data!$D$2:$D$66, "Other", Data!$H$2:$H$66, "&gt;1999")</f>
        <v>0.4</v>
      </c>
      <c r="N140">
        <f>COUNTIFS(Data!$D$2:$D$66, "AGI", Data!$M$2:$M$66, "&lt;"&amp;'Cumulative distributions'!$A140)/COUNTIFS(Data!$M$2:$M$66, "&gt;0", Data!$D$2:$D$66, "AGI")</f>
        <v>0.92307692307692313</v>
      </c>
      <c r="O140">
        <f>COUNTIFS(Data!$D$2:$D$66, "AI", Data!$M$2:$M$66, "&lt;"&amp;'Cumulative distributions'!$A140)/COUNTIFS(Data!$M$2:$M$66, "&gt;0", Data!$D$2:$D$66, "AI")</f>
        <v>0.81818181818181823</v>
      </c>
      <c r="P140">
        <f>COUNTIFS(Data!$D$2:$D$66, "Futurist", Data!$M$2:$M$66, "&lt;"&amp;'Cumulative distributions'!$A140)/COUNTIFS(Data!$M$2:$M$66, "&gt;0", Data!$D$2:$D$66, "Futurist")</f>
        <v>0.8</v>
      </c>
      <c r="Q140">
        <f>COUNTIFS(Data!$D$2:$D$66, "Other", Data!$M$2:$M$66, "&lt;"&amp;'Cumulative distributions'!$A140)/COUNTIFS(Data!$M$2:$M$66, "&gt;0", Data!$D$2:$D$66, "Other")</f>
        <v>0.5</v>
      </c>
      <c r="S140">
        <f>COUNTIFS(Data!$H$2:$H$66, "&lt;2000", Data!$M$2:$M$66, "&lt;"&amp;'Cumulative distributions'!$A140)/COUNTIFS(Data!$M$2:$M$66, "&gt;0", Data!$H$2:$H$66, "&lt;2000")</f>
        <v>0.83333333333333337</v>
      </c>
      <c r="T140">
        <f>COUNTIFS(Data!$H$2:$H$66, "&gt;1999", Data!$M$2:$M$66, "&lt;"&amp;'Cumulative distributions'!$A140)/COUNTIFS(Data!$M$2:$M$66, "&gt;0", Data!$H$2:$H$66, "&gt;1999")</f>
        <v>0.77500000000000002</v>
      </c>
      <c r="V140">
        <f>COUNTIFS(Data!$AD$2:$AD$66, 1, Data!$H$2:$H$66, "&gt;1999", Data!$M$2:$M$66, "&lt;"&amp;'Cumulative distributions'!$A140)/COUNTIFS(Data!$M$2:$M$66, "&gt;0", Data!$AD$2:$AD$66, 1, Data!$H$2:$H$66, "&gt;1999")</f>
        <v>0.81818181818181823</v>
      </c>
      <c r="W140">
        <f>COUNTIFS(Data!$AD$2:$AD$66, 0, Data!$H$2:$H$66, "&gt;1999", Data!$M$2:$M$66, "&lt;"&amp;'Cumulative distributions'!$A140)/COUNTIFS(Data!$M$2:$M$66, "&gt;0", Data!$AD$2:$AD$66, 0, Data!$H$2:$H$66, "&gt;1999")</f>
        <v>0.72727272727272729</v>
      </c>
      <c r="AH140">
        <f t="shared" si="2"/>
        <v>2026</v>
      </c>
    </row>
    <row r="141" spans="1:34">
      <c r="A141">
        <v>2099</v>
      </c>
      <c r="B141">
        <f>COUNTIF(Data!$M$2:$M$66, "&lt;" &amp; A141)/COUNT(Data!$M$2:$M$66)</f>
        <v>0.7931034482758621</v>
      </c>
      <c r="C141">
        <f>COUNTIF(Data!$L$2:$L$66, "&lt;" &amp; A141)/COUNT(Data!$L$2:$L$66)</f>
        <v>0.83018867924528306</v>
      </c>
      <c r="E141">
        <f>COUNTIFS(Data!$D$2:$D$66, "AI", Data!$H$2:$H$66, "&lt;2000", Data!$M$2:$M$66, "&lt;"&amp;'Cumulative distributions'!$A141)/COUNTIFS(Data!$M$2:$M$66, "&gt;0", Data!$D$2:$D$66, "AI", Data!$H$2:$H$66, "&lt;2000")</f>
        <v>1</v>
      </c>
      <c r="F141">
        <f>COUNTIFS(Data!$D$2:$D$66, "AI", Data!$H$2:$H$66, "&gt;1999", Data!$M$2:$M$66, "&lt;"&amp;'Cumulative distributions'!$A141)/COUNTIFS(Data!$M$2:$M$66, "&gt;0", Data!$D$2:$D$66, "AI", Data!$H$2:$H$66, "&gt;1999")</f>
        <v>0.73333333333333328</v>
      </c>
      <c r="G141" t="e">
        <f>COUNTIFS(Data!$D$2:$D$66, "AGI", Data!$H$2:$H$66, "&lt;2000", Data!$M$2:$M$66, "&lt;"&amp;'Cumulative distributions'!$A141)/COUNTIFS(Data!$M$2:$M$66, "&gt;0", Data!$D$2:$D$66, "AGI", Data!$H$2:$H$66, "&lt;2000")</f>
        <v>#DIV/0!</v>
      </c>
      <c r="H141">
        <f>COUNTIFS(Data!$D$2:$D$66, "AGI", Data!$H$2:$H$66, "&gt;1999", Data!$M$2:$M$66, "&lt;"&amp;'Cumulative distributions'!$A141)/COUNTIFS(Data!$M$2:$M$66, "&gt;0", Data!$D$2:$D$66, "AGI", Data!$H$2:$H$66, "&gt;1999")</f>
        <v>0.92307692307692313</v>
      </c>
      <c r="I141">
        <f>COUNTIFS(Data!$D$2:$D$66, "Futurist", Data!$H$2:$H$66, "&lt;2000", Data!$M$2:$M$66, "&lt;"&amp;'Cumulative distributions'!$A141)/COUNTIFS(Data!$M$2:$M$66, "&gt;0", Data!$D$2:$D$66, "Futurist", Data!$H$2:$H$66, "&lt;2000")</f>
        <v>0.75</v>
      </c>
      <c r="J141">
        <f>COUNTIFS(Data!$D$2:$D$66, "Futurist", Data!$H$2:$H$66, "&gt;1999", Data!$M$2:$M$66, "&lt;"&amp;'Cumulative distributions'!$A141)/COUNTIFS(Data!$M$2:$M$66, "&gt;0", Data!$D$2:$D$66, "Futurist", Data!$H$2:$H$66, "&gt;1999")</f>
        <v>0.8571428571428571</v>
      </c>
      <c r="K141">
        <f>COUNTIFS(Data!$D$2:$D$66, "Other", Data!$H$2:$H$66, "&lt;2000", Data!$M$2:$M$66, "&lt;"&amp;'Cumulative distributions'!$A141)/COUNTIFS(Data!$M$2:$M$66, "&gt;0", Data!$D$2:$D$66, "Other", Data!$H$2:$H$66, "&lt;2000")</f>
        <v>0.66666666666666663</v>
      </c>
      <c r="L141">
        <f>COUNTIFS(Data!$D$2:$D$66, "Other", Data!$H$2:$H$66, "&gt;1999", Data!$M$2:$M$66, "&lt;"&amp;'Cumulative distributions'!$A141)/COUNTIFS(Data!$M$2:$M$66, "&gt;0", Data!$D$2:$D$66, "Other", Data!$H$2:$H$66, "&gt;1999")</f>
        <v>0.4</v>
      </c>
      <c r="N141">
        <f>COUNTIFS(Data!$D$2:$D$66, "AGI", Data!$M$2:$M$66, "&lt;"&amp;'Cumulative distributions'!$A141)/COUNTIFS(Data!$M$2:$M$66, "&gt;0", Data!$D$2:$D$66, "AGI")</f>
        <v>0.92307692307692313</v>
      </c>
      <c r="O141">
        <f>COUNTIFS(Data!$D$2:$D$66, "AI", Data!$M$2:$M$66, "&lt;"&amp;'Cumulative distributions'!$A141)/COUNTIFS(Data!$M$2:$M$66, "&gt;0", Data!$D$2:$D$66, "AI")</f>
        <v>0.81818181818181823</v>
      </c>
      <c r="P141">
        <f>COUNTIFS(Data!$D$2:$D$66, "Futurist", Data!$M$2:$M$66, "&lt;"&amp;'Cumulative distributions'!$A141)/COUNTIFS(Data!$M$2:$M$66, "&gt;0", Data!$D$2:$D$66, "Futurist")</f>
        <v>0.8</v>
      </c>
      <c r="Q141">
        <f>COUNTIFS(Data!$D$2:$D$66, "Other", Data!$M$2:$M$66, "&lt;"&amp;'Cumulative distributions'!$A141)/COUNTIFS(Data!$M$2:$M$66, "&gt;0", Data!$D$2:$D$66, "Other")</f>
        <v>0.5</v>
      </c>
      <c r="S141">
        <f>COUNTIFS(Data!$H$2:$H$66, "&lt;2000", Data!$M$2:$M$66, "&lt;"&amp;'Cumulative distributions'!$A141)/COUNTIFS(Data!$M$2:$M$66, "&gt;0", Data!$H$2:$H$66, "&lt;2000")</f>
        <v>0.83333333333333337</v>
      </c>
      <c r="T141">
        <f>COUNTIFS(Data!$H$2:$H$66, "&gt;1999", Data!$M$2:$M$66, "&lt;"&amp;'Cumulative distributions'!$A141)/COUNTIFS(Data!$M$2:$M$66, "&gt;0", Data!$H$2:$H$66, "&gt;1999")</f>
        <v>0.77500000000000002</v>
      </c>
      <c r="V141">
        <f>COUNTIFS(Data!$AD$2:$AD$66, 1, Data!$H$2:$H$66, "&gt;1999", Data!$M$2:$M$66, "&lt;"&amp;'Cumulative distributions'!$A141)/COUNTIFS(Data!$M$2:$M$66, "&gt;0", Data!$AD$2:$AD$66, 1, Data!$H$2:$H$66, "&gt;1999")</f>
        <v>0.81818181818181823</v>
      </c>
      <c r="W141">
        <f>COUNTIFS(Data!$AD$2:$AD$66, 0, Data!$H$2:$H$66, "&gt;1999", Data!$M$2:$M$66, "&lt;"&amp;'Cumulative distributions'!$A141)/COUNTIFS(Data!$M$2:$M$66, "&gt;0", Data!$AD$2:$AD$66, 0, Data!$H$2:$H$66, "&gt;1999")</f>
        <v>0.72727272727272729</v>
      </c>
      <c r="AH141">
        <f t="shared" si="2"/>
        <v>2026</v>
      </c>
    </row>
    <row r="142" spans="1:34">
      <c r="A142">
        <v>2100</v>
      </c>
      <c r="B142">
        <f>COUNTIF(Data!$M$2:$M$66, "&lt;" &amp; A142)/COUNT(Data!$M$2:$M$66)</f>
        <v>0.7931034482758621</v>
      </c>
      <c r="C142">
        <f>COUNTIF(Data!$L$2:$L$66, "&lt;" &amp; A142)/COUNT(Data!$L$2:$L$66)</f>
        <v>0.83018867924528306</v>
      </c>
      <c r="E142">
        <f>COUNTIFS(Data!$D$2:$D$66, "AI", Data!$H$2:$H$66, "&lt;2000", Data!$M$2:$M$66, "&lt;"&amp;'Cumulative distributions'!$A142)/COUNTIFS(Data!$M$2:$M$66, "&gt;0", Data!$D$2:$D$66, "AI", Data!$H$2:$H$66, "&lt;2000")</f>
        <v>1</v>
      </c>
      <c r="F142">
        <f>COUNTIFS(Data!$D$2:$D$66, "AI", Data!$H$2:$H$66, "&gt;1999", Data!$M$2:$M$66, "&lt;"&amp;'Cumulative distributions'!$A142)/COUNTIFS(Data!$M$2:$M$66, "&gt;0", Data!$D$2:$D$66, "AI", Data!$H$2:$H$66, "&gt;1999")</f>
        <v>0.73333333333333328</v>
      </c>
      <c r="G142" t="e">
        <f>COUNTIFS(Data!$D$2:$D$66, "AGI", Data!$H$2:$H$66, "&lt;2000", Data!$M$2:$M$66, "&lt;"&amp;'Cumulative distributions'!$A142)/COUNTIFS(Data!$M$2:$M$66, "&gt;0", Data!$D$2:$D$66, "AGI", Data!$H$2:$H$66, "&lt;2000")</f>
        <v>#DIV/0!</v>
      </c>
      <c r="H142">
        <f>COUNTIFS(Data!$D$2:$D$66, "AGI", Data!$H$2:$H$66, "&gt;1999", Data!$M$2:$M$66, "&lt;"&amp;'Cumulative distributions'!$A142)/COUNTIFS(Data!$M$2:$M$66, "&gt;0", Data!$D$2:$D$66, "AGI", Data!$H$2:$H$66, "&gt;1999")</f>
        <v>0.92307692307692313</v>
      </c>
      <c r="I142">
        <f>COUNTIFS(Data!$D$2:$D$66, "Futurist", Data!$H$2:$H$66, "&lt;2000", Data!$M$2:$M$66, "&lt;"&amp;'Cumulative distributions'!$A142)/COUNTIFS(Data!$M$2:$M$66, "&gt;0", Data!$D$2:$D$66, "Futurist", Data!$H$2:$H$66, "&lt;2000")</f>
        <v>0.75</v>
      </c>
      <c r="J142">
        <f>COUNTIFS(Data!$D$2:$D$66, "Futurist", Data!$H$2:$H$66, "&gt;1999", Data!$M$2:$M$66, "&lt;"&amp;'Cumulative distributions'!$A142)/COUNTIFS(Data!$M$2:$M$66, "&gt;0", Data!$D$2:$D$66, "Futurist", Data!$H$2:$H$66, "&gt;1999")</f>
        <v>0.8571428571428571</v>
      </c>
      <c r="K142">
        <f>COUNTIFS(Data!$D$2:$D$66, "Other", Data!$H$2:$H$66, "&lt;2000", Data!$M$2:$M$66, "&lt;"&amp;'Cumulative distributions'!$A142)/COUNTIFS(Data!$M$2:$M$66, "&gt;0", Data!$D$2:$D$66, "Other", Data!$H$2:$H$66, "&lt;2000")</f>
        <v>0.66666666666666663</v>
      </c>
      <c r="L142">
        <f>COUNTIFS(Data!$D$2:$D$66, "Other", Data!$H$2:$H$66, "&gt;1999", Data!$M$2:$M$66, "&lt;"&amp;'Cumulative distributions'!$A142)/COUNTIFS(Data!$M$2:$M$66, "&gt;0", Data!$D$2:$D$66, "Other", Data!$H$2:$H$66, "&gt;1999")</f>
        <v>0.4</v>
      </c>
      <c r="N142">
        <f>COUNTIFS(Data!$D$2:$D$66, "AGI", Data!$M$2:$M$66, "&lt;"&amp;'Cumulative distributions'!$A142)/COUNTIFS(Data!$M$2:$M$66, "&gt;0", Data!$D$2:$D$66, "AGI")</f>
        <v>0.92307692307692313</v>
      </c>
      <c r="O142">
        <f>COUNTIFS(Data!$D$2:$D$66, "AI", Data!$M$2:$M$66, "&lt;"&amp;'Cumulative distributions'!$A142)/COUNTIFS(Data!$M$2:$M$66, "&gt;0", Data!$D$2:$D$66, "AI")</f>
        <v>0.81818181818181823</v>
      </c>
      <c r="P142">
        <f>COUNTIFS(Data!$D$2:$D$66, "Futurist", Data!$M$2:$M$66, "&lt;"&amp;'Cumulative distributions'!$A142)/COUNTIFS(Data!$M$2:$M$66, "&gt;0", Data!$D$2:$D$66, "Futurist")</f>
        <v>0.8</v>
      </c>
      <c r="Q142">
        <f>COUNTIFS(Data!$D$2:$D$66, "Other", Data!$M$2:$M$66, "&lt;"&amp;'Cumulative distributions'!$A142)/COUNTIFS(Data!$M$2:$M$66, "&gt;0", Data!$D$2:$D$66, "Other")</f>
        <v>0.5</v>
      </c>
      <c r="S142">
        <f>COUNTIFS(Data!$H$2:$H$66, "&lt;2000", Data!$M$2:$M$66, "&lt;"&amp;'Cumulative distributions'!$A142)/COUNTIFS(Data!$M$2:$M$66, "&gt;0", Data!$H$2:$H$66, "&lt;2000")</f>
        <v>0.83333333333333337</v>
      </c>
      <c r="T142">
        <f>COUNTIFS(Data!$H$2:$H$66, "&gt;1999", Data!$M$2:$M$66, "&lt;"&amp;'Cumulative distributions'!$A142)/COUNTIFS(Data!$M$2:$M$66, "&gt;0", Data!$H$2:$H$66, "&gt;1999")</f>
        <v>0.77500000000000002</v>
      </c>
      <c r="V142">
        <f>COUNTIFS(Data!$AD$2:$AD$66, 1, Data!$H$2:$H$66, "&gt;1999", Data!$M$2:$M$66, "&lt;"&amp;'Cumulative distributions'!$A142)/COUNTIFS(Data!$M$2:$M$66, "&gt;0", Data!$AD$2:$AD$66, 1, Data!$H$2:$H$66, "&gt;1999")</f>
        <v>0.81818181818181823</v>
      </c>
      <c r="W142">
        <f>COUNTIFS(Data!$AD$2:$AD$66, 0, Data!$H$2:$H$66, "&gt;1999", Data!$M$2:$M$66, "&lt;"&amp;'Cumulative distributions'!$A142)/COUNTIFS(Data!$M$2:$M$66, "&gt;0", Data!$AD$2:$AD$66, 0, Data!$H$2:$H$66, "&gt;1999")</f>
        <v>0.72727272727272729</v>
      </c>
      <c r="AH142">
        <f t="shared" si="2"/>
        <v>2026</v>
      </c>
    </row>
    <row r="143" spans="1:34">
      <c r="A143">
        <v>2101</v>
      </c>
      <c r="B143">
        <f>COUNTIF(Data!$M$2:$M$66, "&lt;" &amp; A143)/COUNT(Data!$M$2:$M$66)</f>
        <v>0.82758620689655171</v>
      </c>
      <c r="C143">
        <f>COUNTIF(Data!$L$2:$L$66, "&lt;" &amp; A143)/COUNT(Data!$L$2:$L$66)</f>
        <v>0.84905660377358494</v>
      </c>
      <c r="E143">
        <f>COUNTIFS(Data!$D$2:$D$66, "AI", Data!$H$2:$H$66, "&lt;2000", Data!$M$2:$M$66, "&lt;"&amp;'Cumulative distributions'!$A143)/COUNTIFS(Data!$M$2:$M$66, "&gt;0", Data!$D$2:$D$66, "AI", Data!$H$2:$H$66, "&lt;2000")</f>
        <v>1</v>
      </c>
      <c r="F143">
        <f>COUNTIFS(Data!$D$2:$D$66, "AI", Data!$H$2:$H$66, "&gt;1999", Data!$M$2:$M$66, "&lt;"&amp;'Cumulative distributions'!$A143)/COUNTIFS(Data!$M$2:$M$66, "&gt;0", Data!$D$2:$D$66, "AI", Data!$H$2:$H$66, "&gt;1999")</f>
        <v>0.8</v>
      </c>
      <c r="G143" t="e">
        <f>COUNTIFS(Data!$D$2:$D$66, "AGI", Data!$H$2:$H$66, "&lt;2000", Data!$M$2:$M$66, "&lt;"&amp;'Cumulative distributions'!$A143)/COUNTIFS(Data!$M$2:$M$66, "&gt;0", Data!$D$2:$D$66, "AGI", Data!$H$2:$H$66, "&lt;2000")</f>
        <v>#DIV/0!</v>
      </c>
      <c r="H143">
        <f>COUNTIFS(Data!$D$2:$D$66, "AGI", Data!$H$2:$H$66, "&gt;1999", Data!$M$2:$M$66, "&lt;"&amp;'Cumulative distributions'!$A143)/COUNTIFS(Data!$M$2:$M$66, "&gt;0", Data!$D$2:$D$66, "AGI", Data!$H$2:$H$66, "&gt;1999")</f>
        <v>0.92307692307692313</v>
      </c>
      <c r="I143">
        <f>COUNTIFS(Data!$D$2:$D$66, "Futurist", Data!$H$2:$H$66, "&lt;2000", Data!$M$2:$M$66, "&lt;"&amp;'Cumulative distributions'!$A143)/COUNTIFS(Data!$M$2:$M$66, "&gt;0", Data!$D$2:$D$66, "Futurist", Data!$H$2:$H$66, "&lt;2000")</f>
        <v>0.75</v>
      </c>
      <c r="J143">
        <f>COUNTIFS(Data!$D$2:$D$66, "Futurist", Data!$H$2:$H$66, "&gt;1999", Data!$M$2:$M$66, "&lt;"&amp;'Cumulative distributions'!$A143)/COUNTIFS(Data!$M$2:$M$66, "&gt;0", Data!$D$2:$D$66, "Futurist", Data!$H$2:$H$66, "&gt;1999")</f>
        <v>0.8571428571428571</v>
      </c>
      <c r="K143">
        <f>COUNTIFS(Data!$D$2:$D$66, "Other", Data!$H$2:$H$66, "&lt;2000", Data!$M$2:$M$66, "&lt;"&amp;'Cumulative distributions'!$A143)/COUNTIFS(Data!$M$2:$M$66, "&gt;0", Data!$D$2:$D$66, "Other", Data!$H$2:$H$66, "&lt;2000")</f>
        <v>0.66666666666666663</v>
      </c>
      <c r="L143">
        <f>COUNTIFS(Data!$D$2:$D$66, "Other", Data!$H$2:$H$66, "&gt;1999", Data!$M$2:$M$66, "&lt;"&amp;'Cumulative distributions'!$A143)/COUNTIFS(Data!$M$2:$M$66, "&gt;0", Data!$D$2:$D$66, "Other", Data!$H$2:$H$66, "&gt;1999")</f>
        <v>0.6</v>
      </c>
      <c r="N143">
        <f>COUNTIFS(Data!$D$2:$D$66, "AGI", Data!$M$2:$M$66, "&lt;"&amp;'Cumulative distributions'!$A143)/COUNTIFS(Data!$M$2:$M$66, "&gt;0", Data!$D$2:$D$66, "AGI")</f>
        <v>0.92307692307692313</v>
      </c>
      <c r="O143">
        <f>COUNTIFS(Data!$D$2:$D$66, "AI", Data!$M$2:$M$66, "&lt;"&amp;'Cumulative distributions'!$A143)/COUNTIFS(Data!$M$2:$M$66, "&gt;0", Data!$D$2:$D$66, "AI")</f>
        <v>0.86363636363636365</v>
      </c>
      <c r="P143">
        <f>COUNTIFS(Data!$D$2:$D$66, "Futurist", Data!$M$2:$M$66, "&lt;"&amp;'Cumulative distributions'!$A143)/COUNTIFS(Data!$M$2:$M$66, "&gt;0", Data!$D$2:$D$66, "Futurist")</f>
        <v>0.8</v>
      </c>
      <c r="Q143">
        <f>COUNTIFS(Data!$D$2:$D$66, "Other", Data!$M$2:$M$66, "&lt;"&amp;'Cumulative distributions'!$A143)/COUNTIFS(Data!$M$2:$M$66, "&gt;0", Data!$D$2:$D$66, "Other")</f>
        <v>0.625</v>
      </c>
      <c r="S143">
        <f>COUNTIFS(Data!$H$2:$H$66, "&lt;2000", Data!$M$2:$M$66, "&lt;"&amp;'Cumulative distributions'!$A143)/COUNTIFS(Data!$M$2:$M$66, "&gt;0", Data!$H$2:$H$66, "&lt;2000")</f>
        <v>0.83333333333333337</v>
      </c>
      <c r="T143">
        <f>COUNTIFS(Data!$H$2:$H$66, "&gt;1999", Data!$M$2:$M$66, "&lt;"&amp;'Cumulative distributions'!$A143)/COUNTIFS(Data!$M$2:$M$66, "&gt;0", Data!$H$2:$H$66, "&gt;1999")</f>
        <v>0.82499999999999996</v>
      </c>
      <c r="V143">
        <f>COUNTIFS(Data!$AD$2:$AD$66, 1, Data!$H$2:$H$66, "&gt;1999", Data!$M$2:$M$66, "&lt;"&amp;'Cumulative distributions'!$A143)/COUNTIFS(Data!$M$2:$M$66, "&gt;0", Data!$AD$2:$AD$66, 1, Data!$H$2:$H$66, "&gt;1999")</f>
        <v>0.90909090909090906</v>
      </c>
      <c r="W143">
        <f>COUNTIFS(Data!$AD$2:$AD$66, 0, Data!$H$2:$H$66, "&gt;1999", Data!$M$2:$M$66, "&lt;"&amp;'Cumulative distributions'!$A143)/COUNTIFS(Data!$M$2:$M$66, "&gt;0", Data!$AD$2:$AD$66, 0, Data!$H$2:$H$66, "&gt;1999")</f>
        <v>0.72727272727272729</v>
      </c>
      <c r="AH143">
        <f t="shared" si="2"/>
        <v>2026</v>
      </c>
    </row>
    <row r="144" spans="1:34">
      <c r="A144">
        <v>2102</v>
      </c>
      <c r="B144">
        <f>COUNTIF(Data!$M$2:$M$66, "&lt;" &amp; A144)/COUNT(Data!$M$2:$M$66)</f>
        <v>0.86206896551724133</v>
      </c>
      <c r="C144">
        <f>COUNTIF(Data!$L$2:$L$66, "&lt;" &amp; A144)/COUNT(Data!$L$2:$L$66)</f>
        <v>0.84905660377358494</v>
      </c>
      <c r="E144">
        <f>COUNTIFS(Data!$D$2:$D$66, "AI", Data!$H$2:$H$66, "&lt;2000", Data!$M$2:$M$66, "&lt;"&amp;'Cumulative distributions'!$A144)/COUNTIFS(Data!$M$2:$M$66, "&gt;0", Data!$D$2:$D$66, "AI", Data!$H$2:$H$66, "&lt;2000")</f>
        <v>1</v>
      </c>
      <c r="F144">
        <f>COUNTIFS(Data!$D$2:$D$66, "AI", Data!$H$2:$H$66, "&gt;1999", Data!$M$2:$M$66, "&lt;"&amp;'Cumulative distributions'!$A144)/COUNTIFS(Data!$M$2:$M$66, "&gt;0", Data!$D$2:$D$66, "AI", Data!$H$2:$H$66, "&gt;1999")</f>
        <v>0.8</v>
      </c>
      <c r="G144" t="e">
        <f>COUNTIFS(Data!$D$2:$D$66, "AGI", Data!$H$2:$H$66, "&lt;2000", Data!$M$2:$M$66, "&lt;"&amp;'Cumulative distributions'!$A144)/COUNTIFS(Data!$M$2:$M$66, "&gt;0", Data!$D$2:$D$66, "AGI", Data!$H$2:$H$66, "&lt;2000")</f>
        <v>#DIV/0!</v>
      </c>
      <c r="H144">
        <f>COUNTIFS(Data!$D$2:$D$66, "AGI", Data!$H$2:$H$66, "&gt;1999", Data!$M$2:$M$66, "&lt;"&amp;'Cumulative distributions'!$A144)/COUNTIFS(Data!$M$2:$M$66, "&gt;0", Data!$D$2:$D$66, "AGI", Data!$H$2:$H$66, "&gt;1999")</f>
        <v>1</v>
      </c>
      <c r="I144">
        <f>COUNTIFS(Data!$D$2:$D$66, "Futurist", Data!$H$2:$H$66, "&lt;2000", Data!$M$2:$M$66, "&lt;"&amp;'Cumulative distributions'!$A144)/COUNTIFS(Data!$M$2:$M$66, "&gt;0", Data!$D$2:$D$66, "Futurist", Data!$H$2:$H$66, "&lt;2000")</f>
        <v>0.75</v>
      </c>
      <c r="J144">
        <f>COUNTIFS(Data!$D$2:$D$66, "Futurist", Data!$H$2:$H$66, "&gt;1999", Data!$M$2:$M$66, "&lt;"&amp;'Cumulative distributions'!$A144)/COUNTIFS(Data!$M$2:$M$66, "&gt;0", Data!$D$2:$D$66, "Futurist", Data!$H$2:$H$66, "&gt;1999")</f>
        <v>0.8571428571428571</v>
      </c>
      <c r="K144">
        <f>COUNTIFS(Data!$D$2:$D$66, "Other", Data!$H$2:$H$66, "&lt;2000", Data!$M$2:$M$66, "&lt;"&amp;'Cumulative distributions'!$A144)/COUNTIFS(Data!$M$2:$M$66, "&gt;0", Data!$D$2:$D$66, "Other", Data!$H$2:$H$66, "&lt;2000")</f>
        <v>0.66666666666666663</v>
      </c>
      <c r="L144">
        <f>COUNTIFS(Data!$D$2:$D$66, "Other", Data!$H$2:$H$66, "&gt;1999", Data!$M$2:$M$66, "&lt;"&amp;'Cumulative distributions'!$A144)/COUNTIFS(Data!$M$2:$M$66, "&gt;0", Data!$D$2:$D$66, "Other", Data!$H$2:$H$66, "&gt;1999")</f>
        <v>0.8</v>
      </c>
      <c r="N144">
        <f>COUNTIFS(Data!$D$2:$D$66, "AGI", Data!$M$2:$M$66, "&lt;"&amp;'Cumulative distributions'!$A144)/COUNTIFS(Data!$M$2:$M$66, "&gt;0", Data!$D$2:$D$66, "AGI")</f>
        <v>1</v>
      </c>
      <c r="O144">
        <f>COUNTIFS(Data!$D$2:$D$66, "AI", Data!$M$2:$M$66, "&lt;"&amp;'Cumulative distributions'!$A144)/COUNTIFS(Data!$M$2:$M$66, "&gt;0", Data!$D$2:$D$66, "AI")</f>
        <v>0.86363636363636365</v>
      </c>
      <c r="P144">
        <f>COUNTIFS(Data!$D$2:$D$66, "Futurist", Data!$M$2:$M$66, "&lt;"&amp;'Cumulative distributions'!$A144)/COUNTIFS(Data!$M$2:$M$66, "&gt;0", Data!$D$2:$D$66, "Futurist")</f>
        <v>0.8</v>
      </c>
      <c r="Q144">
        <f>COUNTIFS(Data!$D$2:$D$66, "Other", Data!$M$2:$M$66, "&lt;"&amp;'Cumulative distributions'!$A144)/COUNTIFS(Data!$M$2:$M$66, "&gt;0", Data!$D$2:$D$66, "Other")</f>
        <v>0.75</v>
      </c>
      <c r="S144">
        <f>COUNTIFS(Data!$H$2:$H$66, "&lt;2000", Data!$M$2:$M$66, "&lt;"&amp;'Cumulative distributions'!$A144)/COUNTIFS(Data!$M$2:$M$66, "&gt;0", Data!$H$2:$H$66, "&lt;2000")</f>
        <v>0.83333333333333337</v>
      </c>
      <c r="T144">
        <f>COUNTIFS(Data!$H$2:$H$66, "&gt;1999", Data!$M$2:$M$66, "&lt;"&amp;'Cumulative distributions'!$A144)/COUNTIFS(Data!$M$2:$M$66, "&gt;0", Data!$H$2:$H$66, "&gt;1999")</f>
        <v>0.875</v>
      </c>
      <c r="V144">
        <f>COUNTIFS(Data!$AD$2:$AD$66, 1, Data!$H$2:$H$66, "&gt;1999", Data!$M$2:$M$66, "&lt;"&amp;'Cumulative distributions'!$A144)/COUNTIFS(Data!$M$2:$M$66, "&gt;0", Data!$AD$2:$AD$66, 1, Data!$H$2:$H$66, "&gt;1999")</f>
        <v>0.90909090909090906</v>
      </c>
      <c r="W144">
        <f>COUNTIFS(Data!$AD$2:$AD$66, 0, Data!$H$2:$H$66, "&gt;1999", Data!$M$2:$M$66, "&lt;"&amp;'Cumulative distributions'!$A144)/COUNTIFS(Data!$M$2:$M$66, "&gt;0", Data!$AD$2:$AD$66, 0, Data!$H$2:$H$66, "&gt;1999")</f>
        <v>0.90909090909090906</v>
      </c>
      <c r="AH144">
        <f t="shared" si="2"/>
        <v>2026</v>
      </c>
    </row>
    <row r="145" spans="1:34">
      <c r="A145">
        <v>2103</v>
      </c>
      <c r="B145">
        <f>COUNTIF(Data!$M$2:$M$66, "&lt;" &amp; A145)/COUNT(Data!$M$2:$M$66)</f>
        <v>0.86206896551724133</v>
      </c>
      <c r="C145">
        <f>COUNTIF(Data!$L$2:$L$66, "&lt;" &amp; A145)/COUNT(Data!$L$2:$L$66)</f>
        <v>0.84905660377358494</v>
      </c>
      <c r="E145">
        <f>COUNTIFS(Data!$D$2:$D$66, "AI", Data!$H$2:$H$66, "&lt;2000", Data!$M$2:$M$66, "&lt;"&amp;'Cumulative distributions'!$A145)/COUNTIFS(Data!$M$2:$M$66, "&gt;0", Data!$D$2:$D$66, "AI", Data!$H$2:$H$66, "&lt;2000")</f>
        <v>1</v>
      </c>
      <c r="F145">
        <f>COUNTIFS(Data!$D$2:$D$66, "AI", Data!$H$2:$H$66, "&gt;1999", Data!$M$2:$M$66, "&lt;"&amp;'Cumulative distributions'!$A145)/COUNTIFS(Data!$M$2:$M$66, "&gt;0", Data!$D$2:$D$66, "AI", Data!$H$2:$H$66, "&gt;1999")</f>
        <v>0.8</v>
      </c>
      <c r="G145" t="e">
        <f>COUNTIFS(Data!$D$2:$D$66, "AGI", Data!$H$2:$H$66, "&lt;2000", Data!$M$2:$M$66, "&lt;"&amp;'Cumulative distributions'!$A145)/COUNTIFS(Data!$M$2:$M$66, "&gt;0", Data!$D$2:$D$66, "AGI", Data!$H$2:$H$66, "&lt;2000")</f>
        <v>#DIV/0!</v>
      </c>
      <c r="H145">
        <f>COUNTIFS(Data!$D$2:$D$66, "AGI", Data!$H$2:$H$66, "&gt;1999", Data!$M$2:$M$66, "&lt;"&amp;'Cumulative distributions'!$A145)/COUNTIFS(Data!$M$2:$M$66, "&gt;0", Data!$D$2:$D$66, "AGI", Data!$H$2:$H$66, "&gt;1999")</f>
        <v>1</v>
      </c>
      <c r="I145">
        <f>COUNTIFS(Data!$D$2:$D$66, "Futurist", Data!$H$2:$H$66, "&lt;2000", Data!$M$2:$M$66, "&lt;"&amp;'Cumulative distributions'!$A145)/COUNTIFS(Data!$M$2:$M$66, "&gt;0", Data!$D$2:$D$66, "Futurist", Data!$H$2:$H$66, "&lt;2000")</f>
        <v>0.75</v>
      </c>
      <c r="J145">
        <f>COUNTIFS(Data!$D$2:$D$66, "Futurist", Data!$H$2:$H$66, "&gt;1999", Data!$M$2:$M$66, "&lt;"&amp;'Cumulative distributions'!$A145)/COUNTIFS(Data!$M$2:$M$66, "&gt;0", Data!$D$2:$D$66, "Futurist", Data!$H$2:$H$66, "&gt;1999")</f>
        <v>0.8571428571428571</v>
      </c>
      <c r="K145">
        <f>COUNTIFS(Data!$D$2:$D$66, "Other", Data!$H$2:$H$66, "&lt;2000", Data!$M$2:$M$66, "&lt;"&amp;'Cumulative distributions'!$A145)/COUNTIFS(Data!$M$2:$M$66, "&gt;0", Data!$D$2:$D$66, "Other", Data!$H$2:$H$66, "&lt;2000")</f>
        <v>0.66666666666666663</v>
      </c>
      <c r="L145">
        <f>COUNTIFS(Data!$D$2:$D$66, "Other", Data!$H$2:$H$66, "&gt;1999", Data!$M$2:$M$66, "&lt;"&amp;'Cumulative distributions'!$A145)/COUNTIFS(Data!$M$2:$M$66, "&gt;0", Data!$D$2:$D$66, "Other", Data!$H$2:$H$66, "&gt;1999")</f>
        <v>0.8</v>
      </c>
      <c r="N145">
        <f>COUNTIFS(Data!$D$2:$D$66, "AGI", Data!$M$2:$M$66, "&lt;"&amp;'Cumulative distributions'!$A145)/COUNTIFS(Data!$M$2:$M$66, "&gt;0", Data!$D$2:$D$66, "AGI")</f>
        <v>1</v>
      </c>
      <c r="O145">
        <f>COUNTIFS(Data!$D$2:$D$66, "AI", Data!$M$2:$M$66, "&lt;"&amp;'Cumulative distributions'!$A145)/COUNTIFS(Data!$M$2:$M$66, "&gt;0", Data!$D$2:$D$66, "AI")</f>
        <v>0.86363636363636365</v>
      </c>
      <c r="P145">
        <f>COUNTIFS(Data!$D$2:$D$66, "Futurist", Data!$M$2:$M$66, "&lt;"&amp;'Cumulative distributions'!$A145)/COUNTIFS(Data!$M$2:$M$66, "&gt;0", Data!$D$2:$D$66, "Futurist")</f>
        <v>0.8</v>
      </c>
      <c r="Q145">
        <f>COUNTIFS(Data!$D$2:$D$66, "Other", Data!$M$2:$M$66, "&lt;"&amp;'Cumulative distributions'!$A145)/COUNTIFS(Data!$M$2:$M$66, "&gt;0", Data!$D$2:$D$66, "Other")</f>
        <v>0.75</v>
      </c>
      <c r="S145">
        <f>COUNTIFS(Data!$H$2:$H$66, "&lt;2000", Data!$M$2:$M$66, "&lt;"&amp;'Cumulative distributions'!$A145)/COUNTIFS(Data!$M$2:$M$66, "&gt;0", Data!$H$2:$H$66, "&lt;2000")</f>
        <v>0.83333333333333337</v>
      </c>
      <c r="T145">
        <f>COUNTIFS(Data!$H$2:$H$66, "&gt;1999", Data!$M$2:$M$66, "&lt;"&amp;'Cumulative distributions'!$A145)/COUNTIFS(Data!$M$2:$M$66, "&gt;0", Data!$H$2:$H$66, "&gt;1999")</f>
        <v>0.875</v>
      </c>
      <c r="V145">
        <f>COUNTIFS(Data!$AD$2:$AD$66, 1, Data!$H$2:$H$66, "&gt;1999", Data!$M$2:$M$66, "&lt;"&amp;'Cumulative distributions'!$A145)/COUNTIFS(Data!$M$2:$M$66, "&gt;0", Data!$AD$2:$AD$66, 1, Data!$H$2:$H$66, "&gt;1999")</f>
        <v>0.90909090909090906</v>
      </c>
      <c r="W145">
        <f>COUNTIFS(Data!$AD$2:$AD$66, 0, Data!$H$2:$H$66, "&gt;1999", Data!$M$2:$M$66, "&lt;"&amp;'Cumulative distributions'!$A145)/COUNTIFS(Data!$M$2:$M$66, "&gt;0", Data!$AD$2:$AD$66, 0, Data!$H$2:$H$66, "&gt;1999")</f>
        <v>0.90909090909090906</v>
      </c>
      <c r="AH145">
        <f t="shared" si="2"/>
        <v>2026</v>
      </c>
    </row>
    <row r="146" spans="1:34">
      <c r="A146">
        <v>2104</v>
      </c>
      <c r="B146">
        <f>COUNTIF(Data!$M$2:$M$66, "&lt;" &amp; A146)/COUNT(Data!$M$2:$M$66)</f>
        <v>0.86206896551724133</v>
      </c>
      <c r="C146">
        <f>COUNTIF(Data!$L$2:$L$66, "&lt;" &amp; A146)/COUNT(Data!$L$2:$L$66)</f>
        <v>0.84905660377358494</v>
      </c>
      <c r="E146">
        <f>COUNTIFS(Data!$D$2:$D$66, "AI", Data!$H$2:$H$66, "&lt;2000", Data!$M$2:$M$66, "&lt;"&amp;'Cumulative distributions'!$A146)/COUNTIFS(Data!$M$2:$M$66, "&gt;0", Data!$D$2:$D$66, "AI", Data!$H$2:$H$66, "&lt;2000")</f>
        <v>1</v>
      </c>
      <c r="F146">
        <f>COUNTIFS(Data!$D$2:$D$66, "AI", Data!$H$2:$H$66, "&gt;1999", Data!$M$2:$M$66, "&lt;"&amp;'Cumulative distributions'!$A146)/COUNTIFS(Data!$M$2:$M$66, "&gt;0", Data!$D$2:$D$66, "AI", Data!$H$2:$H$66, "&gt;1999")</f>
        <v>0.8</v>
      </c>
      <c r="G146" t="e">
        <f>COUNTIFS(Data!$D$2:$D$66, "AGI", Data!$H$2:$H$66, "&lt;2000", Data!$M$2:$M$66, "&lt;"&amp;'Cumulative distributions'!$A146)/COUNTIFS(Data!$M$2:$M$66, "&gt;0", Data!$D$2:$D$66, "AGI", Data!$H$2:$H$66, "&lt;2000")</f>
        <v>#DIV/0!</v>
      </c>
      <c r="H146">
        <f>COUNTIFS(Data!$D$2:$D$66, "AGI", Data!$H$2:$H$66, "&gt;1999", Data!$M$2:$M$66, "&lt;"&amp;'Cumulative distributions'!$A146)/COUNTIFS(Data!$M$2:$M$66, "&gt;0", Data!$D$2:$D$66, "AGI", Data!$H$2:$H$66, "&gt;1999")</f>
        <v>1</v>
      </c>
      <c r="I146">
        <f>COUNTIFS(Data!$D$2:$D$66, "Futurist", Data!$H$2:$H$66, "&lt;2000", Data!$M$2:$M$66, "&lt;"&amp;'Cumulative distributions'!$A146)/COUNTIFS(Data!$M$2:$M$66, "&gt;0", Data!$D$2:$D$66, "Futurist", Data!$H$2:$H$66, "&lt;2000")</f>
        <v>0.75</v>
      </c>
      <c r="J146">
        <f>COUNTIFS(Data!$D$2:$D$66, "Futurist", Data!$H$2:$H$66, "&gt;1999", Data!$M$2:$M$66, "&lt;"&amp;'Cumulative distributions'!$A146)/COUNTIFS(Data!$M$2:$M$66, "&gt;0", Data!$D$2:$D$66, "Futurist", Data!$H$2:$H$66, "&gt;1999")</f>
        <v>0.8571428571428571</v>
      </c>
      <c r="K146">
        <f>COUNTIFS(Data!$D$2:$D$66, "Other", Data!$H$2:$H$66, "&lt;2000", Data!$M$2:$M$66, "&lt;"&amp;'Cumulative distributions'!$A146)/COUNTIFS(Data!$M$2:$M$66, "&gt;0", Data!$D$2:$D$66, "Other", Data!$H$2:$H$66, "&lt;2000")</f>
        <v>0.66666666666666663</v>
      </c>
      <c r="L146">
        <f>COUNTIFS(Data!$D$2:$D$66, "Other", Data!$H$2:$H$66, "&gt;1999", Data!$M$2:$M$66, "&lt;"&amp;'Cumulative distributions'!$A146)/COUNTIFS(Data!$M$2:$M$66, "&gt;0", Data!$D$2:$D$66, "Other", Data!$H$2:$H$66, "&gt;1999")</f>
        <v>0.8</v>
      </c>
      <c r="N146">
        <f>COUNTIFS(Data!$D$2:$D$66, "AGI", Data!$M$2:$M$66, "&lt;"&amp;'Cumulative distributions'!$A146)/COUNTIFS(Data!$M$2:$M$66, "&gt;0", Data!$D$2:$D$66, "AGI")</f>
        <v>1</v>
      </c>
      <c r="O146">
        <f>COUNTIFS(Data!$D$2:$D$66, "AI", Data!$M$2:$M$66, "&lt;"&amp;'Cumulative distributions'!$A146)/COUNTIFS(Data!$M$2:$M$66, "&gt;0", Data!$D$2:$D$66, "AI")</f>
        <v>0.86363636363636365</v>
      </c>
      <c r="P146">
        <f>COUNTIFS(Data!$D$2:$D$66, "Futurist", Data!$M$2:$M$66, "&lt;"&amp;'Cumulative distributions'!$A146)/COUNTIFS(Data!$M$2:$M$66, "&gt;0", Data!$D$2:$D$66, "Futurist")</f>
        <v>0.8</v>
      </c>
      <c r="Q146">
        <f>COUNTIFS(Data!$D$2:$D$66, "Other", Data!$M$2:$M$66, "&lt;"&amp;'Cumulative distributions'!$A146)/COUNTIFS(Data!$M$2:$M$66, "&gt;0", Data!$D$2:$D$66, "Other")</f>
        <v>0.75</v>
      </c>
      <c r="S146">
        <f>COUNTIFS(Data!$H$2:$H$66, "&lt;2000", Data!$M$2:$M$66, "&lt;"&amp;'Cumulative distributions'!$A146)/COUNTIFS(Data!$M$2:$M$66, "&gt;0", Data!$H$2:$H$66, "&lt;2000")</f>
        <v>0.83333333333333337</v>
      </c>
      <c r="T146">
        <f>COUNTIFS(Data!$H$2:$H$66, "&gt;1999", Data!$M$2:$M$66, "&lt;"&amp;'Cumulative distributions'!$A146)/COUNTIFS(Data!$M$2:$M$66, "&gt;0", Data!$H$2:$H$66, "&gt;1999")</f>
        <v>0.875</v>
      </c>
      <c r="V146">
        <f>COUNTIFS(Data!$AD$2:$AD$66, 1, Data!$H$2:$H$66, "&gt;1999", Data!$M$2:$M$66, "&lt;"&amp;'Cumulative distributions'!$A146)/COUNTIFS(Data!$M$2:$M$66, "&gt;0", Data!$AD$2:$AD$66, 1, Data!$H$2:$H$66, "&gt;1999")</f>
        <v>0.90909090909090906</v>
      </c>
      <c r="W146">
        <f>COUNTIFS(Data!$AD$2:$AD$66, 0, Data!$H$2:$H$66, "&gt;1999", Data!$M$2:$M$66, "&lt;"&amp;'Cumulative distributions'!$A146)/COUNTIFS(Data!$M$2:$M$66, "&gt;0", Data!$AD$2:$AD$66, 0, Data!$H$2:$H$66, "&gt;1999")</f>
        <v>0.90909090909090906</v>
      </c>
      <c r="AH146">
        <f t="shared" si="2"/>
        <v>2026</v>
      </c>
    </row>
    <row r="147" spans="1:34">
      <c r="A147">
        <v>2105</v>
      </c>
      <c r="B147">
        <f>COUNTIF(Data!$M$2:$M$66, "&lt;" &amp; A147)/COUNT(Data!$M$2:$M$66)</f>
        <v>0.86206896551724133</v>
      </c>
      <c r="C147">
        <f>COUNTIF(Data!$L$2:$L$66, "&lt;" &amp; A147)/COUNT(Data!$L$2:$L$66)</f>
        <v>0.84905660377358494</v>
      </c>
      <c r="E147">
        <f>COUNTIFS(Data!$D$2:$D$66, "AI", Data!$H$2:$H$66, "&lt;2000", Data!$M$2:$M$66, "&lt;"&amp;'Cumulative distributions'!$A147)/COUNTIFS(Data!$M$2:$M$66, "&gt;0", Data!$D$2:$D$66, "AI", Data!$H$2:$H$66, "&lt;2000")</f>
        <v>1</v>
      </c>
      <c r="F147">
        <f>COUNTIFS(Data!$D$2:$D$66, "AI", Data!$H$2:$H$66, "&gt;1999", Data!$M$2:$M$66, "&lt;"&amp;'Cumulative distributions'!$A147)/COUNTIFS(Data!$M$2:$M$66, "&gt;0", Data!$D$2:$D$66, "AI", Data!$H$2:$H$66, "&gt;1999")</f>
        <v>0.8</v>
      </c>
      <c r="G147" t="e">
        <f>COUNTIFS(Data!$D$2:$D$66, "AGI", Data!$H$2:$H$66, "&lt;2000", Data!$M$2:$M$66, "&lt;"&amp;'Cumulative distributions'!$A147)/COUNTIFS(Data!$M$2:$M$66, "&gt;0", Data!$D$2:$D$66, "AGI", Data!$H$2:$H$66, "&lt;2000")</f>
        <v>#DIV/0!</v>
      </c>
      <c r="H147">
        <f>COUNTIFS(Data!$D$2:$D$66, "AGI", Data!$H$2:$H$66, "&gt;1999", Data!$M$2:$M$66, "&lt;"&amp;'Cumulative distributions'!$A147)/COUNTIFS(Data!$M$2:$M$66, "&gt;0", Data!$D$2:$D$66, "AGI", Data!$H$2:$H$66, "&gt;1999")</f>
        <v>1</v>
      </c>
      <c r="I147">
        <f>COUNTIFS(Data!$D$2:$D$66, "Futurist", Data!$H$2:$H$66, "&lt;2000", Data!$M$2:$M$66, "&lt;"&amp;'Cumulative distributions'!$A147)/COUNTIFS(Data!$M$2:$M$66, "&gt;0", Data!$D$2:$D$66, "Futurist", Data!$H$2:$H$66, "&lt;2000")</f>
        <v>0.75</v>
      </c>
      <c r="J147">
        <f>COUNTIFS(Data!$D$2:$D$66, "Futurist", Data!$H$2:$H$66, "&gt;1999", Data!$M$2:$M$66, "&lt;"&amp;'Cumulative distributions'!$A147)/COUNTIFS(Data!$M$2:$M$66, "&gt;0", Data!$D$2:$D$66, "Futurist", Data!$H$2:$H$66, "&gt;1999")</f>
        <v>0.8571428571428571</v>
      </c>
      <c r="K147">
        <f>COUNTIFS(Data!$D$2:$D$66, "Other", Data!$H$2:$H$66, "&lt;2000", Data!$M$2:$M$66, "&lt;"&amp;'Cumulative distributions'!$A147)/COUNTIFS(Data!$M$2:$M$66, "&gt;0", Data!$D$2:$D$66, "Other", Data!$H$2:$H$66, "&lt;2000")</f>
        <v>0.66666666666666663</v>
      </c>
      <c r="L147">
        <f>COUNTIFS(Data!$D$2:$D$66, "Other", Data!$H$2:$H$66, "&gt;1999", Data!$M$2:$M$66, "&lt;"&amp;'Cumulative distributions'!$A147)/COUNTIFS(Data!$M$2:$M$66, "&gt;0", Data!$D$2:$D$66, "Other", Data!$H$2:$H$66, "&gt;1999")</f>
        <v>0.8</v>
      </c>
      <c r="N147">
        <f>COUNTIFS(Data!$D$2:$D$66, "AGI", Data!$M$2:$M$66, "&lt;"&amp;'Cumulative distributions'!$A147)/COUNTIFS(Data!$M$2:$M$66, "&gt;0", Data!$D$2:$D$66, "AGI")</f>
        <v>1</v>
      </c>
      <c r="O147">
        <f>COUNTIFS(Data!$D$2:$D$66, "AI", Data!$M$2:$M$66, "&lt;"&amp;'Cumulative distributions'!$A147)/COUNTIFS(Data!$M$2:$M$66, "&gt;0", Data!$D$2:$D$66, "AI")</f>
        <v>0.86363636363636365</v>
      </c>
      <c r="P147">
        <f>COUNTIFS(Data!$D$2:$D$66, "Futurist", Data!$M$2:$M$66, "&lt;"&amp;'Cumulative distributions'!$A147)/COUNTIFS(Data!$M$2:$M$66, "&gt;0", Data!$D$2:$D$66, "Futurist")</f>
        <v>0.8</v>
      </c>
      <c r="Q147">
        <f>COUNTIFS(Data!$D$2:$D$66, "Other", Data!$M$2:$M$66, "&lt;"&amp;'Cumulative distributions'!$A147)/COUNTIFS(Data!$M$2:$M$66, "&gt;0", Data!$D$2:$D$66, "Other")</f>
        <v>0.75</v>
      </c>
      <c r="S147">
        <f>COUNTIFS(Data!$H$2:$H$66, "&lt;2000", Data!$M$2:$M$66, "&lt;"&amp;'Cumulative distributions'!$A147)/COUNTIFS(Data!$M$2:$M$66, "&gt;0", Data!$H$2:$H$66, "&lt;2000")</f>
        <v>0.83333333333333337</v>
      </c>
      <c r="T147">
        <f>COUNTIFS(Data!$H$2:$H$66, "&gt;1999", Data!$M$2:$M$66, "&lt;"&amp;'Cumulative distributions'!$A147)/COUNTIFS(Data!$M$2:$M$66, "&gt;0", Data!$H$2:$H$66, "&gt;1999")</f>
        <v>0.875</v>
      </c>
      <c r="V147">
        <f>COUNTIFS(Data!$AD$2:$AD$66, 1, Data!$H$2:$H$66, "&gt;1999", Data!$M$2:$M$66, "&lt;"&amp;'Cumulative distributions'!$A147)/COUNTIFS(Data!$M$2:$M$66, "&gt;0", Data!$AD$2:$AD$66, 1, Data!$H$2:$H$66, "&gt;1999")</f>
        <v>0.90909090909090906</v>
      </c>
      <c r="W147">
        <f>COUNTIFS(Data!$AD$2:$AD$66, 0, Data!$H$2:$H$66, "&gt;1999", Data!$M$2:$M$66, "&lt;"&amp;'Cumulative distributions'!$A147)/COUNTIFS(Data!$M$2:$M$66, "&gt;0", Data!$AD$2:$AD$66, 0, Data!$H$2:$H$66, "&gt;1999")</f>
        <v>0.90909090909090906</v>
      </c>
      <c r="AH147">
        <f t="shared" si="2"/>
        <v>2026</v>
      </c>
    </row>
    <row r="148" spans="1:34">
      <c r="A148">
        <v>2106</v>
      </c>
      <c r="B148">
        <f>COUNTIF(Data!$M$2:$M$66, "&lt;" &amp; A148)/COUNT(Data!$M$2:$M$66)</f>
        <v>0.86206896551724133</v>
      </c>
      <c r="C148">
        <f>COUNTIF(Data!$L$2:$L$66, "&lt;" &amp; A148)/COUNT(Data!$L$2:$L$66)</f>
        <v>0.84905660377358494</v>
      </c>
      <c r="E148">
        <f>COUNTIFS(Data!$D$2:$D$66, "AI", Data!$H$2:$H$66, "&lt;2000", Data!$M$2:$M$66, "&lt;"&amp;'Cumulative distributions'!$A148)/COUNTIFS(Data!$M$2:$M$66, "&gt;0", Data!$D$2:$D$66, "AI", Data!$H$2:$H$66, "&lt;2000")</f>
        <v>1</v>
      </c>
      <c r="F148">
        <f>COUNTIFS(Data!$D$2:$D$66, "AI", Data!$H$2:$H$66, "&gt;1999", Data!$M$2:$M$66, "&lt;"&amp;'Cumulative distributions'!$A148)/COUNTIFS(Data!$M$2:$M$66, "&gt;0", Data!$D$2:$D$66, "AI", Data!$H$2:$H$66, "&gt;1999")</f>
        <v>0.8</v>
      </c>
      <c r="G148" t="e">
        <f>COUNTIFS(Data!$D$2:$D$66, "AGI", Data!$H$2:$H$66, "&lt;2000", Data!$M$2:$M$66, "&lt;"&amp;'Cumulative distributions'!$A148)/COUNTIFS(Data!$M$2:$M$66, "&gt;0", Data!$D$2:$D$66, "AGI", Data!$H$2:$H$66, "&lt;2000")</f>
        <v>#DIV/0!</v>
      </c>
      <c r="H148">
        <f>COUNTIFS(Data!$D$2:$D$66, "AGI", Data!$H$2:$H$66, "&gt;1999", Data!$M$2:$M$66, "&lt;"&amp;'Cumulative distributions'!$A148)/COUNTIFS(Data!$M$2:$M$66, "&gt;0", Data!$D$2:$D$66, "AGI", Data!$H$2:$H$66, "&gt;1999")</f>
        <v>1</v>
      </c>
      <c r="I148">
        <f>COUNTIFS(Data!$D$2:$D$66, "Futurist", Data!$H$2:$H$66, "&lt;2000", Data!$M$2:$M$66, "&lt;"&amp;'Cumulative distributions'!$A148)/COUNTIFS(Data!$M$2:$M$66, "&gt;0", Data!$D$2:$D$66, "Futurist", Data!$H$2:$H$66, "&lt;2000")</f>
        <v>0.75</v>
      </c>
      <c r="J148">
        <f>COUNTIFS(Data!$D$2:$D$66, "Futurist", Data!$H$2:$H$66, "&gt;1999", Data!$M$2:$M$66, "&lt;"&amp;'Cumulative distributions'!$A148)/COUNTIFS(Data!$M$2:$M$66, "&gt;0", Data!$D$2:$D$66, "Futurist", Data!$H$2:$H$66, "&gt;1999")</f>
        <v>0.8571428571428571</v>
      </c>
      <c r="K148">
        <f>COUNTIFS(Data!$D$2:$D$66, "Other", Data!$H$2:$H$66, "&lt;2000", Data!$M$2:$M$66, "&lt;"&amp;'Cumulative distributions'!$A148)/COUNTIFS(Data!$M$2:$M$66, "&gt;0", Data!$D$2:$D$66, "Other", Data!$H$2:$H$66, "&lt;2000")</f>
        <v>0.66666666666666663</v>
      </c>
      <c r="L148">
        <f>COUNTIFS(Data!$D$2:$D$66, "Other", Data!$H$2:$H$66, "&gt;1999", Data!$M$2:$M$66, "&lt;"&amp;'Cumulative distributions'!$A148)/COUNTIFS(Data!$M$2:$M$66, "&gt;0", Data!$D$2:$D$66, "Other", Data!$H$2:$H$66, "&gt;1999")</f>
        <v>0.8</v>
      </c>
      <c r="N148">
        <f>COUNTIFS(Data!$D$2:$D$66, "AGI", Data!$M$2:$M$66, "&lt;"&amp;'Cumulative distributions'!$A148)/COUNTIFS(Data!$M$2:$M$66, "&gt;0", Data!$D$2:$D$66, "AGI")</f>
        <v>1</v>
      </c>
      <c r="O148">
        <f>COUNTIFS(Data!$D$2:$D$66, "AI", Data!$M$2:$M$66, "&lt;"&amp;'Cumulative distributions'!$A148)/COUNTIFS(Data!$M$2:$M$66, "&gt;0", Data!$D$2:$D$66, "AI")</f>
        <v>0.86363636363636365</v>
      </c>
      <c r="P148">
        <f>COUNTIFS(Data!$D$2:$D$66, "Futurist", Data!$M$2:$M$66, "&lt;"&amp;'Cumulative distributions'!$A148)/COUNTIFS(Data!$M$2:$M$66, "&gt;0", Data!$D$2:$D$66, "Futurist")</f>
        <v>0.8</v>
      </c>
      <c r="Q148">
        <f>COUNTIFS(Data!$D$2:$D$66, "Other", Data!$M$2:$M$66, "&lt;"&amp;'Cumulative distributions'!$A148)/COUNTIFS(Data!$M$2:$M$66, "&gt;0", Data!$D$2:$D$66, "Other")</f>
        <v>0.75</v>
      </c>
      <c r="S148">
        <f>COUNTIFS(Data!$H$2:$H$66, "&lt;2000", Data!$M$2:$M$66, "&lt;"&amp;'Cumulative distributions'!$A148)/COUNTIFS(Data!$M$2:$M$66, "&gt;0", Data!$H$2:$H$66, "&lt;2000")</f>
        <v>0.83333333333333337</v>
      </c>
      <c r="T148">
        <f>COUNTIFS(Data!$H$2:$H$66, "&gt;1999", Data!$M$2:$M$66, "&lt;"&amp;'Cumulative distributions'!$A148)/COUNTIFS(Data!$M$2:$M$66, "&gt;0", Data!$H$2:$H$66, "&gt;1999")</f>
        <v>0.875</v>
      </c>
      <c r="V148">
        <f>COUNTIFS(Data!$AD$2:$AD$66, 1, Data!$H$2:$H$66, "&gt;1999", Data!$M$2:$M$66, "&lt;"&amp;'Cumulative distributions'!$A148)/COUNTIFS(Data!$M$2:$M$66, "&gt;0", Data!$AD$2:$AD$66, 1, Data!$H$2:$H$66, "&gt;1999")</f>
        <v>0.90909090909090906</v>
      </c>
      <c r="W148">
        <f>COUNTIFS(Data!$AD$2:$AD$66, 0, Data!$H$2:$H$66, "&gt;1999", Data!$M$2:$M$66, "&lt;"&amp;'Cumulative distributions'!$A148)/COUNTIFS(Data!$M$2:$M$66, "&gt;0", Data!$AD$2:$AD$66, 0, Data!$H$2:$H$66, "&gt;1999")</f>
        <v>0.90909090909090906</v>
      </c>
      <c r="AH148">
        <f t="shared" si="2"/>
        <v>2026</v>
      </c>
    </row>
    <row r="149" spans="1:34">
      <c r="A149">
        <v>2107</v>
      </c>
      <c r="B149">
        <f>COUNTIF(Data!$M$2:$M$66, "&lt;" &amp; A149)/COUNT(Data!$M$2:$M$66)</f>
        <v>0.86206896551724133</v>
      </c>
      <c r="C149">
        <f>COUNTIF(Data!$L$2:$L$66, "&lt;" &amp; A149)/COUNT(Data!$L$2:$L$66)</f>
        <v>0.84905660377358494</v>
      </c>
      <c r="E149">
        <f>COUNTIFS(Data!$D$2:$D$66, "AI", Data!$H$2:$H$66, "&lt;2000", Data!$M$2:$M$66, "&lt;"&amp;'Cumulative distributions'!$A149)/COUNTIFS(Data!$M$2:$M$66, "&gt;0", Data!$D$2:$D$66, "AI", Data!$H$2:$H$66, "&lt;2000")</f>
        <v>1</v>
      </c>
      <c r="F149">
        <f>COUNTIFS(Data!$D$2:$D$66, "AI", Data!$H$2:$H$66, "&gt;1999", Data!$M$2:$M$66, "&lt;"&amp;'Cumulative distributions'!$A149)/COUNTIFS(Data!$M$2:$M$66, "&gt;0", Data!$D$2:$D$66, "AI", Data!$H$2:$H$66, "&gt;1999")</f>
        <v>0.8</v>
      </c>
      <c r="G149" t="e">
        <f>COUNTIFS(Data!$D$2:$D$66, "AGI", Data!$H$2:$H$66, "&lt;2000", Data!$M$2:$M$66, "&lt;"&amp;'Cumulative distributions'!$A149)/COUNTIFS(Data!$M$2:$M$66, "&gt;0", Data!$D$2:$D$66, "AGI", Data!$H$2:$H$66, "&lt;2000")</f>
        <v>#DIV/0!</v>
      </c>
      <c r="H149">
        <f>COUNTIFS(Data!$D$2:$D$66, "AGI", Data!$H$2:$H$66, "&gt;1999", Data!$M$2:$M$66, "&lt;"&amp;'Cumulative distributions'!$A149)/COUNTIFS(Data!$M$2:$M$66, "&gt;0", Data!$D$2:$D$66, "AGI", Data!$H$2:$H$66, "&gt;1999")</f>
        <v>1</v>
      </c>
      <c r="I149">
        <f>COUNTIFS(Data!$D$2:$D$66, "Futurist", Data!$H$2:$H$66, "&lt;2000", Data!$M$2:$M$66, "&lt;"&amp;'Cumulative distributions'!$A149)/COUNTIFS(Data!$M$2:$M$66, "&gt;0", Data!$D$2:$D$66, "Futurist", Data!$H$2:$H$66, "&lt;2000")</f>
        <v>0.75</v>
      </c>
      <c r="J149">
        <f>COUNTIFS(Data!$D$2:$D$66, "Futurist", Data!$H$2:$H$66, "&gt;1999", Data!$M$2:$M$66, "&lt;"&amp;'Cumulative distributions'!$A149)/COUNTIFS(Data!$M$2:$M$66, "&gt;0", Data!$D$2:$D$66, "Futurist", Data!$H$2:$H$66, "&gt;1999")</f>
        <v>0.8571428571428571</v>
      </c>
      <c r="K149">
        <f>COUNTIFS(Data!$D$2:$D$66, "Other", Data!$H$2:$H$66, "&lt;2000", Data!$M$2:$M$66, "&lt;"&amp;'Cumulative distributions'!$A149)/COUNTIFS(Data!$M$2:$M$66, "&gt;0", Data!$D$2:$D$66, "Other", Data!$H$2:$H$66, "&lt;2000")</f>
        <v>0.66666666666666663</v>
      </c>
      <c r="L149">
        <f>COUNTIFS(Data!$D$2:$D$66, "Other", Data!$H$2:$H$66, "&gt;1999", Data!$M$2:$M$66, "&lt;"&amp;'Cumulative distributions'!$A149)/COUNTIFS(Data!$M$2:$M$66, "&gt;0", Data!$D$2:$D$66, "Other", Data!$H$2:$H$66, "&gt;1999")</f>
        <v>0.8</v>
      </c>
      <c r="N149">
        <f>COUNTIFS(Data!$D$2:$D$66, "AGI", Data!$M$2:$M$66, "&lt;"&amp;'Cumulative distributions'!$A149)/COUNTIFS(Data!$M$2:$M$66, "&gt;0", Data!$D$2:$D$66, "AGI")</f>
        <v>1</v>
      </c>
      <c r="O149">
        <f>COUNTIFS(Data!$D$2:$D$66, "AI", Data!$M$2:$M$66, "&lt;"&amp;'Cumulative distributions'!$A149)/COUNTIFS(Data!$M$2:$M$66, "&gt;0", Data!$D$2:$D$66, "AI")</f>
        <v>0.86363636363636365</v>
      </c>
      <c r="P149">
        <f>COUNTIFS(Data!$D$2:$D$66, "Futurist", Data!$M$2:$M$66, "&lt;"&amp;'Cumulative distributions'!$A149)/COUNTIFS(Data!$M$2:$M$66, "&gt;0", Data!$D$2:$D$66, "Futurist")</f>
        <v>0.8</v>
      </c>
      <c r="Q149">
        <f>COUNTIFS(Data!$D$2:$D$66, "Other", Data!$M$2:$M$66, "&lt;"&amp;'Cumulative distributions'!$A149)/COUNTIFS(Data!$M$2:$M$66, "&gt;0", Data!$D$2:$D$66, "Other")</f>
        <v>0.75</v>
      </c>
      <c r="S149">
        <f>COUNTIFS(Data!$H$2:$H$66, "&lt;2000", Data!$M$2:$M$66, "&lt;"&amp;'Cumulative distributions'!$A149)/COUNTIFS(Data!$M$2:$M$66, "&gt;0", Data!$H$2:$H$66, "&lt;2000")</f>
        <v>0.83333333333333337</v>
      </c>
      <c r="T149">
        <f>COUNTIFS(Data!$H$2:$H$66, "&gt;1999", Data!$M$2:$M$66, "&lt;"&amp;'Cumulative distributions'!$A149)/COUNTIFS(Data!$M$2:$M$66, "&gt;0", Data!$H$2:$H$66, "&gt;1999")</f>
        <v>0.875</v>
      </c>
      <c r="V149">
        <f>COUNTIFS(Data!$AD$2:$AD$66, 1, Data!$H$2:$H$66, "&gt;1999", Data!$M$2:$M$66, "&lt;"&amp;'Cumulative distributions'!$A149)/COUNTIFS(Data!$M$2:$M$66, "&gt;0", Data!$AD$2:$AD$66, 1, Data!$H$2:$H$66, "&gt;1999")</f>
        <v>0.90909090909090906</v>
      </c>
      <c r="W149">
        <f>COUNTIFS(Data!$AD$2:$AD$66, 0, Data!$H$2:$H$66, "&gt;1999", Data!$M$2:$M$66, "&lt;"&amp;'Cumulative distributions'!$A149)/COUNTIFS(Data!$M$2:$M$66, "&gt;0", Data!$AD$2:$AD$66, 0, Data!$H$2:$H$66, "&gt;1999")</f>
        <v>0.90909090909090906</v>
      </c>
      <c r="AH149">
        <f t="shared" si="2"/>
        <v>2026</v>
      </c>
    </row>
    <row r="150" spans="1:34">
      <c r="A150">
        <v>2108</v>
      </c>
      <c r="B150">
        <f>COUNTIF(Data!$M$2:$M$66, "&lt;" &amp; A150)/COUNT(Data!$M$2:$M$66)</f>
        <v>0.86206896551724133</v>
      </c>
      <c r="C150">
        <f>COUNTIF(Data!$L$2:$L$66, "&lt;" &amp; A150)/COUNT(Data!$L$2:$L$66)</f>
        <v>0.84905660377358494</v>
      </c>
      <c r="E150">
        <f>COUNTIFS(Data!$D$2:$D$66, "AI", Data!$H$2:$H$66, "&lt;2000", Data!$M$2:$M$66, "&lt;"&amp;'Cumulative distributions'!$A150)/COUNTIFS(Data!$M$2:$M$66, "&gt;0", Data!$D$2:$D$66, "AI", Data!$H$2:$H$66, "&lt;2000")</f>
        <v>1</v>
      </c>
      <c r="F150">
        <f>COUNTIFS(Data!$D$2:$D$66, "AI", Data!$H$2:$H$66, "&gt;1999", Data!$M$2:$M$66, "&lt;"&amp;'Cumulative distributions'!$A150)/COUNTIFS(Data!$M$2:$M$66, "&gt;0", Data!$D$2:$D$66, "AI", Data!$H$2:$H$66, "&gt;1999")</f>
        <v>0.8</v>
      </c>
      <c r="G150" t="e">
        <f>COUNTIFS(Data!$D$2:$D$66, "AGI", Data!$H$2:$H$66, "&lt;2000", Data!$M$2:$M$66, "&lt;"&amp;'Cumulative distributions'!$A150)/COUNTIFS(Data!$M$2:$M$66, "&gt;0", Data!$D$2:$D$66, "AGI", Data!$H$2:$H$66, "&lt;2000")</f>
        <v>#DIV/0!</v>
      </c>
      <c r="H150">
        <f>COUNTIFS(Data!$D$2:$D$66, "AGI", Data!$H$2:$H$66, "&gt;1999", Data!$M$2:$M$66, "&lt;"&amp;'Cumulative distributions'!$A150)/COUNTIFS(Data!$M$2:$M$66, "&gt;0", Data!$D$2:$D$66, "AGI", Data!$H$2:$H$66, "&gt;1999")</f>
        <v>1</v>
      </c>
      <c r="I150">
        <f>COUNTIFS(Data!$D$2:$D$66, "Futurist", Data!$H$2:$H$66, "&lt;2000", Data!$M$2:$M$66, "&lt;"&amp;'Cumulative distributions'!$A150)/COUNTIFS(Data!$M$2:$M$66, "&gt;0", Data!$D$2:$D$66, "Futurist", Data!$H$2:$H$66, "&lt;2000")</f>
        <v>0.75</v>
      </c>
      <c r="J150">
        <f>COUNTIFS(Data!$D$2:$D$66, "Futurist", Data!$H$2:$H$66, "&gt;1999", Data!$M$2:$M$66, "&lt;"&amp;'Cumulative distributions'!$A150)/COUNTIFS(Data!$M$2:$M$66, "&gt;0", Data!$D$2:$D$66, "Futurist", Data!$H$2:$H$66, "&gt;1999")</f>
        <v>0.8571428571428571</v>
      </c>
      <c r="K150">
        <f>COUNTIFS(Data!$D$2:$D$66, "Other", Data!$H$2:$H$66, "&lt;2000", Data!$M$2:$M$66, "&lt;"&amp;'Cumulative distributions'!$A150)/COUNTIFS(Data!$M$2:$M$66, "&gt;0", Data!$D$2:$D$66, "Other", Data!$H$2:$H$66, "&lt;2000")</f>
        <v>0.66666666666666663</v>
      </c>
      <c r="L150">
        <f>COUNTIFS(Data!$D$2:$D$66, "Other", Data!$H$2:$H$66, "&gt;1999", Data!$M$2:$M$66, "&lt;"&amp;'Cumulative distributions'!$A150)/COUNTIFS(Data!$M$2:$M$66, "&gt;0", Data!$D$2:$D$66, "Other", Data!$H$2:$H$66, "&gt;1999")</f>
        <v>0.8</v>
      </c>
      <c r="N150">
        <f>COUNTIFS(Data!$D$2:$D$66, "AGI", Data!$M$2:$M$66, "&lt;"&amp;'Cumulative distributions'!$A150)/COUNTIFS(Data!$M$2:$M$66, "&gt;0", Data!$D$2:$D$66, "AGI")</f>
        <v>1</v>
      </c>
      <c r="O150">
        <f>COUNTIFS(Data!$D$2:$D$66, "AI", Data!$M$2:$M$66, "&lt;"&amp;'Cumulative distributions'!$A150)/COUNTIFS(Data!$M$2:$M$66, "&gt;0", Data!$D$2:$D$66, "AI")</f>
        <v>0.86363636363636365</v>
      </c>
      <c r="P150">
        <f>COUNTIFS(Data!$D$2:$D$66, "Futurist", Data!$M$2:$M$66, "&lt;"&amp;'Cumulative distributions'!$A150)/COUNTIFS(Data!$M$2:$M$66, "&gt;0", Data!$D$2:$D$66, "Futurist")</f>
        <v>0.8</v>
      </c>
      <c r="Q150">
        <f>COUNTIFS(Data!$D$2:$D$66, "Other", Data!$M$2:$M$66, "&lt;"&amp;'Cumulative distributions'!$A150)/COUNTIFS(Data!$M$2:$M$66, "&gt;0", Data!$D$2:$D$66, "Other")</f>
        <v>0.75</v>
      </c>
      <c r="S150">
        <f>COUNTIFS(Data!$H$2:$H$66, "&lt;2000", Data!$M$2:$M$66, "&lt;"&amp;'Cumulative distributions'!$A150)/COUNTIFS(Data!$M$2:$M$66, "&gt;0", Data!$H$2:$H$66, "&lt;2000")</f>
        <v>0.83333333333333337</v>
      </c>
      <c r="T150">
        <f>COUNTIFS(Data!$H$2:$H$66, "&gt;1999", Data!$M$2:$M$66, "&lt;"&amp;'Cumulative distributions'!$A150)/COUNTIFS(Data!$M$2:$M$66, "&gt;0", Data!$H$2:$H$66, "&gt;1999")</f>
        <v>0.875</v>
      </c>
      <c r="V150">
        <f>COUNTIFS(Data!$AD$2:$AD$66, 1, Data!$H$2:$H$66, "&gt;1999", Data!$M$2:$M$66, "&lt;"&amp;'Cumulative distributions'!$A150)/COUNTIFS(Data!$M$2:$M$66, "&gt;0", Data!$AD$2:$AD$66, 1, Data!$H$2:$H$66, "&gt;1999")</f>
        <v>0.90909090909090906</v>
      </c>
      <c r="W150">
        <f>COUNTIFS(Data!$AD$2:$AD$66, 0, Data!$H$2:$H$66, "&gt;1999", Data!$M$2:$M$66, "&lt;"&amp;'Cumulative distributions'!$A150)/COUNTIFS(Data!$M$2:$M$66, "&gt;0", Data!$AD$2:$AD$66, 0, Data!$H$2:$H$66, "&gt;1999")</f>
        <v>0.90909090909090906</v>
      </c>
      <c r="AH150">
        <f t="shared" si="2"/>
        <v>2026</v>
      </c>
    </row>
    <row r="151" spans="1:34">
      <c r="A151">
        <v>2109</v>
      </c>
      <c r="B151">
        <f>COUNTIF(Data!$M$2:$M$66, "&lt;" &amp; A151)/COUNT(Data!$M$2:$M$66)</f>
        <v>0.87931034482758619</v>
      </c>
      <c r="C151">
        <f>COUNTIF(Data!$L$2:$L$66, "&lt;" &amp; A151)/COUNT(Data!$L$2:$L$66)</f>
        <v>0.86792452830188682</v>
      </c>
      <c r="E151">
        <f>COUNTIFS(Data!$D$2:$D$66, "AI", Data!$H$2:$H$66, "&lt;2000", Data!$M$2:$M$66, "&lt;"&amp;'Cumulative distributions'!$A151)/COUNTIFS(Data!$M$2:$M$66, "&gt;0", Data!$D$2:$D$66, "AI", Data!$H$2:$H$66, "&lt;2000")</f>
        <v>1</v>
      </c>
      <c r="F151">
        <f>COUNTIFS(Data!$D$2:$D$66, "AI", Data!$H$2:$H$66, "&gt;1999", Data!$M$2:$M$66, "&lt;"&amp;'Cumulative distributions'!$A151)/COUNTIFS(Data!$M$2:$M$66, "&gt;0", Data!$D$2:$D$66, "AI", Data!$H$2:$H$66, "&gt;1999")</f>
        <v>0.8</v>
      </c>
      <c r="G151" t="e">
        <f>COUNTIFS(Data!$D$2:$D$66, "AGI", Data!$H$2:$H$66, "&lt;2000", Data!$M$2:$M$66, "&lt;"&amp;'Cumulative distributions'!$A151)/COUNTIFS(Data!$M$2:$M$66, "&gt;0", Data!$D$2:$D$66, "AGI", Data!$H$2:$H$66, "&lt;2000")</f>
        <v>#DIV/0!</v>
      </c>
      <c r="H151">
        <f>COUNTIFS(Data!$D$2:$D$66, "AGI", Data!$H$2:$H$66, "&gt;1999", Data!$M$2:$M$66, "&lt;"&amp;'Cumulative distributions'!$A151)/COUNTIFS(Data!$M$2:$M$66, "&gt;0", Data!$D$2:$D$66, "AGI", Data!$H$2:$H$66, "&gt;1999")</f>
        <v>1</v>
      </c>
      <c r="I151">
        <f>COUNTIFS(Data!$D$2:$D$66, "Futurist", Data!$H$2:$H$66, "&lt;2000", Data!$M$2:$M$66, "&lt;"&amp;'Cumulative distributions'!$A151)/COUNTIFS(Data!$M$2:$M$66, "&gt;0", Data!$D$2:$D$66, "Futurist", Data!$H$2:$H$66, "&lt;2000")</f>
        <v>0.75</v>
      </c>
      <c r="J151">
        <f>COUNTIFS(Data!$D$2:$D$66, "Futurist", Data!$H$2:$H$66, "&gt;1999", Data!$M$2:$M$66, "&lt;"&amp;'Cumulative distributions'!$A151)/COUNTIFS(Data!$M$2:$M$66, "&gt;0", Data!$D$2:$D$66, "Futurist", Data!$H$2:$H$66, "&gt;1999")</f>
        <v>0.8571428571428571</v>
      </c>
      <c r="K151">
        <f>COUNTIFS(Data!$D$2:$D$66, "Other", Data!$H$2:$H$66, "&lt;2000", Data!$M$2:$M$66, "&lt;"&amp;'Cumulative distributions'!$A151)/COUNTIFS(Data!$M$2:$M$66, "&gt;0", Data!$D$2:$D$66, "Other", Data!$H$2:$H$66, "&lt;2000")</f>
        <v>1</v>
      </c>
      <c r="L151">
        <f>COUNTIFS(Data!$D$2:$D$66, "Other", Data!$H$2:$H$66, "&gt;1999", Data!$M$2:$M$66, "&lt;"&amp;'Cumulative distributions'!$A151)/COUNTIFS(Data!$M$2:$M$66, "&gt;0", Data!$D$2:$D$66, "Other", Data!$H$2:$H$66, "&gt;1999")</f>
        <v>0.8</v>
      </c>
      <c r="N151">
        <f>COUNTIFS(Data!$D$2:$D$66, "AGI", Data!$M$2:$M$66, "&lt;"&amp;'Cumulative distributions'!$A151)/COUNTIFS(Data!$M$2:$M$66, "&gt;0", Data!$D$2:$D$66, "AGI")</f>
        <v>1</v>
      </c>
      <c r="O151">
        <f>COUNTIFS(Data!$D$2:$D$66, "AI", Data!$M$2:$M$66, "&lt;"&amp;'Cumulative distributions'!$A151)/COUNTIFS(Data!$M$2:$M$66, "&gt;0", Data!$D$2:$D$66, "AI")</f>
        <v>0.86363636363636365</v>
      </c>
      <c r="P151">
        <f>COUNTIFS(Data!$D$2:$D$66, "Futurist", Data!$M$2:$M$66, "&lt;"&amp;'Cumulative distributions'!$A151)/COUNTIFS(Data!$M$2:$M$66, "&gt;0", Data!$D$2:$D$66, "Futurist")</f>
        <v>0.8</v>
      </c>
      <c r="Q151">
        <f>COUNTIFS(Data!$D$2:$D$66, "Other", Data!$M$2:$M$66, "&lt;"&amp;'Cumulative distributions'!$A151)/COUNTIFS(Data!$M$2:$M$66, "&gt;0", Data!$D$2:$D$66, "Other")</f>
        <v>0.875</v>
      </c>
      <c r="S151">
        <f>COUNTIFS(Data!$H$2:$H$66, "&lt;2000", Data!$M$2:$M$66, "&lt;"&amp;'Cumulative distributions'!$A151)/COUNTIFS(Data!$M$2:$M$66, "&gt;0", Data!$H$2:$H$66, "&lt;2000")</f>
        <v>0.88888888888888884</v>
      </c>
      <c r="T151">
        <f>COUNTIFS(Data!$H$2:$H$66, "&gt;1999", Data!$M$2:$M$66, "&lt;"&amp;'Cumulative distributions'!$A151)/COUNTIFS(Data!$M$2:$M$66, "&gt;0", Data!$H$2:$H$66, "&gt;1999")</f>
        <v>0.875</v>
      </c>
      <c r="V151">
        <f>COUNTIFS(Data!$AD$2:$AD$66, 1, Data!$H$2:$H$66, "&gt;1999", Data!$M$2:$M$66, "&lt;"&amp;'Cumulative distributions'!$A151)/COUNTIFS(Data!$M$2:$M$66, "&gt;0", Data!$AD$2:$AD$66, 1, Data!$H$2:$H$66, "&gt;1999")</f>
        <v>0.90909090909090906</v>
      </c>
      <c r="W151">
        <f>COUNTIFS(Data!$AD$2:$AD$66, 0, Data!$H$2:$H$66, "&gt;1999", Data!$M$2:$M$66, "&lt;"&amp;'Cumulative distributions'!$A151)/COUNTIFS(Data!$M$2:$M$66, "&gt;0", Data!$AD$2:$AD$66, 0, Data!$H$2:$H$66, "&gt;1999")</f>
        <v>0.90909090909090906</v>
      </c>
      <c r="AH151">
        <f t="shared" si="2"/>
        <v>2026</v>
      </c>
    </row>
    <row r="152" spans="1:34">
      <c r="A152">
        <v>2110</v>
      </c>
      <c r="B152">
        <f>COUNTIF(Data!$M$2:$M$66, "&lt;" &amp; A152)/COUNT(Data!$M$2:$M$66)</f>
        <v>0.87931034482758619</v>
      </c>
      <c r="C152">
        <f>COUNTIF(Data!$L$2:$L$66, "&lt;" &amp; A152)/COUNT(Data!$L$2:$L$66)</f>
        <v>0.86792452830188682</v>
      </c>
      <c r="E152">
        <f>COUNTIFS(Data!$D$2:$D$66, "AI", Data!$H$2:$H$66, "&lt;2000", Data!$M$2:$M$66, "&lt;"&amp;'Cumulative distributions'!$A152)/COUNTIFS(Data!$M$2:$M$66, "&gt;0", Data!$D$2:$D$66, "AI", Data!$H$2:$H$66, "&lt;2000")</f>
        <v>1</v>
      </c>
      <c r="F152">
        <f>COUNTIFS(Data!$D$2:$D$66, "AI", Data!$H$2:$H$66, "&gt;1999", Data!$M$2:$M$66, "&lt;"&amp;'Cumulative distributions'!$A152)/COUNTIFS(Data!$M$2:$M$66, "&gt;0", Data!$D$2:$D$66, "AI", Data!$H$2:$H$66, "&gt;1999")</f>
        <v>0.8</v>
      </c>
      <c r="G152" t="e">
        <f>COUNTIFS(Data!$D$2:$D$66, "AGI", Data!$H$2:$H$66, "&lt;2000", Data!$M$2:$M$66, "&lt;"&amp;'Cumulative distributions'!$A152)/COUNTIFS(Data!$M$2:$M$66, "&gt;0", Data!$D$2:$D$66, "AGI", Data!$H$2:$H$66, "&lt;2000")</f>
        <v>#DIV/0!</v>
      </c>
      <c r="H152">
        <f>COUNTIFS(Data!$D$2:$D$66, "AGI", Data!$H$2:$H$66, "&gt;1999", Data!$M$2:$M$66, "&lt;"&amp;'Cumulative distributions'!$A152)/COUNTIFS(Data!$M$2:$M$66, "&gt;0", Data!$D$2:$D$66, "AGI", Data!$H$2:$H$66, "&gt;1999")</f>
        <v>1</v>
      </c>
      <c r="I152">
        <f>COUNTIFS(Data!$D$2:$D$66, "Futurist", Data!$H$2:$H$66, "&lt;2000", Data!$M$2:$M$66, "&lt;"&amp;'Cumulative distributions'!$A152)/COUNTIFS(Data!$M$2:$M$66, "&gt;0", Data!$D$2:$D$66, "Futurist", Data!$H$2:$H$66, "&lt;2000")</f>
        <v>0.75</v>
      </c>
      <c r="J152">
        <f>COUNTIFS(Data!$D$2:$D$66, "Futurist", Data!$H$2:$H$66, "&gt;1999", Data!$M$2:$M$66, "&lt;"&amp;'Cumulative distributions'!$A152)/COUNTIFS(Data!$M$2:$M$66, "&gt;0", Data!$D$2:$D$66, "Futurist", Data!$H$2:$H$66, "&gt;1999")</f>
        <v>0.8571428571428571</v>
      </c>
      <c r="K152">
        <f>COUNTIFS(Data!$D$2:$D$66, "Other", Data!$H$2:$H$66, "&lt;2000", Data!$M$2:$M$66, "&lt;"&amp;'Cumulative distributions'!$A152)/COUNTIFS(Data!$M$2:$M$66, "&gt;0", Data!$D$2:$D$66, "Other", Data!$H$2:$H$66, "&lt;2000")</f>
        <v>1</v>
      </c>
      <c r="L152">
        <f>COUNTIFS(Data!$D$2:$D$66, "Other", Data!$H$2:$H$66, "&gt;1999", Data!$M$2:$M$66, "&lt;"&amp;'Cumulative distributions'!$A152)/COUNTIFS(Data!$M$2:$M$66, "&gt;0", Data!$D$2:$D$66, "Other", Data!$H$2:$H$66, "&gt;1999")</f>
        <v>0.8</v>
      </c>
      <c r="N152">
        <f>COUNTIFS(Data!$D$2:$D$66, "AGI", Data!$M$2:$M$66, "&lt;"&amp;'Cumulative distributions'!$A152)/COUNTIFS(Data!$M$2:$M$66, "&gt;0", Data!$D$2:$D$66, "AGI")</f>
        <v>1</v>
      </c>
      <c r="O152">
        <f>COUNTIFS(Data!$D$2:$D$66, "AI", Data!$M$2:$M$66, "&lt;"&amp;'Cumulative distributions'!$A152)/COUNTIFS(Data!$M$2:$M$66, "&gt;0", Data!$D$2:$D$66, "AI")</f>
        <v>0.86363636363636365</v>
      </c>
      <c r="P152">
        <f>COUNTIFS(Data!$D$2:$D$66, "Futurist", Data!$M$2:$M$66, "&lt;"&amp;'Cumulative distributions'!$A152)/COUNTIFS(Data!$M$2:$M$66, "&gt;0", Data!$D$2:$D$66, "Futurist")</f>
        <v>0.8</v>
      </c>
      <c r="Q152">
        <f>COUNTIFS(Data!$D$2:$D$66, "Other", Data!$M$2:$M$66, "&lt;"&amp;'Cumulative distributions'!$A152)/COUNTIFS(Data!$M$2:$M$66, "&gt;0", Data!$D$2:$D$66, "Other")</f>
        <v>0.875</v>
      </c>
      <c r="S152">
        <f>COUNTIFS(Data!$H$2:$H$66, "&lt;2000", Data!$M$2:$M$66, "&lt;"&amp;'Cumulative distributions'!$A152)/COUNTIFS(Data!$M$2:$M$66, "&gt;0", Data!$H$2:$H$66, "&lt;2000")</f>
        <v>0.88888888888888884</v>
      </c>
      <c r="T152">
        <f>COUNTIFS(Data!$H$2:$H$66, "&gt;1999", Data!$M$2:$M$66, "&lt;"&amp;'Cumulative distributions'!$A152)/COUNTIFS(Data!$M$2:$M$66, "&gt;0", Data!$H$2:$H$66, "&gt;1999")</f>
        <v>0.875</v>
      </c>
      <c r="V152">
        <f>COUNTIFS(Data!$AD$2:$AD$66, 1, Data!$H$2:$H$66, "&gt;1999", Data!$M$2:$M$66, "&lt;"&amp;'Cumulative distributions'!$A152)/COUNTIFS(Data!$M$2:$M$66, "&gt;0", Data!$AD$2:$AD$66, 1, Data!$H$2:$H$66, "&gt;1999")</f>
        <v>0.90909090909090906</v>
      </c>
      <c r="W152">
        <f>COUNTIFS(Data!$AD$2:$AD$66, 0, Data!$H$2:$H$66, "&gt;1999", Data!$M$2:$M$66, "&lt;"&amp;'Cumulative distributions'!$A152)/COUNTIFS(Data!$M$2:$M$66, "&gt;0", Data!$AD$2:$AD$66, 0, Data!$H$2:$H$66, "&gt;1999")</f>
        <v>0.90909090909090906</v>
      </c>
      <c r="AH152">
        <f t="shared" si="2"/>
        <v>2026</v>
      </c>
    </row>
    <row r="153" spans="1:34">
      <c r="A153">
        <v>2111</v>
      </c>
      <c r="B153">
        <f>COUNTIF(Data!$M$2:$M$66, "&lt;" &amp; A153)/COUNT(Data!$M$2:$M$66)</f>
        <v>0.87931034482758619</v>
      </c>
      <c r="C153">
        <f>COUNTIF(Data!$L$2:$L$66, "&lt;" &amp; A153)/COUNT(Data!$L$2:$L$66)</f>
        <v>0.86792452830188682</v>
      </c>
      <c r="E153">
        <f>COUNTIFS(Data!$D$2:$D$66, "AI", Data!$H$2:$H$66, "&lt;2000", Data!$M$2:$M$66, "&lt;"&amp;'Cumulative distributions'!$A153)/COUNTIFS(Data!$M$2:$M$66, "&gt;0", Data!$D$2:$D$66, "AI", Data!$H$2:$H$66, "&lt;2000")</f>
        <v>1</v>
      </c>
      <c r="F153">
        <f>COUNTIFS(Data!$D$2:$D$66, "AI", Data!$H$2:$H$66, "&gt;1999", Data!$M$2:$M$66, "&lt;"&amp;'Cumulative distributions'!$A153)/COUNTIFS(Data!$M$2:$M$66, "&gt;0", Data!$D$2:$D$66, "AI", Data!$H$2:$H$66, "&gt;1999")</f>
        <v>0.8</v>
      </c>
      <c r="G153" t="e">
        <f>COUNTIFS(Data!$D$2:$D$66, "AGI", Data!$H$2:$H$66, "&lt;2000", Data!$M$2:$M$66, "&lt;"&amp;'Cumulative distributions'!$A153)/COUNTIFS(Data!$M$2:$M$66, "&gt;0", Data!$D$2:$D$66, "AGI", Data!$H$2:$H$66, "&lt;2000")</f>
        <v>#DIV/0!</v>
      </c>
      <c r="H153">
        <f>COUNTIFS(Data!$D$2:$D$66, "AGI", Data!$H$2:$H$66, "&gt;1999", Data!$M$2:$M$66, "&lt;"&amp;'Cumulative distributions'!$A153)/COUNTIFS(Data!$M$2:$M$66, "&gt;0", Data!$D$2:$D$66, "AGI", Data!$H$2:$H$66, "&gt;1999")</f>
        <v>1</v>
      </c>
      <c r="I153">
        <f>COUNTIFS(Data!$D$2:$D$66, "Futurist", Data!$H$2:$H$66, "&lt;2000", Data!$M$2:$M$66, "&lt;"&amp;'Cumulative distributions'!$A153)/COUNTIFS(Data!$M$2:$M$66, "&gt;0", Data!$D$2:$D$66, "Futurist", Data!$H$2:$H$66, "&lt;2000")</f>
        <v>0.75</v>
      </c>
      <c r="J153">
        <f>COUNTIFS(Data!$D$2:$D$66, "Futurist", Data!$H$2:$H$66, "&gt;1999", Data!$M$2:$M$66, "&lt;"&amp;'Cumulative distributions'!$A153)/COUNTIFS(Data!$M$2:$M$66, "&gt;0", Data!$D$2:$D$66, "Futurist", Data!$H$2:$H$66, "&gt;1999")</f>
        <v>0.8571428571428571</v>
      </c>
      <c r="K153">
        <f>COUNTIFS(Data!$D$2:$D$66, "Other", Data!$H$2:$H$66, "&lt;2000", Data!$M$2:$M$66, "&lt;"&amp;'Cumulative distributions'!$A153)/COUNTIFS(Data!$M$2:$M$66, "&gt;0", Data!$D$2:$D$66, "Other", Data!$H$2:$H$66, "&lt;2000")</f>
        <v>1</v>
      </c>
      <c r="L153">
        <f>COUNTIFS(Data!$D$2:$D$66, "Other", Data!$H$2:$H$66, "&gt;1999", Data!$M$2:$M$66, "&lt;"&amp;'Cumulative distributions'!$A153)/COUNTIFS(Data!$M$2:$M$66, "&gt;0", Data!$D$2:$D$66, "Other", Data!$H$2:$H$66, "&gt;1999")</f>
        <v>0.8</v>
      </c>
      <c r="N153">
        <f>COUNTIFS(Data!$D$2:$D$66, "AGI", Data!$M$2:$M$66, "&lt;"&amp;'Cumulative distributions'!$A153)/COUNTIFS(Data!$M$2:$M$66, "&gt;0", Data!$D$2:$D$66, "AGI")</f>
        <v>1</v>
      </c>
      <c r="O153">
        <f>COUNTIFS(Data!$D$2:$D$66, "AI", Data!$M$2:$M$66, "&lt;"&amp;'Cumulative distributions'!$A153)/COUNTIFS(Data!$M$2:$M$66, "&gt;0", Data!$D$2:$D$66, "AI")</f>
        <v>0.86363636363636365</v>
      </c>
      <c r="P153">
        <f>COUNTIFS(Data!$D$2:$D$66, "Futurist", Data!$M$2:$M$66, "&lt;"&amp;'Cumulative distributions'!$A153)/COUNTIFS(Data!$M$2:$M$66, "&gt;0", Data!$D$2:$D$66, "Futurist")</f>
        <v>0.8</v>
      </c>
      <c r="Q153">
        <f>COUNTIFS(Data!$D$2:$D$66, "Other", Data!$M$2:$M$66, "&lt;"&amp;'Cumulative distributions'!$A153)/COUNTIFS(Data!$M$2:$M$66, "&gt;0", Data!$D$2:$D$66, "Other")</f>
        <v>0.875</v>
      </c>
      <c r="S153">
        <f>COUNTIFS(Data!$H$2:$H$66, "&lt;2000", Data!$M$2:$M$66, "&lt;"&amp;'Cumulative distributions'!$A153)/COUNTIFS(Data!$M$2:$M$66, "&gt;0", Data!$H$2:$H$66, "&lt;2000")</f>
        <v>0.88888888888888884</v>
      </c>
      <c r="T153">
        <f>COUNTIFS(Data!$H$2:$H$66, "&gt;1999", Data!$M$2:$M$66, "&lt;"&amp;'Cumulative distributions'!$A153)/COUNTIFS(Data!$M$2:$M$66, "&gt;0", Data!$H$2:$H$66, "&gt;1999")</f>
        <v>0.875</v>
      </c>
      <c r="V153">
        <f>COUNTIFS(Data!$AD$2:$AD$66, 1, Data!$H$2:$H$66, "&gt;1999", Data!$M$2:$M$66, "&lt;"&amp;'Cumulative distributions'!$A153)/COUNTIFS(Data!$M$2:$M$66, "&gt;0", Data!$AD$2:$AD$66, 1, Data!$H$2:$H$66, "&gt;1999")</f>
        <v>0.90909090909090906</v>
      </c>
      <c r="W153">
        <f>COUNTIFS(Data!$AD$2:$AD$66, 0, Data!$H$2:$H$66, "&gt;1999", Data!$M$2:$M$66, "&lt;"&amp;'Cumulative distributions'!$A153)/COUNTIFS(Data!$M$2:$M$66, "&gt;0", Data!$AD$2:$AD$66, 0, Data!$H$2:$H$66, "&gt;1999")</f>
        <v>0.90909090909090906</v>
      </c>
      <c r="AH153">
        <f t="shared" si="2"/>
        <v>2026</v>
      </c>
    </row>
    <row r="154" spans="1:34">
      <c r="A154">
        <v>2112</v>
      </c>
      <c r="B154">
        <f>COUNTIF(Data!$M$2:$M$66, "&lt;" &amp; A154)/COUNT(Data!$M$2:$M$66)</f>
        <v>0.87931034482758619</v>
      </c>
      <c r="C154">
        <f>COUNTIF(Data!$L$2:$L$66, "&lt;" &amp; A154)/COUNT(Data!$L$2:$L$66)</f>
        <v>0.86792452830188682</v>
      </c>
      <c r="E154">
        <f>COUNTIFS(Data!$D$2:$D$66, "AI", Data!$H$2:$H$66, "&lt;2000", Data!$M$2:$M$66, "&lt;"&amp;'Cumulative distributions'!$A154)/COUNTIFS(Data!$M$2:$M$66, "&gt;0", Data!$D$2:$D$66, "AI", Data!$H$2:$H$66, "&lt;2000")</f>
        <v>1</v>
      </c>
      <c r="F154">
        <f>COUNTIFS(Data!$D$2:$D$66, "AI", Data!$H$2:$H$66, "&gt;1999", Data!$M$2:$M$66, "&lt;"&amp;'Cumulative distributions'!$A154)/COUNTIFS(Data!$M$2:$M$66, "&gt;0", Data!$D$2:$D$66, "AI", Data!$H$2:$H$66, "&gt;1999")</f>
        <v>0.8</v>
      </c>
      <c r="G154" t="e">
        <f>COUNTIFS(Data!$D$2:$D$66, "AGI", Data!$H$2:$H$66, "&lt;2000", Data!$M$2:$M$66, "&lt;"&amp;'Cumulative distributions'!$A154)/COUNTIFS(Data!$M$2:$M$66, "&gt;0", Data!$D$2:$D$66, "AGI", Data!$H$2:$H$66, "&lt;2000")</f>
        <v>#DIV/0!</v>
      </c>
      <c r="H154">
        <f>COUNTIFS(Data!$D$2:$D$66, "AGI", Data!$H$2:$H$66, "&gt;1999", Data!$M$2:$M$66, "&lt;"&amp;'Cumulative distributions'!$A154)/COUNTIFS(Data!$M$2:$M$66, "&gt;0", Data!$D$2:$D$66, "AGI", Data!$H$2:$H$66, "&gt;1999")</f>
        <v>1</v>
      </c>
      <c r="I154">
        <f>COUNTIFS(Data!$D$2:$D$66, "Futurist", Data!$H$2:$H$66, "&lt;2000", Data!$M$2:$M$66, "&lt;"&amp;'Cumulative distributions'!$A154)/COUNTIFS(Data!$M$2:$M$66, "&gt;0", Data!$D$2:$D$66, "Futurist", Data!$H$2:$H$66, "&lt;2000")</f>
        <v>0.75</v>
      </c>
      <c r="J154">
        <f>COUNTIFS(Data!$D$2:$D$66, "Futurist", Data!$H$2:$H$66, "&gt;1999", Data!$M$2:$M$66, "&lt;"&amp;'Cumulative distributions'!$A154)/COUNTIFS(Data!$M$2:$M$66, "&gt;0", Data!$D$2:$D$66, "Futurist", Data!$H$2:$H$66, "&gt;1999")</f>
        <v>0.8571428571428571</v>
      </c>
      <c r="K154">
        <f>COUNTIFS(Data!$D$2:$D$66, "Other", Data!$H$2:$H$66, "&lt;2000", Data!$M$2:$M$66, "&lt;"&amp;'Cumulative distributions'!$A154)/COUNTIFS(Data!$M$2:$M$66, "&gt;0", Data!$D$2:$D$66, "Other", Data!$H$2:$H$66, "&lt;2000")</f>
        <v>1</v>
      </c>
      <c r="L154">
        <f>COUNTIFS(Data!$D$2:$D$66, "Other", Data!$H$2:$H$66, "&gt;1999", Data!$M$2:$M$66, "&lt;"&amp;'Cumulative distributions'!$A154)/COUNTIFS(Data!$M$2:$M$66, "&gt;0", Data!$D$2:$D$66, "Other", Data!$H$2:$H$66, "&gt;1999")</f>
        <v>0.8</v>
      </c>
      <c r="N154">
        <f>COUNTIFS(Data!$D$2:$D$66, "AGI", Data!$M$2:$M$66, "&lt;"&amp;'Cumulative distributions'!$A154)/COUNTIFS(Data!$M$2:$M$66, "&gt;0", Data!$D$2:$D$66, "AGI")</f>
        <v>1</v>
      </c>
      <c r="O154">
        <f>COUNTIFS(Data!$D$2:$D$66, "AI", Data!$M$2:$M$66, "&lt;"&amp;'Cumulative distributions'!$A154)/COUNTIFS(Data!$M$2:$M$66, "&gt;0", Data!$D$2:$D$66, "AI")</f>
        <v>0.86363636363636365</v>
      </c>
      <c r="P154">
        <f>COUNTIFS(Data!$D$2:$D$66, "Futurist", Data!$M$2:$M$66, "&lt;"&amp;'Cumulative distributions'!$A154)/COUNTIFS(Data!$M$2:$M$66, "&gt;0", Data!$D$2:$D$66, "Futurist")</f>
        <v>0.8</v>
      </c>
      <c r="Q154">
        <f>COUNTIFS(Data!$D$2:$D$66, "Other", Data!$M$2:$M$66, "&lt;"&amp;'Cumulative distributions'!$A154)/COUNTIFS(Data!$M$2:$M$66, "&gt;0", Data!$D$2:$D$66, "Other")</f>
        <v>0.875</v>
      </c>
      <c r="S154">
        <f>COUNTIFS(Data!$H$2:$H$66, "&lt;2000", Data!$M$2:$M$66, "&lt;"&amp;'Cumulative distributions'!$A154)/COUNTIFS(Data!$M$2:$M$66, "&gt;0", Data!$H$2:$H$66, "&lt;2000")</f>
        <v>0.88888888888888884</v>
      </c>
      <c r="T154">
        <f>COUNTIFS(Data!$H$2:$H$66, "&gt;1999", Data!$M$2:$M$66, "&lt;"&amp;'Cumulative distributions'!$A154)/COUNTIFS(Data!$M$2:$M$66, "&gt;0", Data!$H$2:$H$66, "&gt;1999")</f>
        <v>0.875</v>
      </c>
      <c r="V154">
        <f>COUNTIFS(Data!$AD$2:$AD$66, 1, Data!$H$2:$H$66, "&gt;1999", Data!$M$2:$M$66, "&lt;"&amp;'Cumulative distributions'!$A154)/COUNTIFS(Data!$M$2:$M$66, "&gt;0", Data!$AD$2:$AD$66, 1, Data!$H$2:$H$66, "&gt;1999")</f>
        <v>0.90909090909090906</v>
      </c>
      <c r="W154">
        <f>COUNTIFS(Data!$AD$2:$AD$66, 0, Data!$H$2:$H$66, "&gt;1999", Data!$M$2:$M$66, "&lt;"&amp;'Cumulative distributions'!$A154)/COUNTIFS(Data!$M$2:$M$66, "&gt;0", Data!$AD$2:$AD$66, 0, Data!$H$2:$H$66, "&gt;1999")</f>
        <v>0.90909090909090906</v>
      </c>
      <c r="AH154">
        <f t="shared" si="2"/>
        <v>2026</v>
      </c>
    </row>
    <row r="155" spans="1:34">
      <c r="A155">
        <v>2113</v>
      </c>
      <c r="B155">
        <f>COUNTIF(Data!$M$2:$M$66, "&lt;" &amp; A155)/COUNT(Data!$M$2:$M$66)</f>
        <v>0.91379310344827591</v>
      </c>
      <c r="C155">
        <f>COUNTIF(Data!$L$2:$L$66, "&lt;" &amp; A155)/COUNT(Data!$L$2:$L$66)</f>
        <v>0.90566037735849059</v>
      </c>
      <c r="E155">
        <f>COUNTIFS(Data!$D$2:$D$66, "AI", Data!$H$2:$H$66, "&lt;2000", Data!$M$2:$M$66, "&lt;"&amp;'Cumulative distributions'!$A155)/COUNTIFS(Data!$M$2:$M$66, "&gt;0", Data!$D$2:$D$66, "AI", Data!$H$2:$H$66, "&lt;2000")</f>
        <v>1</v>
      </c>
      <c r="F155">
        <f>COUNTIFS(Data!$D$2:$D$66, "AI", Data!$H$2:$H$66, "&gt;1999", Data!$M$2:$M$66, "&lt;"&amp;'Cumulative distributions'!$A155)/COUNTIFS(Data!$M$2:$M$66, "&gt;0", Data!$D$2:$D$66, "AI", Data!$H$2:$H$66, "&gt;1999")</f>
        <v>0.93333333333333335</v>
      </c>
      <c r="G155" t="e">
        <f>COUNTIFS(Data!$D$2:$D$66, "AGI", Data!$H$2:$H$66, "&lt;2000", Data!$M$2:$M$66, "&lt;"&amp;'Cumulative distributions'!$A155)/COUNTIFS(Data!$M$2:$M$66, "&gt;0", Data!$D$2:$D$66, "AGI", Data!$H$2:$H$66, "&lt;2000")</f>
        <v>#DIV/0!</v>
      </c>
      <c r="H155">
        <f>COUNTIFS(Data!$D$2:$D$66, "AGI", Data!$H$2:$H$66, "&gt;1999", Data!$M$2:$M$66, "&lt;"&amp;'Cumulative distributions'!$A155)/COUNTIFS(Data!$M$2:$M$66, "&gt;0", Data!$D$2:$D$66, "AGI", Data!$H$2:$H$66, "&gt;1999")</f>
        <v>1</v>
      </c>
      <c r="I155">
        <f>COUNTIFS(Data!$D$2:$D$66, "Futurist", Data!$H$2:$H$66, "&lt;2000", Data!$M$2:$M$66, "&lt;"&amp;'Cumulative distributions'!$A155)/COUNTIFS(Data!$M$2:$M$66, "&gt;0", Data!$D$2:$D$66, "Futurist", Data!$H$2:$H$66, "&lt;2000")</f>
        <v>0.75</v>
      </c>
      <c r="J155">
        <f>COUNTIFS(Data!$D$2:$D$66, "Futurist", Data!$H$2:$H$66, "&gt;1999", Data!$M$2:$M$66, "&lt;"&amp;'Cumulative distributions'!$A155)/COUNTIFS(Data!$M$2:$M$66, "&gt;0", Data!$D$2:$D$66, "Futurist", Data!$H$2:$H$66, "&gt;1999")</f>
        <v>0.8571428571428571</v>
      </c>
      <c r="K155">
        <f>COUNTIFS(Data!$D$2:$D$66, "Other", Data!$H$2:$H$66, "&lt;2000", Data!$M$2:$M$66, "&lt;"&amp;'Cumulative distributions'!$A155)/COUNTIFS(Data!$M$2:$M$66, "&gt;0", Data!$D$2:$D$66, "Other", Data!$H$2:$H$66, "&lt;2000")</f>
        <v>1</v>
      </c>
      <c r="L155">
        <f>COUNTIFS(Data!$D$2:$D$66, "Other", Data!$H$2:$H$66, "&gt;1999", Data!$M$2:$M$66, "&lt;"&amp;'Cumulative distributions'!$A155)/COUNTIFS(Data!$M$2:$M$66, "&gt;0", Data!$D$2:$D$66, "Other", Data!$H$2:$H$66, "&gt;1999")</f>
        <v>0.8</v>
      </c>
      <c r="N155">
        <f>COUNTIFS(Data!$D$2:$D$66, "AGI", Data!$M$2:$M$66, "&lt;"&amp;'Cumulative distributions'!$A155)/COUNTIFS(Data!$M$2:$M$66, "&gt;0", Data!$D$2:$D$66, "AGI")</f>
        <v>1</v>
      </c>
      <c r="O155">
        <f>COUNTIFS(Data!$D$2:$D$66, "AI", Data!$M$2:$M$66, "&lt;"&amp;'Cumulative distributions'!$A155)/COUNTIFS(Data!$M$2:$M$66, "&gt;0", Data!$D$2:$D$66, "AI")</f>
        <v>0.95454545454545459</v>
      </c>
      <c r="P155">
        <f>COUNTIFS(Data!$D$2:$D$66, "Futurist", Data!$M$2:$M$66, "&lt;"&amp;'Cumulative distributions'!$A155)/COUNTIFS(Data!$M$2:$M$66, "&gt;0", Data!$D$2:$D$66, "Futurist")</f>
        <v>0.8</v>
      </c>
      <c r="Q155">
        <f>COUNTIFS(Data!$D$2:$D$66, "Other", Data!$M$2:$M$66, "&lt;"&amp;'Cumulative distributions'!$A155)/COUNTIFS(Data!$M$2:$M$66, "&gt;0", Data!$D$2:$D$66, "Other")</f>
        <v>0.875</v>
      </c>
      <c r="S155">
        <f>COUNTIFS(Data!$H$2:$H$66, "&lt;2000", Data!$M$2:$M$66, "&lt;"&amp;'Cumulative distributions'!$A155)/COUNTIFS(Data!$M$2:$M$66, "&gt;0", Data!$H$2:$H$66, "&lt;2000")</f>
        <v>0.88888888888888884</v>
      </c>
      <c r="T155">
        <f>COUNTIFS(Data!$H$2:$H$66, "&gt;1999", Data!$M$2:$M$66, "&lt;"&amp;'Cumulative distributions'!$A155)/COUNTIFS(Data!$M$2:$M$66, "&gt;0", Data!$H$2:$H$66, "&gt;1999")</f>
        <v>0.92500000000000004</v>
      </c>
      <c r="V155">
        <f>COUNTIFS(Data!$AD$2:$AD$66, 1, Data!$H$2:$H$66, "&gt;1999", Data!$M$2:$M$66, "&lt;"&amp;'Cumulative distributions'!$A155)/COUNTIFS(Data!$M$2:$M$66, "&gt;0", Data!$AD$2:$AD$66, 1, Data!$H$2:$H$66, "&gt;1999")</f>
        <v>0.95454545454545459</v>
      </c>
      <c r="W155">
        <f>COUNTIFS(Data!$AD$2:$AD$66, 0, Data!$H$2:$H$66, "&gt;1999", Data!$M$2:$M$66, "&lt;"&amp;'Cumulative distributions'!$A155)/COUNTIFS(Data!$M$2:$M$66, "&gt;0", Data!$AD$2:$AD$66, 0, Data!$H$2:$H$66, "&gt;1999")</f>
        <v>0.90909090909090906</v>
      </c>
      <c r="AH155">
        <f t="shared" si="2"/>
        <v>2026</v>
      </c>
    </row>
    <row r="156" spans="1:34">
      <c r="A156">
        <v>2114</v>
      </c>
      <c r="B156">
        <f>COUNTIF(Data!$M$2:$M$66, "&lt;" &amp; A156)/COUNT(Data!$M$2:$M$66)</f>
        <v>0.91379310344827591</v>
      </c>
      <c r="C156">
        <f>COUNTIF(Data!$L$2:$L$66, "&lt;" &amp; A156)/COUNT(Data!$L$2:$L$66)</f>
        <v>0.90566037735849059</v>
      </c>
      <c r="E156">
        <f>COUNTIFS(Data!$D$2:$D$66, "AI", Data!$H$2:$H$66, "&lt;2000", Data!$M$2:$M$66, "&lt;"&amp;'Cumulative distributions'!$A156)/COUNTIFS(Data!$M$2:$M$66, "&gt;0", Data!$D$2:$D$66, "AI", Data!$H$2:$H$66, "&lt;2000")</f>
        <v>1</v>
      </c>
      <c r="F156">
        <f>COUNTIFS(Data!$D$2:$D$66, "AI", Data!$H$2:$H$66, "&gt;1999", Data!$M$2:$M$66, "&lt;"&amp;'Cumulative distributions'!$A156)/COUNTIFS(Data!$M$2:$M$66, "&gt;0", Data!$D$2:$D$66, "AI", Data!$H$2:$H$66, "&gt;1999")</f>
        <v>0.93333333333333335</v>
      </c>
      <c r="G156" t="e">
        <f>COUNTIFS(Data!$D$2:$D$66, "AGI", Data!$H$2:$H$66, "&lt;2000", Data!$M$2:$M$66, "&lt;"&amp;'Cumulative distributions'!$A156)/COUNTIFS(Data!$M$2:$M$66, "&gt;0", Data!$D$2:$D$66, "AGI", Data!$H$2:$H$66, "&lt;2000")</f>
        <v>#DIV/0!</v>
      </c>
      <c r="H156">
        <f>COUNTIFS(Data!$D$2:$D$66, "AGI", Data!$H$2:$H$66, "&gt;1999", Data!$M$2:$M$66, "&lt;"&amp;'Cumulative distributions'!$A156)/COUNTIFS(Data!$M$2:$M$66, "&gt;0", Data!$D$2:$D$66, "AGI", Data!$H$2:$H$66, "&gt;1999")</f>
        <v>1</v>
      </c>
      <c r="I156">
        <f>COUNTIFS(Data!$D$2:$D$66, "Futurist", Data!$H$2:$H$66, "&lt;2000", Data!$M$2:$M$66, "&lt;"&amp;'Cumulative distributions'!$A156)/COUNTIFS(Data!$M$2:$M$66, "&gt;0", Data!$D$2:$D$66, "Futurist", Data!$H$2:$H$66, "&lt;2000")</f>
        <v>0.75</v>
      </c>
      <c r="J156">
        <f>COUNTIFS(Data!$D$2:$D$66, "Futurist", Data!$H$2:$H$66, "&gt;1999", Data!$M$2:$M$66, "&lt;"&amp;'Cumulative distributions'!$A156)/COUNTIFS(Data!$M$2:$M$66, "&gt;0", Data!$D$2:$D$66, "Futurist", Data!$H$2:$H$66, "&gt;1999")</f>
        <v>0.8571428571428571</v>
      </c>
      <c r="K156">
        <f>COUNTIFS(Data!$D$2:$D$66, "Other", Data!$H$2:$H$66, "&lt;2000", Data!$M$2:$M$66, "&lt;"&amp;'Cumulative distributions'!$A156)/COUNTIFS(Data!$M$2:$M$66, "&gt;0", Data!$D$2:$D$66, "Other", Data!$H$2:$H$66, "&lt;2000")</f>
        <v>1</v>
      </c>
      <c r="L156">
        <f>COUNTIFS(Data!$D$2:$D$66, "Other", Data!$H$2:$H$66, "&gt;1999", Data!$M$2:$M$66, "&lt;"&amp;'Cumulative distributions'!$A156)/COUNTIFS(Data!$M$2:$M$66, "&gt;0", Data!$D$2:$D$66, "Other", Data!$H$2:$H$66, "&gt;1999")</f>
        <v>0.8</v>
      </c>
      <c r="N156">
        <f>COUNTIFS(Data!$D$2:$D$66, "AGI", Data!$M$2:$M$66, "&lt;"&amp;'Cumulative distributions'!$A156)/COUNTIFS(Data!$M$2:$M$66, "&gt;0", Data!$D$2:$D$66, "AGI")</f>
        <v>1</v>
      </c>
      <c r="O156">
        <f>COUNTIFS(Data!$D$2:$D$66, "AI", Data!$M$2:$M$66, "&lt;"&amp;'Cumulative distributions'!$A156)/COUNTIFS(Data!$M$2:$M$66, "&gt;0", Data!$D$2:$D$66, "AI")</f>
        <v>0.95454545454545459</v>
      </c>
      <c r="P156">
        <f>COUNTIFS(Data!$D$2:$D$66, "Futurist", Data!$M$2:$M$66, "&lt;"&amp;'Cumulative distributions'!$A156)/COUNTIFS(Data!$M$2:$M$66, "&gt;0", Data!$D$2:$D$66, "Futurist")</f>
        <v>0.8</v>
      </c>
      <c r="Q156">
        <f>COUNTIFS(Data!$D$2:$D$66, "Other", Data!$M$2:$M$66, "&lt;"&amp;'Cumulative distributions'!$A156)/COUNTIFS(Data!$M$2:$M$66, "&gt;0", Data!$D$2:$D$66, "Other")</f>
        <v>0.875</v>
      </c>
      <c r="S156">
        <f>COUNTIFS(Data!$H$2:$H$66, "&lt;2000", Data!$M$2:$M$66, "&lt;"&amp;'Cumulative distributions'!$A156)/COUNTIFS(Data!$M$2:$M$66, "&gt;0", Data!$H$2:$H$66, "&lt;2000")</f>
        <v>0.88888888888888884</v>
      </c>
      <c r="T156">
        <f>COUNTIFS(Data!$H$2:$H$66, "&gt;1999", Data!$M$2:$M$66, "&lt;"&amp;'Cumulative distributions'!$A156)/COUNTIFS(Data!$M$2:$M$66, "&gt;0", Data!$H$2:$H$66, "&gt;1999")</f>
        <v>0.92500000000000004</v>
      </c>
      <c r="V156">
        <f>COUNTIFS(Data!$AD$2:$AD$66, 1, Data!$H$2:$H$66, "&gt;1999", Data!$M$2:$M$66, "&lt;"&amp;'Cumulative distributions'!$A156)/COUNTIFS(Data!$M$2:$M$66, "&gt;0", Data!$AD$2:$AD$66, 1, Data!$H$2:$H$66, "&gt;1999")</f>
        <v>0.95454545454545459</v>
      </c>
      <c r="W156">
        <f>COUNTIFS(Data!$AD$2:$AD$66, 0, Data!$H$2:$H$66, "&gt;1999", Data!$M$2:$M$66, "&lt;"&amp;'Cumulative distributions'!$A156)/COUNTIFS(Data!$M$2:$M$66, "&gt;0", Data!$AD$2:$AD$66, 0, Data!$H$2:$H$66, "&gt;1999")</f>
        <v>0.90909090909090906</v>
      </c>
      <c r="AH156">
        <f t="shared" si="2"/>
        <v>2026</v>
      </c>
    </row>
    <row r="157" spans="1:34">
      <c r="A157">
        <v>2115</v>
      </c>
      <c r="B157">
        <f>COUNTIF(Data!$M$2:$M$66, "&lt;" &amp; A157)/COUNT(Data!$M$2:$M$66)</f>
        <v>0.91379310344827591</v>
      </c>
      <c r="C157">
        <f>COUNTIF(Data!$L$2:$L$66, "&lt;" &amp; A157)/COUNT(Data!$L$2:$L$66)</f>
        <v>0.90566037735849059</v>
      </c>
      <c r="E157">
        <f>COUNTIFS(Data!$D$2:$D$66, "AI", Data!$H$2:$H$66, "&lt;2000", Data!$M$2:$M$66, "&lt;"&amp;'Cumulative distributions'!$A157)/COUNTIFS(Data!$M$2:$M$66, "&gt;0", Data!$D$2:$D$66, "AI", Data!$H$2:$H$66, "&lt;2000")</f>
        <v>1</v>
      </c>
      <c r="F157">
        <f>COUNTIFS(Data!$D$2:$D$66, "AI", Data!$H$2:$H$66, "&gt;1999", Data!$M$2:$M$66, "&lt;"&amp;'Cumulative distributions'!$A157)/COUNTIFS(Data!$M$2:$M$66, "&gt;0", Data!$D$2:$D$66, "AI", Data!$H$2:$H$66, "&gt;1999")</f>
        <v>0.93333333333333335</v>
      </c>
      <c r="G157" t="e">
        <f>COUNTIFS(Data!$D$2:$D$66, "AGI", Data!$H$2:$H$66, "&lt;2000", Data!$M$2:$M$66, "&lt;"&amp;'Cumulative distributions'!$A157)/COUNTIFS(Data!$M$2:$M$66, "&gt;0", Data!$D$2:$D$66, "AGI", Data!$H$2:$H$66, "&lt;2000")</f>
        <v>#DIV/0!</v>
      </c>
      <c r="H157">
        <f>COUNTIFS(Data!$D$2:$D$66, "AGI", Data!$H$2:$H$66, "&gt;1999", Data!$M$2:$M$66, "&lt;"&amp;'Cumulative distributions'!$A157)/COUNTIFS(Data!$M$2:$M$66, "&gt;0", Data!$D$2:$D$66, "AGI", Data!$H$2:$H$66, "&gt;1999")</f>
        <v>1</v>
      </c>
      <c r="I157">
        <f>COUNTIFS(Data!$D$2:$D$66, "Futurist", Data!$H$2:$H$66, "&lt;2000", Data!$M$2:$M$66, "&lt;"&amp;'Cumulative distributions'!$A157)/COUNTIFS(Data!$M$2:$M$66, "&gt;0", Data!$D$2:$D$66, "Futurist", Data!$H$2:$H$66, "&lt;2000")</f>
        <v>0.75</v>
      </c>
      <c r="J157">
        <f>COUNTIFS(Data!$D$2:$D$66, "Futurist", Data!$H$2:$H$66, "&gt;1999", Data!$M$2:$M$66, "&lt;"&amp;'Cumulative distributions'!$A157)/COUNTIFS(Data!$M$2:$M$66, "&gt;0", Data!$D$2:$D$66, "Futurist", Data!$H$2:$H$66, "&gt;1999")</f>
        <v>0.8571428571428571</v>
      </c>
      <c r="K157">
        <f>COUNTIFS(Data!$D$2:$D$66, "Other", Data!$H$2:$H$66, "&lt;2000", Data!$M$2:$M$66, "&lt;"&amp;'Cumulative distributions'!$A157)/COUNTIFS(Data!$M$2:$M$66, "&gt;0", Data!$D$2:$D$66, "Other", Data!$H$2:$H$66, "&lt;2000")</f>
        <v>1</v>
      </c>
      <c r="L157">
        <f>COUNTIFS(Data!$D$2:$D$66, "Other", Data!$H$2:$H$66, "&gt;1999", Data!$M$2:$M$66, "&lt;"&amp;'Cumulative distributions'!$A157)/COUNTIFS(Data!$M$2:$M$66, "&gt;0", Data!$D$2:$D$66, "Other", Data!$H$2:$H$66, "&gt;1999")</f>
        <v>0.8</v>
      </c>
      <c r="N157">
        <f>COUNTIFS(Data!$D$2:$D$66, "AGI", Data!$M$2:$M$66, "&lt;"&amp;'Cumulative distributions'!$A157)/COUNTIFS(Data!$M$2:$M$66, "&gt;0", Data!$D$2:$D$66, "AGI")</f>
        <v>1</v>
      </c>
      <c r="O157">
        <f>COUNTIFS(Data!$D$2:$D$66, "AI", Data!$M$2:$M$66, "&lt;"&amp;'Cumulative distributions'!$A157)/COUNTIFS(Data!$M$2:$M$66, "&gt;0", Data!$D$2:$D$66, "AI")</f>
        <v>0.95454545454545459</v>
      </c>
      <c r="P157">
        <f>COUNTIFS(Data!$D$2:$D$66, "Futurist", Data!$M$2:$M$66, "&lt;"&amp;'Cumulative distributions'!$A157)/COUNTIFS(Data!$M$2:$M$66, "&gt;0", Data!$D$2:$D$66, "Futurist")</f>
        <v>0.8</v>
      </c>
      <c r="Q157">
        <f>COUNTIFS(Data!$D$2:$D$66, "Other", Data!$M$2:$M$66, "&lt;"&amp;'Cumulative distributions'!$A157)/COUNTIFS(Data!$M$2:$M$66, "&gt;0", Data!$D$2:$D$66, "Other")</f>
        <v>0.875</v>
      </c>
      <c r="S157">
        <f>COUNTIFS(Data!$H$2:$H$66, "&lt;2000", Data!$M$2:$M$66, "&lt;"&amp;'Cumulative distributions'!$A157)/COUNTIFS(Data!$M$2:$M$66, "&gt;0", Data!$H$2:$H$66, "&lt;2000")</f>
        <v>0.88888888888888884</v>
      </c>
      <c r="T157">
        <f>COUNTIFS(Data!$H$2:$H$66, "&gt;1999", Data!$M$2:$M$66, "&lt;"&amp;'Cumulative distributions'!$A157)/COUNTIFS(Data!$M$2:$M$66, "&gt;0", Data!$H$2:$H$66, "&gt;1999")</f>
        <v>0.92500000000000004</v>
      </c>
      <c r="V157">
        <f>COUNTIFS(Data!$AD$2:$AD$66, 1, Data!$H$2:$H$66, "&gt;1999", Data!$M$2:$M$66, "&lt;"&amp;'Cumulative distributions'!$A157)/COUNTIFS(Data!$M$2:$M$66, "&gt;0", Data!$AD$2:$AD$66, 1, Data!$H$2:$H$66, "&gt;1999")</f>
        <v>0.95454545454545459</v>
      </c>
      <c r="W157">
        <f>COUNTIFS(Data!$AD$2:$AD$66, 0, Data!$H$2:$H$66, "&gt;1999", Data!$M$2:$M$66, "&lt;"&amp;'Cumulative distributions'!$A157)/COUNTIFS(Data!$M$2:$M$66, "&gt;0", Data!$AD$2:$AD$66, 0, Data!$H$2:$H$66, "&gt;1999")</f>
        <v>0.90909090909090906</v>
      </c>
      <c r="AH157">
        <f t="shared" si="2"/>
        <v>2026</v>
      </c>
    </row>
    <row r="158" spans="1:34">
      <c r="A158">
        <v>2116</v>
      </c>
      <c r="B158">
        <f>COUNTIF(Data!$M$2:$M$66, "&lt;" &amp; A158)/COUNT(Data!$M$2:$M$66)</f>
        <v>0.91379310344827591</v>
      </c>
      <c r="C158">
        <f>COUNTIF(Data!$L$2:$L$66, "&lt;" &amp; A158)/COUNT(Data!$L$2:$L$66)</f>
        <v>0.90566037735849059</v>
      </c>
      <c r="E158">
        <f>COUNTIFS(Data!$D$2:$D$66, "AI", Data!$H$2:$H$66, "&lt;2000", Data!$M$2:$M$66, "&lt;"&amp;'Cumulative distributions'!$A158)/COUNTIFS(Data!$M$2:$M$66, "&gt;0", Data!$D$2:$D$66, "AI", Data!$H$2:$H$66, "&lt;2000")</f>
        <v>1</v>
      </c>
      <c r="F158">
        <f>COUNTIFS(Data!$D$2:$D$66, "AI", Data!$H$2:$H$66, "&gt;1999", Data!$M$2:$M$66, "&lt;"&amp;'Cumulative distributions'!$A158)/COUNTIFS(Data!$M$2:$M$66, "&gt;0", Data!$D$2:$D$66, "AI", Data!$H$2:$H$66, "&gt;1999")</f>
        <v>0.93333333333333335</v>
      </c>
      <c r="G158" t="e">
        <f>COUNTIFS(Data!$D$2:$D$66, "AGI", Data!$H$2:$H$66, "&lt;2000", Data!$M$2:$M$66, "&lt;"&amp;'Cumulative distributions'!$A158)/COUNTIFS(Data!$M$2:$M$66, "&gt;0", Data!$D$2:$D$66, "AGI", Data!$H$2:$H$66, "&lt;2000")</f>
        <v>#DIV/0!</v>
      </c>
      <c r="H158">
        <f>COUNTIFS(Data!$D$2:$D$66, "AGI", Data!$H$2:$H$66, "&gt;1999", Data!$M$2:$M$66, "&lt;"&amp;'Cumulative distributions'!$A158)/COUNTIFS(Data!$M$2:$M$66, "&gt;0", Data!$D$2:$D$66, "AGI", Data!$H$2:$H$66, "&gt;1999")</f>
        <v>1</v>
      </c>
      <c r="I158">
        <f>COUNTIFS(Data!$D$2:$D$66, "Futurist", Data!$H$2:$H$66, "&lt;2000", Data!$M$2:$M$66, "&lt;"&amp;'Cumulative distributions'!$A158)/COUNTIFS(Data!$M$2:$M$66, "&gt;0", Data!$D$2:$D$66, "Futurist", Data!$H$2:$H$66, "&lt;2000")</f>
        <v>0.75</v>
      </c>
      <c r="J158">
        <f>COUNTIFS(Data!$D$2:$D$66, "Futurist", Data!$H$2:$H$66, "&gt;1999", Data!$M$2:$M$66, "&lt;"&amp;'Cumulative distributions'!$A158)/COUNTIFS(Data!$M$2:$M$66, "&gt;0", Data!$D$2:$D$66, "Futurist", Data!$H$2:$H$66, "&gt;1999")</f>
        <v>0.8571428571428571</v>
      </c>
      <c r="K158">
        <f>COUNTIFS(Data!$D$2:$D$66, "Other", Data!$H$2:$H$66, "&lt;2000", Data!$M$2:$M$66, "&lt;"&amp;'Cumulative distributions'!$A158)/COUNTIFS(Data!$M$2:$M$66, "&gt;0", Data!$D$2:$D$66, "Other", Data!$H$2:$H$66, "&lt;2000")</f>
        <v>1</v>
      </c>
      <c r="L158">
        <f>COUNTIFS(Data!$D$2:$D$66, "Other", Data!$H$2:$H$66, "&gt;1999", Data!$M$2:$M$66, "&lt;"&amp;'Cumulative distributions'!$A158)/COUNTIFS(Data!$M$2:$M$66, "&gt;0", Data!$D$2:$D$66, "Other", Data!$H$2:$H$66, "&gt;1999")</f>
        <v>0.8</v>
      </c>
      <c r="N158">
        <f>COUNTIFS(Data!$D$2:$D$66, "AGI", Data!$M$2:$M$66, "&lt;"&amp;'Cumulative distributions'!$A158)/COUNTIFS(Data!$M$2:$M$66, "&gt;0", Data!$D$2:$D$66, "AGI")</f>
        <v>1</v>
      </c>
      <c r="O158">
        <f>COUNTIFS(Data!$D$2:$D$66, "AI", Data!$M$2:$M$66, "&lt;"&amp;'Cumulative distributions'!$A158)/COUNTIFS(Data!$M$2:$M$66, "&gt;0", Data!$D$2:$D$66, "AI")</f>
        <v>0.95454545454545459</v>
      </c>
      <c r="P158">
        <f>COUNTIFS(Data!$D$2:$D$66, "Futurist", Data!$M$2:$M$66, "&lt;"&amp;'Cumulative distributions'!$A158)/COUNTIFS(Data!$M$2:$M$66, "&gt;0", Data!$D$2:$D$66, "Futurist")</f>
        <v>0.8</v>
      </c>
      <c r="Q158">
        <f>COUNTIFS(Data!$D$2:$D$66, "Other", Data!$M$2:$M$66, "&lt;"&amp;'Cumulative distributions'!$A158)/COUNTIFS(Data!$M$2:$M$66, "&gt;0", Data!$D$2:$D$66, "Other")</f>
        <v>0.875</v>
      </c>
      <c r="S158">
        <f>COUNTIFS(Data!$H$2:$H$66, "&lt;2000", Data!$M$2:$M$66, "&lt;"&amp;'Cumulative distributions'!$A158)/COUNTIFS(Data!$M$2:$M$66, "&gt;0", Data!$H$2:$H$66, "&lt;2000")</f>
        <v>0.88888888888888884</v>
      </c>
      <c r="T158">
        <f>COUNTIFS(Data!$H$2:$H$66, "&gt;1999", Data!$M$2:$M$66, "&lt;"&amp;'Cumulative distributions'!$A158)/COUNTIFS(Data!$M$2:$M$66, "&gt;0", Data!$H$2:$H$66, "&gt;1999")</f>
        <v>0.92500000000000004</v>
      </c>
      <c r="V158">
        <f>COUNTIFS(Data!$AD$2:$AD$66, 1, Data!$H$2:$H$66, "&gt;1999", Data!$M$2:$M$66, "&lt;"&amp;'Cumulative distributions'!$A158)/COUNTIFS(Data!$M$2:$M$66, "&gt;0", Data!$AD$2:$AD$66, 1, Data!$H$2:$H$66, "&gt;1999")</f>
        <v>0.95454545454545459</v>
      </c>
      <c r="W158">
        <f>COUNTIFS(Data!$AD$2:$AD$66, 0, Data!$H$2:$H$66, "&gt;1999", Data!$M$2:$M$66, "&lt;"&amp;'Cumulative distributions'!$A158)/COUNTIFS(Data!$M$2:$M$66, "&gt;0", Data!$AD$2:$AD$66, 0, Data!$H$2:$H$66, "&gt;1999")</f>
        <v>0.90909090909090906</v>
      </c>
      <c r="AH158">
        <f t="shared" si="2"/>
        <v>2026</v>
      </c>
    </row>
    <row r="159" spans="1:34">
      <c r="A159">
        <v>2117</v>
      </c>
      <c r="B159">
        <f>COUNTIF(Data!$M$2:$M$66, "&lt;" &amp; A159)/COUNT(Data!$M$2:$M$66)</f>
        <v>0.91379310344827591</v>
      </c>
      <c r="C159">
        <f>COUNTIF(Data!$L$2:$L$66, "&lt;" &amp; A159)/COUNT(Data!$L$2:$L$66)</f>
        <v>0.90566037735849059</v>
      </c>
      <c r="E159">
        <f>COUNTIFS(Data!$D$2:$D$66, "AI", Data!$H$2:$H$66, "&lt;2000", Data!$M$2:$M$66, "&lt;"&amp;'Cumulative distributions'!$A159)/COUNTIFS(Data!$M$2:$M$66, "&gt;0", Data!$D$2:$D$66, "AI", Data!$H$2:$H$66, "&lt;2000")</f>
        <v>1</v>
      </c>
      <c r="F159">
        <f>COUNTIFS(Data!$D$2:$D$66, "AI", Data!$H$2:$H$66, "&gt;1999", Data!$M$2:$M$66, "&lt;"&amp;'Cumulative distributions'!$A159)/COUNTIFS(Data!$M$2:$M$66, "&gt;0", Data!$D$2:$D$66, "AI", Data!$H$2:$H$66, "&gt;1999")</f>
        <v>0.93333333333333335</v>
      </c>
      <c r="G159" t="e">
        <f>COUNTIFS(Data!$D$2:$D$66, "AGI", Data!$H$2:$H$66, "&lt;2000", Data!$M$2:$M$66, "&lt;"&amp;'Cumulative distributions'!$A159)/COUNTIFS(Data!$M$2:$M$66, "&gt;0", Data!$D$2:$D$66, "AGI", Data!$H$2:$H$66, "&lt;2000")</f>
        <v>#DIV/0!</v>
      </c>
      <c r="H159">
        <f>COUNTIFS(Data!$D$2:$D$66, "AGI", Data!$H$2:$H$66, "&gt;1999", Data!$M$2:$M$66, "&lt;"&amp;'Cumulative distributions'!$A159)/COUNTIFS(Data!$M$2:$M$66, "&gt;0", Data!$D$2:$D$66, "AGI", Data!$H$2:$H$66, "&gt;1999")</f>
        <v>1</v>
      </c>
      <c r="I159">
        <f>COUNTIFS(Data!$D$2:$D$66, "Futurist", Data!$H$2:$H$66, "&lt;2000", Data!$M$2:$M$66, "&lt;"&amp;'Cumulative distributions'!$A159)/COUNTIFS(Data!$M$2:$M$66, "&gt;0", Data!$D$2:$D$66, "Futurist", Data!$H$2:$H$66, "&lt;2000")</f>
        <v>0.75</v>
      </c>
      <c r="J159">
        <f>COUNTIFS(Data!$D$2:$D$66, "Futurist", Data!$H$2:$H$66, "&gt;1999", Data!$M$2:$M$66, "&lt;"&amp;'Cumulative distributions'!$A159)/COUNTIFS(Data!$M$2:$M$66, "&gt;0", Data!$D$2:$D$66, "Futurist", Data!$H$2:$H$66, "&gt;1999")</f>
        <v>0.8571428571428571</v>
      </c>
      <c r="K159">
        <f>COUNTIFS(Data!$D$2:$D$66, "Other", Data!$H$2:$H$66, "&lt;2000", Data!$M$2:$M$66, "&lt;"&amp;'Cumulative distributions'!$A159)/COUNTIFS(Data!$M$2:$M$66, "&gt;0", Data!$D$2:$D$66, "Other", Data!$H$2:$H$66, "&lt;2000")</f>
        <v>1</v>
      </c>
      <c r="L159">
        <f>COUNTIFS(Data!$D$2:$D$66, "Other", Data!$H$2:$H$66, "&gt;1999", Data!$M$2:$M$66, "&lt;"&amp;'Cumulative distributions'!$A159)/COUNTIFS(Data!$M$2:$M$66, "&gt;0", Data!$D$2:$D$66, "Other", Data!$H$2:$H$66, "&gt;1999")</f>
        <v>0.8</v>
      </c>
      <c r="N159">
        <f>COUNTIFS(Data!$D$2:$D$66, "AGI", Data!$M$2:$M$66, "&lt;"&amp;'Cumulative distributions'!$A159)/COUNTIFS(Data!$M$2:$M$66, "&gt;0", Data!$D$2:$D$66, "AGI")</f>
        <v>1</v>
      </c>
      <c r="O159">
        <f>COUNTIFS(Data!$D$2:$D$66, "AI", Data!$M$2:$M$66, "&lt;"&amp;'Cumulative distributions'!$A159)/COUNTIFS(Data!$M$2:$M$66, "&gt;0", Data!$D$2:$D$66, "AI")</f>
        <v>0.95454545454545459</v>
      </c>
      <c r="P159">
        <f>COUNTIFS(Data!$D$2:$D$66, "Futurist", Data!$M$2:$M$66, "&lt;"&amp;'Cumulative distributions'!$A159)/COUNTIFS(Data!$M$2:$M$66, "&gt;0", Data!$D$2:$D$66, "Futurist")</f>
        <v>0.8</v>
      </c>
      <c r="Q159">
        <f>COUNTIFS(Data!$D$2:$D$66, "Other", Data!$M$2:$M$66, "&lt;"&amp;'Cumulative distributions'!$A159)/COUNTIFS(Data!$M$2:$M$66, "&gt;0", Data!$D$2:$D$66, "Other")</f>
        <v>0.875</v>
      </c>
      <c r="S159">
        <f>COUNTIFS(Data!$H$2:$H$66, "&lt;2000", Data!$M$2:$M$66, "&lt;"&amp;'Cumulative distributions'!$A159)/COUNTIFS(Data!$M$2:$M$66, "&gt;0", Data!$H$2:$H$66, "&lt;2000")</f>
        <v>0.88888888888888884</v>
      </c>
      <c r="T159">
        <f>COUNTIFS(Data!$H$2:$H$66, "&gt;1999", Data!$M$2:$M$66, "&lt;"&amp;'Cumulative distributions'!$A159)/COUNTIFS(Data!$M$2:$M$66, "&gt;0", Data!$H$2:$H$66, "&gt;1999")</f>
        <v>0.92500000000000004</v>
      </c>
      <c r="V159">
        <f>COUNTIFS(Data!$AD$2:$AD$66, 1, Data!$H$2:$H$66, "&gt;1999", Data!$M$2:$M$66, "&lt;"&amp;'Cumulative distributions'!$A159)/COUNTIFS(Data!$M$2:$M$66, "&gt;0", Data!$AD$2:$AD$66, 1, Data!$H$2:$H$66, "&gt;1999")</f>
        <v>0.95454545454545459</v>
      </c>
      <c r="W159">
        <f>COUNTIFS(Data!$AD$2:$AD$66, 0, Data!$H$2:$H$66, "&gt;1999", Data!$M$2:$M$66, "&lt;"&amp;'Cumulative distributions'!$A159)/COUNTIFS(Data!$M$2:$M$66, "&gt;0", Data!$AD$2:$AD$66, 0, Data!$H$2:$H$66, "&gt;1999")</f>
        <v>0.90909090909090906</v>
      </c>
      <c r="AH159">
        <f t="shared" si="2"/>
        <v>2026</v>
      </c>
    </row>
    <row r="160" spans="1:34">
      <c r="A160">
        <v>2118</v>
      </c>
      <c r="B160">
        <f>COUNTIF(Data!$M$2:$M$66, "&lt;" &amp; A160)/COUNT(Data!$M$2:$M$66)</f>
        <v>0.91379310344827591</v>
      </c>
      <c r="C160">
        <f>COUNTIF(Data!$L$2:$L$66, "&lt;" &amp; A160)/COUNT(Data!$L$2:$L$66)</f>
        <v>0.90566037735849059</v>
      </c>
      <c r="E160">
        <f>COUNTIFS(Data!$D$2:$D$66, "AI", Data!$H$2:$H$66, "&lt;2000", Data!$M$2:$M$66, "&lt;"&amp;'Cumulative distributions'!$A160)/COUNTIFS(Data!$M$2:$M$66, "&gt;0", Data!$D$2:$D$66, "AI", Data!$H$2:$H$66, "&lt;2000")</f>
        <v>1</v>
      </c>
      <c r="F160">
        <f>COUNTIFS(Data!$D$2:$D$66, "AI", Data!$H$2:$H$66, "&gt;1999", Data!$M$2:$M$66, "&lt;"&amp;'Cumulative distributions'!$A160)/COUNTIFS(Data!$M$2:$M$66, "&gt;0", Data!$D$2:$D$66, "AI", Data!$H$2:$H$66, "&gt;1999")</f>
        <v>0.93333333333333335</v>
      </c>
      <c r="G160" t="e">
        <f>COUNTIFS(Data!$D$2:$D$66, "AGI", Data!$H$2:$H$66, "&lt;2000", Data!$M$2:$M$66, "&lt;"&amp;'Cumulative distributions'!$A160)/COUNTIFS(Data!$M$2:$M$66, "&gt;0", Data!$D$2:$D$66, "AGI", Data!$H$2:$H$66, "&lt;2000")</f>
        <v>#DIV/0!</v>
      </c>
      <c r="H160">
        <f>COUNTIFS(Data!$D$2:$D$66, "AGI", Data!$H$2:$H$66, "&gt;1999", Data!$M$2:$M$66, "&lt;"&amp;'Cumulative distributions'!$A160)/COUNTIFS(Data!$M$2:$M$66, "&gt;0", Data!$D$2:$D$66, "AGI", Data!$H$2:$H$66, "&gt;1999")</f>
        <v>1</v>
      </c>
      <c r="I160">
        <f>COUNTIFS(Data!$D$2:$D$66, "Futurist", Data!$H$2:$H$66, "&lt;2000", Data!$M$2:$M$66, "&lt;"&amp;'Cumulative distributions'!$A160)/COUNTIFS(Data!$M$2:$M$66, "&gt;0", Data!$D$2:$D$66, "Futurist", Data!$H$2:$H$66, "&lt;2000")</f>
        <v>0.75</v>
      </c>
      <c r="J160">
        <f>COUNTIFS(Data!$D$2:$D$66, "Futurist", Data!$H$2:$H$66, "&gt;1999", Data!$M$2:$M$66, "&lt;"&amp;'Cumulative distributions'!$A160)/COUNTIFS(Data!$M$2:$M$66, "&gt;0", Data!$D$2:$D$66, "Futurist", Data!$H$2:$H$66, "&gt;1999")</f>
        <v>0.8571428571428571</v>
      </c>
      <c r="K160">
        <f>COUNTIFS(Data!$D$2:$D$66, "Other", Data!$H$2:$H$66, "&lt;2000", Data!$M$2:$M$66, "&lt;"&amp;'Cumulative distributions'!$A160)/COUNTIFS(Data!$M$2:$M$66, "&gt;0", Data!$D$2:$D$66, "Other", Data!$H$2:$H$66, "&lt;2000")</f>
        <v>1</v>
      </c>
      <c r="L160">
        <f>COUNTIFS(Data!$D$2:$D$66, "Other", Data!$H$2:$H$66, "&gt;1999", Data!$M$2:$M$66, "&lt;"&amp;'Cumulative distributions'!$A160)/COUNTIFS(Data!$M$2:$M$66, "&gt;0", Data!$D$2:$D$66, "Other", Data!$H$2:$H$66, "&gt;1999")</f>
        <v>0.8</v>
      </c>
      <c r="N160">
        <f>COUNTIFS(Data!$D$2:$D$66, "AGI", Data!$M$2:$M$66, "&lt;"&amp;'Cumulative distributions'!$A160)/COUNTIFS(Data!$M$2:$M$66, "&gt;0", Data!$D$2:$D$66, "AGI")</f>
        <v>1</v>
      </c>
      <c r="O160">
        <f>COUNTIFS(Data!$D$2:$D$66, "AI", Data!$M$2:$M$66, "&lt;"&amp;'Cumulative distributions'!$A160)/COUNTIFS(Data!$M$2:$M$66, "&gt;0", Data!$D$2:$D$66, "AI")</f>
        <v>0.95454545454545459</v>
      </c>
      <c r="P160">
        <f>COUNTIFS(Data!$D$2:$D$66, "Futurist", Data!$M$2:$M$66, "&lt;"&amp;'Cumulative distributions'!$A160)/COUNTIFS(Data!$M$2:$M$66, "&gt;0", Data!$D$2:$D$66, "Futurist")</f>
        <v>0.8</v>
      </c>
      <c r="Q160">
        <f>COUNTIFS(Data!$D$2:$D$66, "Other", Data!$M$2:$M$66, "&lt;"&amp;'Cumulative distributions'!$A160)/COUNTIFS(Data!$M$2:$M$66, "&gt;0", Data!$D$2:$D$66, "Other")</f>
        <v>0.875</v>
      </c>
      <c r="S160">
        <f>COUNTIFS(Data!$H$2:$H$66, "&lt;2000", Data!$M$2:$M$66, "&lt;"&amp;'Cumulative distributions'!$A160)/COUNTIFS(Data!$M$2:$M$66, "&gt;0", Data!$H$2:$H$66, "&lt;2000")</f>
        <v>0.88888888888888884</v>
      </c>
      <c r="T160">
        <f>COUNTIFS(Data!$H$2:$H$66, "&gt;1999", Data!$M$2:$M$66, "&lt;"&amp;'Cumulative distributions'!$A160)/COUNTIFS(Data!$M$2:$M$66, "&gt;0", Data!$H$2:$H$66, "&gt;1999")</f>
        <v>0.92500000000000004</v>
      </c>
      <c r="V160">
        <f>COUNTIFS(Data!$AD$2:$AD$66, 1, Data!$H$2:$H$66, "&gt;1999", Data!$M$2:$M$66, "&lt;"&amp;'Cumulative distributions'!$A160)/COUNTIFS(Data!$M$2:$M$66, "&gt;0", Data!$AD$2:$AD$66, 1, Data!$H$2:$H$66, "&gt;1999")</f>
        <v>0.95454545454545459</v>
      </c>
      <c r="W160">
        <f>COUNTIFS(Data!$AD$2:$AD$66, 0, Data!$H$2:$H$66, "&gt;1999", Data!$M$2:$M$66, "&lt;"&amp;'Cumulative distributions'!$A160)/COUNTIFS(Data!$M$2:$M$66, "&gt;0", Data!$AD$2:$AD$66, 0, Data!$H$2:$H$66, "&gt;1999")</f>
        <v>0.90909090909090906</v>
      </c>
      <c r="AH160">
        <f t="shared" si="2"/>
        <v>2026</v>
      </c>
    </row>
    <row r="161" spans="1:34">
      <c r="A161">
        <v>2119</v>
      </c>
      <c r="B161">
        <f>COUNTIF(Data!$M$2:$M$66, "&lt;" &amp; A161)/COUNT(Data!$M$2:$M$66)</f>
        <v>0.91379310344827591</v>
      </c>
      <c r="C161">
        <f>COUNTIF(Data!$L$2:$L$66, "&lt;" &amp; A161)/COUNT(Data!$L$2:$L$66)</f>
        <v>0.90566037735849059</v>
      </c>
      <c r="E161">
        <f>COUNTIFS(Data!$D$2:$D$66, "AI", Data!$H$2:$H$66, "&lt;2000", Data!$M$2:$M$66, "&lt;"&amp;'Cumulative distributions'!$A161)/COUNTIFS(Data!$M$2:$M$66, "&gt;0", Data!$D$2:$D$66, "AI", Data!$H$2:$H$66, "&lt;2000")</f>
        <v>1</v>
      </c>
      <c r="F161">
        <f>COUNTIFS(Data!$D$2:$D$66, "AI", Data!$H$2:$H$66, "&gt;1999", Data!$M$2:$M$66, "&lt;"&amp;'Cumulative distributions'!$A161)/COUNTIFS(Data!$M$2:$M$66, "&gt;0", Data!$D$2:$D$66, "AI", Data!$H$2:$H$66, "&gt;1999")</f>
        <v>0.93333333333333335</v>
      </c>
      <c r="G161" t="e">
        <f>COUNTIFS(Data!$D$2:$D$66, "AGI", Data!$H$2:$H$66, "&lt;2000", Data!$M$2:$M$66, "&lt;"&amp;'Cumulative distributions'!$A161)/COUNTIFS(Data!$M$2:$M$66, "&gt;0", Data!$D$2:$D$66, "AGI", Data!$H$2:$H$66, "&lt;2000")</f>
        <v>#DIV/0!</v>
      </c>
      <c r="H161">
        <f>COUNTIFS(Data!$D$2:$D$66, "AGI", Data!$H$2:$H$66, "&gt;1999", Data!$M$2:$M$66, "&lt;"&amp;'Cumulative distributions'!$A161)/COUNTIFS(Data!$M$2:$M$66, "&gt;0", Data!$D$2:$D$66, "AGI", Data!$H$2:$H$66, "&gt;1999")</f>
        <v>1</v>
      </c>
      <c r="I161">
        <f>COUNTIFS(Data!$D$2:$D$66, "Futurist", Data!$H$2:$H$66, "&lt;2000", Data!$M$2:$M$66, "&lt;"&amp;'Cumulative distributions'!$A161)/COUNTIFS(Data!$M$2:$M$66, "&gt;0", Data!$D$2:$D$66, "Futurist", Data!$H$2:$H$66, "&lt;2000")</f>
        <v>0.75</v>
      </c>
      <c r="J161">
        <f>COUNTIFS(Data!$D$2:$D$66, "Futurist", Data!$H$2:$H$66, "&gt;1999", Data!$M$2:$M$66, "&lt;"&amp;'Cumulative distributions'!$A161)/COUNTIFS(Data!$M$2:$M$66, "&gt;0", Data!$D$2:$D$66, "Futurist", Data!$H$2:$H$66, "&gt;1999")</f>
        <v>0.8571428571428571</v>
      </c>
      <c r="K161">
        <f>COUNTIFS(Data!$D$2:$D$66, "Other", Data!$H$2:$H$66, "&lt;2000", Data!$M$2:$M$66, "&lt;"&amp;'Cumulative distributions'!$A161)/COUNTIFS(Data!$M$2:$M$66, "&gt;0", Data!$D$2:$D$66, "Other", Data!$H$2:$H$66, "&lt;2000")</f>
        <v>1</v>
      </c>
      <c r="L161">
        <f>COUNTIFS(Data!$D$2:$D$66, "Other", Data!$H$2:$H$66, "&gt;1999", Data!$M$2:$M$66, "&lt;"&amp;'Cumulative distributions'!$A161)/COUNTIFS(Data!$M$2:$M$66, "&gt;0", Data!$D$2:$D$66, "Other", Data!$H$2:$H$66, "&gt;1999")</f>
        <v>0.8</v>
      </c>
      <c r="N161">
        <f>COUNTIFS(Data!$D$2:$D$66, "AGI", Data!$M$2:$M$66, "&lt;"&amp;'Cumulative distributions'!$A161)/COUNTIFS(Data!$M$2:$M$66, "&gt;0", Data!$D$2:$D$66, "AGI")</f>
        <v>1</v>
      </c>
      <c r="O161">
        <f>COUNTIFS(Data!$D$2:$D$66, "AI", Data!$M$2:$M$66, "&lt;"&amp;'Cumulative distributions'!$A161)/COUNTIFS(Data!$M$2:$M$66, "&gt;0", Data!$D$2:$D$66, "AI")</f>
        <v>0.95454545454545459</v>
      </c>
      <c r="P161">
        <f>COUNTIFS(Data!$D$2:$D$66, "Futurist", Data!$M$2:$M$66, "&lt;"&amp;'Cumulative distributions'!$A161)/COUNTIFS(Data!$M$2:$M$66, "&gt;0", Data!$D$2:$D$66, "Futurist")</f>
        <v>0.8</v>
      </c>
      <c r="Q161">
        <f>COUNTIFS(Data!$D$2:$D$66, "Other", Data!$M$2:$M$66, "&lt;"&amp;'Cumulative distributions'!$A161)/COUNTIFS(Data!$M$2:$M$66, "&gt;0", Data!$D$2:$D$66, "Other")</f>
        <v>0.875</v>
      </c>
      <c r="S161">
        <f>COUNTIFS(Data!$H$2:$H$66, "&lt;2000", Data!$M$2:$M$66, "&lt;"&amp;'Cumulative distributions'!$A161)/COUNTIFS(Data!$M$2:$M$66, "&gt;0", Data!$H$2:$H$66, "&lt;2000")</f>
        <v>0.88888888888888884</v>
      </c>
      <c r="T161">
        <f>COUNTIFS(Data!$H$2:$H$66, "&gt;1999", Data!$M$2:$M$66, "&lt;"&amp;'Cumulative distributions'!$A161)/COUNTIFS(Data!$M$2:$M$66, "&gt;0", Data!$H$2:$H$66, "&gt;1999")</f>
        <v>0.92500000000000004</v>
      </c>
      <c r="V161">
        <f>COUNTIFS(Data!$AD$2:$AD$66, 1, Data!$H$2:$H$66, "&gt;1999", Data!$M$2:$M$66, "&lt;"&amp;'Cumulative distributions'!$A161)/COUNTIFS(Data!$M$2:$M$66, "&gt;0", Data!$AD$2:$AD$66, 1, Data!$H$2:$H$66, "&gt;1999")</f>
        <v>0.95454545454545459</v>
      </c>
      <c r="W161">
        <f>COUNTIFS(Data!$AD$2:$AD$66, 0, Data!$H$2:$H$66, "&gt;1999", Data!$M$2:$M$66, "&lt;"&amp;'Cumulative distributions'!$A161)/COUNTIFS(Data!$M$2:$M$66, "&gt;0", Data!$AD$2:$AD$66, 0, Data!$H$2:$H$66, "&gt;1999")</f>
        <v>0.90909090909090906</v>
      </c>
      <c r="AH161">
        <f t="shared" si="2"/>
        <v>2026</v>
      </c>
    </row>
    <row r="162" spans="1:34">
      <c r="A162">
        <v>2120</v>
      </c>
      <c r="B162">
        <f>COUNTIF(Data!$M$2:$M$66, "&lt;" &amp; A162)/COUNT(Data!$M$2:$M$66)</f>
        <v>0.91379310344827591</v>
      </c>
      <c r="C162">
        <f>COUNTIF(Data!$L$2:$L$66, "&lt;" &amp; A162)/COUNT(Data!$L$2:$L$66)</f>
        <v>0.90566037735849059</v>
      </c>
      <c r="E162">
        <f>COUNTIFS(Data!$D$2:$D$66, "AI", Data!$H$2:$H$66, "&lt;2000", Data!$M$2:$M$66, "&lt;"&amp;'Cumulative distributions'!$A162)/COUNTIFS(Data!$M$2:$M$66, "&gt;0", Data!$D$2:$D$66, "AI", Data!$H$2:$H$66, "&lt;2000")</f>
        <v>1</v>
      </c>
      <c r="F162">
        <f>COUNTIFS(Data!$D$2:$D$66, "AI", Data!$H$2:$H$66, "&gt;1999", Data!$M$2:$M$66, "&lt;"&amp;'Cumulative distributions'!$A162)/COUNTIFS(Data!$M$2:$M$66, "&gt;0", Data!$D$2:$D$66, "AI", Data!$H$2:$H$66, "&gt;1999")</f>
        <v>0.93333333333333335</v>
      </c>
      <c r="G162" t="e">
        <f>COUNTIFS(Data!$D$2:$D$66, "AGI", Data!$H$2:$H$66, "&lt;2000", Data!$M$2:$M$66, "&lt;"&amp;'Cumulative distributions'!$A162)/COUNTIFS(Data!$M$2:$M$66, "&gt;0", Data!$D$2:$D$66, "AGI", Data!$H$2:$H$66, "&lt;2000")</f>
        <v>#DIV/0!</v>
      </c>
      <c r="H162">
        <f>COUNTIFS(Data!$D$2:$D$66, "AGI", Data!$H$2:$H$66, "&gt;1999", Data!$M$2:$M$66, "&lt;"&amp;'Cumulative distributions'!$A162)/COUNTIFS(Data!$M$2:$M$66, "&gt;0", Data!$D$2:$D$66, "AGI", Data!$H$2:$H$66, "&gt;1999")</f>
        <v>1</v>
      </c>
      <c r="I162">
        <f>COUNTIFS(Data!$D$2:$D$66, "Futurist", Data!$H$2:$H$66, "&lt;2000", Data!$M$2:$M$66, "&lt;"&amp;'Cumulative distributions'!$A162)/COUNTIFS(Data!$M$2:$M$66, "&gt;0", Data!$D$2:$D$66, "Futurist", Data!$H$2:$H$66, "&lt;2000")</f>
        <v>0.75</v>
      </c>
      <c r="J162">
        <f>COUNTIFS(Data!$D$2:$D$66, "Futurist", Data!$H$2:$H$66, "&gt;1999", Data!$M$2:$M$66, "&lt;"&amp;'Cumulative distributions'!$A162)/COUNTIFS(Data!$M$2:$M$66, "&gt;0", Data!$D$2:$D$66, "Futurist", Data!$H$2:$H$66, "&gt;1999")</f>
        <v>0.8571428571428571</v>
      </c>
      <c r="K162">
        <f>COUNTIFS(Data!$D$2:$D$66, "Other", Data!$H$2:$H$66, "&lt;2000", Data!$M$2:$M$66, "&lt;"&amp;'Cumulative distributions'!$A162)/COUNTIFS(Data!$M$2:$M$66, "&gt;0", Data!$D$2:$D$66, "Other", Data!$H$2:$H$66, "&lt;2000")</f>
        <v>1</v>
      </c>
      <c r="L162">
        <f>COUNTIFS(Data!$D$2:$D$66, "Other", Data!$H$2:$H$66, "&gt;1999", Data!$M$2:$M$66, "&lt;"&amp;'Cumulative distributions'!$A162)/COUNTIFS(Data!$M$2:$M$66, "&gt;0", Data!$D$2:$D$66, "Other", Data!$H$2:$H$66, "&gt;1999")</f>
        <v>0.8</v>
      </c>
      <c r="N162">
        <f>COUNTIFS(Data!$D$2:$D$66, "AGI", Data!$M$2:$M$66, "&lt;"&amp;'Cumulative distributions'!$A162)/COUNTIFS(Data!$M$2:$M$66, "&gt;0", Data!$D$2:$D$66, "AGI")</f>
        <v>1</v>
      </c>
      <c r="O162">
        <f>COUNTIFS(Data!$D$2:$D$66, "AI", Data!$M$2:$M$66, "&lt;"&amp;'Cumulative distributions'!$A162)/COUNTIFS(Data!$M$2:$M$66, "&gt;0", Data!$D$2:$D$66, "AI")</f>
        <v>0.95454545454545459</v>
      </c>
      <c r="P162">
        <f>COUNTIFS(Data!$D$2:$D$66, "Futurist", Data!$M$2:$M$66, "&lt;"&amp;'Cumulative distributions'!$A162)/COUNTIFS(Data!$M$2:$M$66, "&gt;0", Data!$D$2:$D$66, "Futurist")</f>
        <v>0.8</v>
      </c>
      <c r="Q162">
        <f>COUNTIFS(Data!$D$2:$D$66, "Other", Data!$M$2:$M$66, "&lt;"&amp;'Cumulative distributions'!$A162)/COUNTIFS(Data!$M$2:$M$66, "&gt;0", Data!$D$2:$D$66, "Other")</f>
        <v>0.875</v>
      </c>
      <c r="S162">
        <f>COUNTIFS(Data!$H$2:$H$66, "&lt;2000", Data!$M$2:$M$66, "&lt;"&amp;'Cumulative distributions'!$A162)/COUNTIFS(Data!$M$2:$M$66, "&gt;0", Data!$H$2:$H$66, "&lt;2000")</f>
        <v>0.88888888888888884</v>
      </c>
      <c r="T162">
        <f>COUNTIFS(Data!$H$2:$H$66, "&gt;1999", Data!$M$2:$M$66, "&lt;"&amp;'Cumulative distributions'!$A162)/COUNTIFS(Data!$M$2:$M$66, "&gt;0", Data!$H$2:$H$66, "&gt;1999")</f>
        <v>0.92500000000000004</v>
      </c>
      <c r="V162">
        <f>COUNTIFS(Data!$AD$2:$AD$66, 1, Data!$H$2:$H$66, "&gt;1999", Data!$M$2:$M$66, "&lt;"&amp;'Cumulative distributions'!$A162)/COUNTIFS(Data!$M$2:$M$66, "&gt;0", Data!$AD$2:$AD$66, 1, Data!$H$2:$H$66, "&gt;1999")</f>
        <v>0.95454545454545459</v>
      </c>
      <c r="W162">
        <f>COUNTIFS(Data!$AD$2:$AD$66, 0, Data!$H$2:$H$66, "&gt;1999", Data!$M$2:$M$66, "&lt;"&amp;'Cumulative distributions'!$A162)/COUNTIFS(Data!$M$2:$M$66, "&gt;0", Data!$AD$2:$AD$66, 0, Data!$H$2:$H$66, "&gt;1999")</f>
        <v>0.90909090909090906</v>
      </c>
      <c r="AH162">
        <f t="shared" si="2"/>
        <v>2026</v>
      </c>
    </row>
    <row r="163" spans="1:34">
      <c r="A163">
        <v>2121</v>
      </c>
      <c r="B163">
        <f>COUNTIF(Data!$M$2:$M$66, "&lt;" &amp; A163)/COUNT(Data!$M$2:$M$66)</f>
        <v>0.91379310344827591</v>
      </c>
      <c r="C163">
        <f>COUNTIF(Data!$L$2:$L$66, "&lt;" &amp; A163)/COUNT(Data!$L$2:$L$66)</f>
        <v>0.90566037735849059</v>
      </c>
      <c r="E163">
        <f>COUNTIFS(Data!$D$2:$D$66, "AI", Data!$H$2:$H$66, "&lt;2000", Data!$M$2:$M$66, "&lt;"&amp;'Cumulative distributions'!$A163)/COUNTIFS(Data!$M$2:$M$66, "&gt;0", Data!$D$2:$D$66, "AI", Data!$H$2:$H$66, "&lt;2000")</f>
        <v>1</v>
      </c>
      <c r="F163">
        <f>COUNTIFS(Data!$D$2:$D$66, "AI", Data!$H$2:$H$66, "&gt;1999", Data!$M$2:$M$66, "&lt;"&amp;'Cumulative distributions'!$A163)/COUNTIFS(Data!$M$2:$M$66, "&gt;0", Data!$D$2:$D$66, "AI", Data!$H$2:$H$66, "&gt;1999")</f>
        <v>0.93333333333333335</v>
      </c>
      <c r="G163" t="e">
        <f>COUNTIFS(Data!$D$2:$D$66, "AGI", Data!$H$2:$H$66, "&lt;2000", Data!$M$2:$M$66, "&lt;"&amp;'Cumulative distributions'!$A163)/COUNTIFS(Data!$M$2:$M$66, "&gt;0", Data!$D$2:$D$66, "AGI", Data!$H$2:$H$66, "&lt;2000")</f>
        <v>#DIV/0!</v>
      </c>
      <c r="H163">
        <f>COUNTIFS(Data!$D$2:$D$66, "AGI", Data!$H$2:$H$66, "&gt;1999", Data!$M$2:$M$66, "&lt;"&amp;'Cumulative distributions'!$A163)/COUNTIFS(Data!$M$2:$M$66, "&gt;0", Data!$D$2:$D$66, "AGI", Data!$H$2:$H$66, "&gt;1999")</f>
        <v>1</v>
      </c>
      <c r="I163">
        <f>COUNTIFS(Data!$D$2:$D$66, "Futurist", Data!$H$2:$H$66, "&lt;2000", Data!$M$2:$M$66, "&lt;"&amp;'Cumulative distributions'!$A163)/COUNTIFS(Data!$M$2:$M$66, "&gt;0", Data!$D$2:$D$66, "Futurist", Data!$H$2:$H$66, "&lt;2000")</f>
        <v>0.75</v>
      </c>
      <c r="J163">
        <f>COUNTIFS(Data!$D$2:$D$66, "Futurist", Data!$H$2:$H$66, "&gt;1999", Data!$M$2:$M$66, "&lt;"&amp;'Cumulative distributions'!$A163)/COUNTIFS(Data!$M$2:$M$66, "&gt;0", Data!$D$2:$D$66, "Futurist", Data!$H$2:$H$66, "&gt;1999")</f>
        <v>0.8571428571428571</v>
      </c>
      <c r="K163">
        <f>COUNTIFS(Data!$D$2:$D$66, "Other", Data!$H$2:$H$66, "&lt;2000", Data!$M$2:$M$66, "&lt;"&amp;'Cumulative distributions'!$A163)/COUNTIFS(Data!$M$2:$M$66, "&gt;0", Data!$D$2:$D$66, "Other", Data!$H$2:$H$66, "&lt;2000")</f>
        <v>1</v>
      </c>
      <c r="L163">
        <f>COUNTIFS(Data!$D$2:$D$66, "Other", Data!$H$2:$H$66, "&gt;1999", Data!$M$2:$M$66, "&lt;"&amp;'Cumulative distributions'!$A163)/COUNTIFS(Data!$M$2:$M$66, "&gt;0", Data!$D$2:$D$66, "Other", Data!$H$2:$H$66, "&gt;1999")</f>
        <v>0.8</v>
      </c>
      <c r="N163">
        <f>COUNTIFS(Data!$D$2:$D$66, "AGI", Data!$M$2:$M$66, "&lt;"&amp;'Cumulative distributions'!$A163)/COUNTIFS(Data!$M$2:$M$66, "&gt;0", Data!$D$2:$D$66, "AGI")</f>
        <v>1</v>
      </c>
      <c r="O163">
        <f>COUNTIFS(Data!$D$2:$D$66, "AI", Data!$M$2:$M$66, "&lt;"&amp;'Cumulative distributions'!$A163)/COUNTIFS(Data!$M$2:$M$66, "&gt;0", Data!$D$2:$D$66, "AI")</f>
        <v>0.95454545454545459</v>
      </c>
      <c r="P163">
        <f>COUNTIFS(Data!$D$2:$D$66, "Futurist", Data!$M$2:$M$66, "&lt;"&amp;'Cumulative distributions'!$A163)/COUNTIFS(Data!$M$2:$M$66, "&gt;0", Data!$D$2:$D$66, "Futurist")</f>
        <v>0.8</v>
      </c>
      <c r="Q163">
        <f>COUNTIFS(Data!$D$2:$D$66, "Other", Data!$M$2:$M$66, "&lt;"&amp;'Cumulative distributions'!$A163)/COUNTIFS(Data!$M$2:$M$66, "&gt;0", Data!$D$2:$D$66, "Other")</f>
        <v>0.875</v>
      </c>
      <c r="S163">
        <f>COUNTIFS(Data!$H$2:$H$66, "&lt;2000", Data!$M$2:$M$66, "&lt;"&amp;'Cumulative distributions'!$A163)/COUNTIFS(Data!$M$2:$M$66, "&gt;0", Data!$H$2:$H$66, "&lt;2000")</f>
        <v>0.88888888888888884</v>
      </c>
      <c r="T163">
        <f>COUNTIFS(Data!$H$2:$H$66, "&gt;1999", Data!$M$2:$M$66, "&lt;"&amp;'Cumulative distributions'!$A163)/COUNTIFS(Data!$M$2:$M$66, "&gt;0", Data!$H$2:$H$66, "&gt;1999")</f>
        <v>0.92500000000000004</v>
      </c>
      <c r="V163">
        <f>COUNTIFS(Data!$AD$2:$AD$66, 1, Data!$H$2:$H$66, "&gt;1999", Data!$M$2:$M$66, "&lt;"&amp;'Cumulative distributions'!$A163)/COUNTIFS(Data!$M$2:$M$66, "&gt;0", Data!$AD$2:$AD$66, 1, Data!$H$2:$H$66, "&gt;1999")</f>
        <v>0.95454545454545459</v>
      </c>
      <c r="W163">
        <f>COUNTIFS(Data!$AD$2:$AD$66, 0, Data!$H$2:$H$66, "&gt;1999", Data!$M$2:$M$66, "&lt;"&amp;'Cumulative distributions'!$A163)/COUNTIFS(Data!$M$2:$M$66, "&gt;0", Data!$AD$2:$AD$66, 0, Data!$H$2:$H$66, "&gt;1999")</f>
        <v>0.90909090909090906</v>
      </c>
      <c r="AH163">
        <f t="shared" si="2"/>
        <v>2026</v>
      </c>
    </row>
    <row r="164" spans="1:34">
      <c r="A164">
        <v>2122</v>
      </c>
      <c r="B164">
        <f>COUNTIF(Data!$M$2:$M$66, "&lt;" &amp; A164)/COUNT(Data!$M$2:$M$66)</f>
        <v>0.91379310344827591</v>
      </c>
      <c r="C164">
        <f>COUNTIF(Data!$L$2:$L$66, "&lt;" &amp; A164)/COUNT(Data!$L$2:$L$66)</f>
        <v>0.90566037735849059</v>
      </c>
      <c r="E164">
        <f>COUNTIFS(Data!$D$2:$D$66, "AI", Data!$H$2:$H$66, "&lt;2000", Data!$M$2:$M$66, "&lt;"&amp;'Cumulative distributions'!$A164)/COUNTIFS(Data!$M$2:$M$66, "&gt;0", Data!$D$2:$D$66, "AI", Data!$H$2:$H$66, "&lt;2000")</f>
        <v>1</v>
      </c>
      <c r="F164">
        <f>COUNTIFS(Data!$D$2:$D$66, "AI", Data!$H$2:$H$66, "&gt;1999", Data!$M$2:$M$66, "&lt;"&amp;'Cumulative distributions'!$A164)/COUNTIFS(Data!$M$2:$M$66, "&gt;0", Data!$D$2:$D$66, "AI", Data!$H$2:$H$66, "&gt;1999")</f>
        <v>0.93333333333333335</v>
      </c>
      <c r="G164" t="e">
        <f>COUNTIFS(Data!$D$2:$D$66, "AGI", Data!$H$2:$H$66, "&lt;2000", Data!$M$2:$M$66, "&lt;"&amp;'Cumulative distributions'!$A164)/COUNTIFS(Data!$M$2:$M$66, "&gt;0", Data!$D$2:$D$66, "AGI", Data!$H$2:$H$66, "&lt;2000")</f>
        <v>#DIV/0!</v>
      </c>
      <c r="H164">
        <f>COUNTIFS(Data!$D$2:$D$66, "AGI", Data!$H$2:$H$66, "&gt;1999", Data!$M$2:$M$66, "&lt;"&amp;'Cumulative distributions'!$A164)/COUNTIFS(Data!$M$2:$M$66, "&gt;0", Data!$D$2:$D$66, "AGI", Data!$H$2:$H$66, "&gt;1999")</f>
        <v>1</v>
      </c>
      <c r="I164">
        <f>COUNTIFS(Data!$D$2:$D$66, "Futurist", Data!$H$2:$H$66, "&lt;2000", Data!$M$2:$M$66, "&lt;"&amp;'Cumulative distributions'!$A164)/COUNTIFS(Data!$M$2:$M$66, "&gt;0", Data!$D$2:$D$66, "Futurist", Data!$H$2:$H$66, "&lt;2000")</f>
        <v>0.75</v>
      </c>
      <c r="J164">
        <f>COUNTIFS(Data!$D$2:$D$66, "Futurist", Data!$H$2:$H$66, "&gt;1999", Data!$M$2:$M$66, "&lt;"&amp;'Cumulative distributions'!$A164)/COUNTIFS(Data!$M$2:$M$66, "&gt;0", Data!$D$2:$D$66, "Futurist", Data!$H$2:$H$66, "&gt;1999")</f>
        <v>0.8571428571428571</v>
      </c>
      <c r="K164">
        <f>COUNTIFS(Data!$D$2:$D$66, "Other", Data!$H$2:$H$66, "&lt;2000", Data!$M$2:$M$66, "&lt;"&amp;'Cumulative distributions'!$A164)/COUNTIFS(Data!$M$2:$M$66, "&gt;0", Data!$D$2:$D$66, "Other", Data!$H$2:$H$66, "&lt;2000")</f>
        <v>1</v>
      </c>
      <c r="L164">
        <f>COUNTIFS(Data!$D$2:$D$66, "Other", Data!$H$2:$H$66, "&gt;1999", Data!$M$2:$M$66, "&lt;"&amp;'Cumulative distributions'!$A164)/COUNTIFS(Data!$M$2:$M$66, "&gt;0", Data!$D$2:$D$66, "Other", Data!$H$2:$H$66, "&gt;1999")</f>
        <v>0.8</v>
      </c>
      <c r="N164">
        <f>COUNTIFS(Data!$D$2:$D$66, "AGI", Data!$M$2:$M$66, "&lt;"&amp;'Cumulative distributions'!$A164)/COUNTIFS(Data!$M$2:$M$66, "&gt;0", Data!$D$2:$D$66, "AGI")</f>
        <v>1</v>
      </c>
      <c r="O164">
        <f>COUNTIFS(Data!$D$2:$D$66, "AI", Data!$M$2:$M$66, "&lt;"&amp;'Cumulative distributions'!$A164)/COUNTIFS(Data!$M$2:$M$66, "&gt;0", Data!$D$2:$D$66, "AI")</f>
        <v>0.95454545454545459</v>
      </c>
      <c r="P164">
        <f>COUNTIFS(Data!$D$2:$D$66, "Futurist", Data!$M$2:$M$66, "&lt;"&amp;'Cumulative distributions'!$A164)/COUNTIFS(Data!$M$2:$M$66, "&gt;0", Data!$D$2:$D$66, "Futurist")</f>
        <v>0.8</v>
      </c>
      <c r="Q164">
        <f>COUNTIFS(Data!$D$2:$D$66, "Other", Data!$M$2:$M$66, "&lt;"&amp;'Cumulative distributions'!$A164)/COUNTIFS(Data!$M$2:$M$66, "&gt;0", Data!$D$2:$D$66, "Other")</f>
        <v>0.875</v>
      </c>
      <c r="S164">
        <f>COUNTIFS(Data!$H$2:$H$66, "&lt;2000", Data!$M$2:$M$66, "&lt;"&amp;'Cumulative distributions'!$A164)/COUNTIFS(Data!$M$2:$M$66, "&gt;0", Data!$H$2:$H$66, "&lt;2000")</f>
        <v>0.88888888888888884</v>
      </c>
      <c r="T164">
        <f>COUNTIFS(Data!$H$2:$H$66, "&gt;1999", Data!$M$2:$M$66, "&lt;"&amp;'Cumulative distributions'!$A164)/COUNTIFS(Data!$M$2:$M$66, "&gt;0", Data!$H$2:$H$66, "&gt;1999")</f>
        <v>0.92500000000000004</v>
      </c>
      <c r="V164">
        <f>COUNTIFS(Data!$AD$2:$AD$66, 1, Data!$H$2:$H$66, "&gt;1999", Data!$M$2:$M$66, "&lt;"&amp;'Cumulative distributions'!$A164)/COUNTIFS(Data!$M$2:$M$66, "&gt;0", Data!$AD$2:$AD$66, 1, Data!$H$2:$H$66, "&gt;1999")</f>
        <v>0.95454545454545459</v>
      </c>
      <c r="W164">
        <f>COUNTIFS(Data!$AD$2:$AD$66, 0, Data!$H$2:$H$66, "&gt;1999", Data!$M$2:$M$66, "&lt;"&amp;'Cumulative distributions'!$A164)/COUNTIFS(Data!$M$2:$M$66, "&gt;0", Data!$AD$2:$AD$66, 0, Data!$H$2:$H$66, "&gt;1999")</f>
        <v>0.90909090909090906</v>
      </c>
      <c r="AH164">
        <f t="shared" si="2"/>
        <v>2026</v>
      </c>
    </row>
    <row r="165" spans="1:34">
      <c r="A165">
        <v>2123</v>
      </c>
      <c r="B165">
        <f>COUNTIF(Data!$M$2:$M$66, "&lt;" &amp; A165)/COUNT(Data!$M$2:$M$66)</f>
        <v>0.91379310344827591</v>
      </c>
      <c r="C165">
        <f>COUNTIF(Data!$L$2:$L$66, "&lt;" &amp; A165)/COUNT(Data!$L$2:$L$66)</f>
        <v>0.90566037735849059</v>
      </c>
      <c r="E165">
        <f>COUNTIFS(Data!$D$2:$D$66, "AI", Data!$H$2:$H$66, "&lt;2000", Data!$M$2:$M$66, "&lt;"&amp;'Cumulative distributions'!$A165)/COUNTIFS(Data!$M$2:$M$66, "&gt;0", Data!$D$2:$D$66, "AI", Data!$H$2:$H$66, "&lt;2000")</f>
        <v>1</v>
      </c>
      <c r="F165">
        <f>COUNTIFS(Data!$D$2:$D$66, "AI", Data!$H$2:$H$66, "&gt;1999", Data!$M$2:$M$66, "&lt;"&amp;'Cumulative distributions'!$A165)/COUNTIFS(Data!$M$2:$M$66, "&gt;0", Data!$D$2:$D$66, "AI", Data!$H$2:$H$66, "&gt;1999")</f>
        <v>0.93333333333333335</v>
      </c>
      <c r="G165" t="e">
        <f>COUNTIFS(Data!$D$2:$D$66, "AGI", Data!$H$2:$H$66, "&lt;2000", Data!$M$2:$M$66, "&lt;"&amp;'Cumulative distributions'!$A165)/COUNTIFS(Data!$M$2:$M$66, "&gt;0", Data!$D$2:$D$66, "AGI", Data!$H$2:$H$66, "&lt;2000")</f>
        <v>#DIV/0!</v>
      </c>
      <c r="H165">
        <f>COUNTIFS(Data!$D$2:$D$66, "AGI", Data!$H$2:$H$66, "&gt;1999", Data!$M$2:$M$66, "&lt;"&amp;'Cumulative distributions'!$A165)/COUNTIFS(Data!$M$2:$M$66, "&gt;0", Data!$D$2:$D$66, "AGI", Data!$H$2:$H$66, "&gt;1999")</f>
        <v>1</v>
      </c>
      <c r="I165">
        <f>COUNTIFS(Data!$D$2:$D$66, "Futurist", Data!$H$2:$H$66, "&lt;2000", Data!$M$2:$M$66, "&lt;"&amp;'Cumulative distributions'!$A165)/COUNTIFS(Data!$M$2:$M$66, "&gt;0", Data!$D$2:$D$66, "Futurist", Data!$H$2:$H$66, "&lt;2000")</f>
        <v>0.75</v>
      </c>
      <c r="J165">
        <f>COUNTIFS(Data!$D$2:$D$66, "Futurist", Data!$H$2:$H$66, "&gt;1999", Data!$M$2:$M$66, "&lt;"&amp;'Cumulative distributions'!$A165)/COUNTIFS(Data!$M$2:$M$66, "&gt;0", Data!$D$2:$D$66, "Futurist", Data!$H$2:$H$66, "&gt;1999")</f>
        <v>0.8571428571428571</v>
      </c>
      <c r="K165">
        <f>COUNTIFS(Data!$D$2:$D$66, "Other", Data!$H$2:$H$66, "&lt;2000", Data!$M$2:$M$66, "&lt;"&amp;'Cumulative distributions'!$A165)/COUNTIFS(Data!$M$2:$M$66, "&gt;0", Data!$D$2:$D$66, "Other", Data!$H$2:$H$66, "&lt;2000")</f>
        <v>1</v>
      </c>
      <c r="L165">
        <f>COUNTIFS(Data!$D$2:$D$66, "Other", Data!$H$2:$H$66, "&gt;1999", Data!$M$2:$M$66, "&lt;"&amp;'Cumulative distributions'!$A165)/COUNTIFS(Data!$M$2:$M$66, "&gt;0", Data!$D$2:$D$66, "Other", Data!$H$2:$H$66, "&gt;1999")</f>
        <v>0.8</v>
      </c>
      <c r="N165">
        <f>COUNTIFS(Data!$D$2:$D$66, "AGI", Data!$M$2:$M$66, "&lt;"&amp;'Cumulative distributions'!$A165)/COUNTIFS(Data!$M$2:$M$66, "&gt;0", Data!$D$2:$D$66, "AGI")</f>
        <v>1</v>
      </c>
      <c r="O165">
        <f>COUNTIFS(Data!$D$2:$D$66, "AI", Data!$M$2:$M$66, "&lt;"&amp;'Cumulative distributions'!$A165)/COUNTIFS(Data!$M$2:$M$66, "&gt;0", Data!$D$2:$D$66, "AI")</f>
        <v>0.95454545454545459</v>
      </c>
      <c r="P165">
        <f>COUNTIFS(Data!$D$2:$D$66, "Futurist", Data!$M$2:$M$66, "&lt;"&amp;'Cumulative distributions'!$A165)/COUNTIFS(Data!$M$2:$M$66, "&gt;0", Data!$D$2:$D$66, "Futurist")</f>
        <v>0.8</v>
      </c>
      <c r="Q165">
        <f>COUNTIFS(Data!$D$2:$D$66, "Other", Data!$M$2:$M$66, "&lt;"&amp;'Cumulative distributions'!$A165)/COUNTIFS(Data!$M$2:$M$66, "&gt;0", Data!$D$2:$D$66, "Other")</f>
        <v>0.875</v>
      </c>
      <c r="S165">
        <f>COUNTIFS(Data!$H$2:$H$66, "&lt;2000", Data!$M$2:$M$66, "&lt;"&amp;'Cumulative distributions'!$A165)/COUNTIFS(Data!$M$2:$M$66, "&gt;0", Data!$H$2:$H$66, "&lt;2000")</f>
        <v>0.88888888888888884</v>
      </c>
      <c r="T165">
        <f>COUNTIFS(Data!$H$2:$H$66, "&gt;1999", Data!$M$2:$M$66, "&lt;"&amp;'Cumulative distributions'!$A165)/COUNTIFS(Data!$M$2:$M$66, "&gt;0", Data!$H$2:$H$66, "&gt;1999")</f>
        <v>0.92500000000000004</v>
      </c>
      <c r="V165">
        <f>COUNTIFS(Data!$AD$2:$AD$66, 1, Data!$H$2:$H$66, "&gt;1999", Data!$M$2:$M$66, "&lt;"&amp;'Cumulative distributions'!$A165)/COUNTIFS(Data!$M$2:$M$66, "&gt;0", Data!$AD$2:$AD$66, 1, Data!$H$2:$H$66, "&gt;1999")</f>
        <v>0.95454545454545459</v>
      </c>
      <c r="W165">
        <f>COUNTIFS(Data!$AD$2:$AD$66, 0, Data!$H$2:$H$66, "&gt;1999", Data!$M$2:$M$66, "&lt;"&amp;'Cumulative distributions'!$A165)/COUNTIFS(Data!$M$2:$M$66, "&gt;0", Data!$AD$2:$AD$66, 0, Data!$H$2:$H$66, "&gt;1999")</f>
        <v>0.90909090909090906</v>
      </c>
      <c r="AH165">
        <f t="shared" si="2"/>
        <v>2026</v>
      </c>
    </row>
    <row r="166" spans="1:34">
      <c r="A166">
        <v>2124</v>
      </c>
      <c r="B166">
        <f>COUNTIF(Data!$M$2:$M$66, "&lt;" &amp; A166)/COUNT(Data!$M$2:$M$66)</f>
        <v>0.91379310344827591</v>
      </c>
      <c r="C166">
        <f>COUNTIF(Data!$L$2:$L$66, "&lt;" &amp; A166)/COUNT(Data!$L$2:$L$66)</f>
        <v>0.90566037735849059</v>
      </c>
      <c r="E166">
        <f>COUNTIFS(Data!$D$2:$D$66, "AI", Data!$H$2:$H$66, "&lt;2000", Data!$M$2:$M$66, "&lt;"&amp;'Cumulative distributions'!$A166)/COUNTIFS(Data!$M$2:$M$66, "&gt;0", Data!$D$2:$D$66, "AI", Data!$H$2:$H$66, "&lt;2000")</f>
        <v>1</v>
      </c>
      <c r="F166">
        <f>COUNTIFS(Data!$D$2:$D$66, "AI", Data!$H$2:$H$66, "&gt;1999", Data!$M$2:$M$66, "&lt;"&amp;'Cumulative distributions'!$A166)/COUNTIFS(Data!$M$2:$M$66, "&gt;0", Data!$D$2:$D$66, "AI", Data!$H$2:$H$66, "&gt;1999")</f>
        <v>0.93333333333333335</v>
      </c>
      <c r="G166" t="e">
        <f>COUNTIFS(Data!$D$2:$D$66, "AGI", Data!$H$2:$H$66, "&lt;2000", Data!$M$2:$M$66, "&lt;"&amp;'Cumulative distributions'!$A166)/COUNTIFS(Data!$M$2:$M$66, "&gt;0", Data!$D$2:$D$66, "AGI", Data!$H$2:$H$66, "&lt;2000")</f>
        <v>#DIV/0!</v>
      </c>
      <c r="H166">
        <f>COUNTIFS(Data!$D$2:$D$66, "AGI", Data!$H$2:$H$66, "&gt;1999", Data!$M$2:$M$66, "&lt;"&amp;'Cumulative distributions'!$A166)/COUNTIFS(Data!$M$2:$M$66, "&gt;0", Data!$D$2:$D$66, "AGI", Data!$H$2:$H$66, "&gt;1999")</f>
        <v>1</v>
      </c>
      <c r="I166">
        <f>COUNTIFS(Data!$D$2:$D$66, "Futurist", Data!$H$2:$H$66, "&lt;2000", Data!$M$2:$M$66, "&lt;"&amp;'Cumulative distributions'!$A166)/COUNTIFS(Data!$M$2:$M$66, "&gt;0", Data!$D$2:$D$66, "Futurist", Data!$H$2:$H$66, "&lt;2000")</f>
        <v>0.75</v>
      </c>
      <c r="J166">
        <f>COUNTIFS(Data!$D$2:$D$66, "Futurist", Data!$H$2:$H$66, "&gt;1999", Data!$M$2:$M$66, "&lt;"&amp;'Cumulative distributions'!$A166)/COUNTIFS(Data!$M$2:$M$66, "&gt;0", Data!$D$2:$D$66, "Futurist", Data!$H$2:$H$66, "&gt;1999")</f>
        <v>0.8571428571428571</v>
      </c>
      <c r="K166">
        <f>COUNTIFS(Data!$D$2:$D$66, "Other", Data!$H$2:$H$66, "&lt;2000", Data!$M$2:$M$66, "&lt;"&amp;'Cumulative distributions'!$A166)/COUNTIFS(Data!$M$2:$M$66, "&gt;0", Data!$D$2:$D$66, "Other", Data!$H$2:$H$66, "&lt;2000")</f>
        <v>1</v>
      </c>
      <c r="L166">
        <f>COUNTIFS(Data!$D$2:$D$66, "Other", Data!$H$2:$H$66, "&gt;1999", Data!$M$2:$M$66, "&lt;"&amp;'Cumulative distributions'!$A166)/COUNTIFS(Data!$M$2:$M$66, "&gt;0", Data!$D$2:$D$66, "Other", Data!$H$2:$H$66, "&gt;1999")</f>
        <v>0.8</v>
      </c>
      <c r="N166">
        <f>COUNTIFS(Data!$D$2:$D$66, "AGI", Data!$M$2:$M$66, "&lt;"&amp;'Cumulative distributions'!$A166)/COUNTIFS(Data!$M$2:$M$66, "&gt;0", Data!$D$2:$D$66, "AGI")</f>
        <v>1</v>
      </c>
      <c r="O166">
        <f>COUNTIFS(Data!$D$2:$D$66, "AI", Data!$M$2:$M$66, "&lt;"&amp;'Cumulative distributions'!$A166)/COUNTIFS(Data!$M$2:$M$66, "&gt;0", Data!$D$2:$D$66, "AI")</f>
        <v>0.95454545454545459</v>
      </c>
      <c r="P166">
        <f>COUNTIFS(Data!$D$2:$D$66, "Futurist", Data!$M$2:$M$66, "&lt;"&amp;'Cumulative distributions'!$A166)/COUNTIFS(Data!$M$2:$M$66, "&gt;0", Data!$D$2:$D$66, "Futurist")</f>
        <v>0.8</v>
      </c>
      <c r="Q166">
        <f>COUNTIFS(Data!$D$2:$D$66, "Other", Data!$M$2:$M$66, "&lt;"&amp;'Cumulative distributions'!$A166)/COUNTIFS(Data!$M$2:$M$66, "&gt;0", Data!$D$2:$D$66, "Other")</f>
        <v>0.875</v>
      </c>
      <c r="S166">
        <f>COUNTIFS(Data!$H$2:$H$66, "&lt;2000", Data!$M$2:$M$66, "&lt;"&amp;'Cumulative distributions'!$A166)/COUNTIFS(Data!$M$2:$M$66, "&gt;0", Data!$H$2:$H$66, "&lt;2000")</f>
        <v>0.88888888888888884</v>
      </c>
      <c r="T166">
        <f>COUNTIFS(Data!$H$2:$H$66, "&gt;1999", Data!$M$2:$M$66, "&lt;"&amp;'Cumulative distributions'!$A166)/COUNTIFS(Data!$M$2:$M$66, "&gt;0", Data!$H$2:$H$66, "&gt;1999")</f>
        <v>0.92500000000000004</v>
      </c>
      <c r="V166">
        <f>COUNTIFS(Data!$AD$2:$AD$66, 1, Data!$H$2:$H$66, "&gt;1999", Data!$M$2:$M$66, "&lt;"&amp;'Cumulative distributions'!$A166)/COUNTIFS(Data!$M$2:$M$66, "&gt;0", Data!$AD$2:$AD$66, 1, Data!$H$2:$H$66, "&gt;1999")</f>
        <v>0.95454545454545459</v>
      </c>
      <c r="W166">
        <f>COUNTIFS(Data!$AD$2:$AD$66, 0, Data!$H$2:$H$66, "&gt;1999", Data!$M$2:$M$66, "&lt;"&amp;'Cumulative distributions'!$A166)/COUNTIFS(Data!$M$2:$M$66, "&gt;0", Data!$AD$2:$AD$66, 0, Data!$H$2:$H$66, "&gt;1999")</f>
        <v>0.90909090909090906</v>
      </c>
      <c r="AH166">
        <f t="shared" si="2"/>
        <v>2026</v>
      </c>
    </row>
    <row r="167" spans="1:34">
      <c r="A167">
        <v>2125</v>
      </c>
      <c r="B167">
        <f>COUNTIF(Data!$M$2:$M$66, "&lt;" &amp; A167)/COUNT(Data!$M$2:$M$66)</f>
        <v>0.91379310344827591</v>
      </c>
      <c r="C167">
        <f>COUNTIF(Data!$L$2:$L$66, "&lt;" &amp; A167)/COUNT(Data!$L$2:$L$66)</f>
        <v>0.90566037735849059</v>
      </c>
      <c r="E167">
        <f>COUNTIFS(Data!$D$2:$D$66, "AI", Data!$H$2:$H$66, "&lt;2000", Data!$M$2:$M$66, "&lt;"&amp;'Cumulative distributions'!$A167)/COUNTIFS(Data!$M$2:$M$66, "&gt;0", Data!$D$2:$D$66, "AI", Data!$H$2:$H$66, "&lt;2000")</f>
        <v>1</v>
      </c>
      <c r="F167">
        <f>COUNTIFS(Data!$D$2:$D$66, "AI", Data!$H$2:$H$66, "&gt;1999", Data!$M$2:$M$66, "&lt;"&amp;'Cumulative distributions'!$A167)/COUNTIFS(Data!$M$2:$M$66, "&gt;0", Data!$D$2:$D$66, "AI", Data!$H$2:$H$66, "&gt;1999")</f>
        <v>0.93333333333333335</v>
      </c>
      <c r="G167" t="e">
        <f>COUNTIFS(Data!$D$2:$D$66, "AGI", Data!$H$2:$H$66, "&lt;2000", Data!$M$2:$M$66, "&lt;"&amp;'Cumulative distributions'!$A167)/COUNTIFS(Data!$M$2:$M$66, "&gt;0", Data!$D$2:$D$66, "AGI", Data!$H$2:$H$66, "&lt;2000")</f>
        <v>#DIV/0!</v>
      </c>
      <c r="H167">
        <f>COUNTIFS(Data!$D$2:$D$66, "AGI", Data!$H$2:$H$66, "&gt;1999", Data!$M$2:$M$66, "&lt;"&amp;'Cumulative distributions'!$A167)/COUNTIFS(Data!$M$2:$M$66, "&gt;0", Data!$D$2:$D$66, "AGI", Data!$H$2:$H$66, "&gt;1999")</f>
        <v>1</v>
      </c>
      <c r="I167">
        <f>COUNTIFS(Data!$D$2:$D$66, "Futurist", Data!$H$2:$H$66, "&lt;2000", Data!$M$2:$M$66, "&lt;"&amp;'Cumulative distributions'!$A167)/COUNTIFS(Data!$M$2:$M$66, "&gt;0", Data!$D$2:$D$66, "Futurist", Data!$H$2:$H$66, "&lt;2000")</f>
        <v>0.75</v>
      </c>
      <c r="J167">
        <f>COUNTIFS(Data!$D$2:$D$66, "Futurist", Data!$H$2:$H$66, "&gt;1999", Data!$M$2:$M$66, "&lt;"&amp;'Cumulative distributions'!$A167)/COUNTIFS(Data!$M$2:$M$66, "&gt;0", Data!$D$2:$D$66, "Futurist", Data!$H$2:$H$66, "&gt;1999")</f>
        <v>0.8571428571428571</v>
      </c>
      <c r="K167">
        <f>COUNTIFS(Data!$D$2:$D$66, "Other", Data!$H$2:$H$66, "&lt;2000", Data!$M$2:$M$66, "&lt;"&amp;'Cumulative distributions'!$A167)/COUNTIFS(Data!$M$2:$M$66, "&gt;0", Data!$D$2:$D$66, "Other", Data!$H$2:$H$66, "&lt;2000")</f>
        <v>1</v>
      </c>
      <c r="L167">
        <f>COUNTIFS(Data!$D$2:$D$66, "Other", Data!$H$2:$H$66, "&gt;1999", Data!$M$2:$M$66, "&lt;"&amp;'Cumulative distributions'!$A167)/COUNTIFS(Data!$M$2:$M$66, "&gt;0", Data!$D$2:$D$66, "Other", Data!$H$2:$H$66, "&gt;1999")</f>
        <v>0.8</v>
      </c>
      <c r="N167">
        <f>COUNTIFS(Data!$D$2:$D$66, "AGI", Data!$M$2:$M$66, "&lt;"&amp;'Cumulative distributions'!$A167)/COUNTIFS(Data!$M$2:$M$66, "&gt;0", Data!$D$2:$D$66, "AGI")</f>
        <v>1</v>
      </c>
      <c r="O167">
        <f>COUNTIFS(Data!$D$2:$D$66, "AI", Data!$M$2:$M$66, "&lt;"&amp;'Cumulative distributions'!$A167)/COUNTIFS(Data!$M$2:$M$66, "&gt;0", Data!$D$2:$D$66, "AI")</f>
        <v>0.95454545454545459</v>
      </c>
      <c r="P167">
        <f>COUNTIFS(Data!$D$2:$D$66, "Futurist", Data!$M$2:$M$66, "&lt;"&amp;'Cumulative distributions'!$A167)/COUNTIFS(Data!$M$2:$M$66, "&gt;0", Data!$D$2:$D$66, "Futurist")</f>
        <v>0.8</v>
      </c>
      <c r="Q167">
        <f>COUNTIFS(Data!$D$2:$D$66, "Other", Data!$M$2:$M$66, "&lt;"&amp;'Cumulative distributions'!$A167)/COUNTIFS(Data!$M$2:$M$66, "&gt;0", Data!$D$2:$D$66, "Other")</f>
        <v>0.875</v>
      </c>
      <c r="S167">
        <f>COUNTIFS(Data!$H$2:$H$66, "&lt;2000", Data!$M$2:$M$66, "&lt;"&amp;'Cumulative distributions'!$A167)/COUNTIFS(Data!$M$2:$M$66, "&gt;0", Data!$H$2:$H$66, "&lt;2000")</f>
        <v>0.88888888888888884</v>
      </c>
      <c r="T167">
        <f>COUNTIFS(Data!$H$2:$H$66, "&gt;1999", Data!$M$2:$M$66, "&lt;"&amp;'Cumulative distributions'!$A167)/COUNTIFS(Data!$M$2:$M$66, "&gt;0", Data!$H$2:$H$66, "&gt;1999")</f>
        <v>0.92500000000000004</v>
      </c>
      <c r="V167">
        <f>COUNTIFS(Data!$AD$2:$AD$66, 1, Data!$H$2:$H$66, "&gt;1999", Data!$M$2:$M$66, "&lt;"&amp;'Cumulative distributions'!$A167)/COUNTIFS(Data!$M$2:$M$66, "&gt;0", Data!$AD$2:$AD$66, 1, Data!$H$2:$H$66, "&gt;1999")</f>
        <v>0.95454545454545459</v>
      </c>
      <c r="W167">
        <f>COUNTIFS(Data!$AD$2:$AD$66, 0, Data!$H$2:$H$66, "&gt;1999", Data!$M$2:$M$66, "&lt;"&amp;'Cumulative distributions'!$A167)/COUNTIFS(Data!$M$2:$M$66, "&gt;0", Data!$AD$2:$AD$66, 0, Data!$H$2:$H$66, "&gt;1999")</f>
        <v>0.90909090909090906</v>
      </c>
      <c r="AH167">
        <f t="shared" si="2"/>
        <v>2026</v>
      </c>
    </row>
    <row r="168" spans="1:34">
      <c r="A168">
        <v>2126</v>
      </c>
      <c r="B168">
        <f>COUNTIF(Data!$M$2:$M$66, "&lt;" &amp; A168)/COUNT(Data!$M$2:$M$66)</f>
        <v>0.91379310344827591</v>
      </c>
      <c r="C168">
        <f>COUNTIF(Data!$L$2:$L$66, "&lt;" &amp; A168)/COUNT(Data!$L$2:$L$66)</f>
        <v>0.90566037735849059</v>
      </c>
      <c r="E168">
        <f>COUNTIFS(Data!$D$2:$D$66, "AI", Data!$H$2:$H$66, "&lt;2000", Data!$M$2:$M$66, "&lt;"&amp;'Cumulative distributions'!$A168)/COUNTIFS(Data!$M$2:$M$66, "&gt;0", Data!$D$2:$D$66, "AI", Data!$H$2:$H$66, "&lt;2000")</f>
        <v>1</v>
      </c>
      <c r="F168">
        <f>COUNTIFS(Data!$D$2:$D$66, "AI", Data!$H$2:$H$66, "&gt;1999", Data!$M$2:$M$66, "&lt;"&amp;'Cumulative distributions'!$A168)/COUNTIFS(Data!$M$2:$M$66, "&gt;0", Data!$D$2:$D$66, "AI", Data!$H$2:$H$66, "&gt;1999")</f>
        <v>0.93333333333333335</v>
      </c>
      <c r="G168" t="e">
        <f>COUNTIFS(Data!$D$2:$D$66, "AGI", Data!$H$2:$H$66, "&lt;2000", Data!$M$2:$M$66, "&lt;"&amp;'Cumulative distributions'!$A168)/COUNTIFS(Data!$M$2:$M$66, "&gt;0", Data!$D$2:$D$66, "AGI", Data!$H$2:$H$66, "&lt;2000")</f>
        <v>#DIV/0!</v>
      </c>
      <c r="H168">
        <f>COUNTIFS(Data!$D$2:$D$66, "AGI", Data!$H$2:$H$66, "&gt;1999", Data!$M$2:$M$66, "&lt;"&amp;'Cumulative distributions'!$A168)/COUNTIFS(Data!$M$2:$M$66, "&gt;0", Data!$D$2:$D$66, "AGI", Data!$H$2:$H$66, "&gt;1999")</f>
        <v>1</v>
      </c>
      <c r="I168">
        <f>COUNTIFS(Data!$D$2:$D$66, "Futurist", Data!$H$2:$H$66, "&lt;2000", Data!$M$2:$M$66, "&lt;"&amp;'Cumulative distributions'!$A168)/COUNTIFS(Data!$M$2:$M$66, "&gt;0", Data!$D$2:$D$66, "Futurist", Data!$H$2:$H$66, "&lt;2000")</f>
        <v>0.75</v>
      </c>
      <c r="J168">
        <f>COUNTIFS(Data!$D$2:$D$66, "Futurist", Data!$H$2:$H$66, "&gt;1999", Data!$M$2:$M$66, "&lt;"&amp;'Cumulative distributions'!$A168)/COUNTIFS(Data!$M$2:$M$66, "&gt;0", Data!$D$2:$D$66, "Futurist", Data!$H$2:$H$66, "&gt;1999")</f>
        <v>0.8571428571428571</v>
      </c>
      <c r="K168">
        <f>COUNTIFS(Data!$D$2:$D$66, "Other", Data!$H$2:$H$66, "&lt;2000", Data!$M$2:$M$66, "&lt;"&amp;'Cumulative distributions'!$A168)/COUNTIFS(Data!$M$2:$M$66, "&gt;0", Data!$D$2:$D$66, "Other", Data!$H$2:$H$66, "&lt;2000")</f>
        <v>1</v>
      </c>
      <c r="L168">
        <f>COUNTIFS(Data!$D$2:$D$66, "Other", Data!$H$2:$H$66, "&gt;1999", Data!$M$2:$M$66, "&lt;"&amp;'Cumulative distributions'!$A168)/COUNTIFS(Data!$M$2:$M$66, "&gt;0", Data!$D$2:$D$66, "Other", Data!$H$2:$H$66, "&gt;1999")</f>
        <v>0.8</v>
      </c>
      <c r="N168">
        <f>COUNTIFS(Data!$D$2:$D$66, "AGI", Data!$M$2:$M$66, "&lt;"&amp;'Cumulative distributions'!$A168)/COUNTIFS(Data!$M$2:$M$66, "&gt;0", Data!$D$2:$D$66, "AGI")</f>
        <v>1</v>
      </c>
      <c r="O168">
        <f>COUNTIFS(Data!$D$2:$D$66, "AI", Data!$M$2:$M$66, "&lt;"&amp;'Cumulative distributions'!$A168)/COUNTIFS(Data!$M$2:$M$66, "&gt;0", Data!$D$2:$D$66, "AI")</f>
        <v>0.95454545454545459</v>
      </c>
      <c r="P168">
        <f>COUNTIFS(Data!$D$2:$D$66, "Futurist", Data!$M$2:$M$66, "&lt;"&amp;'Cumulative distributions'!$A168)/COUNTIFS(Data!$M$2:$M$66, "&gt;0", Data!$D$2:$D$66, "Futurist")</f>
        <v>0.8</v>
      </c>
      <c r="Q168">
        <f>COUNTIFS(Data!$D$2:$D$66, "Other", Data!$M$2:$M$66, "&lt;"&amp;'Cumulative distributions'!$A168)/COUNTIFS(Data!$M$2:$M$66, "&gt;0", Data!$D$2:$D$66, "Other")</f>
        <v>0.875</v>
      </c>
      <c r="S168">
        <f>COUNTIFS(Data!$H$2:$H$66, "&lt;2000", Data!$M$2:$M$66, "&lt;"&amp;'Cumulative distributions'!$A168)/COUNTIFS(Data!$M$2:$M$66, "&gt;0", Data!$H$2:$H$66, "&lt;2000")</f>
        <v>0.88888888888888884</v>
      </c>
      <c r="T168">
        <f>COUNTIFS(Data!$H$2:$H$66, "&gt;1999", Data!$M$2:$M$66, "&lt;"&amp;'Cumulative distributions'!$A168)/COUNTIFS(Data!$M$2:$M$66, "&gt;0", Data!$H$2:$H$66, "&gt;1999")</f>
        <v>0.92500000000000004</v>
      </c>
      <c r="V168">
        <f>COUNTIFS(Data!$AD$2:$AD$66, 1, Data!$H$2:$H$66, "&gt;1999", Data!$M$2:$M$66, "&lt;"&amp;'Cumulative distributions'!$A168)/COUNTIFS(Data!$M$2:$M$66, "&gt;0", Data!$AD$2:$AD$66, 1, Data!$H$2:$H$66, "&gt;1999")</f>
        <v>0.95454545454545459</v>
      </c>
      <c r="W168">
        <f>COUNTIFS(Data!$AD$2:$AD$66, 0, Data!$H$2:$H$66, "&gt;1999", Data!$M$2:$M$66, "&lt;"&amp;'Cumulative distributions'!$A168)/COUNTIFS(Data!$M$2:$M$66, "&gt;0", Data!$AD$2:$AD$66, 0, Data!$H$2:$H$66, "&gt;1999")</f>
        <v>0.90909090909090906</v>
      </c>
      <c r="AH168">
        <f t="shared" si="2"/>
        <v>2026</v>
      </c>
    </row>
    <row r="169" spans="1:34">
      <c r="A169">
        <v>2127</v>
      </c>
      <c r="B169">
        <f>COUNTIF(Data!$M$2:$M$66, "&lt;" &amp; A169)/COUNT(Data!$M$2:$M$66)</f>
        <v>0.91379310344827591</v>
      </c>
      <c r="C169">
        <f>COUNTIF(Data!$L$2:$L$66, "&lt;" &amp; A169)/COUNT(Data!$L$2:$L$66)</f>
        <v>0.90566037735849059</v>
      </c>
      <c r="E169">
        <f>COUNTIFS(Data!$D$2:$D$66, "AI", Data!$H$2:$H$66, "&lt;2000", Data!$M$2:$M$66, "&lt;"&amp;'Cumulative distributions'!$A169)/COUNTIFS(Data!$M$2:$M$66, "&gt;0", Data!$D$2:$D$66, "AI", Data!$H$2:$H$66, "&lt;2000")</f>
        <v>1</v>
      </c>
      <c r="F169">
        <f>COUNTIFS(Data!$D$2:$D$66, "AI", Data!$H$2:$H$66, "&gt;1999", Data!$M$2:$M$66, "&lt;"&amp;'Cumulative distributions'!$A169)/COUNTIFS(Data!$M$2:$M$66, "&gt;0", Data!$D$2:$D$66, "AI", Data!$H$2:$H$66, "&gt;1999")</f>
        <v>0.93333333333333335</v>
      </c>
      <c r="G169" t="e">
        <f>COUNTIFS(Data!$D$2:$D$66, "AGI", Data!$H$2:$H$66, "&lt;2000", Data!$M$2:$M$66, "&lt;"&amp;'Cumulative distributions'!$A169)/COUNTIFS(Data!$M$2:$M$66, "&gt;0", Data!$D$2:$D$66, "AGI", Data!$H$2:$H$66, "&lt;2000")</f>
        <v>#DIV/0!</v>
      </c>
      <c r="H169">
        <f>COUNTIFS(Data!$D$2:$D$66, "AGI", Data!$H$2:$H$66, "&gt;1999", Data!$M$2:$M$66, "&lt;"&amp;'Cumulative distributions'!$A169)/COUNTIFS(Data!$M$2:$M$66, "&gt;0", Data!$D$2:$D$66, "AGI", Data!$H$2:$H$66, "&gt;1999")</f>
        <v>1</v>
      </c>
      <c r="I169">
        <f>COUNTIFS(Data!$D$2:$D$66, "Futurist", Data!$H$2:$H$66, "&lt;2000", Data!$M$2:$M$66, "&lt;"&amp;'Cumulative distributions'!$A169)/COUNTIFS(Data!$M$2:$M$66, "&gt;0", Data!$D$2:$D$66, "Futurist", Data!$H$2:$H$66, "&lt;2000")</f>
        <v>0.75</v>
      </c>
      <c r="J169">
        <f>COUNTIFS(Data!$D$2:$D$66, "Futurist", Data!$H$2:$H$66, "&gt;1999", Data!$M$2:$M$66, "&lt;"&amp;'Cumulative distributions'!$A169)/COUNTIFS(Data!$M$2:$M$66, "&gt;0", Data!$D$2:$D$66, "Futurist", Data!$H$2:$H$66, "&gt;1999")</f>
        <v>0.8571428571428571</v>
      </c>
      <c r="K169">
        <f>COUNTIFS(Data!$D$2:$D$66, "Other", Data!$H$2:$H$66, "&lt;2000", Data!$M$2:$M$66, "&lt;"&amp;'Cumulative distributions'!$A169)/COUNTIFS(Data!$M$2:$M$66, "&gt;0", Data!$D$2:$D$66, "Other", Data!$H$2:$H$66, "&lt;2000")</f>
        <v>1</v>
      </c>
      <c r="L169">
        <f>COUNTIFS(Data!$D$2:$D$66, "Other", Data!$H$2:$H$66, "&gt;1999", Data!$M$2:$M$66, "&lt;"&amp;'Cumulative distributions'!$A169)/COUNTIFS(Data!$M$2:$M$66, "&gt;0", Data!$D$2:$D$66, "Other", Data!$H$2:$H$66, "&gt;1999")</f>
        <v>0.8</v>
      </c>
      <c r="N169">
        <f>COUNTIFS(Data!$D$2:$D$66, "AGI", Data!$M$2:$M$66, "&lt;"&amp;'Cumulative distributions'!$A169)/COUNTIFS(Data!$M$2:$M$66, "&gt;0", Data!$D$2:$D$66, "AGI")</f>
        <v>1</v>
      </c>
      <c r="O169">
        <f>COUNTIFS(Data!$D$2:$D$66, "AI", Data!$M$2:$M$66, "&lt;"&amp;'Cumulative distributions'!$A169)/COUNTIFS(Data!$M$2:$M$66, "&gt;0", Data!$D$2:$D$66, "AI")</f>
        <v>0.95454545454545459</v>
      </c>
      <c r="P169">
        <f>COUNTIFS(Data!$D$2:$D$66, "Futurist", Data!$M$2:$M$66, "&lt;"&amp;'Cumulative distributions'!$A169)/COUNTIFS(Data!$M$2:$M$66, "&gt;0", Data!$D$2:$D$66, "Futurist")</f>
        <v>0.8</v>
      </c>
      <c r="Q169">
        <f>COUNTIFS(Data!$D$2:$D$66, "Other", Data!$M$2:$M$66, "&lt;"&amp;'Cumulative distributions'!$A169)/COUNTIFS(Data!$M$2:$M$66, "&gt;0", Data!$D$2:$D$66, "Other")</f>
        <v>0.875</v>
      </c>
      <c r="S169">
        <f>COUNTIFS(Data!$H$2:$H$66, "&lt;2000", Data!$M$2:$M$66, "&lt;"&amp;'Cumulative distributions'!$A169)/COUNTIFS(Data!$M$2:$M$66, "&gt;0", Data!$H$2:$H$66, "&lt;2000")</f>
        <v>0.88888888888888884</v>
      </c>
      <c r="T169">
        <f>COUNTIFS(Data!$H$2:$H$66, "&gt;1999", Data!$M$2:$M$66, "&lt;"&amp;'Cumulative distributions'!$A169)/COUNTIFS(Data!$M$2:$M$66, "&gt;0", Data!$H$2:$H$66, "&gt;1999")</f>
        <v>0.92500000000000004</v>
      </c>
      <c r="V169">
        <f>COUNTIFS(Data!$AD$2:$AD$66, 1, Data!$H$2:$H$66, "&gt;1999", Data!$M$2:$M$66, "&lt;"&amp;'Cumulative distributions'!$A169)/COUNTIFS(Data!$M$2:$M$66, "&gt;0", Data!$AD$2:$AD$66, 1, Data!$H$2:$H$66, "&gt;1999")</f>
        <v>0.95454545454545459</v>
      </c>
      <c r="W169">
        <f>COUNTIFS(Data!$AD$2:$AD$66, 0, Data!$H$2:$H$66, "&gt;1999", Data!$M$2:$M$66, "&lt;"&amp;'Cumulative distributions'!$A169)/COUNTIFS(Data!$M$2:$M$66, "&gt;0", Data!$AD$2:$AD$66, 0, Data!$H$2:$H$66, "&gt;1999")</f>
        <v>0.90909090909090906</v>
      </c>
      <c r="AH169">
        <f t="shared" si="2"/>
        <v>2026</v>
      </c>
    </row>
    <row r="170" spans="1:34">
      <c r="A170">
        <v>2128</v>
      </c>
      <c r="B170">
        <f>COUNTIF(Data!$M$2:$M$66, "&lt;" &amp; A170)/COUNT(Data!$M$2:$M$66)</f>
        <v>0.91379310344827591</v>
      </c>
      <c r="C170">
        <f>COUNTIF(Data!$L$2:$L$66, "&lt;" &amp; A170)/COUNT(Data!$L$2:$L$66)</f>
        <v>0.90566037735849059</v>
      </c>
      <c r="E170">
        <f>COUNTIFS(Data!$D$2:$D$66, "AI", Data!$H$2:$H$66, "&lt;2000", Data!$M$2:$M$66, "&lt;"&amp;'Cumulative distributions'!$A170)/COUNTIFS(Data!$M$2:$M$66, "&gt;0", Data!$D$2:$D$66, "AI", Data!$H$2:$H$66, "&lt;2000")</f>
        <v>1</v>
      </c>
      <c r="F170">
        <f>COUNTIFS(Data!$D$2:$D$66, "AI", Data!$H$2:$H$66, "&gt;1999", Data!$M$2:$M$66, "&lt;"&amp;'Cumulative distributions'!$A170)/COUNTIFS(Data!$M$2:$M$66, "&gt;0", Data!$D$2:$D$66, "AI", Data!$H$2:$H$66, "&gt;1999")</f>
        <v>0.93333333333333335</v>
      </c>
      <c r="G170" t="e">
        <f>COUNTIFS(Data!$D$2:$D$66, "AGI", Data!$H$2:$H$66, "&lt;2000", Data!$M$2:$M$66, "&lt;"&amp;'Cumulative distributions'!$A170)/COUNTIFS(Data!$M$2:$M$66, "&gt;0", Data!$D$2:$D$66, "AGI", Data!$H$2:$H$66, "&lt;2000")</f>
        <v>#DIV/0!</v>
      </c>
      <c r="H170">
        <f>COUNTIFS(Data!$D$2:$D$66, "AGI", Data!$H$2:$H$66, "&gt;1999", Data!$M$2:$M$66, "&lt;"&amp;'Cumulative distributions'!$A170)/COUNTIFS(Data!$M$2:$M$66, "&gt;0", Data!$D$2:$D$66, "AGI", Data!$H$2:$H$66, "&gt;1999")</f>
        <v>1</v>
      </c>
      <c r="I170">
        <f>COUNTIFS(Data!$D$2:$D$66, "Futurist", Data!$H$2:$H$66, "&lt;2000", Data!$M$2:$M$66, "&lt;"&amp;'Cumulative distributions'!$A170)/COUNTIFS(Data!$M$2:$M$66, "&gt;0", Data!$D$2:$D$66, "Futurist", Data!$H$2:$H$66, "&lt;2000")</f>
        <v>0.75</v>
      </c>
      <c r="J170">
        <f>COUNTIFS(Data!$D$2:$D$66, "Futurist", Data!$H$2:$H$66, "&gt;1999", Data!$M$2:$M$66, "&lt;"&amp;'Cumulative distributions'!$A170)/COUNTIFS(Data!$M$2:$M$66, "&gt;0", Data!$D$2:$D$66, "Futurist", Data!$H$2:$H$66, "&gt;1999")</f>
        <v>0.8571428571428571</v>
      </c>
      <c r="K170">
        <f>COUNTIFS(Data!$D$2:$D$66, "Other", Data!$H$2:$H$66, "&lt;2000", Data!$M$2:$M$66, "&lt;"&amp;'Cumulative distributions'!$A170)/COUNTIFS(Data!$M$2:$M$66, "&gt;0", Data!$D$2:$D$66, "Other", Data!$H$2:$H$66, "&lt;2000")</f>
        <v>1</v>
      </c>
      <c r="L170">
        <f>COUNTIFS(Data!$D$2:$D$66, "Other", Data!$H$2:$H$66, "&gt;1999", Data!$M$2:$M$66, "&lt;"&amp;'Cumulative distributions'!$A170)/COUNTIFS(Data!$M$2:$M$66, "&gt;0", Data!$D$2:$D$66, "Other", Data!$H$2:$H$66, "&gt;1999")</f>
        <v>0.8</v>
      </c>
      <c r="N170">
        <f>COUNTIFS(Data!$D$2:$D$66, "AGI", Data!$M$2:$M$66, "&lt;"&amp;'Cumulative distributions'!$A170)/COUNTIFS(Data!$M$2:$M$66, "&gt;0", Data!$D$2:$D$66, "AGI")</f>
        <v>1</v>
      </c>
      <c r="O170">
        <f>COUNTIFS(Data!$D$2:$D$66, "AI", Data!$M$2:$M$66, "&lt;"&amp;'Cumulative distributions'!$A170)/COUNTIFS(Data!$M$2:$M$66, "&gt;0", Data!$D$2:$D$66, "AI")</f>
        <v>0.95454545454545459</v>
      </c>
      <c r="P170">
        <f>COUNTIFS(Data!$D$2:$D$66, "Futurist", Data!$M$2:$M$66, "&lt;"&amp;'Cumulative distributions'!$A170)/COUNTIFS(Data!$M$2:$M$66, "&gt;0", Data!$D$2:$D$66, "Futurist")</f>
        <v>0.8</v>
      </c>
      <c r="Q170">
        <f>COUNTIFS(Data!$D$2:$D$66, "Other", Data!$M$2:$M$66, "&lt;"&amp;'Cumulative distributions'!$A170)/COUNTIFS(Data!$M$2:$M$66, "&gt;0", Data!$D$2:$D$66, "Other")</f>
        <v>0.875</v>
      </c>
      <c r="S170">
        <f>COUNTIFS(Data!$H$2:$H$66, "&lt;2000", Data!$M$2:$M$66, "&lt;"&amp;'Cumulative distributions'!$A170)/COUNTIFS(Data!$M$2:$M$66, "&gt;0", Data!$H$2:$H$66, "&lt;2000")</f>
        <v>0.88888888888888884</v>
      </c>
      <c r="T170">
        <f>COUNTIFS(Data!$H$2:$H$66, "&gt;1999", Data!$M$2:$M$66, "&lt;"&amp;'Cumulative distributions'!$A170)/COUNTIFS(Data!$M$2:$M$66, "&gt;0", Data!$H$2:$H$66, "&gt;1999")</f>
        <v>0.92500000000000004</v>
      </c>
      <c r="V170">
        <f>COUNTIFS(Data!$AD$2:$AD$66, 1, Data!$H$2:$H$66, "&gt;1999", Data!$M$2:$M$66, "&lt;"&amp;'Cumulative distributions'!$A170)/COUNTIFS(Data!$M$2:$M$66, "&gt;0", Data!$AD$2:$AD$66, 1, Data!$H$2:$H$66, "&gt;1999")</f>
        <v>0.95454545454545459</v>
      </c>
      <c r="W170">
        <f>COUNTIFS(Data!$AD$2:$AD$66, 0, Data!$H$2:$H$66, "&gt;1999", Data!$M$2:$M$66, "&lt;"&amp;'Cumulative distributions'!$A170)/COUNTIFS(Data!$M$2:$M$66, "&gt;0", Data!$AD$2:$AD$66, 0, Data!$H$2:$H$66, "&gt;1999")</f>
        <v>0.90909090909090906</v>
      </c>
      <c r="AH170">
        <f t="shared" si="2"/>
        <v>2026</v>
      </c>
    </row>
    <row r="171" spans="1:34">
      <c r="A171">
        <v>2129</v>
      </c>
      <c r="B171">
        <f>COUNTIF(Data!$M$2:$M$66, "&lt;" &amp; A171)/COUNT(Data!$M$2:$M$66)</f>
        <v>0.91379310344827591</v>
      </c>
      <c r="C171">
        <f>COUNTIF(Data!$L$2:$L$66, "&lt;" &amp; A171)/COUNT(Data!$L$2:$L$66)</f>
        <v>0.90566037735849059</v>
      </c>
      <c r="E171">
        <f>COUNTIFS(Data!$D$2:$D$66, "AI", Data!$H$2:$H$66, "&lt;2000", Data!$M$2:$M$66, "&lt;"&amp;'Cumulative distributions'!$A171)/COUNTIFS(Data!$M$2:$M$66, "&gt;0", Data!$D$2:$D$66, "AI", Data!$H$2:$H$66, "&lt;2000")</f>
        <v>1</v>
      </c>
      <c r="F171">
        <f>COUNTIFS(Data!$D$2:$D$66, "AI", Data!$H$2:$H$66, "&gt;1999", Data!$M$2:$M$66, "&lt;"&amp;'Cumulative distributions'!$A171)/COUNTIFS(Data!$M$2:$M$66, "&gt;0", Data!$D$2:$D$66, "AI", Data!$H$2:$H$66, "&gt;1999")</f>
        <v>0.93333333333333335</v>
      </c>
      <c r="G171" t="e">
        <f>COUNTIFS(Data!$D$2:$D$66, "AGI", Data!$H$2:$H$66, "&lt;2000", Data!$M$2:$M$66, "&lt;"&amp;'Cumulative distributions'!$A171)/COUNTIFS(Data!$M$2:$M$66, "&gt;0", Data!$D$2:$D$66, "AGI", Data!$H$2:$H$66, "&lt;2000")</f>
        <v>#DIV/0!</v>
      </c>
      <c r="H171">
        <f>COUNTIFS(Data!$D$2:$D$66, "AGI", Data!$H$2:$H$66, "&gt;1999", Data!$M$2:$M$66, "&lt;"&amp;'Cumulative distributions'!$A171)/COUNTIFS(Data!$M$2:$M$66, "&gt;0", Data!$D$2:$D$66, "AGI", Data!$H$2:$H$66, "&gt;1999")</f>
        <v>1</v>
      </c>
      <c r="I171">
        <f>COUNTIFS(Data!$D$2:$D$66, "Futurist", Data!$H$2:$H$66, "&lt;2000", Data!$M$2:$M$66, "&lt;"&amp;'Cumulative distributions'!$A171)/COUNTIFS(Data!$M$2:$M$66, "&gt;0", Data!$D$2:$D$66, "Futurist", Data!$H$2:$H$66, "&lt;2000")</f>
        <v>0.75</v>
      </c>
      <c r="J171">
        <f>COUNTIFS(Data!$D$2:$D$66, "Futurist", Data!$H$2:$H$66, "&gt;1999", Data!$M$2:$M$66, "&lt;"&amp;'Cumulative distributions'!$A171)/COUNTIFS(Data!$M$2:$M$66, "&gt;0", Data!$D$2:$D$66, "Futurist", Data!$H$2:$H$66, "&gt;1999")</f>
        <v>0.8571428571428571</v>
      </c>
      <c r="K171">
        <f>COUNTIFS(Data!$D$2:$D$66, "Other", Data!$H$2:$H$66, "&lt;2000", Data!$M$2:$M$66, "&lt;"&amp;'Cumulative distributions'!$A171)/COUNTIFS(Data!$M$2:$M$66, "&gt;0", Data!$D$2:$D$66, "Other", Data!$H$2:$H$66, "&lt;2000")</f>
        <v>1</v>
      </c>
      <c r="L171">
        <f>COUNTIFS(Data!$D$2:$D$66, "Other", Data!$H$2:$H$66, "&gt;1999", Data!$M$2:$M$66, "&lt;"&amp;'Cumulative distributions'!$A171)/COUNTIFS(Data!$M$2:$M$66, "&gt;0", Data!$D$2:$D$66, "Other", Data!$H$2:$H$66, "&gt;1999")</f>
        <v>0.8</v>
      </c>
      <c r="N171">
        <f>COUNTIFS(Data!$D$2:$D$66, "AGI", Data!$M$2:$M$66, "&lt;"&amp;'Cumulative distributions'!$A171)/COUNTIFS(Data!$M$2:$M$66, "&gt;0", Data!$D$2:$D$66, "AGI")</f>
        <v>1</v>
      </c>
      <c r="O171">
        <f>COUNTIFS(Data!$D$2:$D$66, "AI", Data!$M$2:$M$66, "&lt;"&amp;'Cumulative distributions'!$A171)/COUNTIFS(Data!$M$2:$M$66, "&gt;0", Data!$D$2:$D$66, "AI")</f>
        <v>0.95454545454545459</v>
      </c>
      <c r="P171">
        <f>COUNTIFS(Data!$D$2:$D$66, "Futurist", Data!$M$2:$M$66, "&lt;"&amp;'Cumulative distributions'!$A171)/COUNTIFS(Data!$M$2:$M$66, "&gt;0", Data!$D$2:$D$66, "Futurist")</f>
        <v>0.8</v>
      </c>
      <c r="Q171">
        <f>COUNTIFS(Data!$D$2:$D$66, "Other", Data!$M$2:$M$66, "&lt;"&amp;'Cumulative distributions'!$A171)/COUNTIFS(Data!$M$2:$M$66, "&gt;0", Data!$D$2:$D$66, "Other")</f>
        <v>0.875</v>
      </c>
      <c r="S171">
        <f>COUNTIFS(Data!$H$2:$H$66, "&lt;2000", Data!$M$2:$M$66, "&lt;"&amp;'Cumulative distributions'!$A171)/COUNTIFS(Data!$M$2:$M$66, "&gt;0", Data!$H$2:$H$66, "&lt;2000")</f>
        <v>0.88888888888888884</v>
      </c>
      <c r="T171">
        <f>COUNTIFS(Data!$H$2:$H$66, "&gt;1999", Data!$M$2:$M$66, "&lt;"&amp;'Cumulative distributions'!$A171)/COUNTIFS(Data!$M$2:$M$66, "&gt;0", Data!$H$2:$H$66, "&gt;1999")</f>
        <v>0.92500000000000004</v>
      </c>
      <c r="V171">
        <f>COUNTIFS(Data!$AD$2:$AD$66, 1, Data!$H$2:$H$66, "&gt;1999", Data!$M$2:$M$66, "&lt;"&amp;'Cumulative distributions'!$A171)/COUNTIFS(Data!$M$2:$M$66, "&gt;0", Data!$AD$2:$AD$66, 1, Data!$H$2:$H$66, "&gt;1999")</f>
        <v>0.95454545454545459</v>
      </c>
      <c r="W171">
        <f>COUNTIFS(Data!$AD$2:$AD$66, 0, Data!$H$2:$H$66, "&gt;1999", Data!$M$2:$M$66, "&lt;"&amp;'Cumulative distributions'!$A171)/COUNTIFS(Data!$M$2:$M$66, "&gt;0", Data!$AD$2:$AD$66, 0, Data!$H$2:$H$66, "&gt;1999")</f>
        <v>0.90909090909090906</v>
      </c>
      <c r="AH171">
        <f t="shared" si="2"/>
        <v>2026</v>
      </c>
    </row>
    <row r="172" spans="1:34">
      <c r="A172">
        <v>2130</v>
      </c>
      <c r="B172">
        <f>COUNTIF(Data!$M$2:$M$66, "&lt;" &amp; A172)/COUNT(Data!$M$2:$M$66)</f>
        <v>0.91379310344827591</v>
      </c>
      <c r="C172">
        <f>COUNTIF(Data!$L$2:$L$66, "&lt;" &amp; A172)/COUNT(Data!$L$2:$L$66)</f>
        <v>0.90566037735849059</v>
      </c>
      <c r="E172">
        <f>COUNTIFS(Data!$D$2:$D$66, "AI", Data!$H$2:$H$66, "&lt;2000", Data!$M$2:$M$66, "&lt;"&amp;'Cumulative distributions'!$A172)/COUNTIFS(Data!$M$2:$M$66, "&gt;0", Data!$D$2:$D$66, "AI", Data!$H$2:$H$66, "&lt;2000")</f>
        <v>1</v>
      </c>
      <c r="F172">
        <f>COUNTIFS(Data!$D$2:$D$66, "AI", Data!$H$2:$H$66, "&gt;1999", Data!$M$2:$M$66, "&lt;"&amp;'Cumulative distributions'!$A172)/COUNTIFS(Data!$M$2:$M$66, "&gt;0", Data!$D$2:$D$66, "AI", Data!$H$2:$H$66, "&gt;1999")</f>
        <v>0.93333333333333335</v>
      </c>
      <c r="G172" t="e">
        <f>COUNTIFS(Data!$D$2:$D$66, "AGI", Data!$H$2:$H$66, "&lt;2000", Data!$M$2:$M$66, "&lt;"&amp;'Cumulative distributions'!$A172)/COUNTIFS(Data!$M$2:$M$66, "&gt;0", Data!$D$2:$D$66, "AGI", Data!$H$2:$H$66, "&lt;2000")</f>
        <v>#DIV/0!</v>
      </c>
      <c r="H172">
        <f>COUNTIFS(Data!$D$2:$D$66, "AGI", Data!$H$2:$H$66, "&gt;1999", Data!$M$2:$M$66, "&lt;"&amp;'Cumulative distributions'!$A172)/COUNTIFS(Data!$M$2:$M$66, "&gt;0", Data!$D$2:$D$66, "AGI", Data!$H$2:$H$66, "&gt;1999")</f>
        <v>1</v>
      </c>
      <c r="I172">
        <f>COUNTIFS(Data!$D$2:$D$66, "Futurist", Data!$H$2:$H$66, "&lt;2000", Data!$M$2:$M$66, "&lt;"&amp;'Cumulative distributions'!$A172)/COUNTIFS(Data!$M$2:$M$66, "&gt;0", Data!$D$2:$D$66, "Futurist", Data!$H$2:$H$66, "&lt;2000")</f>
        <v>0.75</v>
      </c>
      <c r="J172">
        <f>COUNTIFS(Data!$D$2:$D$66, "Futurist", Data!$H$2:$H$66, "&gt;1999", Data!$M$2:$M$66, "&lt;"&amp;'Cumulative distributions'!$A172)/COUNTIFS(Data!$M$2:$M$66, "&gt;0", Data!$D$2:$D$66, "Futurist", Data!$H$2:$H$66, "&gt;1999")</f>
        <v>0.8571428571428571</v>
      </c>
      <c r="K172">
        <f>COUNTIFS(Data!$D$2:$D$66, "Other", Data!$H$2:$H$66, "&lt;2000", Data!$M$2:$M$66, "&lt;"&amp;'Cumulative distributions'!$A172)/COUNTIFS(Data!$M$2:$M$66, "&gt;0", Data!$D$2:$D$66, "Other", Data!$H$2:$H$66, "&lt;2000")</f>
        <v>1</v>
      </c>
      <c r="L172">
        <f>COUNTIFS(Data!$D$2:$D$66, "Other", Data!$H$2:$H$66, "&gt;1999", Data!$M$2:$M$66, "&lt;"&amp;'Cumulative distributions'!$A172)/COUNTIFS(Data!$M$2:$M$66, "&gt;0", Data!$D$2:$D$66, "Other", Data!$H$2:$H$66, "&gt;1999")</f>
        <v>0.8</v>
      </c>
      <c r="N172">
        <f>COUNTIFS(Data!$D$2:$D$66, "AGI", Data!$M$2:$M$66, "&lt;"&amp;'Cumulative distributions'!$A172)/COUNTIFS(Data!$M$2:$M$66, "&gt;0", Data!$D$2:$D$66, "AGI")</f>
        <v>1</v>
      </c>
      <c r="O172">
        <f>COUNTIFS(Data!$D$2:$D$66, "AI", Data!$M$2:$M$66, "&lt;"&amp;'Cumulative distributions'!$A172)/COUNTIFS(Data!$M$2:$M$66, "&gt;0", Data!$D$2:$D$66, "AI")</f>
        <v>0.95454545454545459</v>
      </c>
      <c r="P172">
        <f>COUNTIFS(Data!$D$2:$D$66, "Futurist", Data!$M$2:$M$66, "&lt;"&amp;'Cumulative distributions'!$A172)/COUNTIFS(Data!$M$2:$M$66, "&gt;0", Data!$D$2:$D$66, "Futurist")</f>
        <v>0.8</v>
      </c>
      <c r="Q172">
        <f>COUNTIFS(Data!$D$2:$D$66, "Other", Data!$M$2:$M$66, "&lt;"&amp;'Cumulative distributions'!$A172)/COUNTIFS(Data!$M$2:$M$66, "&gt;0", Data!$D$2:$D$66, "Other")</f>
        <v>0.875</v>
      </c>
      <c r="S172">
        <f>COUNTIFS(Data!$H$2:$H$66, "&lt;2000", Data!$M$2:$M$66, "&lt;"&amp;'Cumulative distributions'!$A172)/COUNTIFS(Data!$M$2:$M$66, "&gt;0", Data!$H$2:$H$66, "&lt;2000")</f>
        <v>0.88888888888888884</v>
      </c>
      <c r="T172">
        <f>COUNTIFS(Data!$H$2:$H$66, "&gt;1999", Data!$M$2:$M$66, "&lt;"&amp;'Cumulative distributions'!$A172)/COUNTIFS(Data!$M$2:$M$66, "&gt;0", Data!$H$2:$H$66, "&gt;1999")</f>
        <v>0.92500000000000004</v>
      </c>
      <c r="V172">
        <f>COUNTIFS(Data!$AD$2:$AD$66, 1, Data!$H$2:$H$66, "&gt;1999", Data!$M$2:$M$66, "&lt;"&amp;'Cumulative distributions'!$A172)/COUNTIFS(Data!$M$2:$M$66, "&gt;0", Data!$AD$2:$AD$66, 1, Data!$H$2:$H$66, "&gt;1999")</f>
        <v>0.95454545454545459</v>
      </c>
      <c r="W172">
        <f>COUNTIFS(Data!$AD$2:$AD$66, 0, Data!$H$2:$H$66, "&gt;1999", Data!$M$2:$M$66, "&lt;"&amp;'Cumulative distributions'!$A172)/COUNTIFS(Data!$M$2:$M$66, "&gt;0", Data!$AD$2:$AD$66, 0, Data!$H$2:$H$66, "&gt;1999")</f>
        <v>0.90909090909090906</v>
      </c>
      <c r="AH172">
        <f t="shared" si="2"/>
        <v>2026</v>
      </c>
    </row>
    <row r="173" spans="1:34">
      <c r="A173">
        <v>2131</v>
      </c>
      <c r="B173">
        <f>COUNTIF(Data!$M$2:$M$66, "&lt;" &amp; A173)/COUNT(Data!$M$2:$M$66)</f>
        <v>0.91379310344827591</v>
      </c>
      <c r="C173">
        <f>COUNTIF(Data!$L$2:$L$66, "&lt;" &amp; A173)/COUNT(Data!$L$2:$L$66)</f>
        <v>0.90566037735849059</v>
      </c>
      <c r="E173">
        <f>COUNTIFS(Data!$D$2:$D$66, "AI", Data!$H$2:$H$66, "&lt;2000", Data!$M$2:$M$66, "&lt;"&amp;'Cumulative distributions'!$A173)/COUNTIFS(Data!$M$2:$M$66, "&gt;0", Data!$D$2:$D$66, "AI", Data!$H$2:$H$66, "&lt;2000")</f>
        <v>1</v>
      </c>
      <c r="F173">
        <f>COUNTIFS(Data!$D$2:$D$66, "AI", Data!$H$2:$H$66, "&gt;1999", Data!$M$2:$M$66, "&lt;"&amp;'Cumulative distributions'!$A173)/COUNTIFS(Data!$M$2:$M$66, "&gt;0", Data!$D$2:$D$66, "AI", Data!$H$2:$H$66, "&gt;1999")</f>
        <v>0.93333333333333335</v>
      </c>
      <c r="G173" t="e">
        <f>COUNTIFS(Data!$D$2:$D$66, "AGI", Data!$H$2:$H$66, "&lt;2000", Data!$M$2:$M$66, "&lt;"&amp;'Cumulative distributions'!$A173)/COUNTIFS(Data!$M$2:$M$66, "&gt;0", Data!$D$2:$D$66, "AGI", Data!$H$2:$H$66, "&lt;2000")</f>
        <v>#DIV/0!</v>
      </c>
      <c r="H173">
        <f>COUNTIFS(Data!$D$2:$D$66, "AGI", Data!$H$2:$H$66, "&gt;1999", Data!$M$2:$M$66, "&lt;"&amp;'Cumulative distributions'!$A173)/COUNTIFS(Data!$M$2:$M$66, "&gt;0", Data!$D$2:$D$66, "AGI", Data!$H$2:$H$66, "&gt;1999")</f>
        <v>1</v>
      </c>
      <c r="I173">
        <f>COUNTIFS(Data!$D$2:$D$66, "Futurist", Data!$H$2:$H$66, "&lt;2000", Data!$M$2:$M$66, "&lt;"&amp;'Cumulative distributions'!$A173)/COUNTIFS(Data!$M$2:$M$66, "&gt;0", Data!$D$2:$D$66, "Futurist", Data!$H$2:$H$66, "&lt;2000")</f>
        <v>0.75</v>
      </c>
      <c r="J173">
        <f>COUNTIFS(Data!$D$2:$D$66, "Futurist", Data!$H$2:$H$66, "&gt;1999", Data!$M$2:$M$66, "&lt;"&amp;'Cumulative distributions'!$A173)/COUNTIFS(Data!$M$2:$M$66, "&gt;0", Data!$D$2:$D$66, "Futurist", Data!$H$2:$H$66, "&gt;1999")</f>
        <v>0.8571428571428571</v>
      </c>
      <c r="K173">
        <f>COUNTIFS(Data!$D$2:$D$66, "Other", Data!$H$2:$H$66, "&lt;2000", Data!$M$2:$M$66, "&lt;"&amp;'Cumulative distributions'!$A173)/COUNTIFS(Data!$M$2:$M$66, "&gt;0", Data!$D$2:$D$66, "Other", Data!$H$2:$H$66, "&lt;2000")</f>
        <v>1</v>
      </c>
      <c r="L173">
        <f>COUNTIFS(Data!$D$2:$D$66, "Other", Data!$H$2:$H$66, "&gt;1999", Data!$M$2:$M$66, "&lt;"&amp;'Cumulative distributions'!$A173)/COUNTIFS(Data!$M$2:$M$66, "&gt;0", Data!$D$2:$D$66, "Other", Data!$H$2:$H$66, "&gt;1999")</f>
        <v>0.8</v>
      </c>
      <c r="N173">
        <f>COUNTIFS(Data!$D$2:$D$66, "AGI", Data!$M$2:$M$66, "&lt;"&amp;'Cumulative distributions'!$A173)/COUNTIFS(Data!$M$2:$M$66, "&gt;0", Data!$D$2:$D$66, "AGI")</f>
        <v>1</v>
      </c>
      <c r="O173">
        <f>COUNTIFS(Data!$D$2:$D$66, "AI", Data!$M$2:$M$66, "&lt;"&amp;'Cumulative distributions'!$A173)/COUNTIFS(Data!$M$2:$M$66, "&gt;0", Data!$D$2:$D$66, "AI")</f>
        <v>0.95454545454545459</v>
      </c>
      <c r="P173">
        <f>COUNTIFS(Data!$D$2:$D$66, "Futurist", Data!$M$2:$M$66, "&lt;"&amp;'Cumulative distributions'!$A173)/COUNTIFS(Data!$M$2:$M$66, "&gt;0", Data!$D$2:$D$66, "Futurist")</f>
        <v>0.8</v>
      </c>
      <c r="Q173">
        <f>COUNTIFS(Data!$D$2:$D$66, "Other", Data!$M$2:$M$66, "&lt;"&amp;'Cumulative distributions'!$A173)/COUNTIFS(Data!$M$2:$M$66, "&gt;0", Data!$D$2:$D$66, "Other")</f>
        <v>0.875</v>
      </c>
      <c r="S173">
        <f>COUNTIFS(Data!$H$2:$H$66, "&lt;2000", Data!$M$2:$M$66, "&lt;"&amp;'Cumulative distributions'!$A173)/COUNTIFS(Data!$M$2:$M$66, "&gt;0", Data!$H$2:$H$66, "&lt;2000")</f>
        <v>0.88888888888888884</v>
      </c>
      <c r="T173">
        <f>COUNTIFS(Data!$H$2:$H$66, "&gt;1999", Data!$M$2:$M$66, "&lt;"&amp;'Cumulative distributions'!$A173)/COUNTIFS(Data!$M$2:$M$66, "&gt;0", Data!$H$2:$H$66, "&gt;1999")</f>
        <v>0.92500000000000004</v>
      </c>
      <c r="V173">
        <f>COUNTIFS(Data!$AD$2:$AD$66, 1, Data!$H$2:$H$66, "&gt;1999", Data!$M$2:$M$66, "&lt;"&amp;'Cumulative distributions'!$A173)/COUNTIFS(Data!$M$2:$M$66, "&gt;0", Data!$AD$2:$AD$66, 1, Data!$H$2:$H$66, "&gt;1999")</f>
        <v>0.95454545454545459</v>
      </c>
      <c r="W173">
        <f>COUNTIFS(Data!$AD$2:$AD$66, 0, Data!$H$2:$H$66, "&gt;1999", Data!$M$2:$M$66, "&lt;"&amp;'Cumulative distributions'!$A173)/COUNTIFS(Data!$M$2:$M$66, "&gt;0", Data!$AD$2:$AD$66, 0, Data!$H$2:$H$66, "&gt;1999")</f>
        <v>0.90909090909090906</v>
      </c>
      <c r="AH173">
        <f t="shared" si="2"/>
        <v>2026</v>
      </c>
    </row>
    <row r="174" spans="1:34">
      <c r="A174">
        <v>2132</v>
      </c>
      <c r="B174">
        <f>COUNTIF(Data!$M$2:$M$66, "&lt;" &amp; A174)/COUNT(Data!$M$2:$M$66)</f>
        <v>0.91379310344827591</v>
      </c>
      <c r="C174">
        <f>COUNTIF(Data!$L$2:$L$66, "&lt;" &amp; A174)/COUNT(Data!$L$2:$L$66)</f>
        <v>0.90566037735849059</v>
      </c>
      <c r="E174">
        <f>COUNTIFS(Data!$D$2:$D$66, "AI", Data!$H$2:$H$66, "&lt;2000", Data!$M$2:$M$66, "&lt;"&amp;'Cumulative distributions'!$A174)/COUNTIFS(Data!$M$2:$M$66, "&gt;0", Data!$D$2:$D$66, "AI", Data!$H$2:$H$66, "&lt;2000")</f>
        <v>1</v>
      </c>
      <c r="F174">
        <f>COUNTIFS(Data!$D$2:$D$66, "AI", Data!$H$2:$H$66, "&gt;1999", Data!$M$2:$M$66, "&lt;"&amp;'Cumulative distributions'!$A174)/COUNTIFS(Data!$M$2:$M$66, "&gt;0", Data!$D$2:$D$66, "AI", Data!$H$2:$H$66, "&gt;1999")</f>
        <v>0.93333333333333335</v>
      </c>
      <c r="G174" t="e">
        <f>COUNTIFS(Data!$D$2:$D$66, "AGI", Data!$H$2:$H$66, "&lt;2000", Data!$M$2:$M$66, "&lt;"&amp;'Cumulative distributions'!$A174)/COUNTIFS(Data!$M$2:$M$66, "&gt;0", Data!$D$2:$D$66, "AGI", Data!$H$2:$H$66, "&lt;2000")</f>
        <v>#DIV/0!</v>
      </c>
      <c r="H174">
        <f>COUNTIFS(Data!$D$2:$D$66, "AGI", Data!$H$2:$H$66, "&gt;1999", Data!$M$2:$M$66, "&lt;"&amp;'Cumulative distributions'!$A174)/COUNTIFS(Data!$M$2:$M$66, "&gt;0", Data!$D$2:$D$66, "AGI", Data!$H$2:$H$66, "&gt;1999")</f>
        <v>1</v>
      </c>
      <c r="I174">
        <f>COUNTIFS(Data!$D$2:$D$66, "Futurist", Data!$H$2:$H$66, "&lt;2000", Data!$M$2:$M$66, "&lt;"&amp;'Cumulative distributions'!$A174)/COUNTIFS(Data!$M$2:$M$66, "&gt;0", Data!$D$2:$D$66, "Futurist", Data!$H$2:$H$66, "&lt;2000")</f>
        <v>0.75</v>
      </c>
      <c r="J174">
        <f>COUNTIFS(Data!$D$2:$D$66, "Futurist", Data!$H$2:$H$66, "&gt;1999", Data!$M$2:$M$66, "&lt;"&amp;'Cumulative distributions'!$A174)/COUNTIFS(Data!$M$2:$M$66, "&gt;0", Data!$D$2:$D$66, "Futurist", Data!$H$2:$H$66, "&gt;1999")</f>
        <v>0.8571428571428571</v>
      </c>
      <c r="K174">
        <f>COUNTIFS(Data!$D$2:$D$66, "Other", Data!$H$2:$H$66, "&lt;2000", Data!$M$2:$M$66, "&lt;"&amp;'Cumulative distributions'!$A174)/COUNTIFS(Data!$M$2:$M$66, "&gt;0", Data!$D$2:$D$66, "Other", Data!$H$2:$H$66, "&lt;2000")</f>
        <v>1</v>
      </c>
      <c r="L174">
        <f>COUNTIFS(Data!$D$2:$D$66, "Other", Data!$H$2:$H$66, "&gt;1999", Data!$M$2:$M$66, "&lt;"&amp;'Cumulative distributions'!$A174)/COUNTIFS(Data!$M$2:$M$66, "&gt;0", Data!$D$2:$D$66, "Other", Data!$H$2:$H$66, "&gt;1999")</f>
        <v>0.8</v>
      </c>
      <c r="N174">
        <f>COUNTIFS(Data!$D$2:$D$66, "AGI", Data!$M$2:$M$66, "&lt;"&amp;'Cumulative distributions'!$A174)/COUNTIFS(Data!$M$2:$M$66, "&gt;0", Data!$D$2:$D$66, "AGI")</f>
        <v>1</v>
      </c>
      <c r="O174">
        <f>COUNTIFS(Data!$D$2:$D$66, "AI", Data!$M$2:$M$66, "&lt;"&amp;'Cumulative distributions'!$A174)/COUNTIFS(Data!$M$2:$M$66, "&gt;0", Data!$D$2:$D$66, "AI")</f>
        <v>0.95454545454545459</v>
      </c>
      <c r="P174">
        <f>COUNTIFS(Data!$D$2:$D$66, "Futurist", Data!$M$2:$M$66, "&lt;"&amp;'Cumulative distributions'!$A174)/COUNTIFS(Data!$M$2:$M$66, "&gt;0", Data!$D$2:$D$66, "Futurist")</f>
        <v>0.8</v>
      </c>
      <c r="Q174">
        <f>COUNTIFS(Data!$D$2:$D$66, "Other", Data!$M$2:$M$66, "&lt;"&amp;'Cumulative distributions'!$A174)/COUNTIFS(Data!$M$2:$M$66, "&gt;0", Data!$D$2:$D$66, "Other")</f>
        <v>0.875</v>
      </c>
      <c r="S174">
        <f>COUNTIFS(Data!$H$2:$H$66, "&lt;2000", Data!$M$2:$M$66, "&lt;"&amp;'Cumulative distributions'!$A174)/COUNTIFS(Data!$M$2:$M$66, "&gt;0", Data!$H$2:$H$66, "&lt;2000")</f>
        <v>0.88888888888888884</v>
      </c>
      <c r="T174">
        <f>COUNTIFS(Data!$H$2:$H$66, "&gt;1999", Data!$M$2:$M$66, "&lt;"&amp;'Cumulative distributions'!$A174)/COUNTIFS(Data!$M$2:$M$66, "&gt;0", Data!$H$2:$H$66, "&gt;1999")</f>
        <v>0.92500000000000004</v>
      </c>
      <c r="V174">
        <f>COUNTIFS(Data!$AD$2:$AD$66, 1, Data!$H$2:$H$66, "&gt;1999", Data!$M$2:$M$66, "&lt;"&amp;'Cumulative distributions'!$A174)/COUNTIFS(Data!$M$2:$M$66, "&gt;0", Data!$AD$2:$AD$66, 1, Data!$H$2:$H$66, "&gt;1999")</f>
        <v>0.95454545454545459</v>
      </c>
      <c r="W174">
        <f>COUNTIFS(Data!$AD$2:$AD$66, 0, Data!$H$2:$H$66, "&gt;1999", Data!$M$2:$M$66, "&lt;"&amp;'Cumulative distributions'!$A174)/COUNTIFS(Data!$M$2:$M$66, "&gt;0", Data!$AD$2:$AD$66, 0, Data!$H$2:$H$66, "&gt;1999")</f>
        <v>0.90909090909090906</v>
      </c>
      <c r="AH174">
        <f t="shared" si="2"/>
        <v>2026</v>
      </c>
    </row>
    <row r="175" spans="1:34">
      <c r="A175">
        <v>2133</v>
      </c>
      <c r="B175">
        <f>COUNTIF(Data!$M$2:$M$66, "&lt;" &amp; A175)/COUNT(Data!$M$2:$M$66)</f>
        <v>0.91379310344827591</v>
      </c>
      <c r="C175">
        <f>COUNTIF(Data!$L$2:$L$66, "&lt;" &amp; A175)/COUNT(Data!$L$2:$L$66)</f>
        <v>0.90566037735849059</v>
      </c>
      <c r="E175">
        <f>COUNTIFS(Data!$D$2:$D$66, "AI", Data!$H$2:$H$66, "&lt;2000", Data!$M$2:$M$66, "&lt;"&amp;'Cumulative distributions'!$A175)/COUNTIFS(Data!$M$2:$M$66, "&gt;0", Data!$D$2:$D$66, "AI", Data!$H$2:$H$66, "&lt;2000")</f>
        <v>1</v>
      </c>
      <c r="F175">
        <f>COUNTIFS(Data!$D$2:$D$66, "AI", Data!$H$2:$H$66, "&gt;1999", Data!$M$2:$M$66, "&lt;"&amp;'Cumulative distributions'!$A175)/COUNTIFS(Data!$M$2:$M$66, "&gt;0", Data!$D$2:$D$66, "AI", Data!$H$2:$H$66, "&gt;1999")</f>
        <v>0.93333333333333335</v>
      </c>
      <c r="G175" t="e">
        <f>COUNTIFS(Data!$D$2:$D$66, "AGI", Data!$H$2:$H$66, "&lt;2000", Data!$M$2:$M$66, "&lt;"&amp;'Cumulative distributions'!$A175)/COUNTIFS(Data!$M$2:$M$66, "&gt;0", Data!$D$2:$D$66, "AGI", Data!$H$2:$H$66, "&lt;2000")</f>
        <v>#DIV/0!</v>
      </c>
      <c r="H175">
        <f>COUNTIFS(Data!$D$2:$D$66, "AGI", Data!$H$2:$H$66, "&gt;1999", Data!$M$2:$M$66, "&lt;"&amp;'Cumulative distributions'!$A175)/COUNTIFS(Data!$M$2:$M$66, "&gt;0", Data!$D$2:$D$66, "AGI", Data!$H$2:$H$66, "&gt;1999")</f>
        <v>1</v>
      </c>
      <c r="I175">
        <f>COUNTIFS(Data!$D$2:$D$66, "Futurist", Data!$H$2:$H$66, "&lt;2000", Data!$M$2:$M$66, "&lt;"&amp;'Cumulative distributions'!$A175)/COUNTIFS(Data!$M$2:$M$66, "&gt;0", Data!$D$2:$D$66, "Futurist", Data!$H$2:$H$66, "&lt;2000")</f>
        <v>0.75</v>
      </c>
      <c r="J175">
        <f>COUNTIFS(Data!$D$2:$D$66, "Futurist", Data!$H$2:$H$66, "&gt;1999", Data!$M$2:$M$66, "&lt;"&amp;'Cumulative distributions'!$A175)/COUNTIFS(Data!$M$2:$M$66, "&gt;0", Data!$D$2:$D$66, "Futurist", Data!$H$2:$H$66, "&gt;1999")</f>
        <v>0.8571428571428571</v>
      </c>
      <c r="K175">
        <f>COUNTIFS(Data!$D$2:$D$66, "Other", Data!$H$2:$H$66, "&lt;2000", Data!$M$2:$M$66, "&lt;"&amp;'Cumulative distributions'!$A175)/COUNTIFS(Data!$M$2:$M$66, "&gt;0", Data!$D$2:$D$66, "Other", Data!$H$2:$H$66, "&lt;2000")</f>
        <v>1</v>
      </c>
      <c r="L175">
        <f>COUNTIFS(Data!$D$2:$D$66, "Other", Data!$H$2:$H$66, "&gt;1999", Data!$M$2:$M$66, "&lt;"&amp;'Cumulative distributions'!$A175)/COUNTIFS(Data!$M$2:$M$66, "&gt;0", Data!$D$2:$D$66, "Other", Data!$H$2:$H$66, "&gt;1999")</f>
        <v>0.8</v>
      </c>
      <c r="N175">
        <f>COUNTIFS(Data!$D$2:$D$66, "AGI", Data!$M$2:$M$66, "&lt;"&amp;'Cumulative distributions'!$A175)/COUNTIFS(Data!$M$2:$M$66, "&gt;0", Data!$D$2:$D$66, "AGI")</f>
        <v>1</v>
      </c>
      <c r="O175">
        <f>COUNTIFS(Data!$D$2:$D$66, "AI", Data!$M$2:$M$66, "&lt;"&amp;'Cumulative distributions'!$A175)/COUNTIFS(Data!$M$2:$M$66, "&gt;0", Data!$D$2:$D$66, "AI")</f>
        <v>0.95454545454545459</v>
      </c>
      <c r="P175">
        <f>COUNTIFS(Data!$D$2:$D$66, "Futurist", Data!$M$2:$M$66, "&lt;"&amp;'Cumulative distributions'!$A175)/COUNTIFS(Data!$M$2:$M$66, "&gt;0", Data!$D$2:$D$66, "Futurist")</f>
        <v>0.8</v>
      </c>
      <c r="Q175">
        <f>COUNTIFS(Data!$D$2:$D$66, "Other", Data!$M$2:$M$66, "&lt;"&amp;'Cumulative distributions'!$A175)/COUNTIFS(Data!$M$2:$M$66, "&gt;0", Data!$D$2:$D$66, "Other")</f>
        <v>0.875</v>
      </c>
      <c r="S175">
        <f>COUNTIFS(Data!$H$2:$H$66, "&lt;2000", Data!$M$2:$M$66, "&lt;"&amp;'Cumulative distributions'!$A175)/COUNTIFS(Data!$M$2:$M$66, "&gt;0", Data!$H$2:$H$66, "&lt;2000")</f>
        <v>0.88888888888888884</v>
      </c>
      <c r="T175">
        <f>COUNTIFS(Data!$H$2:$H$66, "&gt;1999", Data!$M$2:$M$66, "&lt;"&amp;'Cumulative distributions'!$A175)/COUNTIFS(Data!$M$2:$M$66, "&gt;0", Data!$H$2:$H$66, "&gt;1999")</f>
        <v>0.92500000000000004</v>
      </c>
      <c r="V175">
        <f>COUNTIFS(Data!$AD$2:$AD$66, 1, Data!$H$2:$H$66, "&gt;1999", Data!$M$2:$M$66, "&lt;"&amp;'Cumulative distributions'!$A175)/COUNTIFS(Data!$M$2:$M$66, "&gt;0", Data!$AD$2:$AD$66, 1, Data!$H$2:$H$66, "&gt;1999")</f>
        <v>0.95454545454545459</v>
      </c>
      <c r="W175">
        <f>COUNTIFS(Data!$AD$2:$AD$66, 0, Data!$H$2:$H$66, "&gt;1999", Data!$M$2:$M$66, "&lt;"&amp;'Cumulative distributions'!$A175)/COUNTIFS(Data!$M$2:$M$66, "&gt;0", Data!$AD$2:$AD$66, 0, Data!$H$2:$H$66, "&gt;1999")</f>
        <v>0.90909090909090906</v>
      </c>
      <c r="AH175">
        <f t="shared" si="2"/>
        <v>2026</v>
      </c>
    </row>
    <row r="176" spans="1:34">
      <c r="A176">
        <v>2134</v>
      </c>
      <c r="B176">
        <f>COUNTIF(Data!$M$2:$M$66, "&lt;" &amp; A176)/COUNT(Data!$M$2:$M$66)</f>
        <v>0.91379310344827591</v>
      </c>
      <c r="C176">
        <f>COUNTIF(Data!$L$2:$L$66, "&lt;" &amp; A176)/COUNT(Data!$L$2:$L$66)</f>
        <v>0.90566037735849059</v>
      </c>
      <c r="E176">
        <f>COUNTIFS(Data!$D$2:$D$66, "AI", Data!$H$2:$H$66, "&lt;2000", Data!$M$2:$M$66, "&lt;"&amp;'Cumulative distributions'!$A176)/COUNTIFS(Data!$M$2:$M$66, "&gt;0", Data!$D$2:$D$66, "AI", Data!$H$2:$H$66, "&lt;2000")</f>
        <v>1</v>
      </c>
      <c r="F176">
        <f>COUNTIFS(Data!$D$2:$D$66, "AI", Data!$H$2:$H$66, "&gt;1999", Data!$M$2:$M$66, "&lt;"&amp;'Cumulative distributions'!$A176)/COUNTIFS(Data!$M$2:$M$66, "&gt;0", Data!$D$2:$D$66, "AI", Data!$H$2:$H$66, "&gt;1999")</f>
        <v>0.93333333333333335</v>
      </c>
      <c r="G176" t="e">
        <f>COUNTIFS(Data!$D$2:$D$66, "AGI", Data!$H$2:$H$66, "&lt;2000", Data!$M$2:$M$66, "&lt;"&amp;'Cumulative distributions'!$A176)/COUNTIFS(Data!$M$2:$M$66, "&gt;0", Data!$D$2:$D$66, "AGI", Data!$H$2:$H$66, "&lt;2000")</f>
        <v>#DIV/0!</v>
      </c>
      <c r="H176">
        <f>COUNTIFS(Data!$D$2:$D$66, "AGI", Data!$H$2:$H$66, "&gt;1999", Data!$M$2:$M$66, "&lt;"&amp;'Cumulative distributions'!$A176)/COUNTIFS(Data!$M$2:$M$66, "&gt;0", Data!$D$2:$D$66, "AGI", Data!$H$2:$H$66, "&gt;1999")</f>
        <v>1</v>
      </c>
      <c r="I176">
        <f>COUNTIFS(Data!$D$2:$D$66, "Futurist", Data!$H$2:$H$66, "&lt;2000", Data!$M$2:$M$66, "&lt;"&amp;'Cumulative distributions'!$A176)/COUNTIFS(Data!$M$2:$M$66, "&gt;0", Data!$D$2:$D$66, "Futurist", Data!$H$2:$H$66, "&lt;2000")</f>
        <v>0.75</v>
      </c>
      <c r="J176">
        <f>COUNTIFS(Data!$D$2:$D$66, "Futurist", Data!$H$2:$H$66, "&gt;1999", Data!$M$2:$M$66, "&lt;"&amp;'Cumulative distributions'!$A176)/COUNTIFS(Data!$M$2:$M$66, "&gt;0", Data!$D$2:$D$66, "Futurist", Data!$H$2:$H$66, "&gt;1999")</f>
        <v>0.8571428571428571</v>
      </c>
      <c r="K176">
        <f>COUNTIFS(Data!$D$2:$D$66, "Other", Data!$H$2:$H$66, "&lt;2000", Data!$M$2:$M$66, "&lt;"&amp;'Cumulative distributions'!$A176)/COUNTIFS(Data!$M$2:$M$66, "&gt;0", Data!$D$2:$D$66, "Other", Data!$H$2:$H$66, "&lt;2000")</f>
        <v>1</v>
      </c>
      <c r="L176">
        <f>COUNTIFS(Data!$D$2:$D$66, "Other", Data!$H$2:$H$66, "&gt;1999", Data!$M$2:$M$66, "&lt;"&amp;'Cumulative distributions'!$A176)/COUNTIFS(Data!$M$2:$M$66, "&gt;0", Data!$D$2:$D$66, "Other", Data!$H$2:$H$66, "&gt;1999")</f>
        <v>0.8</v>
      </c>
      <c r="N176">
        <f>COUNTIFS(Data!$D$2:$D$66, "AGI", Data!$M$2:$M$66, "&lt;"&amp;'Cumulative distributions'!$A176)/COUNTIFS(Data!$M$2:$M$66, "&gt;0", Data!$D$2:$D$66, "AGI")</f>
        <v>1</v>
      </c>
      <c r="O176">
        <f>COUNTIFS(Data!$D$2:$D$66, "AI", Data!$M$2:$M$66, "&lt;"&amp;'Cumulative distributions'!$A176)/COUNTIFS(Data!$M$2:$M$66, "&gt;0", Data!$D$2:$D$66, "AI")</f>
        <v>0.95454545454545459</v>
      </c>
      <c r="P176">
        <f>COUNTIFS(Data!$D$2:$D$66, "Futurist", Data!$M$2:$M$66, "&lt;"&amp;'Cumulative distributions'!$A176)/COUNTIFS(Data!$M$2:$M$66, "&gt;0", Data!$D$2:$D$66, "Futurist")</f>
        <v>0.8</v>
      </c>
      <c r="Q176">
        <f>COUNTIFS(Data!$D$2:$D$66, "Other", Data!$M$2:$M$66, "&lt;"&amp;'Cumulative distributions'!$A176)/COUNTIFS(Data!$M$2:$M$66, "&gt;0", Data!$D$2:$D$66, "Other")</f>
        <v>0.875</v>
      </c>
      <c r="S176">
        <f>COUNTIFS(Data!$H$2:$H$66, "&lt;2000", Data!$M$2:$M$66, "&lt;"&amp;'Cumulative distributions'!$A176)/COUNTIFS(Data!$M$2:$M$66, "&gt;0", Data!$H$2:$H$66, "&lt;2000")</f>
        <v>0.88888888888888884</v>
      </c>
      <c r="T176">
        <f>COUNTIFS(Data!$H$2:$H$66, "&gt;1999", Data!$M$2:$M$66, "&lt;"&amp;'Cumulative distributions'!$A176)/COUNTIFS(Data!$M$2:$M$66, "&gt;0", Data!$H$2:$H$66, "&gt;1999")</f>
        <v>0.92500000000000004</v>
      </c>
      <c r="V176">
        <f>COUNTIFS(Data!$AD$2:$AD$66, 1, Data!$H$2:$H$66, "&gt;1999", Data!$M$2:$M$66, "&lt;"&amp;'Cumulative distributions'!$A176)/COUNTIFS(Data!$M$2:$M$66, "&gt;0", Data!$AD$2:$AD$66, 1, Data!$H$2:$H$66, "&gt;1999")</f>
        <v>0.95454545454545459</v>
      </c>
      <c r="W176">
        <f>COUNTIFS(Data!$AD$2:$AD$66, 0, Data!$H$2:$H$66, "&gt;1999", Data!$M$2:$M$66, "&lt;"&amp;'Cumulative distributions'!$A176)/COUNTIFS(Data!$M$2:$M$66, "&gt;0", Data!$AD$2:$AD$66, 0, Data!$H$2:$H$66, "&gt;1999")</f>
        <v>0.90909090909090906</v>
      </c>
      <c r="AH176">
        <f t="shared" si="2"/>
        <v>2026</v>
      </c>
    </row>
    <row r="177" spans="1:34">
      <c r="A177">
        <v>2135</v>
      </c>
      <c r="B177">
        <f>COUNTIF(Data!$M$2:$M$66, "&lt;" &amp; A177)/COUNT(Data!$M$2:$M$66)</f>
        <v>0.91379310344827591</v>
      </c>
      <c r="C177">
        <f>COUNTIF(Data!$L$2:$L$66, "&lt;" &amp; A177)/COUNT(Data!$L$2:$L$66)</f>
        <v>0.90566037735849059</v>
      </c>
      <c r="E177">
        <f>COUNTIFS(Data!$D$2:$D$66, "AI", Data!$H$2:$H$66, "&lt;2000", Data!$M$2:$M$66, "&lt;"&amp;'Cumulative distributions'!$A177)/COUNTIFS(Data!$M$2:$M$66, "&gt;0", Data!$D$2:$D$66, "AI", Data!$H$2:$H$66, "&lt;2000")</f>
        <v>1</v>
      </c>
      <c r="F177">
        <f>COUNTIFS(Data!$D$2:$D$66, "AI", Data!$H$2:$H$66, "&gt;1999", Data!$M$2:$M$66, "&lt;"&amp;'Cumulative distributions'!$A177)/COUNTIFS(Data!$M$2:$M$66, "&gt;0", Data!$D$2:$D$66, "AI", Data!$H$2:$H$66, "&gt;1999")</f>
        <v>0.93333333333333335</v>
      </c>
      <c r="G177" t="e">
        <f>COUNTIFS(Data!$D$2:$D$66, "AGI", Data!$H$2:$H$66, "&lt;2000", Data!$M$2:$M$66, "&lt;"&amp;'Cumulative distributions'!$A177)/COUNTIFS(Data!$M$2:$M$66, "&gt;0", Data!$D$2:$D$66, "AGI", Data!$H$2:$H$66, "&lt;2000")</f>
        <v>#DIV/0!</v>
      </c>
      <c r="H177">
        <f>COUNTIFS(Data!$D$2:$D$66, "AGI", Data!$H$2:$H$66, "&gt;1999", Data!$M$2:$M$66, "&lt;"&amp;'Cumulative distributions'!$A177)/COUNTIFS(Data!$M$2:$M$66, "&gt;0", Data!$D$2:$D$66, "AGI", Data!$H$2:$H$66, "&gt;1999")</f>
        <v>1</v>
      </c>
      <c r="I177">
        <f>COUNTIFS(Data!$D$2:$D$66, "Futurist", Data!$H$2:$H$66, "&lt;2000", Data!$M$2:$M$66, "&lt;"&amp;'Cumulative distributions'!$A177)/COUNTIFS(Data!$M$2:$M$66, "&gt;0", Data!$D$2:$D$66, "Futurist", Data!$H$2:$H$66, "&lt;2000")</f>
        <v>0.75</v>
      </c>
      <c r="J177">
        <f>COUNTIFS(Data!$D$2:$D$66, "Futurist", Data!$H$2:$H$66, "&gt;1999", Data!$M$2:$M$66, "&lt;"&amp;'Cumulative distributions'!$A177)/COUNTIFS(Data!$M$2:$M$66, "&gt;0", Data!$D$2:$D$66, "Futurist", Data!$H$2:$H$66, "&gt;1999")</f>
        <v>0.8571428571428571</v>
      </c>
      <c r="K177">
        <f>COUNTIFS(Data!$D$2:$D$66, "Other", Data!$H$2:$H$66, "&lt;2000", Data!$M$2:$M$66, "&lt;"&amp;'Cumulative distributions'!$A177)/COUNTIFS(Data!$M$2:$M$66, "&gt;0", Data!$D$2:$D$66, "Other", Data!$H$2:$H$66, "&lt;2000")</f>
        <v>1</v>
      </c>
      <c r="L177">
        <f>COUNTIFS(Data!$D$2:$D$66, "Other", Data!$H$2:$H$66, "&gt;1999", Data!$M$2:$M$66, "&lt;"&amp;'Cumulative distributions'!$A177)/COUNTIFS(Data!$M$2:$M$66, "&gt;0", Data!$D$2:$D$66, "Other", Data!$H$2:$H$66, "&gt;1999")</f>
        <v>0.8</v>
      </c>
      <c r="N177">
        <f>COUNTIFS(Data!$D$2:$D$66, "AGI", Data!$M$2:$M$66, "&lt;"&amp;'Cumulative distributions'!$A177)/COUNTIFS(Data!$M$2:$M$66, "&gt;0", Data!$D$2:$D$66, "AGI")</f>
        <v>1</v>
      </c>
      <c r="O177">
        <f>COUNTIFS(Data!$D$2:$D$66, "AI", Data!$M$2:$M$66, "&lt;"&amp;'Cumulative distributions'!$A177)/COUNTIFS(Data!$M$2:$M$66, "&gt;0", Data!$D$2:$D$66, "AI")</f>
        <v>0.95454545454545459</v>
      </c>
      <c r="P177">
        <f>COUNTIFS(Data!$D$2:$D$66, "Futurist", Data!$M$2:$M$66, "&lt;"&amp;'Cumulative distributions'!$A177)/COUNTIFS(Data!$M$2:$M$66, "&gt;0", Data!$D$2:$D$66, "Futurist")</f>
        <v>0.8</v>
      </c>
      <c r="Q177">
        <f>COUNTIFS(Data!$D$2:$D$66, "Other", Data!$M$2:$M$66, "&lt;"&amp;'Cumulative distributions'!$A177)/COUNTIFS(Data!$M$2:$M$66, "&gt;0", Data!$D$2:$D$66, "Other")</f>
        <v>0.875</v>
      </c>
      <c r="S177">
        <f>COUNTIFS(Data!$H$2:$H$66, "&lt;2000", Data!$M$2:$M$66, "&lt;"&amp;'Cumulative distributions'!$A177)/COUNTIFS(Data!$M$2:$M$66, "&gt;0", Data!$H$2:$H$66, "&lt;2000")</f>
        <v>0.88888888888888884</v>
      </c>
      <c r="T177">
        <f>COUNTIFS(Data!$H$2:$H$66, "&gt;1999", Data!$M$2:$M$66, "&lt;"&amp;'Cumulative distributions'!$A177)/COUNTIFS(Data!$M$2:$M$66, "&gt;0", Data!$H$2:$H$66, "&gt;1999")</f>
        <v>0.92500000000000004</v>
      </c>
      <c r="V177">
        <f>COUNTIFS(Data!$AD$2:$AD$66, 1, Data!$H$2:$H$66, "&gt;1999", Data!$M$2:$M$66, "&lt;"&amp;'Cumulative distributions'!$A177)/COUNTIFS(Data!$M$2:$M$66, "&gt;0", Data!$AD$2:$AD$66, 1, Data!$H$2:$H$66, "&gt;1999")</f>
        <v>0.95454545454545459</v>
      </c>
      <c r="W177">
        <f>COUNTIFS(Data!$AD$2:$AD$66, 0, Data!$H$2:$H$66, "&gt;1999", Data!$M$2:$M$66, "&lt;"&amp;'Cumulative distributions'!$A177)/COUNTIFS(Data!$M$2:$M$66, "&gt;0", Data!$AD$2:$AD$66, 0, Data!$H$2:$H$66, "&gt;1999")</f>
        <v>0.90909090909090906</v>
      </c>
      <c r="AH177">
        <f t="shared" si="2"/>
        <v>2026</v>
      </c>
    </row>
    <row r="178" spans="1:34">
      <c r="A178">
        <v>2136</v>
      </c>
      <c r="B178">
        <f>COUNTIF(Data!$M$2:$M$66, "&lt;" &amp; A178)/COUNT(Data!$M$2:$M$66)</f>
        <v>0.91379310344827591</v>
      </c>
      <c r="C178">
        <f>COUNTIF(Data!$L$2:$L$66, "&lt;" &amp; A178)/COUNT(Data!$L$2:$L$66)</f>
        <v>0.90566037735849059</v>
      </c>
      <c r="E178">
        <f>COUNTIFS(Data!$D$2:$D$66, "AI", Data!$H$2:$H$66, "&lt;2000", Data!$M$2:$M$66, "&lt;"&amp;'Cumulative distributions'!$A178)/COUNTIFS(Data!$M$2:$M$66, "&gt;0", Data!$D$2:$D$66, "AI", Data!$H$2:$H$66, "&lt;2000")</f>
        <v>1</v>
      </c>
      <c r="F178">
        <f>COUNTIFS(Data!$D$2:$D$66, "AI", Data!$H$2:$H$66, "&gt;1999", Data!$M$2:$M$66, "&lt;"&amp;'Cumulative distributions'!$A178)/COUNTIFS(Data!$M$2:$M$66, "&gt;0", Data!$D$2:$D$66, "AI", Data!$H$2:$H$66, "&gt;1999")</f>
        <v>0.93333333333333335</v>
      </c>
      <c r="G178" t="e">
        <f>COUNTIFS(Data!$D$2:$D$66, "AGI", Data!$H$2:$H$66, "&lt;2000", Data!$M$2:$M$66, "&lt;"&amp;'Cumulative distributions'!$A178)/COUNTIFS(Data!$M$2:$M$66, "&gt;0", Data!$D$2:$D$66, "AGI", Data!$H$2:$H$66, "&lt;2000")</f>
        <v>#DIV/0!</v>
      </c>
      <c r="H178">
        <f>COUNTIFS(Data!$D$2:$D$66, "AGI", Data!$H$2:$H$66, "&gt;1999", Data!$M$2:$M$66, "&lt;"&amp;'Cumulative distributions'!$A178)/COUNTIFS(Data!$M$2:$M$66, "&gt;0", Data!$D$2:$D$66, "AGI", Data!$H$2:$H$66, "&gt;1999")</f>
        <v>1</v>
      </c>
      <c r="I178">
        <f>COUNTIFS(Data!$D$2:$D$66, "Futurist", Data!$H$2:$H$66, "&lt;2000", Data!$M$2:$M$66, "&lt;"&amp;'Cumulative distributions'!$A178)/COUNTIFS(Data!$M$2:$M$66, "&gt;0", Data!$D$2:$D$66, "Futurist", Data!$H$2:$H$66, "&lt;2000")</f>
        <v>0.75</v>
      </c>
      <c r="J178">
        <f>COUNTIFS(Data!$D$2:$D$66, "Futurist", Data!$H$2:$H$66, "&gt;1999", Data!$M$2:$M$66, "&lt;"&amp;'Cumulative distributions'!$A178)/COUNTIFS(Data!$M$2:$M$66, "&gt;0", Data!$D$2:$D$66, "Futurist", Data!$H$2:$H$66, "&gt;1999")</f>
        <v>0.8571428571428571</v>
      </c>
      <c r="K178">
        <f>COUNTIFS(Data!$D$2:$D$66, "Other", Data!$H$2:$H$66, "&lt;2000", Data!$M$2:$M$66, "&lt;"&amp;'Cumulative distributions'!$A178)/COUNTIFS(Data!$M$2:$M$66, "&gt;0", Data!$D$2:$D$66, "Other", Data!$H$2:$H$66, "&lt;2000")</f>
        <v>1</v>
      </c>
      <c r="L178">
        <f>COUNTIFS(Data!$D$2:$D$66, "Other", Data!$H$2:$H$66, "&gt;1999", Data!$M$2:$M$66, "&lt;"&amp;'Cumulative distributions'!$A178)/COUNTIFS(Data!$M$2:$M$66, "&gt;0", Data!$D$2:$D$66, "Other", Data!$H$2:$H$66, "&gt;1999")</f>
        <v>0.8</v>
      </c>
      <c r="N178">
        <f>COUNTIFS(Data!$D$2:$D$66, "AGI", Data!$M$2:$M$66, "&lt;"&amp;'Cumulative distributions'!$A178)/COUNTIFS(Data!$M$2:$M$66, "&gt;0", Data!$D$2:$D$66, "AGI")</f>
        <v>1</v>
      </c>
      <c r="O178">
        <f>COUNTIFS(Data!$D$2:$D$66, "AI", Data!$M$2:$M$66, "&lt;"&amp;'Cumulative distributions'!$A178)/COUNTIFS(Data!$M$2:$M$66, "&gt;0", Data!$D$2:$D$66, "AI")</f>
        <v>0.95454545454545459</v>
      </c>
      <c r="P178">
        <f>COUNTIFS(Data!$D$2:$D$66, "Futurist", Data!$M$2:$M$66, "&lt;"&amp;'Cumulative distributions'!$A178)/COUNTIFS(Data!$M$2:$M$66, "&gt;0", Data!$D$2:$D$66, "Futurist")</f>
        <v>0.8</v>
      </c>
      <c r="Q178">
        <f>COUNTIFS(Data!$D$2:$D$66, "Other", Data!$M$2:$M$66, "&lt;"&amp;'Cumulative distributions'!$A178)/COUNTIFS(Data!$M$2:$M$66, "&gt;0", Data!$D$2:$D$66, "Other")</f>
        <v>0.875</v>
      </c>
      <c r="S178">
        <f>COUNTIFS(Data!$H$2:$H$66, "&lt;2000", Data!$M$2:$M$66, "&lt;"&amp;'Cumulative distributions'!$A178)/COUNTIFS(Data!$M$2:$M$66, "&gt;0", Data!$H$2:$H$66, "&lt;2000")</f>
        <v>0.88888888888888884</v>
      </c>
      <c r="T178">
        <f>COUNTIFS(Data!$H$2:$H$66, "&gt;1999", Data!$M$2:$M$66, "&lt;"&amp;'Cumulative distributions'!$A178)/COUNTIFS(Data!$M$2:$M$66, "&gt;0", Data!$H$2:$H$66, "&gt;1999")</f>
        <v>0.92500000000000004</v>
      </c>
      <c r="V178">
        <f>COUNTIFS(Data!$AD$2:$AD$66, 1, Data!$H$2:$H$66, "&gt;1999", Data!$M$2:$M$66, "&lt;"&amp;'Cumulative distributions'!$A178)/COUNTIFS(Data!$M$2:$M$66, "&gt;0", Data!$AD$2:$AD$66, 1, Data!$H$2:$H$66, "&gt;1999")</f>
        <v>0.95454545454545459</v>
      </c>
      <c r="W178">
        <f>COUNTIFS(Data!$AD$2:$AD$66, 0, Data!$H$2:$H$66, "&gt;1999", Data!$M$2:$M$66, "&lt;"&amp;'Cumulative distributions'!$A178)/COUNTIFS(Data!$M$2:$M$66, "&gt;0", Data!$AD$2:$AD$66, 0, Data!$H$2:$H$66, "&gt;1999")</f>
        <v>0.90909090909090906</v>
      </c>
      <c r="AH178">
        <f t="shared" si="2"/>
        <v>2026</v>
      </c>
    </row>
    <row r="179" spans="1:34">
      <c r="A179">
        <v>2137</v>
      </c>
      <c r="B179">
        <f>COUNTIF(Data!$M$2:$M$66, "&lt;" &amp; A179)/COUNT(Data!$M$2:$M$66)</f>
        <v>0.91379310344827591</v>
      </c>
      <c r="C179">
        <f>COUNTIF(Data!$L$2:$L$66, "&lt;" &amp; A179)/COUNT(Data!$L$2:$L$66)</f>
        <v>0.90566037735849059</v>
      </c>
      <c r="E179">
        <f>COUNTIFS(Data!$D$2:$D$66, "AI", Data!$H$2:$H$66, "&lt;2000", Data!$M$2:$M$66, "&lt;"&amp;'Cumulative distributions'!$A179)/COUNTIFS(Data!$M$2:$M$66, "&gt;0", Data!$D$2:$D$66, "AI", Data!$H$2:$H$66, "&lt;2000")</f>
        <v>1</v>
      </c>
      <c r="F179">
        <f>COUNTIFS(Data!$D$2:$D$66, "AI", Data!$H$2:$H$66, "&gt;1999", Data!$M$2:$M$66, "&lt;"&amp;'Cumulative distributions'!$A179)/COUNTIFS(Data!$M$2:$M$66, "&gt;0", Data!$D$2:$D$66, "AI", Data!$H$2:$H$66, "&gt;1999")</f>
        <v>0.93333333333333335</v>
      </c>
      <c r="G179" t="e">
        <f>COUNTIFS(Data!$D$2:$D$66, "AGI", Data!$H$2:$H$66, "&lt;2000", Data!$M$2:$M$66, "&lt;"&amp;'Cumulative distributions'!$A179)/COUNTIFS(Data!$M$2:$M$66, "&gt;0", Data!$D$2:$D$66, "AGI", Data!$H$2:$H$66, "&lt;2000")</f>
        <v>#DIV/0!</v>
      </c>
      <c r="H179">
        <f>COUNTIFS(Data!$D$2:$D$66, "AGI", Data!$H$2:$H$66, "&gt;1999", Data!$M$2:$M$66, "&lt;"&amp;'Cumulative distributions'!$A179)/COUNTIFS(Data!$M$2:$M$66, "&gt;0", Data!$D$2:$D$66, "AGI", Data!$H$2:$H$66, "&gt;1999")</f>
        <v>1</v>
      </c>
      <c r="I179">
        <f>COUNTIFS(Data!$D$2:$D$66, "Futurist", Data!$H$2:$H$66, "&lt;2000", Data!$M$2:$M$66, "&lt;"&amp;'Cumulative distributions'!$A179)/COUNTIFS(Data!$M$2:$M$66, "&gt;0", Data!$D$2:$D$66, "Futurist", Data!$H$2:$H$66, "&lt;2000")</f>
        <v>0.75</v>
      </c>
      <c r="J179">
        <f>COUNTIFS(Data!$D$2:$D$66, "Futurist", Data!$H$2:$H$66, "&gt;1999", Data!$M$2:$M$66, "&lt;"&amp;'Cumulative distributions'!$A179)/COUNTIFS(Data!$M$2:$M$66, "&gt;0", Data!$D$2:$D$66, "Futurist", Data!$H$2:$H$66, "&gt;1999")</f>
        <v>0.8571428571428571</v>
      </c>
      <c r="K179">
        <f>COUNTIFS(Data!$D$2:$D$66, "Other", Data!$H$2:$H$66, "&lt;2000", Data!$M$2:$M$66, "&lt;"&amp;'Cumulative distributions'!$A179)/COUNTIFS(Data!$M$2:$M$66, "&gt;0", Data!$D$2:$D$66, "Other", Data!$H$2:$H$66, "&lt;2000")</f>
        <v>1</v>
      </c>
      <c r="L179">
        <f>COUNTIFS(Data!$D$2:$D$66, "Other", Data!$H$2:$H$66, "&gt;1999", Data!$M$2:$M$66, "&lt;"&amp;'Cumulative distributions'!$A179)/COUNTIFS(Data!$M$2:$M$66, "&gt;0", Data!$D$2:$D$66, "Other", Data!$H$2:$H$66, "&gt;1999")</f>
        <v>0.8</v>
      </c>
      <c r="N179">
        <f>COUNTIFS(Data!$D$2:$D$66, "AGI", Data!$M$2:$M$66, "&lt;"&amp;'Cumulative distributions'!$A179)/COUNTIFS(Data!$M$2:$M$66, "&gt;0", Data!$D$2:$D$66, "AGI")</f>
        <v>1</v>
      </c>
      <c r="O179">
        <f>COUNTIFS(Data!$D$2:$D$66, "AI", Data!$M$2:$M$66, "&lt;"&amp;'Cumulative distributions'!$A179)/COUNTIFS(Data!$M$2:$M$66, "&gt;0", Data!$D$2:$D$66, "AI")</f>
        <v>0.95454545454545459</v>
      </c>
      <c r="P179">
        <f>COUNTIFS(Data!$D$2:$D$66, "Futurist", Data!$M$2:$M$66, "&lt;"&amp;'Cumulative distributions'!$A179)/COUNTIFS(Data!$M$2:$M$66, "&gt;0", Data!$D$2:$D$66, "Futurist")</f>
        <v>0.8</v>
      </c>
      <c r="Q179">
        <f>COUNTIFS(Data!$D$2:$D$66, "Other", Data!$M$2:$M$66, "&lt;"&amp;'Cumulative distributions'!$A179)/COUNTIFS(Data!$M$2:$M$66, "&gt;0", Data!$D$2:$D$66, "Other")</f>
        <v>0.875</v>
      </c>
      <c r="S179">
        <f>COUNTIFS(Data!$H$2:$H$66, "&lt;2000", Data!$M$2:$M$66, "&lt;"&amp;'Cumulative distributions'!$A179)/COUNTIFS(Data!$M$2:$M$66, "&gt;0", Data!$H$2:$H$66, "&lt;2000")</f>
        <v>0.88888888888888884</v>
      </c>
      <c r="T179">
        <f>COUNTIFS(Data!$H$2:$H$66, "&gt;1999", Data!$M$2:$M$66, "&lt;"&amp;'Cumulative distributions'!$A179)/COUNTIFS(Data!$M$2:$M$66, "&gt;0", Data!$H$2:$H$66, "&gt;1999")</f>
        <v>0.92500000000000004</v>
      </c>
      <c r="V179">
        <f>COUNTIFS(Data!$AD$2:$AD$66, 1, Data!$H$2:$H$66, "&gt;1999", Data!$M$2:$M$66, "&lt;"&amp;'Cumulative distributions'!$A179)/COUNTIFS(Data!$M$2:$M$66, "&gt;0", Data!$AD$2:$AD$66, 1, Data!$H$2:$H$66, "&gt;1999")</f>
        <v>0.95454545454545459</v>
      </c>
      <c r="W179">
        <f>COUNTIFS(Data!$AD$2:$AD$66, 0, Data!$H$2:$H$66, "&gt;1999", Data!$M$2:$M$66, "&lt;"&amp;'Cumulative distributions'!$A179)/COUNTIFS(Data!$M$2:$M$66, "&gt;0", Data!$AD$2:$AD$66, 0, Data!$H$2:$H$66, "&gt;1999")</f>
        <v>0.90909090909090906</v>
      </c>
      <c r="AH179">
        <f t="shared" si="2"/>
        <v>2026</v>
      </c>
    </row>
    <row r="180" spans="1:34">
      <c r="A180">
        <v>2138</v>
      </c>
      <c r="B180">
        <f>COUNTIF(Data!$M$2:$M$66, "&lt;" &amp; A180)/COUNT(Data!$M$2:$M$66)</f>
        <v>0.91379310344827591</v>
      </c>
      <c r="C180">
        <f>COUNTIF(Data!$L$2:$L$66, "&lt;" &amp; A180)/COUNT(Data!$L$2:$L$66)</f>
        <v>0.90566037735849059</v>
      </c>
      <c r="E180">
        <f>COUNTIFS(Data!$D$2:$D$66, "AI", Data!$H$2:$H$66, "&lt;2000", Data!$M$2:$M$66, "&lt;"&amp;'Cumulative distributions'!$A180)/COUNTIFS(Data!$M$2:$M$66, "&gt;0", Data!$D$2:$D$66, "AI", Data!$H$2:$H$66, "&lt;2000")</f>
        <v>1</v>
      </c>
      <c r="F180">
        <f>COUNTIFS(Data!$D$2:$D$66, "AI", Data!$H$2:$H$66, "&gt;1999", Data!$M$2:$M$66, "&lt;"&amp;'Cumulative distributions'!$A180)/COUNTIFS(Data!$M$2:$M$66, "&gt;0", Data!$D$2:$D$66, "AI", Data!$H$2:$H$66, "&gt;1999")</f>
        <v>0.93333333333333335</v>
      </c>
      <c r="G180" t="e">
        <f>COUNTIFS(Data!$D$2:$D$66, "AGI", Data!$H$2:$H$66, "&lt;2000", Data!$M$2:$M$66, "&lt;"&amp;'Cumulative distributions'!$A180)/COUNTIFS(Data!$M$2:$M$66, "&gt;0", Data!$D$2:$D$66, "AGI", Data!$H$2:$H$66, "&lt;2000")</f>
        <v>#DIV/0!</v>
      </c>
      <c r="H180">
        <f>COUNTIFS(Data!$D$2:$D$66, "AGI", Data!$H$2:$H$66, "&gt;1999", Data!$M$2:$M$66, "&lt;"&amp;'Cumulative distributions'!$A180)/COUNTIFS(Data!$M$2:$M$66, "&gt;0", Data!$D$2:$D$66, "AGI", Data!$H$2:$H$66, "&gt;1999")</f>
        <v>1</v>
      </c>
      <c r="I180">
        <f>COUNTIFS(Data!$D$2:$D$66, "Futurist", Data!$H$2:$H$66, "&lt;2000", Data!$M$2:$M$66, "&lt;"&amp;'Cumulative distributions'!$A180)/COUNTIFS(Data!$M$2:$M$66, "&gt;0", Data!$D$2:$D$66, "Futurist", Data!$H$2:$H$66, "&lt;2000")</f>
        <v>0.75</v>
      </c>
      <c r="J180">
        <f>COUNTIFS(Data!$D$2:$D$66, "Futurist", Data!$H$2:$H$66, "&gt;1999", Data!$M$2:$M$66, "&lt;"&amp;'Cumulative distributions'!$A180)/COUNTIFS(Data!$M$2:$M$66, "&gt;0", Data!$D$2:$D$66, "Futurist", Data!$H$2:$H$66, "&gt;1999")</f>
        <v>0.8571428571428571</v>
      </c>
      <c r="K180">
        <f>COUNTIFS(Data!$D$2:$D$66, "Other", Data!$H$2:$H$66, "&lt;2000", Data!$M$2:$M$66, "&lt;"&amp;'Cumulative distributions'!$A180)/COUNTIFS(Data!$M$2:$M$66, "&gt;0", Data!$D$2:$D$66, "Other", Data!$H$2:$H$66, "&lt;2000")</f>
        <v>1</v>
      </c>
      <c r="L180">
        <f>COUNTIFS(Data!$D$2:$D$66, "Other", Data!$H$2:$H$66, "&gt;1999", Data!$M$2:$M$66, "&lt;"&amp;'Cumulative distributions'!$A180)/COUNTIFS(Data!$M$2:$M$66, "&gt;0", Data!$D$2:$D$66, "Other", Data!$H$2:$H$66, "&gt;1999")</f>
        <v>0.8</v>
      </c>
      <c r="N180">
        <f>COUNTIFS(Data!$D$2:$D$66, "AGI", Data!$M$2:$M$66, "&lt;"&amp;'Cumulative distributions'!$A180)/COUNTIFS(Data!$M$2:$M$66, "&gt;0", Data!$D$2:$D$66, "AGI")</f>
        <v>1</v>
      </c>
      <c r="O180">
        <f>COUNTIFS(Data!$D$2:$D$66, "AI", Data!$M$2:$M$66, "&lt;"&amp;'Cumulative distributions'!$A180)/COUNTIFS(Data!$M$2:$M$66, "&gt;0", Data!$D$2:$D$66, "AI")</f>
        <v>0.95454545454545459</v>
      </c>
      <c r="P180">
        <f>COUNTIFS(Data!$D$2:$D$66, "Futurist", Data!$M$2:$M$66, "&lt;"&amp;'Cumulative distributions'!$A180)/COUNTIFS(Data!$M$2:$M$66, "&gt;0", Data!$D$2:$D$66, "Futurist")</f>
        <v>0.8</v>
      </c>
      <c r="Q180">
        <f>COUNTIFS(Data!$D$2:$D$66, "Other", Data!$M$2:$M$66, "&lt;"&amp;'Cumulative distributions'!$A180)/COUNTIFS(Data!$M$2:$M$66, "&gt;0", Data!$D$2:$D$66, "Other")</f>
        <v>0.875</v>
      </c>
      <c r="S180">
        <f>COUNTIFS(Data!$H$2:$H$66, "&lt;2000", Data!$M$2:$M$66, "&lt;"&amp;'Cumulative distributions'!$A180)/COUNTIFS(Data!$M$2:$M$66, "&gt;0", Data!$H$2:$H$66, "&lt;2000")</f>
        <v>0.88888888888888884</v>
      </c>
      <c r="T180">
        <f>COUNTIFS(Data!$H$2:$H$66, "&gt;1999", Data!$M$2:$M$66, "&lt;"&amp;'Cumulative distributions'!$A180)/COUNTIFS(Data!$M$2:$M$66, "&gt;0", Data!$H$2:$H$66, "&gt;1999")</f>
        <v>0.92500000000000004</v>
      </c>
      <c r="V180">
        <f>COUNTIFS(Data!$AD$2:$AD$66, 1, Data!$H$2:$H$66, "&gt;1999", Data!$M$2:$M$66, "&lt;"&amp;'Cumulative distributions'!$A180)/COUNTIFS(Data!$M$2:$M$66, "&gt;0", Data!$AD$2:$AD$66, 1, Data!$H$2:$H$66, "&gt;1999")</f>
        <v>0.95454545454545459</v>
      </c>
      <c r="W180">
        <f>COUNTIFS(Data!$AD$2:$AD$66, 0, Data!$H$2:$H$66, "&gt;1999", Data!$M$2:$M$66, "&lt;"&amp;'Cumulative distributions'!$A180)/COUNTIFS(Data!$M$2:$M$66, "&gt;0", Data!$AD$2:$AD$66, 0, Data!$H$2:$H$66, "&gt;1999")</f>
        <v>0.90909090909090906</v>
      </c>
      <c r="AH180">
        <f t="shared" si="2"/>
        <v>2026</v>
      </c>
    </row>
    <row r="181" spans="1:34">
      <c r="A181">
        <v>2139</v>
      </c>
      <c r="B181">
        <f>COUNTIF(Data!$M$2:$M$66, "&lt;" &amp; A181)/COUNT(Data!$M$2:$M$66)</f>
        <v>0.91379310344827591</v>
      </c>
      <c r="C181">
        <f>COUNTIF(Data!$L$2:$L$66, "&lt;" &amp; A181)/COUNT(Data!$L$2:$L$66)</f>
        <v>0.90566037735849059</v>
      </c>
      <c r="E181">
        <f>COUNTIFS(Data!$D$2:$D$66, "AI", Data!$H$2:$H$66, "&lt;2000", Data!$M$2:$M$66, "&lt;"&amp;'Cumulative distributions'!$A181)/COUNTIFS(Data!$M$2:$M$66, "&gt;0", Data!$D$2:$D$66, "AI", Data!$H$2:$H$66, "&lt;2000")</f>
        <v>1</v>
      </c>
      <c r="F181">
        <f>COUNTIFS(Data!$D$2:$D$66, "AI", Data!$H$2:$H$66, "&gt;1999", Data!$M$2:$M$66, "&lt;"&amp;'Cumulative distributions'!$A181)/COUNTIFS(Data!$M$2:$M$66, "&gt;0", Data!$D$2:$D$66, "AI", Data!$H$2:$H$66, "&gt;1999")</f>
        <v>0.93333333333333335</v>
      </c>
      <c r="G181" t="e">
        <f>COUNTIFS(Data!$D$2:$D$66, "AGI", Data!$H$2:$H$66, "&lt;2000", Data!$M$2:$M$66, "&lt;"&amp;'Cumulative distributions'!$A181)/COUNTIFS(Data!$M$2:$M$66, "&gt;0", Data!$D$2:$D$66, "AGI", Data!$H$2:$H$66, "&lt;2000")</f>
        <v>#DIV/0!</v>
      </c>
      <c r="H181">
        <f>COUNTIFS(Data!$D$2:$D$66, "AGI", Data!$H$2:$H$66, "&gt;1999", Data!$M$2:$M$66, "&lt;"&amp;'Cumulative distributions'!$A181)/COUNTIFS(Data!$M$2:$M$66, "&gt;0", Data!$D$2:$D$66, "AGI", Data!$H$2:$H$66, "&gt;1999")</f>
        <v>1</v>
      </c>
      <c r="I181">
        <f>COUNTIFS(Data!$D$2:$D$66, "Futurist", Data!$H$2:$H$66, "&lt;2000", Data!$M$2:$M$66, "&lt;"&amp;'Cumulative distributions'!$A181)/COUNTIFS(Data!$M$2:$M$66, "&gt;0", Data!$D$2:$D$66, "Futurist", Data!$H$2:$H$66, "&lt;2000")</f>
        <v>0.75</v>
      </c>
      <c r="J181">
        <f>COUNTIFS(Data!$D$2:$D$66, "Futurist", Data!$H$2:$H$66, "&gt;1999", Data!$M$2:$M$66, "&lt;"&amp;'Cumulative distributions'!$A181)/COUNTIFS(Data!$M$2:$M$66, "&gt;0", Data!$D$2:$D$66, "Futurist", Data!$H$2:$H$66, "&gt;1999")</f>
        <v>0.8571428571428571</v>
      </c>
      <c r="K181">
        <f>COUNTIFS(Data!$D$2:$D$66, "Other", Data!$H$2:$H$66, "&lt;2000", Data!$M$2:$M$66, "&lt;"&amp;'Cumulative distributions'!$A181)/COUNTIFS(Data!$M$2:$M$66, "&gt;0", Data!$D$2:$D$66, "Other", Data!$H$2:$H$66, "&lt;2000")</f>
        <v>1</v>
      </c>
      <c r="L181">
        <f>COUNTIFS(Data!$D$2:$D$66, "Other", Data!$H$2:$H$66, "&gt;1999", Data!$M$2:$M$66, "&lt;"&amp;'Cumulative distributions'!$A181)/COUNTIFS(Data!$M$2:$M$66, "&gt;0", Data!$D$2:$D$66, "Other", Data!$H$2:$H$66, "&gt;1999")</f>
        <v>0.8</v>
      </c>
      <c r="N181">
        <f>COUNTIFS(Data!$D$2:$D$66, "AGI", Data!$M$2:$M$66, "&lt;"&amp;'Cumulative distributions'!$A181)/COUNTIFS(Data!$M$2:$M$66, "&gt;0", Data!$D$2:$D$66, "AGI")</f>
        <v>1</v>
      </c>
      <c r="O181">
        <f>COUNTIFS(Data!$D$2:$D$66, "AI", Data!$M$2:$M$66, "&lt;"&amp;'Cumulative distributions'!$A181)/COUNTIFS(Data!$M$2:$M$66, "&gt;0", Data!$D$2:$D$66, "AI")</f>
        <v>0.95454545454545459</v>
      </c>
      <c r="P181">
        <f>COUNTIFS(Data!$D$2:$D$66, "Futurist", Data!$M$2:$M$66, "&lt;"&amp;'Cumulative distributions'!$A181)/COUNTIFS(Data!$M$2:$M$66, "&gt;0", Data!$D$2:$D$66, "Futurist")</f>
        <v>0.8</v>
      </c>
      <c r="Q181">
        <f>COUNTIFS(Data!$D$2:$D$66, "Other", Data!$M$2:$M$66, "&lt;"&amp;'Cumulative distributions'!$A181)/COUNTIFS(Data!$M$2:$M$66, "&gt;0", Data!$D$2:$D$66, "Other")</f>
        <v>0.875</v>
      </c>
      <c r="S181">
        <f>COUNTIFS(Data!$H$2:$H$66, "&lt;2000", Data!$M$2:$M$66, "&lt;"&amp;'Cumulative distributions'!$A181)/COUNTIFS(Data!$M$2:$M$66, "&gt;0", Data!$H$2:$H$66, "&lt;2000")</f>
        <v>0.88888888888888884</v>
      </c>
      <c r="T181">
        <f>COUNTIFS(Data!$H$2:$H$66, "&gt;1999", Data!$M$2:$M$66, "&lt;"&amp;'Cumulative distributions'!$A181)/COUNTIFS(Data!$M$2:$M$66, "&gt;0", Data!$H$2:$H$66, "&gt;1999")</f>
        <v>0.92500000000000004</v>
      </c>
      <c r="V181">
        <f>COUNTIFS(Data!$AD$2:$AD$66, 1, Data!$H$2:$H$66, "&gt;1999", Data!$M$2:$M$66, "&lt;"&amp;'Cumulative distributions'!$A181)/COUNTIFS(Data!$M$2:$M$66, "&gt;0", Data!$AD$2:$AD$66, 1, Data!$H$2:$H$66, "&gt;1999")</f>
        <v>0.95454545454545459</v>
      </c>
      <c r="W181">
        <f>COUNTIFS(Data!$AD$2:$AD$66, 0, Data!$H$2:$H$66, "&gt;1999", Data!$M$2:$M$66, "&lt;"&amp;'Cumulative distributions'!$A181)/COUNTIFS(Data!$M$2:$M$66, "&gt;0", Data!$AD$2:$AD$66, 0, Data!$H$2:$H$66, "&gt;1999")</f>
        <v>0.90909090909090906</v>
      </c>
      <c r="AH181">
        <f t="shared" si="2"/>
        <v>2026</v>
      </c>
    </row>
    <row r="182" spans="1:34">
      <c r="A182">
        <v>2140</v>
      </c>
      <c r="B182">
        <f>COUNTIF(Data!$M$2:$M$66, "&lt;" &amp; A182)/COUNT(Data!$M$2:$M$66)</f>
        <v>0.91379310344827591</v>
      </c>
      <c r="C182">
        <f>COUNTIF(Data!$L$2:$L$66, "&lt;" &amp; A182)/COUNT(Data!$L$2:$L$66)</f>
        <v>0.90566037735849059</v>
      </c>
      <c r="E182">
        <f>COUNTIFS(Data!$D$2:$D$66, "AI", Data!$H$2:$H$66, "&lt;2000", Data!$M$2:$M$66, "&lt;"&amp;'Cumulative distributions'!$A182)/COUNTIFS(Data!$M$2:$M$66, "&gt;0", Data!$D$2:$D$66, "AI", Data!$H$2:$H$66, "&lt;2000")</f>
        <v>1</v>
      </c>
      <c r="F182">
        <f>COUNTIFS(Data!$D$2:$D$66, "AI", Data!$H$2:$H$66, "&gt;1999", Data!$M$2:$M$66, "&lt;"&amp;'Cumulative distributions'!$A182)/COUNTIFS(Data!$M$2:$M$66, "&gt;0", Data!$D$2:$D$66, "AI", Data!$H$2:$H$66, "&gt;1999")</f>
        <v>0.93333333333333335</v>
      </c>
      <c r="G182" t="e">
        <f>COUNTIFS(Data!$D$2:$D$66, "AGI", Data!$H$2:$H$66, "&lt;2000", Data!$M$2:$M$66, "&lt;"&amp;'Cumulative distributions'!$A182)/COUNTIFS(Data!$M$2:$M$66, "&gt;0", Data!$D$2:$D$66, "AGI", Data!$H$2:$H$66, "&lt;2000")</f>
        <v>#DIV/0!</v>
      </c>
      <c r="H182">
        <f>COUNTIFS(Data!$D$2:$D$66, "AGI", Data!$H$2:$H$66, "&gt;1999", Data!$M$2:$M$66, "&lt;"&amp;'Cumulative distributions'!$A182)/COUNTIFS(Data!$M$2:$M$66, "&gt;0", Data!$D$2:$D$66, "AGI", Data!$H$2:$H$66, "&gt;1999")</f>
        <v>1</v>
      </c>
      <c r="I182">
        <f>COUNTIFS(Data!$D$2:$D$66, "Futurist", Data!$H$2:$H$66, "&lt;2000", Data!$M$2:$M$66, "&lt;"&amp;'Cumulative distributions'!$A182)/COUNTIFS(Data!$M$2:$M$66, "&gt;0", Data!$D$2:$D$66, "Futurist", Data!$H$2:$H$66, "&lt;2000")</f>
        <v>0.75</v>
      </c>
      <c r="J182">
        <f>COUNTIFS(Data!$D$2:$D$66, "Futurist", Data!$H$2:$H$66, "&gt;1999", Data!$M$2:$M$66, "&lt;"&amp;'Cumulative distributions'!$A182)/COUNTIFS(Data!$M$2:$M$66, "&gt;0", Data!$D$2:$D$66, "Futurist", Data!$H$2:$H$66, "&gt;1999")</f>
        <v>0.8571428571428571</v>
      </c>
      <c r="K182">
        <f>COUNTIFS(Data!$D$2:$D$66, "Other", Data!$H$2:$H$66, "&lt;2000", Data!$M$2:$M$66, "&lt;"&amp;'Cumulative distributions'!$A182)/COUNTIFS(Data!$M$2:$M$66, "&gt;0", Data!$D$2:$D$66, "Other", Data!$H$2:$H$66, "&lt;2000")</f>
        <v>1</v>
      </c>
      <c r="L182">
        <f>COUNTIFS(Data!$D$2:$D$66, "Other", Data!$H$2:$H$66, "&gt;1999", Data!$M$2:$M$66, "&lt;"&amp;'Cumulative distributions'!$A182)/COUNTIFS(Data!$M$2:$M$66, "&gt;0", Data!$D$2:$D$66, "Other", Data!$H$2:$H$66, "&gt;1999")</f>
        <v>0.8</v>
      </c>
      <c r="N182">
        <f>COUNTIFS(Data!$D$2:$D$66, "AGI", Data!$M$2:$M$66, "&lt;"&amp;'Cumulative distributions'!$A182)/COUNTIFS(Data!$M$2:$M$66, "&gt;0", Data!$D$2:$D$66, "AGI")</f>
        <v>1</v>
      </c>
      <c r="O182">
        <f>COUNTIFS(Data!$D$2:$D$66, "AI", Data!$M$2:$M$66, "&lt;"&amp;'Cumulative distributions'!$A182)/COUNTIFS(Data!$M$2:$M$66, "&gt;0", Data!$D$2:$D$66, "AI")</f>
        <v>0.95454545454545459</v>
      </c>
      <c r="P182">
        <f>COUNTIFS(Data!$D$2:$D$66, "Futurist", Data!$M$2:$M$66, "&lt;"&amp;'Cumulative distributions'!$A182)/COUNTIFS(Data!$M$2:$M$66, "&gt;0", Data!$D$2:$D$66, "Futurist")</f>
        <v>0.8</v>
      </c>
      <c r="Q182">
        <f>COUNTIFS(Data!$D$2:$D$66, "Other", Data!$M$2:$M$66, "&lt;"&amp;'Cumulative distributions'!$A182)/COUNTIFS(Data!$M$2:$M$66, "&gt;0", Data!$D$2:$D$66, "Other")</f>
        <v>0.875</v>
      </c>
      <c r="S182">
        <f>COUNTIFS(Data!$H$2:$H$66, "&lt;2000", Data!$M$2:$M$66, "&lt;"&amp;'Cumulative distributions'!$A182)/COUNTIFS(Data!$M$2:$M$66, "&gt;0", Data!$H$2:$H$66, "&lt;2000")</f>
        <v>0.88888888888888884</v>
      </c>
      <c r="T182">
        <f>COUNTIFS(Data!$H$2:$H$66, "&gt;1999", Data!$M$2:$M$66, "&lt;"&amp;'Cumulative distributions'!$A182)/COUNTIFS(Data!$M$2:$M$66, "&gt;0", Data!$H$2:$H$66, "&gt;1999")</f>
        <v>0.92500000000000004</v>
      </c>
      <c r="V182">
        <f>COUNTIFS(Data!$AD$2:$AD$66, 1, Data!$H$2:$H$66, "&gt;1999", Data!$M$2:$M$66, "&lt;"&amp;'Cumulative distributions'!$A182)/COUNTIFS(Data!$M$2:$M$66, "&gt;0", Data!$AD$2:$AD$66, 1, Data!$H$2:$H$66, "&gt;1999")</f>
        <v>0.95454545454545459</v>
      </c>
      <c r="W182">
        <f>COUNTIFS(Data!$AD$2:$AD$66, 0, Data!$H$2:$H$66, "&gt;1999", Data!$M$2:$M$66, "&lt;"&amp;'Cumulative distributions'!$A182)/COUNTIFS(Data!$M$2:$M$66, "&gt;0", Data!$AD$2:$AD$66, 0, Data!$H$2:$H$66, "&gt;1999")</f>
        <v>0.90909090909090906</v>
      </c>
      <c r="AH182">
        <f t="shared" si="2"/>
        <v>2026</v>
      </c>
    </row>
    <row r="183" spans="1:34">
      <c r="A183">
        <v>2141</v>
      </c>
      <c r="B183">
        <f>COUNTIF(Data!$M$2:$M$66, "&lt;" &amp; A183)/COUNT(Data!$M$2:$M$66)</f>
        <v>0.91379310344827591</v>
      </c>
      <c r="C183">
        <f>COUNTIF(Data!$L$2:$L$66, "&lt;" &amp; A183)/COUNT(Data!$L$2:$L$66)</f>
        <v>0.90566037735849059</v>
      </c>
      <c r="E183">
        <f>COUNTIFS(Data!$D$2:$D$66, "AI", Data!$H$2:$H$66, "&lt;2000", Data!$M$2:$M$66, "&lt;"&amp;'Cumulative distributions'!$A183)/COUNTIFS(Data!$M$2:$M$66, "&gt;0", Data!$D$2:$D$66, "AI", Data!$H$2:$H$66, "&lt;2000")</f>
        <v>1</v>
      </c>
      <c r="F183">
        <f>COUNTIFS(Data!$D$2:$D$66, "AI", Data!$H$2:$H$66, "&gt;1999", Data!$M$2:$M$66, "&lt;"&amp;'Cumulative distributions'!$A183)/COUNTIFS(Data!$M$2:$M$66, "&gt;0", Data!$D$2:$D$66, "AI", Data!$H$2:$H$66, "&gt;1999")</f>
        <v>0.93333333333333335</v>
      </c>
      <c r="G183" t="e">
        <f>COUNTIFS(Data!$D$2:$D$66, "AGI", Data!$H$2:$H$66, "&lt;2000", Data!$M$2:$M$66, "&lt;"&amp;'Cumulative distributions'!$A183)/COUNTIFS(Data!$M$2:$M$66, "&gt;0", Data!$D$2:$D$66, "AGI", Data!$H$2:$H$66, "&lt;2000")</f>
        <v>#DIV/0!</v>
      </c>
      <c r="H183">
        <f>COUNTIFS(Data!$D$2:$D$66, "AGI", Data!$H$2:$H$66, "&gt;1999", Data!$M$2:$M$66, "&lt;"&amp;'Cumulative distributions'!$A183)/COUNTIFS(Data!$M$2:$M$66, "&gt;0", Data!$D$2:$D$66, "AGI", Data!$H$2:$H$66, "&gt;1999")</f>
        <v>1</v>
      </c>
      <c r="I183">
        <f>COUNTIFS(Data!$D$2:$D$66, "Futurist", Data!$H$2:$H$66, "&lt;2000", Data!$M$2:$M$66, "&lt;"&amp;'Cumulative distributions'!$A183)/COUNTIFS(Data!$M$2:$M$66, "&gt;0", Data!$D$2:$D$66, "Futurist", Data!$H$2:$H$66, "&lt;2000")</f>
        <v>0.75</v>
      </c>
      <c r="J183">
        <f>COUNTIFS(Data!$D$2:$D$66, "Futurist", Data!$H$2:$H$66, "&gt;1999", Data!$M$2:$M$66, "&lt;"&amp;'Cumulative distributions'!$A183)/COUNTIFS(Data!$M$2:$M$66, "&gt;0", Data!$D$2:$D$66, "Futurist", Data!$H$2:$H$66, "&gt;1999")</f>
        <v>0.8571428571428571</v>
      </c>
      <c r="K183">
        <f>COUNTIFS(Data!$D$2:$D$66, "Other", Data!$H$2:$H$66, "&lt;2000", Data!$M$2:$M$66, "&lt;"&amp;'Cumulative distributions'!$A183)/COUNTIFS(Data!$M$2:$M$66, "&gt;0", Data!$D$2:$D$66, "Other", Data!$H$2:$H$66, "&lt;2000")</f>
        <v>1</v>
      </c>
      <c r="L183">
        <f>COUNTIFS(Data!$D$2:$D$66, "Other", Data!$H$2:$H$66, "&gt;1999", Data!$M$2:$M$66, "&lt;"&amp;'Cumulative distributions'!$A183)/COUNTIFS(Data!$M$2:$M$66, "&gt;0", Data!$D$2:$D$66, "Other", Data!$H$2:$H$66, "&gt;1999")</f>
        <v>0.8</v>
      </c>
      <c r="N183">
        <f>COUNTIFS(Data!$D$2:$D$66, "AGI", Data!$M$2:$M$66, "&lt;"&amp;'Cumulative distributions'!$A183)/COUNTIFS(Data!$M$2:$M$66, "&gt;0", Data!$D$2:$D$66, "AGI")</f>
        <v>1</v>
      </c>
      <c r="O183">
        <f>COUNTIFS(Data!$D$2:$D$66, "AI", Data!$M$2:$M$66, "&lt;"&amp;'Cumulative distributions'!$A183)/COUNTIFS(Data!$M$2:$M$66, "&gt;0", Data!$D$2:$D$66, "AI")</f>
        <v>0.95454545454545459</v>
      </c>
      <c r="P183">
        <f>COUNTIFS(Data!$D$2:$D$66, "Futurist", Data!$M$2:$M$66, "&lt;"&amp;'Cumulative distributions'!$A183)/COUNTIFS(Data!$M$2:$M$66, "&gt;0", Data!$D$2:$D$66, "Futurist")</f>
        <v>0.8</v>
      </c>
      <c r="Q183">
        <f>COUNTIFS(Data!$D$2:$D$66, "Other", Data!$M$2:$M$66, "&lt;"&amp;'Cumulative distributions'!$A183)/COUNTIFS(Data!$M$2:$M$66, "&gt;0", Data!$D$2:$D$66, "Other")</f>
        <v>0.875</v>
      </c>
      <c r="S183">
        <f>COUNTIFS(Data!$H$2:$H$66, "&lt;2000", Data!$M$2:$M$66, "&lt;"&amp;'Cumulative distributions'!$A183)/COUNTIFS(Data!$M$2:$M$66, "&gt;0", Data!$H$2:$H$66, "&lt;2000")</f>
        <v>0.88888888888888884</v>
      </c>
      <c r="T183">
        <f>COUNTIFS(Data!$H$2:$H$66, "&gt;1999", Data!$M$2:$M$66, "&lt;"&amp;'Cumulative distributions'!$A183)/COUNTIFS(Data!$M$2:$M$66, "&gt;0", Data!$H$2:$H$66, "&gt;1999")</f>
        <v>0.92500000000000004</v>
      </c>
      <c r="V183">
        <f>COUNTIFS(Data!$AD$2:$AD$66, 1, Data!$H$2:$H$66, "&gt;1999", Data!$M$2:$M$66, "&lt;"&amp;'Cumulative distributions'!$A183)/COUNTIFS(Data!$M$2:$M$66, "&gt;0", Data!$AD$2:$AD$66, 1, Data!$H$2:$H$66, "&gt;1999")</f>
        <v>0.95454545454545459</v>
      </c>
      <c r="W183">
        <f>COUNTIFS(Data!$AD$2:$AD$66, 0, Data!$H$2:$H$66, "&gt;1999", Data!$M$2:$M$66, "&lt;"&amp;'Cumulative distributions'!$A183)/COUNTIFS(Data!$M$2:$M$66, "&gt;0", Data!$AD$2:$AD$66, 0, Data!$H$2:$H$66, "&gt;1999")</f>
        <v>0.90909090909090906</v>
      </c>
      <c r="AH183">
        <f t="shared" si="2"/>
        <v>2026</v>
      </c>
    </row>
    <row r="184" spans="1:34">
      <c r="A184">
        <v>2142</v>
      </c>
      <c r="B184">
        <f>COUNTIF(Data!$M$2:$M$66, "&lt;" &amp; A184)/COUNT(Data!$M$2:$M$66)</f>
        <v>0.91379310344827591</v>
      </c>
      <c r="C184">
        <f>COUNTIF(Data!$L$2:$L$66, "&lt;" &amp; A184)/COUNT(Data!$L$2:$L$66)</f>
        <v>0.90566037735849059</v>
      </c>
      <c r="E184">
        <f>COUNTIFS(Data!$D$2:$D$66, "AI", Data!$H$2:$H$66, "&lt;2000", Data!$M$2:$M$66, "&lt;"&amp;'Cumulative distributions'!$A184)/COUNTIFS(Data!$M$2:$M$66, "&gt;0", Data!$D$2:$D$66, "AI", Data!$H$2:$H$66, "&lt;2000")</f>
        <v>1</v>
      </c>
      <c r="F184">
        <f>COUNTIFS(Data!$D$2:$D$66, "AI", Data!$H$2:$H$66, "&gt;1999", Data!$M$2:$M$66, "&lt;"&amp;'Cumulative distributions'!$A184)/COUNTIFS(Data!$M$2:$M$66, "&gt;0", Data!$D$2:$D$66, "AI", Data!$H$2:$H$66, "&gt;1999")</f>
        <v>0.93333333333333335</v>
      </c>
      <c r="G184" t="e">
        <f>COUNTIFS(Data!$D$2:$D$66, "AGI", Data!$H$2:$H$66, "&lt;2000", Data!$M$2:$M$66, "&lt;"&amp;'Cumulative distributions'!$A184)/COUNTIFS(Data!$M$2:$M$66, "&gt;0", Data!$D$2:$D$66, "AGI", Data!$H$2:$H$66, "&lt;2000")</f>
        <v>#DIV/0!</v>
      </c>
      <c r="H184">
        <f>COUNTIFS(Data!$D$2:$D$66, "AGI", Data!$H$2:$H$66, "&gt;1999", Data!$M$2:$M$66, "&lt;"&amp;'Cumulative distributions'!$A184)/COUNTIFS(Data!$M$2:$M$66, "&gt;0", Data!$D$2:$D$66, "AGI", Data!$H$2:$H$66, "&gt;1999")</f>
        <v>1</v>
      </c>
      <c r="I184">
        <f>COUNTIFS(Data!$D$2:$D$66, "Futurist", Data!$H$2:$H$66, "&lt;2000", Data!$M$2:$M$66, "&lt;"&amp;'Cumulative distributions'!$A184)/COUNTIFS(Data!$M$2:$M$66, "&gt;0", Data!$D$2:$D$66, "Futurist", Data!$H$2:$H$66, "&lt;2000")</f>
        <v>0.75</v>
      </c>
      <c r="J184">
        <f>COUNTIFS(Data!$D$2:$D$66, "Futurist", Data!$H$2:$H$66, "&gt;1999", Data!$M$2:$M$66, "&lt;"&amp;'Cumulative distributions'!$A184)/COUNTIFS(Data!$M$2:$M$66, "&gt;0", Data!$D$2:$D$66, "Futurist", Data!$H$2:$H$66, "&gt;1999")</f>
        <v>0.8571428571428571</v>
      </c>
      <c r="K184">
        <f>COUNTIFS(Data!$D$2:$D$66, "Other", Data!$H$2:$H$66, "&lt;2000", Data!$M$2:$M$66, "&lt;"&amp;'Cumulative distributions'!$A184)/COUNTIFS(Data!$M$2:$M$66, "&gt;0", Data!$D$2:$D$66, "Other", Data!$H$2:$H$66, "&lt;2000")</f>
        <v>1</v>
      </c>
      <c r="L184">
        <f>COUNTIFS(Data!$D$2:$D$66, "Other", Data!$H$2:$H$66, "&gt;1999", Data!$M$2:$M$66, "&lt;"&amp;'Cumulative distributions'!$A184)/COUNTIFS(Data!$M$2:$M$66, "&gt;0", Data!$D$2:$D$66, "Other", Data!$H$2:$H$66, "&gt;1999")</f>
        <v>0.8</v>
      </c>
      <c r="N184">
        <f>COUNTIFS(Data!$D$2:$D$66, "AGI", Data!$M$2:$M$66, "&lt;"&amp;'Cumulative distributions'!$A184)/COUNTIFS(Data!$M$2:$M$66, "&gt;0", Data!$D$2:$D$66, "AGI")</f>
        <v>1</v>
      </c>
      <c r="O184">
        <f>COUNTIFS(Data!$D$2:$D$66, "AI", Data!$M$2:$M$66, "&lt;"&amp;'Cumulative distributions'!$A184)/COUNTIFS(Data!$M$2:$M$66, "&gt;0", Data!$D$2:$D$66, "AI")</f>
        <v>0.95454545454545459</v>
      </c>
      <c r="P184">
        <f>COUNTIFS(Data!$D$2:$D$66, "Futurist", Data!$M$2:$M$66, "&lt;"&amp;'Cumulative distributions'!$A184)/COUNTIFS(Data!$M$2:$M$66, "&gt;0", Data!$D$2:$D$66, "Futurist")</f>
        <v>0.8</v>
      </c>
      <c r="Q184">
        <f>COUNTIFS(Data!$D$2:$D$66, "Other", Data!$M$2:$M$66, "&lt;"&amp;'Cumulative distributions'!$A184)/COUNTIFS(Data!$M$2:$M$66, "&gt;0", Data!$D$2:$D$66, "Other")</f>
        <v>0.875</v>
      </c>
      <c r="S184">
        <f>COUNTIFS(Data!$H$2:$H$66, "&lt;2000", Data!$M$2:$M$66, "&lt;"&amp;'Cumulative distributions'!$A184)/COUNTIFS(Data!$M$2:$M$66, "&gt;0", Data!$H$2:$H$66, "&lt;2000")</f>
        <v>0.88888888888888884</v>
      </c>
      <c r="T184">
        <f>COUNTIFS(Data!$H$2:$H$66, "&gt;1999", Data!$M$2:$M$66, "&lt;"&amp;'Cumulative distributions'!$A184)/COUNTIFS(Data!$M$2:$M$66, "&gt;0", Data!$H$2:$H$66, "&gt;1999")</f>
        <v>0.92500000000000004</v>
      </c>
      <c r="V184">
        <f>COUNTIFS(Data!$AD$2:$AD$66, 1, Data!$H$2:$H$66, "&gt;1999", Data!$M$2:$M$66, "&lt;"&amp;'Cumulative distributions'!$A184)/COUNTIFS(Data!$M$2:$M$66, "&gt;0", Data!$AD$2:$AD$66, 1, Data!$H$2:$H$66, "&gt;1999")</f>
        <v>0.95454545454545459</v>
      </c>
      <c r="W184">
        <f>COUNTIFS(Data!$AD$2:$AD$66, 0, Data!$H$2:$H$66, "&gt;1999", Data!$M$2:$M$66, "&lt;"&amp;'Cumulative distributions'!$A184)/COUNTIFS(Data!$M$2:$M$66, "&gt;0", Data!$AD$2:$AD$66, 0, Data!$H$2:$H$66, "&gt;1999")</f>
        <v>0.90909090909090906</v>
      </c>
      <c r="AH184">
        <f t="shared" si="2"/>
        <v>2026</v>
      </c>
    </row>
    <row r="185" spans="1:34">
      <c r="A185">
        <v>2143</v>
      </c>
      <c r="B185">
        <f>COUNTIF(Data!$M$2:$M$66, "&lt;" &amp; A185)/COUNT(Data!$M$2:$M$66)</f>
        <v>0.91379310344827591</v>
      </c>
      <c r="C185">
        <f>COUNTIF(Data!$L$2:$L$66, "&lt;" &amp; A185)/COUNT(Data!$L$2:$L$66)</f>
        <v>0.90566037735849059</v>
      </c>
      <c r="E185">
        <f>COUNTIFS(Data!$D$2:$D$66, "AI", Data!$H$2:$H$66, "&lt;2000", Data!$M$2:$M$66, "&lt;"&amp;'Cumulative distributions'!$A185)/COUNTIFS(Data!$M$2:$M$66, "&gt;0", Data!$D$2:$D$66, "AI", Data!$H$2:$H$66, "&lt;2000")</f>
        <v>1</v>
      </c>
      <c r="F185">
        <f>COUNTIFS(Data!$D$2:$D$66, "AI", Data!$H$2:$H$66, "&gt;1999", Data!$M$2:$M$66, "&lt;"&amp;'Cumulative distributions'!$A185)/COUNTIFS(Data!$M$2:$M$66, "&gt;0", Data!$D$2:$D$66, "AI", Data!$H$2:$H$66, "&gt;1999")</f>
        <v>0.93333333333333335</v>
      </c>
      <c r="G185" t="e">
        <f>COUNTIFS(Data!$D$2:$D$66, "AGI", Data!$H$2:$H$66, "&lt;2000", Data!$M$2:$M$66, "&lt;"&amp;'Cumulative distributions'!$A185)/COUNTIFS(Data!$M$2:$M$66, "&gt;0", Data!$D$2:$D$66, "AGI", Data!$H$2:$H$66, "&lt;2000")</f>
        <v>#DIV/0!</v>
      </c>
      <c r="H185">
        <f>COUNTIFS(Data!$D$2:$D$66, "AGI", Data!$H$2:$H$66, "&gt;1999", Data!$M$2:$M$66, "&lt;"&amp;'Cumulative distributions'!$A185)/COUNTIFS(Data!$M$2:$M$66, "&gt;0", Data!$D$2:$D$66, "AGI", Data!$H$2:$H$66, "&gt;1999")</f>
        <v>1</v>
      </c>
      <c r="I185">
        <f>COUNTIFS(Data!$D$2:$D$66, "Futurist", Data!$H$2:$H$66, "&lt;2000", Data!$M$2:$M$66, "&lt;"&amp;'Cumulative distributions'!$A185)/COUNTIFS(Data!$M$2:$M$66, "&gt;0", Data!$D$2:$D$66, "Futurist", Data!$H$2:$H$66, "&lt;2000")</f>
        <v>0.75</v>
      </c>
      <c r="J185">
        <f>COUNTIFS(Data!$D$2:$D$66, "Futurist", Data!$H$2:$H$66, "&gt;1999", Data!$M$2:$M$66, "&lt;"&amp;'Cumulative distributions'!$A185)/COUNTIFS(Data!$M$2:$M$66, "&gt;0", Data!$D$2:$D$66, "Futurist", Data!$H$2:$H$66, "&gt;1999")</f>
        <v>0.8571428571428571</v>
      </c>
      <c r="K185">
        <f>COUNTIFS(Data!$D$2:$D$66, "Other", Data!$H$2:$H$66, "&lt;2000", Data!$M$2:$M$66, "&lt;"&amp;'Cumulative distributions'!$A185)/COUNTIFS(Data!$M$2:$M$66, "&gt;0", Data!$D$2:$D$66, "Other", Data!$H$2:$H$66, "&lt;2000")</f>
        <v>1</v>
      </c>
      <c r="L185">
        <f>COUNTIFS(Data!$D$2:$D$66, "Other", Data!$H$2:$H$66, "&gt;1999", Data!$M$2:$M$66, "&lt;"&amp;'Cumulative distributions'!$A185)/COUNTIFS(Data!$M$2:$M$66, "&gt;0", Data!$D$2:$D$66, "Other", Data!$H$2:$H$66, "&gt;1999")</f>
        <v>0.8</v>
      </c>
      <c r="N185">
        <f>COUNTIFS(Data!$D$2:$D$66, "AGI", Data!$M$2:$M$66, "&lt;"&amp;'Cumulative distributions'!$A185)/COUNTIFS(Data!$M$2:$M$66, "&gt;0", Data!$D$2:$D$66, "AGI")</f>
        <v>1</v>
      </c>
      <c r="O185">
        <f>COUNTIFS(Data!$D$2:$D$66, "AI", Data!$M$2:$M$66, "&lt;"&amp;'Cumulative distributions'!$A185)/COUNTIFS(Data!$M$2:$M$66, "&gt;0", Data!$D$2:$D$66, "AI")</f>
        <v>0.95454545454545459</v>
      </c>
      <c r="P185">
        <f>COUNTIFS(Data!$D$2:$D$66, "Futurist", Data!$M$2:$M$66, "&lt;"&amp;'Cumulative distributions'!$A185)/COUNTIFS(Data!$M$2:$M$66, "&gt;0", Data!$D$2:$D$66, "Futurist")</f>
        <v>0.8</v>
      </c>
      <c r="Q185">
        <f>COUNTIFS(Data!$D$2:$D$66, "Other", Data!$M$2:$M$66, "&lt;"&amp;'Cumulative distributions'!$A185)/COUNTIFS(Data!$M$2:$M$66, "&gt;0", Data!$D$2:$D$66, "Other")</f>
        <v>0.875</v>
      </c>
      <c r="S185">
        <f>COUNTIFS(Data!$H$2:$H$66, "&lt;2000", Data!$M$2:$M$66, "&lt;"&amp;'Cumulative distributions'!$A185)/COUNTIFS(Data!$M$2:$M$66, "&gt;0", Data!$H$2:$H$66, "&lt;2000")</f>
        <v>0.88888888888888884</v>
      </c>
      <c r="T185">
        <f>COUNTIFS(Data!$H$2:$H$66, "&gt;1999", Data!$M$2:$M$66, "&lt;"&amp;'Cumulative distributions'!$A185)/COUNTIFS(Data!$M$2:$M$66, "&gt;0", Data!$H$2:$H$66, "&gt;1999")</f>
        <v>0.92500000000000004</v>
      </c>
      <c r="V185">
        <f>COUNTIFS(Data!$AD$2:$AD$66, 1, Data!$H$2:$H$66, "&gt;1999", Data!$M$2:$M$66, "&lt;"&amp;'Cumulative distributions'!$A185)/COUNTIFS(Data!$M$2:$M$66, "&gt;0", Data!$AD$2:$AD$66, 1, Data!$H$2:$H$66, "&gt;1999")</f>
        <v>0.95454545454545459</v>
      </c>
      <c r="W185">
        <f>COUNTIFS(Data!$AD$2:$AD$66, 0, Data!$H$2:$H$66, "&gt;1999", Data!$M$2:$M$66, "&lt;"&amp;'Cumulative distributions'!$A185)/COUNTIFS(Data!$M$2:$M$66, "&gt;0", Data!$AD$2:$AD$66, 0, Data!$H$2:$H$66, "&gt;1999")</f>
        <v>0.90909090909090906</v>
      </c>
      <c r="AH185">
        <f t="shared" si="2"/>
        <v>2026</v>
      </c>
    </row>
    <row r="186" spans="1:34">
      <c r="A186">
        <v>2144</v>
      </c>
      <c r="B186">
        <f>COUNTIF(Data!$M$2:$M$66, "&lt;" &amp; A186)/COUNT(Data!$M$2:$M$66)</f>
        <v>0.91379310344827591</v>
      </c>
      <c r="C186">
        <f>COUNTIF(Data!$L$2:$L$66, "&lt;" &amp; A186)/COUNT(Data!$L$2:$L$66)</f>
        <v>0.90566037735849059</v>
      </c>
      <c r="E186">
        <f>COUNTIFS(Data!$D$2:$D$66, "AI", Data!$H$2:$H$66, "&lt;2000", Data!$M$2:$M$66, "&lt;"&amp;'Cumulative distributions'!$A186)/COUNTIFS(Data!$M$2:$M$66, "&gt;0", Data!$D$2:$D$66, "AI", Data!$H$2:$H$66, "&lt;2000")</f>
        <v>1</v>
      </c>
      <c r="F186">
        <f>COUNTIFS(Data!$D$2:$D$66, "AI", Data!$H$2:$H$66, "&gt;1999", Data!$M$2:$M$66, "&lt;"&amp;'Cumulative distributions'!$A186)/COUNTIFS(Data!$M$2:$M$66, "&gt;0", Data!$D$2:$D$66, "AI", Data!$H$2:$H$66, "&gt;1999")</f>
        <v>0.93333333333333335</v>
      </c>
      <c r="G186" t="e">
        <f>COUNTIFS(Data!$D$2:$D$66, "AGI", Data!$H$2:$H$66, "&lt;2000", Data!$M$2:$M$66, "&lt;"&amp;'Cumulative distributions'!$A186)/COUNTIFS(Data!$M$2:$M$66, "&gt;0", Data!$D$2:$D$66, "AGI", Data!$H$2:$H$66, "&lt;2000")</f>
        <v>#DIV/0!</v>
      </c>
      <c r="H186">
        <f>COUNTIFS(Data!$D$2:$D$66, "AGI", Data!$H$2:$H$66, "&gt;1999", Data!$M$2:$M$66, "&lt;"&amp;'Cumulative distributions'!$A186)/COUNTIFS(Data!$M$2:$M$66, "&gt;0", Data!$D$2:$D$66, "AGI", Data!$H$2:$H$66, "&gt;1999")</f>
        <v>1</v>
      </c>
      <c r="I186">
        <f>COUNTIFS(Data!$D$2:$D$66, "Futurist", Data!$H$2:$H$66, "&lt;2000", Data!$M$2:$M$66, "&lt;"&amp;'Cumulative distributions'!$A186)/COUNTIFS(Data!$M$2:$M$66, "&gt;0", Data!$D$2:$D$66, "Futurist", Data!$H$2:$H$66, "&lt;2000")</f>
        <v>0.75</v>
      </c>
      <c r="J186">
        <f>COUNTIFS(Data!$D$2:$D$66, "Futurist", Data!$H$2:$H$66, "&gt;1999", Data!$M$2:$M$66, "&lt;"&amp;'Cumulative distributions'!$A186)/COUNTIFS(Data!$M$2:$M$66, "&gt;0", Data!$D$2:$D$66, "Futurist", Data!$H$2:$H$66, "&gt;1999")</f>
        <v>0.8571428571428571</v>
      </c>
      <c r="K186">
        <f>COUNTIFS(Data!$D$2:$D$66, "Other", Data!$H$2:$H$66, "&lt;2000", Data!$M$2:$M$66, "&lt;"&amp;'Cumulative distributions'!$A186)/COUNTIFS(Data!$M$2:$M$66, "&gt;0", Data!$D$2:$D$66, "Other", Data!$H$2:$H$66, "&lt;2000")</f>
        <v>1</v>
      </c>
      <c r="L186">
        <f>COUNTIFS(Data!$D$2:$D$66, "Other", Data!$H$2:$H$66, "&gt;1999", Data!$M$2:$M$66, "&lt;"&amp;'Cumulative distributions'!$A186)/COUNTIFS(Data!$M$2:$M$66, "&gt;0", Data!$D$2:$D$66, "Other", Data!$H$2:$H$66, "&gt;1999")</f>
        <v>0.8</v>
      </c>
      <c r="N186">
        <f>COUNTIFS(Data!$D$2:$D$66, "AGI", Data!$M$2:$M$66, "&lt;"&amp;'Cumulative distributions'!$A186)/COUNTIFS(Data!$M$2:$M$66, "&gt;0", Data!$D$2:$D$66, "AGI")</f>
        <v>1</v>
      </c>
      <c r="O186">
        <f>COUNTIFS(Data!$D$2:$D$66, "AI", Data!$M$2:$M$66, "&lt;"&amp;'Cumulative distributions'!$A186)/COUNTIFS(Data!$M$2:$M$66, "&gt;0", Data!$D$2:$D$66, "AI")</f>
        <v>0.95454545454545459</v>
      </c>
      <c r="P186">
        <f>COUNTIFS(Data!$D$2:$D$66, "Futurist", Data!$M$2:$M$66, "&lt;"&amp;'Cumulative distributions'!$A186)/COUNTIFS(Data!$M$2:$M$66, "&gt;0", Data!$D$2:$D$66, "Futurist")</f>
        <v>0.8</v>
      </c>
      <c r="Q186">
        <f>COUNTIFS(Data!$D$2:$D$66, "Other", Data!$M$2:$M$66, "&lt;"&amp;'Cumulative distributions'!$A186)/COUNTIFS(Data!$M$2:$M$66, "&gt;0", Data!$D$2:$D$66, "Other")</f>
        <v>0.875</v>
      </c>
      <c r="S186">
        <f>COUNTIFS(Data!$H$2:$H$66, "&lt;2000", Data!$M$2:$M$66, "&lt;"&amp;'Cumulative distributions'!$A186)/COUNTIFS(Data!$M$2:$M$66, "&gt;0", Data!$H$2:$H$66, "&lt;2000")</f>
        <v>0.88888888888888884</v>
      </c>
      <c r="T186">
        <f>COUNTIFS(Data!$H$2:$H$66, "&gt;1999", Data!$M$2:$M$66, "&lt;"&amp;'Cumulative distributions'!$A186)/COUNTIFS(Data!$M$2:$M$66, "&gt;0", Data!$H$2:$H$66, "&gt;1999")</f>
        <v>0.92500000000000004</v>
      </c>
      <c r="V186">
        <f>COUNTIFS(Data!$AD$2:$AD$66, 1, Data!$H$2:$H$66, "&gt;1999", Data!$M$2:$M$66, "&lt;"&amp;'Cumulative distributions'!$A186)/COUNTIFS(Data!$M$2:$M$66, "&gt;0", Data!$AD$2:$AD$66, 1, Data!$H$2:$H$66, "&gt;1999")</f>
        <v>0.95454545454545459</v>
      </c>
      <c r="W186">
        <f>COUNTIFS(Data!$AD$2:$AD$66, 0, Data!$H$2:$H$66, "&gt;1999", Data!$M$2:$M$66, "&lt;"&amp;'Cumulative distributions'!$A186)/COUNTIFS(Data!$M$2:$M$66, "&gt;0", Data!$AD$2:$AD$66, 0, Data!$H$2:$H$66, "&gt;1999")</f>
        <v>0.90909090909090906</v>
      </c>
      <c r="AH186">
        <f t="shared" si="2"/>
        <v>2026</v>
      </c>
    </row>
    <row r="187" spans="1:34">
      <c r="A187">
        <v>2145</v>
      </c>
      <c r="B187">
        <f>COUNTIF(Data!$M$2:$M$66, "&lt;" &amp; A187)/COUNT(Data!$M$2:$M$66)</f>
        <v>0.91379310344827591</v>
      </c>
      <c r="C187">
        <f>COUNTIF(Data!$L$2:$L$66, "&lt;" &amp; A187)/COUNT(Data!$L$2:$L$66)</f>
        <v>0.90566037735849059</v>
      </c>
      <c r="E187">
        <f>COUNTIFS(Data!$D$2:$D$66, "AI", Data!$H$2:$H$66, "&lt;2000", Data!$M$2:$M$66, "&lt;"&amp;'Cumulative distributions'!$A187)/COUNTIFS(Data!$M$2:$M$66, "&gt;0", Data!$D$2:$D$66, "AI", Data!$H$2:$H$66, "&lt;2000")</f>
        <v>1</v>
      </c>
      <c r="F187">
        <f>COUNTIFS(Data!$D$2:$D$66, "AI", Data!$H$2:$H$66, "&gt;1999", Data!$M$2:$M$66, "&lt;"&amp;'Cumulative distributions'!$A187)/COUNTIFS(Data!$M$2:$M$66, "&gt;0", Data!$D$2:$D$66, "AI", Data!$H$2:$H$66, "&gt;1999")</f>
        <v>0.93333333333333335</v>
      </c>
      <c r="G187" t="e">
        <f>COUNTIFS(Data!$D$2:$D$66, "AGI", Data!$H$2:$H$66, "&lt;2000", Data!$M$2:$M$66, "&lt;"&amp;'Cumulative distributions'!$A187)/COUNTIFS(Data!$M$2:$M$66, "&gt;0", Data!$D$2:$D$66, "AGI", Data!$H$2:$H$66, "&lt;2000")</f>
        <v>#DIV/0!</v>
      </c>
      <c r="H187">
        <f>COUNTIFS(Data!$D$2:$D$66, "AGI", Data!$H$2:$H$66, "&gt;1999", Data!$M$2:$M$66, "&lt;"&amp;'Cumulative distributions'!$A187)/COUNTIFS(Data!$M$2:$M$66, "&gt;0", Data!$D$2:$D$66, "AGI", Data!$H$2:$H$66, "&gt;1999")</f>
        <v>1</v>
      </c>
      <c r="I187">
        <f>COUNTIFS(Data!$D$2:$D$66, "Futurist", Data!$H$2:$H$66, "&lt;2000", Data!$M$2:$M$66, "&lt;"&amp;'Cumulative distributions'!$A187)/COUNTIFS(Data!$M$2:$M$66, "&gt;0", Data!$D$2:$D$66, "Futurist", Data!$H$2:$H$66, "&lt;2000")</f>
        <v>0.75</v>
      </c>
      <c r="J187">
        <f>COUNTIFS(Data!$D$2:$D$66, "Futurist", Data!$H$2:$H$66, "&gt;1999", Data!$M$2:$M$66, "&lt;"&amp;'Cumulative distributions'!$A187)/COUNTIFS(Data!$M$2:$M$66, "&gt;0", Data!$D$2:$D$66, "Futurist", Data!$H$2:$H$66, "&gt;1999")</f>
        <v>0.8571428571428571</v>
      </c>
      <c r="K187">
        <f>COUNTIFS(Data!$D$2:$D$66, "Other", Data!$H$2:$H$66, "&lt;2000", Data!$M$2:$M$66, "&lt;"&amp;'Cumulative distributions'!$A187)/COUNTIFS(Data!$M$2:$M$66, "&gt;0", Data!$D$2:$D$66, "Other", Data!$H$2:$H$66, "&lt;2000")</f>
        <v>1</v>
      </c>
      <c r="L187">
        <f>COUNTIFS(Data!$D$2:$D$66, "Other", Data!$H$2:$H$66, "&gt;1999", Data!$M$2:$M$66, "&lt;"&amp;'Cumulative distributions'!$A187)/COUNTIFS(Data!$M$2:$M$66, "&gt;0", Data!$D$2:$D$66, "Other", Data!$H$2:$H$66, "&gt;1999")</f>
        <v>0.8</v>
      </c>
      <c r="N187">
        <f>COUNTIFS(Data!$D$2:$D$66, "AGI", Data!$M$2:$M$66, "&lt;"&amp;'Cumulative distributions'!$A187)/COUNTIFS(Data!$M$2:$M$66, "&gt;0", Data!$D$2:$D$66, "AGI")</f>
        <v>1</v>
      </c>
      <c r="O187">
        <f>COUNTIFS(Data!$D$2:$D$66, "AI", Data!$M$2:$M$66, "&lt;"&amp;'Cumulative distributions'!$A187)/COUNTIFS(Data!$M$2:$M$66, "&gt;0", Data!$D$2:$D$66, "AI")</f>
        <v>0.95454545454545459</v>
      </c>
      <c r="P187">
        <f>COUNTIFS(Data!$D$2:$D$66, "Futurist", Data!$M$2:$M$66, "&lt;"&amp;'Cumulative distributions'!$A187)/COUNTIFS(Data!$M$2:$M$66, "&gt;0", Data!$D$2:$D$66, "Futurist")</f>
        <v>0.8</v>
      </c>
      <c r="Q187">
        <f>COUNTIFS(Data!$D$2:$D$66, "Other", Data!$M$2:$M$66, "&lt;"&amp;'Cumulative distributions'!$A187)/COUNTIFS(Data!$M$2:$M$66, "&gt;0", Data!$D$2:$D$66, "Other")</f>
        <v>0.875</v>
      </c>
      <c r="S187">
        <f>COUNTIFS(Data!$H$2:$H$66, "&lt;2000", Data!$M$2:$M$66, "&lt;"&amp;'Cumulative distributions'!$A187)/COUNTIFS(Data!$M$2:$M$66, "&gt;0", Data!$H$2:$H$66, "&lt;2000")</f>
        <v>0.88888888888888884</v>
      </c>
      <c r="T187">
        <f>COUNTIFS(Data!$H$2:$H$66, "&gt;1999", Data!$M$2:$M$66, "&lt;"&amp;'Cumulative distributions'!$A187)/COUNTIFS(Data!$M$2:$M$66, "&gt;0", Data!$H$2:$H$66, "&gt;1999")</f>
        <v>0.92500000000000004</v>
      </c>
      <c r="V187">
        <f>COUNTIFS(Data!$AD$2:$AD$66, 1, Data!$H$2:$H$66, "&gt;1999", Data!$M$2:$M$66, "&lt;"&amp;'Cumulative distributions'!$A187)/COUNTIFS(Data!$M$2:$M$66, "&gt;0", Data!$AD$2:$AD$66, 1, Data!$H$2:$H$66, "&gt;1999")</f>
        <v>0.95454545454545459</v>
      </c>
      <c r="W187">
        <f>COUNTIFS(Data!$AD$2:$AD$66, 0, Data!$H$2:$H$66, "&gt;1999", Data!$M$2:$M$66, "&lt;"&amp;'Cumulative distributions'!$A187)/COUNTIFS(Data!$M$2:$M$66, "&gt;0", Data!$AD$2:$AD$66, 0, Data!$H$2:$H$66, "&gt;1999")</f>
        <v>0.90909090909090906</v>
      </c>
      <c r="AH187">
        <f t="shared" si="2"/>
        <v>2026</v>
      </c>
    </row>
    <row r="188" spans="1:34">
      <c r="A188">
        <v>2146</v>
      </c>
      <c r="B188">
        <f>COUNTIF(Data!$M$2:$M$66, "&lt;" &amp; A188)/COUNT(Data!$M$2:$M$66)</f>
        <v>0.91379310344827591</v>
      </c>
      <c r="C188">
        <f>COUNTIF(Data!$L$2:$L$66, "&lt;" &amp; A188)/COUNT(Data!$L$2:$L$66)</f>
        <v>0.90566037735849059</v>
      </c>
      <c r="E188">
        <f>COUNTIFS(Data!$D$2:$D$66, "AI", Data!$H$2:$H$66, "&lt;2000", Data!$M$2:$M$66, "&lt;"&amp;'Cumulative distributions'!$A188)/COUNTIFS(Data!$M$2:$M$66, "&gt;0", Data!$D$2:$D$66, "AI", Data!$H$2:$H$66, "&lt;2000")</f>
        <v>1</v>
      </c>
      <c r="F188">
        <f>COUNTIFS(Data!$D$2:$D$66, "AI", Data!$H$2:$H$66, "&gt;1999", Data!$M$2:$M$66, "&lt;"&amp;'Cumulative distributions'!$A188)/COUNTIFS(Data!$M$2:$M$66, "&gt;0", Data!$D$2:$D$66, "AI", Data!$H$2:$H$66, "&gt;1999")</f>
        <v>0.93333333333333335</v>
      </c>
      <c r="G188" t="e">
        <f>COUNTIFS(Data!$D$2:$D$66, "AGI", Data!$H$2:$H$66, "&lt;2000", Data!$M$2:$M$66, "&lt;"&amp;'Cumulative distributions'!$A188)/COUNTIFS(Data!$M$2:$M$66, "&gt;0", Data!$D$2:$D$66, "AGI", Data!$H$2:$H$66, "&lt;2000")</f>
        <v>#DIV/0!</v>
      </c>
      <c r="H188">
        <f>COUNTIFS(Data!$D$2:$D$66, "AGI", Data!$H$2:$H$66, "&gt;1999", Data!$M$2:$M$66, "&lt;"&amp;'Cumulative distributions'!$A188)/COUNTIFS(Data!$M$2:$M$66, "&gt;0", Data!$D$2:$D$66, "AGI", Data!$H$2:$H$66, "&gt;1999")</f>
        <v>1</v>
      </c>
      <c r="I188">
        <f>COUNTIFS(Data!$D$2:$D$66, "Futurist", Data!$H$2:$H$66, "&lt;2000", Data!$M$2:$M$66, "&lt;"&amp;'Cumulative distributions'!$A188)/COUNTIFS(Data!$M$2:$M$66, "&gt;0", Data!$D$2:$D$66, "Futurist", Data!$H$2:$H$66, "&lt;2000")</f>
        <v>0.75</v>
      </c>
      <c r="J188">
        <f>COUNTIFS(Data!$D$2:$D$66, "Futurist", Data!$H$2:$H$66, "&gt;1999", Data!$M$2:$M$66, "&lt;"&amp;'Cumulative distributions'!$A188)/COUNTIFS(Data!$M$2:$M$66, "&gt;0", Data!$D$2:$D$66, "Futurist", Data!$H$2:$H$66, "&gt;1999")</f>
        <v>0.8571428571428571</v>
      </c>
      <c r="K188">
        <f>COUNTIFS(Data!$D$2:$D$66, "Other", Data!$H$2:$H$66, "&lt;2000", Data!$M$2:$M$66, "&lt;"&amp;'Cumulative distributions'!$A188)/COUNTIFS(Data!$M$2:$M$66, "&gt;0", Data!$D$2:$D$66, "Other", Data!$H$2:$H$66, "&lt;2000")</f>
        <v>1</v>
      </c>
      <c r="L188">
        <f>COUNTIFS(Data!$D$2:$D$66, "Other", Data!$H$2:$H$66, "&gt;1999", Data!$M$2:$M$66, "&lt;"&amp;'Cumulative distributions'!$A188)/COUNTIFS(Data!$M$2:$M$66, "&gt;0", Data!$D$2:$D$66, "Other", Data!$H$2:$H$66, "&gt;1999")</f>
        <v>0.8</v>
      </c>
      <c r="N188">
        <f>COUNTIFS(Data!$D$2:$D$66, "AGI", Data!$M$2:$M$66, "&lt;"&amp;'Cumulative distributions'!$A188)/COUNTIFS(Data!$M$2:$M$66, "&gt;0", Data!$D$2:$D$66, "AGI")</f>
        <v>1</v>
      </c>
      <c r="O188">
        <f>COUNTIFS(Data!$D$2:$D$66, "AI", Data!$M$2:$M$66, "&lt;"&amp;'Cumulative distributions'!$A188)/COUNTIFS(Data!$M$2:$M$66, "&gt;0", Data!$D$2:$D$66, "AI")</f>
        <v>0.95454545454545459</v>
      </c>
      <c r="P188">
        <f>COUNTIFS(Data!$D$2:$D$66, "Futurist", Data!$M$2:$M$66, "&lt;"&amp;'Cumulative distributions'!$A188)/COUNTIFS(Data!$M$2:$M$66, "&gt;0", Data!$D$2:$D$66, "Futurist")</f>
        <v>0.8</v>
      </c>
      <c r="Q188">
        <f>COUNTIFS(Data!$D$2:$D$66, "Other", Data!$M$2:$M$66, "&lt;"&amp;'Cumulative distributions'!$A188)/COUNTIFS(Data!$M$2:$M$66, "&gt;0", Data!$D$2:$D$66, "Other")</f>
        <v>0.875</v>
      </c>
      <c r="S188">
        <f>COUNTIFS(Data!$H$2:$H$66, "&lt;2000", Data!$M$2:$M$66, "&lt;"&amp;'Cumulative distributions'!$A188)/COUNTIFS(Data!$M$2:$M$66, "&gt;0", Data!$H$2:$H$66, "&lt;2000")</f>
        <v>0.88888888888888884</v>
      </c>
      <c r="T188">
        <f>COUNTIFS(Data!$H$2:$H$66, "&gt;1999", Data!$M$2:$M$66, "&lt;"&amp;'Cumulative distributions'!$A188)/COUNTIFS(Data!$M$2:$M$66, "&gt;0", Data!$H$2:$H$66, "&gt;1999")</f>
        <v>0.92500000000000004</v>
      </c>
      <c r="V188">
        <f>COUNTIFS(Data!$AD$2:$AD$66, 1, Data!$H$2:$H$66, "&gt;1999", Data!$M$2:$M$66, "&lt;"&amp;'Cumulative distributions'!$A188)/COUNTIFS(Data!$M$2:$M$66, "&gt;0", Data!$AD$2:$AD$66, 1, Data!$H$2:$H$66, "&gt;1999")</f>
        <v>0.95454545454545459</v>
      </c>
      <c r="W188">
        <f>COUNTIFS(Data!$AD$2:$AD$66, 0, Data!$H$2:$H$66, "&gt;1999", Data!$M$2:$M$66, "&lt;"&amp;'Cumulative distributions'!$A188)/COUNTIFS(Data!$M$2:$M$66, "&gt;0", Data!$AD$2:$AD$66, 0, Data!$H$2:$H$66, "&gt;1999")</f>
        <v>0.90909090909090906</v>
      </c>
      <c r="AH188">
        <f t="shared" si="2"/>
        <v>2026</v>
      </c>
    </row>
    <row r="189" spans="1:34">
      <c r="A189">
        <v>2147</v>
      </c>
      <c r="B189">
        <f>COUNTIF(Data!$M$2:$M$66, "&lt;" &amp; A189)/COUNT(Data!$M$2:$M$66)</f>
        <v>0.91379310344827591</v>
      </c>
      <c r="C189">
        <f>COUNTIF(Data!$L$2:$L$66, "&lt;" &amp; A189)/COUNT(Data!$L$2:$L$66)</f>
        <v>0.90566037735849059</v>
      </c>
      <c r="E189">
        <f>COUNTIFS(Data!$D$2:$D$66, "AI", Data!$H$2:$H$66, "&lt;2000", Data!$M$2:$M$66, "&lt;"&amp;'Cumulative distributions'!$A189)/COUNTIFS(Data!$M$2:$M$66, "&gt;0", Data!$D$2:$D$66, "AI", Data!$H$2:$H$66, "&lt;2000")</f>
        <v>1</v>
      </c>
      <c r="F189">
        <f>COUNTIFS(Data!$D$2:$D$66, "AI", Data!$H$2:$H$66, "&gt;1999", Data!$M$2:$M$66, "&lt;"&amp;'Cumulative distributions'!$A189)/COUNTIFS(Data!$M$2:$M$66, "&gt;0", Data!$D$2:$D$66, "AI", Data!$H$2:$H$66, "&gt;1999")</f>
        <v>0.93333333333333335</v>
      </c>
      <c r="G189" t="e">
        <f>COUNTIFS(Data!$D$2:$D$66, "AGI", Data!$H$2:$H$66, "&lt;2000", Data!$M$2:$M$66, "&lt;"&amp;'Cumulative distributions'!$A189)/COUNTIFS(Data!$M$2:$M$66, "&gt;0", Data!$D$2:$D$66, "AGI", Data!$H$2:$H$66, "&lt;2000")</f>
        <v>#DIV/0!</v>
      </c>
      <c r="H189">
        <f>COUNTIFS(Data!$D$2:$D$66, "AGI", Data!$H$2:$H$66, "&gt;1999", Data!$M$2:$M$66, "&lt;"&amp;'Cumulative distributions'!$A189)/COUNTIFS(Data!$M$2:$M$66, "&gt;0", Data!$D$2:$D$66, "AGI", Data!$H$2:$H$66, "&gt;1999")</f>
        <v>1</v>
      </c>
      <c r="I189">
        <f>COUNTIFS(Data!$D$2:$D$66, "Futurist", Data!$H$2:$H$66, "&lt;2000", Data!$M$2:$M$66, "&lt;"&amp;'Cumulative distributions'!$A189)/COUNTIFS(Data!$M$2:$M$66, "&gt;0", Data!$D$2:$D$66, "Futurist", Data!$H$2:$H$66, "&lt;2000")</f>
        <v>0.75</v>
      </c>
      <c r="J189">
        <f>COUNTIFS(Data!$D$2:$D$66, "Futurist", Data!$H$2:$H$66, "&gt;1999", Data!$M$2:$M$66, "&lt;"&amp;'Cumulative distributions'!$A189)/COUNTIFS(Data!$M$2:$M$66, "&gt;0", Data!$D$2:$D$66, "Futurist", Data!$H$2:$H$66, "&gt;1999")</f>
        <v>0.8571428571428571</v>
      </c>
      <c r="K189">
        <f>COUNTIFS(Data!$D$2:$D$66, "Other", Data!$H$2:$H$66, "&lt;2000", Data!$M$2:$M$66, "&lt;"&amp;'Cumulative distributions'!$A189)/COUNTIFS(Data!$M$2:$M$66, "&gt;0", Data!$D$2:$D$66, "Other", Data!$H$2:$H$66, "&lt;2000")</f>
        <v>1</v>
      </c>
      <c r="L189">
        <f>COUNTIFS(Data!$D$2:$D$66, "Other", Data!$H$2:$H$66, "&gt;1999", Data!$M$2:$M$66, "&lt;"&amp;'Cumulative distributions'!$A189)/COUNTIFS(Data!$M$2:$M$66, "&gt;0", Data!$D$2:$D$66, "Other", Data!$H$2:$H$66, "&gt;1999")</f>
        <v>0.8</v>
      </c>
      <c r="N189">
        <f>COUNTIFS(Data!$D$2:$D$66, "AGI", Data!$M$2:$M$66, "&lt;"&amp;'Cumulative distributions'!$A189)/COUNTIFS(Data!$M$2:$M$66, "&gt;0", Data!$D$2:$D$66, "AGI")</f>
        <v>1</v>
      </c>
      <c r="O189">
        <f>COUNTIFS(Data!$D$2:$D$66, "AI", Data!$M$2:$M$66, "&lt;"&amp;'Cumulative distributions'!$A189)/COUNTIFS(Data!$M$2:$M$66, "&gt;0", Data!$D$2:$D$66, "AI")</f>
        <v>0.95454545454545459</v>
      </c>
      <c r="P189">
        <f>COUNTIFS(Data!$D$2:$D$66, "Futurist", Data!$M$2:$M$66, "&lt;"&amp;'Cumulative distributions'!$A189)/COUNTIFS(Data!$M$2:$M$66, "&gt;0", Data!$D$2:$D$66, "Futurist")</f>
        <v>0.8</v>
      </c>
      <c r="Q189">
        <f>COUNTIFS(Data!$D$2:$D$66, "Other", Data!$M$2:$M$66, "&lt;"&amp;'Cumulative distributions'!$A189)/COUNTIFS(Data!$M$2:$M$66, "&gt;0", Data!$D$2:$D$66, "Other")</f>
        <v>0.875</v>
      </c>
      <c r="S189">
        <f>COUNTIFS(Data!$H$2:$H$66, "&lt;2000", Data!$M$2:$M$66, "&lt;"&amp;'Cumulative distributions'!$A189)/COUNTIFS(Data!$M$2:$M$66, "&gt;0", Data!$H$2:$H$66, "&lt;2000")</f>
        <v>0.88888888888888884</v>
      </c>
      <c r="T189">
        <f>COUNTIFS(Data!$H$2:$H$66, "&gt;1999", Data!$M$2:$M$66, "&lt;"&amp;'Cumulative distributions'!$A189)/COUNTIFS(Data!$M$2:$M$66, "&gt;0", Data!$H$2:$H$66, "&gt;1999")</f>
        <v>0.92500000000000004</v>
      </c>
      <c r="V189">
        <f>COUNTIFS(Data!$AD$2:$AD$66, 1, Data!$H$2:$H$66, "&gt;1999", Data!$M$2:$M$66, "&lt;"&amp;'Cumulative distributions'!$A189)/COUNTIFS(Data!$M$2:$M$66, "&gt;0", Data!$AD$2:$AD$66, 1, Data!$H$2:$H$66, "&gt;1999")</f>
        <v>0.95454545454545459</v>
      </c>
      <c r="W189">
        <f>COUNTIFS(Data!$AD$2:$AD$66, 0, Data!$H$2:$H$66, "&gt;1999", Data!$M$2:$M$66, "&lt;"&amp;'Cumulative distributions'!$A189)/COUNTIFS(Data!$M$2:$M$66, "&gt;0", Data!$AD$2:$AD$66, 0, Data!$H$2:$H$66, "&gt;1999")</f>
        <v>0.90909090909090906</v>
      </c>
      <c r="AH189">
        <f t="shared" si="2"/>
        <v>2026</v>
      </c>
    </row>
    <row r="190" spans="1:34">
      <c r="A190">
        <v>2148</v>
      </c>
      <c r="B190">
        <f>COUNTIF(Data!$M$2:$M$66, "&lt;" &amp; A190)/COUNT(Data!$M$2:$M$66)</f>
        <v>0.91379310344827591</v>
      </c>
      <c r="C190">
        <f>COUNTIF(Data!$L$2:$L$66, "&lt;" &amp; A190)/COUNT(Data!$L$2:$L$66)</f>
        <v>0.90566037735849059</v>
      </c>
      <c r="E190">
        <f>COUNTIFS(Data!$D$2:$D$66, "AI", Data!$H$2:$H$66, "&lt;2000", Data!$M$2:$M$66, "&lt;"&amp;'Cumulative distributions'!$A190)/COUNTIFS(Data!$M$2:$M$66, "&gt;0", Data!$D$2:$D$66, "AI", Data!$H$2:$H$66, "&lt;2000")</f>
        <v>1</v>
      </c>
      <c r="F190">
        <f>COUNTIFS(Data!$D$2:$D$66, "AI", Data!$H$2:$H$66, "&gt;1999", Data!$M$2:$M$66, "&lt;"&amp;'Cumulative distributions'!$A190)/COUNTIFS(Data!$M$2:$M$66, "&gt;0", Data!$D$2:$D$66, "AI", Data!$H$2:$H$66, "&gt;1999")</f>
        <v>0.93333333333333335</v>
      </c>
      <c r="G190" t="e">
        <f>COUNTIFS(Data!$D$2:$D$66, "AGI", Data!$H$2:$H$66, "&lt;2000", Data!$M$2:$M$66, "&lt;"&amp;'Cumulative distributions'!$A190)/COUNTIFS(Data!$M$2:$M$66, "&gt;0", Data!$D$2:$D$66, "AGI", Data!$H$2:$H$66, "&lt;2000")</f>
        <v>#DIV/0!</v>
      </c>
      <c r="H190">
        <f>COUNTIFS(Data!$D$2:$D$66, "AGI", Data!$H$2:$H$66, "&gt;1999", Data!$M$2:$M$66, "&lt;"&amp;'Cumulative distributions'!$A190)/COUNTIFS(Data!$M$2:$M$66, "&gt;0", Data!$D$2:$D$66, "AGI", Data!$H$2:$H$66, "&gt;1999")</f>
        <v>1</v>
      </c>
      <c r="I190">
        <f>COUNTIFS(Data!$D$2:$D$66, "Futurist", Data!$H$2:$H$66, "&lt;2000", Data!$M$2:$M$66, "&lt;"&amp;'Cumulative distributions'!$A190)/COUNTIFS(Data!$M$2:$M$66, "&gt;0", Data!$D$2:$D$66, "Futurist", Data!$H$2:$H$66, "&lt;2000")</f>
        <v>0.75</v>
      </c>
      <c r="J190">
        <f>COUNTIFS(Data!$D$2:$D$66, "Futurist", Data!$H$2:$H$66, "&gt;1999", Data!$M$2:$M$66, "&lt;"&amp;'Cumulative distributions'!$A190)/COUNTIFS(Data!$M$2:$M$66, "&gt;0", Data!$D$2:$D$66, "Futurist", Data!$H$2:$H$66, "&gt;1999")</f>
        <v>0.8571428571428571</v>
      </c>
      <c r="K190">
        <f>COUNTIFS(Data!$D$2:$D$66, "Other", Data!$H$2:$H$66, "&lt;2000", Data!$M$2:$M$66, "&lt;"&amp;'Cumulative distributions'!$A190)/COUNTIFS(Data!$M$2:$M$66, "&gt;0", Data!$D$2:$D$66, "Other", Data!$H$2:$H$66, "&lt;2000")</f>
        <v>1</v>
      </c>
      <c r="L190">
        <f>COUNTIFS(Data!$D$2:$D$66, "Other", Data!$H$2:$H$66, "&gt;1999", Data!$M$2:$M$66, "&lt;"&amp;'Cumulative distributions'!$A190)/COUNTIFS(Data!$M$2:$M$66, "&gt;0", Data!$D$2:$D$66, "Other", Data!$H$2:$H$66, "&gt;1999")</f>
        <v>0.8</v>
      </c>
      <c r="N190">
        <f>COUNTIFS(Data!$D$2:$D$66, "AGI", Data!$M$2:$M$66, "&lt;"&amp;'Cumulative distributions'!$A190)/COUNTIFS(Data!$M$2:$M$66, "&gt;0", Data!$D$2:$D$66, "AGI")</f>
        <v>1</v>
      </c>
      <c r="O190">
        <f>COUNTIFS(Data!$D$2:$D$66, "AI", Data!$M$2:$M$66, "&lt;"&amp;'Cumulative distributions'!$A190)/COUNTIFS(Data!$M$2:$M$66, "&gt;0", Data!$D$2:$D$66, "AI")</f>
        <v>0.95454545454545459</v>
      </c>
      <c r="P190">
        <f>COUNTIFS(Data!$D$2:$D$66, "Futurist", Data!$M$2:$M$66, "&lt;"&amp;'Cumulative distributions'!$A190)/COUNTIFS(Data!$M$2:$M$66, "&gt;0", Data!$D$2:$D$66, "Futurist")</f>
        <v>0.8</v>
      </c>
      <c r="Q190">
        <f>COUNTIFS(Data!$D$2:$D$66, "Other", Data!$M$2:$M$66, "&lt;"&amp;'Cumulative distributions'!$A190)/COUNTIFS(Data!$M$2:$M$66, "&gt;0", Data!$D$2:$D$66, "Other")</f>
        <v>0.875</v>
      </c>
      <c r="S190">
        <f>COUNTIFS(Data!$H$2:$H$66, "&lt;2000", Data!$M$2:$M$66, "&lt;"&amp;'Cumulative distributions'!$A190)/COUNTIFS(Data!$M$2:$M$66, "&gt;0", Data!$H$2:$H$66, "&lt;2000")</f>
        <v>0.88888888888888884</v>
      </c>
      <c r="T190">
        <f>COUNTIFS(Data!$H$2:$H$66, "&gt;1999", Data!$M$2:$M$66, "&lt;"&amp;'Cumulative distributions'!$A190)/COUNTIFS(Data!$M$2:$M$66, "&gt;0", Data!$H$2:$H$66, "&gt;1999")</f>
        <v>0.92500000000000004</v>
      </c>
      <c r="V190">
        <f>COUNTIFS(Data!$AD$2:$AD$66, 1, Data!$H$2:$H$66, "&gt;1999", Data!$M$2:$M$66, "&lt;"&amp;'Cumulative distributions'!$A190)/COUNTIFS(Data!$M$2:$M$66, "&gt;0", Data!$AD$2:$AD$66, 1, Data!$H$2:$H$66, "&gt;1999")</f>
        <v>0.95454545454545459</v>
      </c>
      <c r="W190">
        <f>COUNTIFS(Data!$AD$2:$AD$66, 0, Data!$H$2:$H$66, "&gt;1999", Data!$M$2:$M$66, "&lt;"&amp;'Cumulative distributions'!$A190)/COUNTIFS(Data!$M$2:$M$66, "&gt;0", Data!$AD$2:$AD$66, 0, Data!$H$2:$H$66, "&gt;1999")</f>
        <v>0.90909090909090906</v>
      </c>
      <c r="AH190">
        <f t="shared" si="2"/>
        <v>2026</v>
      </c>
    </row>
    <row r="191" spans="1:34">
      <c r="A191">
        <v>2149</v>
      </c>
      <c r="B191">
        <f>COUNTIF(Data!$M$2:$M$66, "&lt;" &amp; A191)/COUNT(Data!$M$2:$M$66)</f>
        <v>0.91379310344827591</v>
      </c>
      <c r="C191">
        <f>COUNTIF(Data!$L$2:$L$66, "&lt;" &amp; A191)/COUNT(Data!$L$2:$L$66)</f>
        <v>0.90566037735849059</v>
      </c>
      <c r="E191">
        <f>COUNTIFS(Data!$D$2:$D$66, "AI", Data!$H$2:$H$66, "&lt;2000", Data!$M$2:$M$66, "&lt;"&amp;'Cumulative distributions'!$A191)/COUNTIFS(Data!$M$2:$M$66, "&gt;0", Data!$D$2:$D$66, "AI", Data!$H$2:$H$66, "&lt;2000")</f>
        <v>1</v>
      </c>
      <c r="F191">
        <f>COUNTIFS(Data!$D$2:$D$66, "AI", Data!$H$2:$H$66, "&gt;1999", Data!$M$2:$M$66, "&lt;"&amp;'Cumulative distributions'!$A191)/COUNTIFS(Data!$M$2:$M$66, "&gt;0", Data!$D$2:$D$66, "AI", Data!$H$2:$H$66, "&gt;1999")</f>
        <v>0.93333333333333335</v>
      </c>
      <c r="G191" t="e">
        <f>COUNTIFS(Data!$D$2:$D$66, "AGI", Data!$H$2:$H$66, "&lt;2000", Data!$M$2:$M$66, "&lt;"&amp;'Cumulative distributions'!$A191)/COUNTIFS(Data!$M$2:$M$66, "&gt;0", Data!$D$2:$D$66, "AGI", Data!$H$2:$H$66, "&lt;2000")</f>
        <v>#DIV/0!</v>
      </c>
      <c r="H191">
        <f>COUNTIFS(Data!$D$2:$D$66, "AGI", Data!$H$2:$H$66, "&gt;1999", Data!$M$2:$M$66, "&lt;"&amp;'Cumulative distributions'!$A191)/COUNTIFS(Data!$M$2:$M$66, "&gt;0", Data!$D$2:$D$66, "AGI", Data!$H$2:$H$66, "&gt;1999")</f>
        <v>1</v>
      </c>
      <c r="I191">
        <f>COUNTIFS(Data!$D$2:$D$66, "Futurist", Data!$H$2:$H$66, "&lt;2000", Data!$M$2:$M$66, "&lt;"&amp;'Cumulative distributions'!$A191)/COUNTIFS(Data!$M$2:$M$66, "&gt;0", Data!$D$2:$D$66, "Futurist", Data!$H$2:$H$66, "&lt;2000")</f>
        <v>0.75</v>
      </c>
      <c r="J191">
        <f>COUNTIFS(Data!$D$2:$D$66, "Futurist", Data!$H$2:$H$66, "&gt;1999", Data!$M$2:$M$66, "&lt;"&amp;'Cumulative distributions'!$A191)/COUNTIFS(Data!$M$2:$M$66, "&gt;0", Data!$D$2:$D$66, "Futurist", Data!$H$2:$H$66, "&gt;1999")</f>
        <v>0.8571428571428571</v>
      </c>
      <c r="K191">
        <f>COUNTIFS(Data!$D$2:$D$66, "Other", Data!$H$2:$H$66, "&lt;2000", Data!$M$2:$M$66, "&lt;"&amp;'Cumulative distributions'!$A191)/COUNTIFS(Data!$M$2:$M$66, "&gt;0", Data!$D$2:$D$66, "Other", Data!$H$2:$H$66, "&lt;2000")</f>
        <v>1</v>
      </c>
      <c r="L191">
        <f>COUNTIFS(Data!$D$2:$D$66, "Other", Data!$H$2:$H$66, "&gt;1999", Data!$M$2:$M$66, "&lt;"&amp;'Cumulative distributions'!$A191)/COUNTIFS(Data!$M$2:$M$66, "&gt;0", Data!$D$2:$D$66, "Other", Data!$H$2:$H$66, "&gt;1999")</f>
        <v>0.8</v>
      </c>
      <c r="N191">
        <f>COUNTIFS(Data!$D$2:$D$66, "AGI", Data!$M$2:$M$66, "&lt;"&amp;'Cumulative distributions'!$A191)/COUNTIFS(Data!$M$2:$M$66, "&gt;0", Data!$D$2:$D$66, "AGI")</f>
        <v>1</v>
      </c>
      <c r="O191">
        <f>COUNTIFS(Data!$D$2:$D$66, "AI", Data!$M$2:$M$66, "&lt;"&amp;'Cumulative distributions'!$A191)/COUNTIFS(Data!$M$2:$M$66, "&gt;0", Data!$D$2:$D$66, "AI")</f>
        <v>0.95454545454545459</v>
      </c>
      <c r="P191">
        <f>COUNTIFS(Data!$D$2:$D$66, "Futurist", Data!$M$2:$M$66, "&lt;"&amp;'Cumulative distributions'!$A191)/COUNTIFS(Data!$M$2:$M$66, "&gt;0", Data!$D$2:$D$66, "Futurist")</f>
        <v>0.8</v>
      </c>
      <c r="Q191">
        <f>COUNTIFS(Data!$D$2:$D$66, "Other", Data!$M$2:$M$66, "&lt;"&amp;'Cumulative distributions'!$A191)/COUNTIFS(Data!$M$2:$M$66, "&gt;0", Data!$D$2:$D$66, "Other")</f>
        <v>0.875</v>
      </c>
      <c r="S191">
        <f>COUNTIFS(Data!$H$2:$H$66, "&lt;2000", Data!$M$2:$M$66, "&lt;"&amp;'Cumulative distributions'!$A191)/COUNTIFS(Data!$M$2:$M$66, "&gt;0", Data!$H$2:$H$66, "&lt;2000")</f>
        <v>0.88888888888888884</v>
      </c>
      <c r="T191">
        <f>COUNTIFS(Data!$H$2:$H$66, "&gt;1999", Data!$M$2:$M$66, "&lt;"&amp;'Cumulative distributions'!$A191)/COUNTIFS(Data!$M$2:$M$66, "&gt;0", Data!$H$2:$H$66, "&gt;1999")</f>
        <v>0.92500000000000004</v>
      </c>
      <c r="V191">
        <f>COUNTIFS(Data!$AD$2:$AD$66, 1, Data!$H$2:$H$66, "&gt;1999", Data!$M$2:$M$66, "&lt;"&amp;'Cumulative distributions'!$A191)/COUNTIFS(Data!$M$2:$M$66, "&gt;0", Data!$AD$2:$AD$66, 1, Data!$H$2:$H$66, "&gt;1999")</f>
        <v>0.95454545454545459</v>
      </c>
      <c r="W191">
        <f>COUNTIFS(Data!$AD$2:$AD$66, 0, Data!$H$2:$H$66, "&gt;1999", Data!$M$2:$M$66, "&lt;"&amp;'Cumulative distributions'!$A191)/COUNTIFS(Data!$M$2:$M$66, "&gt;0", Data!$AD$2:$AD$66, 0, Data!$H$2:$H$66, "&gt;1999")</f>
        <v>0.90909090909090906</v>
      </c>
      <c r="AH191">
        <f t="shared" si="2"/>
        <v>2026</v>
      </c>
    </row>
    <row r="192" spans="1:34">
      <c r="A192">
        <v>2150</v>
      </c>
      <c r="B192">
        <f>COUNTIF(Data!$M$2:$M$66, "&lt;" &amp; A192)/COUNT(Data!$M$2:$M$66)</f>
        <v>0.91379310344827591</v>
      </c>
      <c r="C192">
        <f>COUNTIF(Data!$L$2:$L$66, "&lt;" &amp; A192)/COUNT(Data!$L$2:$L$66)</f>
        <v>0.90566037735849059</v>
      </c>
      <c r="E192">
        <f>COUNTIFS(Data!$D$2:$D$66, "AI", Data!$H$2:$H$66, "&lt;2000", Data!$M$2:$M$66, "&lt;"&amp;'Cumulative distributions'!$A192)/COUNTIFS(Data!$M$2:$M$66, "&gt;0", Data!$D$2:$D$66, "AI", Data!$H$2:$H$66, "&lt;2000")</f>
        <v>1</v>
      </c>
      <c r="F192">
        <f>COUNTIFS(Data!$D$2:$D$66, "AI", Data!$H$2:$H$66, "&gt;1999", Data!$M$2:$M$66, "&lt;"&amp;'Cumulative distributions'!$A192)/COUNTIFS(Data!$M$2:$M$66, "&gt;0", Data!$D$2:$D$66, "AI", Data!$H$2:$H$66, "&gt;1999")</f>
        <v>0.93333333333333335</v>
      </c>
      <c r="G192" t="e">
        <f>COUNTIFS(Data!$D$2:$D$66, "AGI", Data!$H$2:$H$66, "&lt;2000", Data!$M$2:$M$66, "&lt;"&amp;'Cumulative distributions'!$A192)/COUNTIFS(Data!$M$2:$M$66, "&gt;0", Data!$D$2:$D$66, "AGI", Data!$H$2:$H$66, "&lt;2000")</f>
        <v>#DIV/0!</v>
      </c>
      <c r="H192">
        <f>COUNTIFS(Data!$D$2:$D$66, "AGI", Data!$H$2:$H$66, "&gt;1999", Data!$M$2:$M$66, "&lt;"&amp;'Cumulative distributions'!$A192)/COUNTIFS(Data!$M$2:$M$66, "&gt;0", Data!$D$2:$D$66, "AGI", Data!$H$2:$H$66, "&gt;1999")</f>
        <v>1</v>
      </c>
      <c r="I192">
        <f>COUNTIFS(Data!$D$2:$D$66, "Futurist", Data!$H$2:$H$66, "&lt;2000", Data!$M$2:$M$66, "&lt;"&amp;'Cumulative distributions'!$A192)/COUNTIFS(Data!$M$2:$M$66, "&gt;0", Data!$D$2:$D$66, "Futurist", Data!$H$2:$H$66, "&lt;2000")</f>
        <v>0.75</v>
      </c>
      <c r="J192">
        <f>COUNTIFS(Data!$D$2:$D$66, "Futurist", Data!$H$2:$H$66, "&gt;1999", Data!$M$2:$M$66, "&lt;"&amp;'Cumulative distributions'!$A192)/COUNTIFS(Data!$M$2:$M$66, "&gt;0", Data!$D$2:$D$66, "Futurist", Data!$H$2:$H$66, "&gt;1999")</f>
        <v>0.8571428571428571</v>
      </c>
      <c r="K192">
        <f>COUNTIFS(Data!$D$2:$D$66, "Other", Data!$H$2:$H$66, "&lt;2000", Data!$M$2:$M$66, "&lt;"&amp;'Cumulative distributions'!$A192)/COUNTIFS(Data!$M$2:$M$66, "&gt;0", Data!$D$2:$D$66, "Other", Data!$H$2:$H$66, "&lt;2000")</f>
        <v>1</v>
      </c>
      <c r="L192">
        <f>COUNTIFS(Data!$D$2:$D$66, "Other", Data!$H$2:$H$66, "&gt;1999", Data!$M$2:$M$66, "&lt;"&amp;'Cumulative distributions'!$A192)/COUNTIFS(Data!$M$2:$M$66, "&gt;0", Data!$D$2:$D$66, "Other", Data!$H$2:$H$66, "&gt;1999")</f>
        <v>0.8</v>
      </c>
      <c r="N192">
        <f>COUNTIFS(Data!$D$2:$D$66, "AGI", Data!$M$2:$M$66, "&lt;"&amp;'Cumulative distributions'!$A192)/COUNTIFS(Data!$M$2:$M$66, "&gt;0", Data!$D$2:$D$66, "AGI")</f>
        <v>1</v>
      </c>
      <c r="O192">
        <f>COUNTIFS(Data!$D$2:$D$66, "AI", Data!$M$2:$M$66, "&lt;"&amp;'Cumulative distributions'!$A192)/COUNTIFS(Data!$M$2:$M$66, "&gt;0", Data!$D$2:$D$66, "AI")</f>
        <v>0.95454545454545459</v>
      </c>
      <c r="P192">
        <f>COUNTIFS(Data!$D$2:$D$66, "Futurist", Data!$M$2:$M$66, "&lt;"&amp;'Cumulative distributions'!$A192)/COUNTIFS(Data!$M$2:$M$66, "&gt;0", Data!$D$2:$D$66, "Futurist")</f>
        <v>0.8</v>
      </c>
      <c r="Q192">
        <f>COUNTIFS(Data!$D$2:$D$66, "Other", Data!$M$2:$M$66, "&lt;"&amp;'Cumulative distributions'!$A192)/COUNTIFS(Data!$M$2:$M$66, "&gt;0", Data!$D$2:$D$66, "Other")</f>
        <v>0.875</v>
      </c>
      <c r="S192">
        <f>COUNTIFS(Data!$H$2:$H$66, "&lt;2000", Data!$M$2:$M$66, "&lt;"&amp;'Cumulative distributions'!$A192)/COUNTIFS(Data!$M$2:$M$66, "&gt;0", Data!$H$2:$H$66, "&lt;2000")</f>
        <v>0.88888888888888884</v>
      </c>
      <c r="T192">
        <f>COUNTIFS(Data!$H$2:$H$66, "&gt;1999", Data!$M$2:$M$66, "&lt;"&amp;'Cumulative distributions'!$A192)/COUNTIFS(Data!$M$2:$M$66, "&gt;0", Data!$H$2:$H$66, "&gt;1999")</f>
        <v>0.92500000000000004</v>
      </c>
      <c r="V192">
        <f>COUNTIFS(Data!$AD$2:$AD$66, 1, Data!$H$2:$H$66, "&gt;1999", Data!$M$2:$M$66, "&lt;"&amp;'Cumulative distributions'!$A192)/COUNTIFS(Data!$M$2:$M$66, "&gt;0", Data!$AD$2:$AD$66, 1, Data!$H$2:$H$66, "&gt;1999")</f>
        <v>0.95454545454545459</v>
      </c>
      <c r="W192">
        <f>COUNTIFS(Data!$AD$2:$AD$66, 0, Data!$H$2:$H$66, "&gt;1999", Data!$M$2:$M$66, "&lt;"&amp;'Cumulative distributions'!$A192)/COUNTIFS(Data!$M$2:$M$66, "&gt;0", Data!$AD$2:$AD$66, 0, Data!$H$2:$H$66, "&gt;1999")</f>
        <v>0.90909090909090906</v>
      </c>
      <c r="AH192">
        <f t="shared" si="2"/>
        <v>2026</v>
      </c>
    </row>
    <row r="193" spans="1:34">
      <c r="A193">
        <v>2151</v>
      </c>
      <c r="B193">
        <f>COUNTIF(Data!$M$2:$M$66, "&lt;" &amp; A193)/COUNT(Data!$M$2:$M$66)</f>
        <v>0.93103448275862066</v>
      </c>
      <c r="C193">
        <f>COUNTIF(Data!$L$2:$L$66, "&lt;" &amp; A193)/COUNT(Data!$L$2:$L$66)</f>
        <v>0.92452830188679247</v>
      </c>
      <c r="E193">
        <f>COUNTIFS(Data!$D$2:$D$66, "AI", Data!$H$2:$H$66, "&lt;2000", Data!$M$2:$M$66, "&lt;"&amp;'Cumulative distributions'!$A193)/COUNTIFS(Data!$M$2:$M$66, "&gt;0", Data!$D$2:$D$66, "AI", Data!$H$2:$H$66, "&lt;2000")</f>
        <v>1</v>
      </c>
      <c r="F193">
        <f>COUNTIFS(Data!$D$2:$D$66, "AI", Data!$H$2:$H$66, "&gt;1999", Data!$M$2:$M$66, "&lt;"&amp;'Cumulative distributions'!$A193)/COUNTIFS(Data!$M$2:$M$66, "&gt;0", Data!$D$2:$D$66, "AI", Data!$H$2:$H$66, "&gt;1999")</f>
        <v>0.93333333333333335</v>
      </c>
      <c r="G193" t="e">
        <f>COUNTIFS(Data!$D$2:$D$66, "AGI", Data!$H$2:$H$66, "&lt;2000", Data!$M$2:$M$66, "&lt;"&amp;'Cumulative distributions'!$A193)/COUNTIFS(Data!$M$2:$M$66, "&gt;0", Data!$D$2:$D$66, "AGI", Data!$H$2:$H$66, "&lt;2000")</f>
        <v>#DIV/0!</v>
      </c>
      <c r="H193">
        <f>COUNTIFS(Data!$D$2:$D$66, "AGI", Data!$H$2:$H$66, "&gt;1999", Data!$M$2:$M$66, "&lt;"&amp;'Cumulative distributions'!$A193)/COUNTIFS(Data!$M$2:$M$66, "&gt;0", Data!$D$2:$D$66, "AGI", Data!$H$2:$H$66, "&gt;1999")</f>
        <v>1</v>
      </c>
      <c r="I193">
        <f>COUNTIFS(Data!$D$2:$D$66, "Futurist", Data!$H$2:$H$66, "&lt;2000", Data!$M$2:$M$66, "&lt;"&amp;'Cumulative distributions'!$A193)/COUNTIFS(Data!$M$2:$M$66, "&gt;0", Data!$D$2:$D$66, "Futurist", Data!$H$2:$H$66, "&lt;2000")</f>
        <v>0.875</v>
      </c>
      <c r="J193">
        <f>COUNTIFS(Data!$D$2:$D$66, "Futurist", Data!$H$2:$H$66, "&gt;1999", Data!$M$2:$M$66, "&lt;"&amp;'Cumulative distributions'!$A193)/COUNTIFS(Data!$M$2:$M$66, "&gt;0", Data!$D$2:$D$66, "Futurist", Data!$H$2:$H$66, "&gt;1999")</f>
        <v>0.8571428571428571</v>
      </c>
      <c r="K193">
        <f>COUNTIFS(Data!$D$2:$D$66, "Other", Data!$H$2:$H$66, "&lt;2000", Data!$M$2:$M$66, "&lt;"&amp;'Cumulative distributions'!$A193)/COUNTIFS(Data!$M$2:$M$66, "&gt;0", Data!$D$2:$D$66, "Other", Data!$H$2:$H$66, "&lt;2000")</f>
        <v>1</v>
      </c>
      <c r="L193">
        <f>COUNTIFS(Data!$D$2:$D$66, "Other", Data!$H$2:$H$66, "&gt;1999", Data!$M$2:$M$66, "&lt;"&amp;'Cumulative distributions'!$A193)/COUNTIFS(Data!$M$2:$M$66, "&gt;0", Data!$D$2:$D$66, "Other", Data!$H$2:$H$66, "&gt;1999")</f>
        <v>0.8</v>
      </c>
      <c r="N193">
        <f>COUNTIFS(Data!$D$2:$D$66, "AGI", Data!$M$2:$M$66, "&lt;"&amp;'Cumulative distributions'!$A193)/COUNTIFS(Data!$M$2:$M$66, "&gt;0", Data!$D$2:$D$66, "AGI")</f>
        <v>1</v>
      </c>
      <c r="O193">
        <f>COUNTIFS(Data!$D$2:$D$66, "AI", Data!$M$2:$M$66, "&lt;"&amp;'Cumulative distributions'!$A193)/COUNTIFS(Data!$M$2:$M$66, "&gt;0", Data!$D$2:$D$66, "AI")</f>
        <v>0.95454545454545459</v>
      </c>
      <c r="P193">
        <f>COUNTIFS(Data!$D$2:$D$66, "Futurist", Data!$M$2:$M$66, "&lt;"&amp;'Cumulative distributions'!$A193)/COUNTIFS(Data!$M$2:$M$66, "&gt;0", Data!$D$2:$D$66, "Futurist")</f>
        <v>0.8666666666666667</v>
      </c>
      <c r="Q193">
        <f>COUNTIFS(Data!$D$2:$D$66, "Other", Data!$M$2:$M$66, "&lt;"&amp;'Cumulative distributions'!$A193)/COUNTIFS(Data!$M$2:$M$66, "&gt;0", Data!$D$2:$D$66, "Other")</f>
        <v>0.875</v>
      </c>
      <c r="S193">
        <f>COUNTIFS(Data!$H$2:$H$66, "&lt;2000", Data!$M$2:$M$66, "&lt;"&amp;'Cumulative distributions'!$A193)/COUNTIFS(Data!$M$2:$M$66, "&gt;0", Data!$H$2:$H$66, "&lt;2000")</f>
        <v>0.94444444444444442</v>
      </c>
      <c r="T193">
        <f>COUNTIFS(Data!$H$2:$H$66, "&gt;1999", Data!$M$2:$M$66, "&lt;"&amp;'Cumulative distributions'!$A193)/COUNTIFS(Data!$M$2:$M$66, "&gt;0", Data!$H$2:$H$66, "&gt;1999")</f>
        <v>0.92500000000000004</v>
      </c>
      <c r="V193">
        <f>COUNTIFS(Data!$AD$2:$AD$66, 1, Data!$H$2:$H$66, "&gt;1999", Data!$M$2:$M$66, "&lt;"&amp;'Cumulative distributions'!$A193)/COUNTIFS(Data!$M$2:$M$66, "&gt;0", Data!$AD$2:$AD$66, 1, Data!$H$2:$H$66, "&gt;1999")</f>
        <v>0.95454545454545459</v>
      </c>
      <c r="W193">
        <f>COUNTIFS(Data!$AD$2:$AD$66, 0, Data!$H$2:$H$66, "&gt;1999", Data!$M$2:$M$66, "&lt;"&amp;'Cumulative distributions'!$A193)/COUNTIFS(Data!$M$2:$M$66, "&gt;0", Data!$AD$2:$AD$66, 0, Data!$H$2:$H$66, "&gt;1999")</f>
        <v>0.90909090909090906</v>
      </c>
      <c r="AH193">
        <f t="shared" si="2"/>
        <v>2026</v>
      </c>
    </row>
    <row r="194" spans="1:34">
      <c r="A194">
        <v>2152</v>
      </c>
      <c r="B194">
        <f>COUNTIF(Data!$M$2:$M$66, "&lt;" &amp; A194)/COUNT(Data!$M$2:$M$66)</f>
        <v>0.93103448275862066</v>
      </c>
      <c r="C194">
        <f>COUNTIF(Data!$L$2:$L$66, "&lt;" &amp; A194)/COUNT(Data!$L$2:$L$66)</f>
        <v>0.92452830188679247</v>
      </c>
      <c r="E194">
        <f>COUNTIFS(Data!$D$2:$D$66, "AI", Data!$H$2:$H$66, "&lt;2000", Data!$M$2:$M$66, "&lt;"&amp;'Cumulative distributions'!$A194)/COUNTIFS(Data!$M$2:$M$66, "&gt;0", Data!$D$2:$D$66, "AI", Data!$H$2:$H$66, "&lt;2000")</f>
        <v>1</v>
      </c>
      <c r="F194">
        <f>COUNTIFS(Data!$D$2:$D$66, "AI", Data!$H$2:$H$66, "&gt;1999", Data!$M$2:$M$66, "&lt;"&amp;'Cumulative distributions'!$A194)/COUNTIFS(Data!$M$2:$M$66, "&gt;0", Data!$D$2:$D$66, "AI", Data!$H$2:$H$66, "&gt;1999")</f>
        <v>0.93333333333333335</v>
      </c>
      <c r="G194" t="e">
        <f>COUNTIFS(Data!$D$2:$D$66, "AGI", Data!$H$2:$H$66, "&lt;2000", Data!$M$2:$M$66, "&lt;"&amp;'Cumulative distributions'!$A194)/COUNTIFS(Data!$M$2:$M$66, "&gt;0", Data!$D$2:$D$66, "AGI", Data!$H$2:$H$66, "&lt;2000")</f>
        <v>#DIV/0!</v>
      </c>
      <c r="H194">
        <f>COUNTIFS(Data!$D$2:$D$66, "AGI", Data!$H$2:$H$66, "&gt;1999", Data!$M$2:$M$66, "&lt;"&amp;'Cumulative distributions'!$A194)/COUNTIFS(Data!$M$2:$M$66, "&gt;0", Data!$D$2:$D$66, "AGI", Data!$H$2:$H$66, "&gt;1999")</f>
        <v>1</v>
      </c>
      <c r="I194">
        <f>COUNTIFS(Data!$D$2:$D$66, "Futurist", Data!$H$2:$H$66, "&lt;2000", Data!$M$2:$M$66, "&lt;"&amp;'Cumulative distributions'!$A194)/COUNTIFS(Data!$M$2:$M$66, "&gt;0", Data!$D$2:$D$66, "Futurist", Data!$H$2:$H$66, "&lt;2000")</f>
        <v>0.875</v>
      </c>
      <c r="J194">
        <f>COUNTIFS(Data!$D$2:$D$66, "Futurist", Data!$H$2:$H$66, "&gt;1999", Data!$M$2:$M$66, "&lt;"&amp;'Cumulative distributions'!$A194)/COUNTIFS(Data!$M$2:$M$66, "&gt;0", Data!$D$2:$D$66, "Futurist", Data!$H$2:$H$66, "&gt;1999")</f>
        <v>0.8571428571428571</v>
      </c>
      <c r="K194">
        <f>COUNTIFS(Data!$D$2:$D$66, "Other", Data!$H$2:$H$66, "&lt;2000", Data!$M$2:$M$66, "&lt;"&amp;'Cumulative distributions'!$A194)/COUNTIFS(Data!$M$2:$M$66, "&gt;0", Data!$D$2:$D$66, "Other", Data!$H$2:$H$66, "&lt;2000")</f>
        <v>1</v>
      </c>
      <c r="L194">
        <f>COUNTIFS(Data!$D$2:$D$66, "Other", Data!$H$2:$H$66, "&gt;1999", Data!$M$2:$M$66, "&lt;"&amp;'Cumulative distributions'!$A194)/COUNTIFS(Data!$M$2:$M$66, "&gt;0", Data!$D$2:$D$66, "Other", Data!$H$2:$H$66, "&gt;1999")</f>
        <v>0.8</v>
      </c>
      <c r="N194">
        <f>COUNTIFS(Data!$D$2:$D$66, "AGI", Data!$M$2:$M$66, "&lt;"&amp;'Cumulative distributions'!$A194)/COUNTIFS(Data!$M$2:$M$66, "&gt;0", Data!$D$2:$D$66, "AGI")</f>
        <v>1</v>
      </c>
      <c r="O194">
        <f>COUNTIFS(Data!$D$2:$D$66, "AI", Data!$M$2:$M$66, "&lt;"&amp;'Cumulative distributions'!$A194)/COUNTIFS(Data!$M$2:$M$66, "&gt;0", Data!$D$2:$D$66, "AI")</f>
        <v>0.95454545454545459</v>
      </c>
      <c r="P194">
        <f>COUNTIFS(Data!$D$2:$D$66, "Futurist", Data!$M$2:$M$66, "&lt;"&amp;'Cumulative distributions'!$A194)/COUNTIFS(Data!$M$2:$M$66, "&gt;0", Data!$D$2:$D$66, "Futurist")</f>
        <v>0.8666666666666667</v>
      </c>
      <c r="Q194">
        <f>COUNTIFS(Data!$D$2:$D$66, "Other", Data!$M$2:$M$66, "&lt;"&amp;'Cumulative distributions'!$A194)/COUNTIFS(Data!$M$2:$M$66, "&gt;0", Data!$D$2:$D$66, "Other")</f>
        <v>0.875</v>
      </c>
      <c r="S194">
        <f>COUNTIFS(Data!$H$2:$H$66, "&lt;2000", Data!$M$2:$M$66, "&lt;"&amp;'Cumulative distributions'!$A194)/COUNTIFS(Data!$M$2:$M$66, "&gt;0", Data!$H$2:$H$66, "&lt;2000")</f>
        <v>0.94444444444444442</v>
      </c>
      <c r="T194">
        <f>COUNTIFS(Data!$H$2:$H$66, "&gt;1999", Data!$M$2:$M$66, "&lt;"&amp;'Cumulative distributions'!$A194)/COUNTIFS(Data!$M$2:$M$66, "&gt;0", Data!$H$2:$H$66, "&gt;1999")</f>
        <v>0.92500000000000004</v>
      </c>
      <c r="V194">
        <f>COUNTIFS(Data!$AD$2:$AD$66, 1, Data!$H$2:$H$66, "&gt;1999", Data!$M$2:$M$66, "&lt;"&amp;'Cumulative distributions'!$A194)/COUNTIFS(Data!$M$2:$M$66, "&gt;0", Data!$AD$2:$AD$66, 1, Data!$H$2:$H$66, "&gt;1999")</f>
        <v>0.95454545454545459</v>
      </c>
      <c r="W194">
        <f>COUNTIFS(Data!$AD$2:$AD$66, 0, Data!$H$2:$H$66, "&gt;1999", Data!$M$2:$M$66, "&lt;"&amp;'Cumulative distributions'!$A194)/COUNTIFS(Data!$M$2:$M$66, "&gt;0", Data!$AD$2:$AD$66, 0, Data!$H$2:$H$66, "&gt;1999")</f>
        <v>0.90909090909090906</v>
      </c>
      <c r="AH194">
        <f t="shared" si="2"/>
        <v>2026</v>
      </c>
    </row>
    <row r="195" spans="1:34">
      <c r="A195">
        <v>2153</v>
      </c>
      <c r="B195">
        <f>COUNTIF(Data!$M$2:$M$66, "&lt;" &amp; A195)/COUNT(Data!$M$2:$M$66)</f>
        <v>0.93103448275862066</v>
      </c>
      <c r="C195">
        <f>COUNTIF(Data!$L$2:$L$66, "&lt;" &amp; A195)/COUNT(Data!$L$2:$L$66)</f>
        <v>0.92452830188679247</v>
      </c>
      <c r="E195">
        <f>COUNTIFS(Data!$D$2:$D$66, "AI", Data!$H$2:$H$66, "&lt;2000", Data!$M$2:$M$66, "&lt;"&amp;'Cumulative distributions'!$A195)/COUNTIFS(Data!$M$2:$M$66, "&gt;0", Data!$D$2:$D$66, "AI", Data!$H$2:$H$66, "&lt;2000")</f>
        <v>1</v>
      </c>
      <c r="F195">
        <f>COUNTIFS(Data!$D$2:$D$66, "AI", Data!$H$2:$H$66, "&gt;1999", Data!$M$2:$M$66, "&lt;"&amp;'Cumulative distributions'!$A195)/COUNTIFS(Data!$M$2:$M$66, "&gt;0", Data!$D$2:$D$66, "AI", Data!$H$2:$H$66, "&gt;1999")</f>
        <v>0.93333333333333335</v>
      </c>
      <c r="G195" t="e">
        <f>COUNTIFS(Data!$D$2:$D$66, "AGI", Data!$H$2:$H$66, "&lt;2000", Data!$M$2:$M$66, "&lt;"&amp;'Cumulative distributions'!$A195)/COUNTIFS(Data!$M$2:$M$66, "&gt;0", Data!$D$2:$D$66, "AGI", Data!$H$2:$H$66, "&lt;2000")</f>
        <v>#DIV/0!</v>
      </c>
      <c r="H195">
        <f>COUNTIFS(Data!$D$2:$D$66, "AGI", Data!$H$2:$H$66, "&gt;1999", Data!$M$2:$M$66, "&lt;"&amp;'Cumulative distributions'!$A195)/COUNTIFS(Data!$M$2:$M$66, "&gt;0", Data!$D$2:$D$66, "AGI", Data!$H$2:$H$66, "&gt;1999")</f>
        <v>1</v>
      </c>
      <c r="I195">
        <f>COUNTIFS(Data!$D$2:$D$66, "Futurist", Data!$H$2:$H$66, "&lt;2000", Data!$M$2:$M$66, "&lt;"&amp;'Cumulative distributions'!$A195)/COUNTIFS(Data!$M$2:$M$66, "&gt;0", Data!$D$2:$D$66, "Futurist", Data!$H$2:$H$66, "&lt;2000")</f>
        <v>0.875</v>
      </c>
      <c r="J195">
        <f>COUNTIFS(Data!$D$2:$D$66, "Futurist", Data!$H$2:$H$66, "&gt;1999", Data!$M$2:$M$66, "&lt;"&amp;'Cumulative distributions'!$A195)/COUNTIFS(Data!$M$2:$M$66, "&gt;0", Data!$D$2:$D$66, "Futurist", Data!$H$2:$H$66, "&gt;1999")</f>
        <v>0.8571428571428571</v>
      </c>
      <c r="K195">
        <f>COUNTIFS(Data!$D$2:$D$66, "Other", Data!$H$2:$H$66, "&lt;2000", Data!$M$2:$M$66, "&lt;"&amp;'Cumulative distributions'!$A195)/COUNTIFS(Data!$M$2:$M$66, "&gt;0", Data!$D$2:$D$66, "Other", Data!$H$2:$H$66, "&lt;2000")</f>
        <v>1</v>
      </c>
      <c r="L195">
        <f>COUNTIFS(Data!$D$2:$D$66, "Other", Data!$H$2:$H$66, "&gt;1999", Data!$M$2:$M$66, "&lt;"&amp;'Cumulative distributions'!$A195)/COUNTIFS(Data!$M$2:$M$66, "&gt;0", Data!$D$2:$D$66, "Other", Data!$H$2:$H$66, "&gt;1999")</f>
        <v>0.8</v>
      </c>
      <c r="N195">
        <f>COUNTIFS(Data!$D$2:$D$66, "AGI", Data!$M$2:$M$66, "&lt;"&amp;'Cumulative distributions'!$A195)/COUNTIFS(Data!$M$2:$M$66, "&gt;0", Data!$D$2:$D$66, "AGI")</f>
        <v>1</v>
      </c>
      <c r="O195">
        <f>COUNTIFS(Data!$D$2:$D$66, "AI", Data!$M$2:$M$66, "&lt;"&amp;'Cumulative distributions'!$A195)/COUNTIFS(Data!$M$2:$M$66, "&gt;0", Data!$D$2:$D$66, "AI")</f>
        <v>0.95454545454545459</v>
      </c>
      <c r="P195">
        <f>COUNTIFS(Data!$D$2:$D$66, "Futurist", Data!$M$2:$M$66, "&lt;"&amp;'Cumulative distributions'!$A195)/COUNTIFS(Data!$M$2:$M$66, "&gt;0", Data!$D$2:$D$66, "Futurist")</f>
        <v>0.8666666666666667</v>
      </c>
      <c r="Q195">
        <f>COUNTIFS(Data!$D$2:$D$66, "Other", Data!$M$2:$M$66, "&lt;"&amp;'Cumulative distributions'!$A195)/COUNTIFS(Data!$M$2:$M$66, "&gt;0", Data!$D$2:$D$66, "Other")</f>
        <v>0.875</v>
      </c>
      <c r="S195">
        <f>COUNTIFS(Data!$H$2:$H$66, "&lt;2000", Data!$M$2:$M$66, "&lt;"&amp;'Cumulative distributions'!$A195)/COUNTIFS(Data!$M$2:$M$66, "&gt;0", Data!$H$2:$H$66, "&lt;2000")</f>
        <v>0.94444444444444442</v>
      </c>
      <c r="T195">
        <f>COUNTIFS(Data!$H$2:$H$66, "&gt;1999", Data!$M$2:$M$66, "&lt;"&amp;'Cumulative distributions'!$A195)/COUNTIFS(Data!$M$2:$M$66, "&gt;0", Data!$H$2:$H$66, "&gt;1999")</f>
        <v>0.92500000000000004</v>
      </c>
      <c r="V195">
        <f>COUNTIFS(Data!$AD$2:$AD$66, 1, Data!$H$2:$H$66, "&gt;1999", Data!$M$2:$M$66, "&lt;"&amp;'Cumulative distributions'!$A195)/COUNTIFS(Data!$M$2:$M$66, "&gt;0", Data!$AD$2:$AD$66, 1, Data!$H$2:$H$66, "&gt;1999")</f>
        <v>0.95454545454545459</v>
      </c>
      <c r="W195">
        <f>COUNTIFS(Data!$AD$2:$AD$66, 0, Data!$H$2:$H$66, "&gt;1999", Data!$M$2:$M$66, "&lt;"&amp;'Cumulative distributions'!$A195)/COUNTIFS(Data!$M$2:$M$66, "&gt;0", Data!$AD$2:$AD$66, 0, Data!$H$2:$H$66, "&gt;1999")</f>
        <v>0.90909090909090906</v>
      </c>
      <c r="AH195">
        <f t="shared" si="2"/>
        <v>2026</v>
      </c>
    </row>
    <row r="196" spans="1:34">
      <c r="A196">
        <v>2154</v>
      </c>
      <c r="B196">
        <f>COUNTIF(Data!$M$2:$M$66, "&lt;" &amp; A196)/COUNT(Data!$M$2:$M$66)</f>
        <v>0.93103448275862066</v>
      </c>
      <c r="C196">
        <f>COUNTIF(Data!$L$2:$L$66, "&lt;" &amp; A196)/COUNT(Data!$L$2:$L$66)</f>
        <v>0.92452830188679247</v>
      </c>
      <c r="E196">
        <f>COUNTIFS(Data!$D$2:$D$66, "AI", Data!$H$2:$H$66, "&lt;2000", Data!$M$2:$M$66, "&lt;"&amp;'Cumulative distributions'!$A196)/COUNTIFS(Data!$M$2:$M$66, "&gt;0", Data!$D$2:$D$66, "AI", Data!$H$2:$H$66, "&lt;2000")</f>
        <v>1</v>
      </c>
      <c r="F196">
        <f>COUNTIFS(Data!$D$2:$D$66, "AI", Data!$H$2:$H$66, "&gt;1999", Data!$M$2:$M$66, "&lt;"&amp;'Cumulative distributions'!$A196)/COUNTIFS(Data!$M$2:$M$66, "&gt;0", Data!$D$2:$D$66, "AI", Data!$H$2:$H$66, "&gt;1999")</f>
        <v>0.93333333333333335</v>
      </c>
      <c r="G196" t="e">
        <f>COUNTIFS(Data!$D$2:$D$66, "AGI", Data!$H$2:$H$66, "&lt;2000", Data!$M$2:$M$66, "&lt;"&amp;'Cumulative distributions'!$A196)/COUNTIFS(Data!$M$2:$M$66, "&gt;0", Data!$D$2:$D$66, "AGI", Data!$H$2:$H$66, "&lt;2000")</f>
        <v>#DIV/0!</v>
      </c>
      <c r="H196">
        <f>COUNTIFS(Data!$D$2:$D$66, "AGI", Data!$H$2:$H$66, "&gt;1999", Data!$M$2:$M$66, "&lt;"&amp;'Cumulative distributions'!$A196)/COUNTIFS(Data!$M$2:$M$66, "&gt;0", Data!$D$2:$D$66, "AGI", Data!$H$2:$H$66, "&gt;1999")</f>
        <v>1</v>
      </c>
      <c r="I196">
        <f>COUNTIFS(Data!$D$2:$D$66, "Futurist", Data!$H$2:$H$66, "&lt;2000", Data!$M$2:$M$66, "&lt;"&amp;'Cumulative distributions'!$A196)/COUNTIFS(Data!$M$2:$M$66, "&gt;0", Data!$D$2:$D$66, "Futurist", Data!$H$2:$H$66, "&lt;2000")</f>
        <v>0.875</v>
      </c>
      <c r="J196">
        <f>COUNTIFS(Data!$D$2:$D$66, "Futurist", Data!$H$2:$H$66, "&gt;1999", Data!$M$2:$M$66, "&lt;"&amp;'Cumulative distributions'!$A196)/COUNTIFS(Data!$M$2:$M$66, "&gt;0", Data!$D$2:$D$66, "Futurist", Data!$H$2:$H$66, "&gt;1999")</f>
        <v>0.8571428571428571</v>
      </c>
      <c r="K196">
        <f>COUNTIFS(Data!$D$2:$D$66, "Other", Data!$H$2:$H$66, "&lt;2000", Data!$M$2:$M$66, "&lt;"&amp;'Cumulative distributions'!$A196)/COUNTIFS(Data!$M$2:$M$66, "&gt;0", Data!$D$2:$D$66, "Other", Data!$H$2:$H$66, "&lt;2000")</f>
        <v>1</v>
      </c>
      <c r="L196">
        <f>COUNTIFS(Data!$D$2:$D$66, "Other", Data!$H$2:$H$66, "&gt;1999", Data!$M$2:$M$66, "&lt;"&amp;'Cumulative distributions'!$A196)/COUNTIFS(Data!$M$2:$M$66, "&gt;0", Data!$D$2:$D$66, "Other", Data!$H$2:$H$66, "&gt;1999")</f>
        <v>0.8</v>
      </c>
      <c r="N196">
        <f>COUNTIFS(Data!$D$2:$D$66, "AGI", Data!$M$2:$M$66, "&lt;"&amp;'Cumulative distributions'!$A196)/COUNTIFS(Data!$M$2:$M$66, "&gt;0", Data!$D$2:$D$66, "AGI")</f>
        <v>1</v>
      </c>
      <c r="O196">
        <f>COUNTIFS(Data!$D$2:$D$66, "AI", Data!$M$2:$M$66, "&lt;"&amp;'Cumulative distributions'!$A196)/COUNTIFS(Data!$M$2:$M$66, "&gt;0", Data!$D$2:$D$66, "AI")</f>
        <v>0.95454545454545459</v>
      </c>
      <c r="P196">
        <f>COUNTIFS(Data!$D$2:$D$66, "Futurist", Data!$M$2:$M$66, "&lt;"&amp;'Cumulative distributions'!$A196)/COUNTIFS(Data!$M$2:$M$66, "&gt;0", Data!$D$2:$D$66, "Futurist")</f>
        <v>0.8666666666666667</v>
      </c>
      <c r="Q196">
        <f>COUNTIFS(Data!$D$2:$D$66, "Other", Data!$M$2:$M$66, "&lt;"&amp;'Cumulative distributions'!$A196)/COUNTIFS(Data!$M$2:$M$66, "&gt;0", Data!$D$2:$D$66, "Other")</f>
        <v>0.875</v>
      </c>
      <c r="S196">
        <f>COUNTIFS(Data!$H$2:$H$66, "&lt;2000", Data!$M$2:$M$66, "&lt;"&amp;'Cumulative distributions'!$A196)/COUNTIFS(Data!$M$2:$M$66, "&gt;0", Data!$H$2:$H$66, "&lt;2000")</f>
        <v>0.94444444444444442</v>
      </c>
      <c r="T196">
        <f>COUNTIFS(Data!$H$2:$H$66, "&gt;1999", Data!$M$2:$M$66, "&lt;"&amp;'Cumulative distributions'!$A196)/COUNTIFS(Data!$M$2:$M$66, "&gt;0", Data!$H$2:$H$66, "&gt;1999")</f>
        <v>0.92500000000000004</v>
      </c>
      <c r="V196">
        <f>COUNTIFS(Data!$AD$2:$AD$66, 1, Data!$H$2:$H$66, "&gt;1999", Data!$M$2:$M$66, "&lt;"&amp;'Cumulative distributions'!$A196)/COUNTIFS(Data!$M$2:$M$66, "&gt;0", Data!$AD$2:$AD$66, 1, Data!$H$2:$H$66, "&gt;1999")</f>
        <v>0.95454545454545459</v>
      </c>
      <c r="W196">
        <f>COUNTIFS(Data!$AD$2:$AD$66, 0, Data!$H$2:$H$66, "&gt;1999", Data!$M$2:$M$66, "&lt;"&amp;'Cumulative distributions'!$A196)/COUNTIFS(Data!$M$2:$M$66, "&gt;0", Data!$AD$2:$AD$66, 0, Data!$H$2:$H$66, "&gt;1999")</f>
        <v>0.90909090909090906</v>
      </c>
      <c r="AH196">
        <f t="shared" ref="AH196:AH202" si="3">IF(AND(V196&gt;0.1, (NOT(V195&gt;0.1))), A196, AH195)</f>
        <v>2026</v>
      </c>
    </row>
    <row r="197" spans="1:34">
      <c r="A197">
        <v>2155</v>
      </c>
      <c r="B197">
        <f>COUNTIF(Data!$M$2:$M$66, "&lt;" &amp; A197)/COUNT(Data!$M$2:$M$66)</f>
        <v>0.93103448275862066</v>
      </c>
      <c r="C197">
        <f>COUNTIF(Data!$L$2:$L$66, "&lt;" &amp; A197)/COUNT(Data!$L$2:$L$66)</f>
        <v>0.92452830188679247</v>
      </c>
      <c r="E197">
        <f>COUNTIFS(Data!$D$2:$D$66, "AI", Data!$H$2:$H$66, "&lt;2000", Data!$M$2:$M$66, "&lt;"&amp;'Cumulative distributions'!$A197)/COUNTIFS(Data!$M$2:$M$66, "&gt;0", Data!$D$2:$D$66, "AI", Data!$H$2:$H$66, "&lt;2000")</f>
        <v>1</v>
      </c>
      <c r="F197">
        <f>COUNTIFS(Data!$D$2:$D$66, "AI", Data!$H$2:$H$66, "&gt;1999", Data!$M$2:$M$66, "&lt;"&amp;'Cumulative distributions'!$A197)/COUNTIFS(Data!$M$2:$M$66, "&gt;0", Data!$D$2:$D$66, "AI", Data!$H$2:$H$66, "&gt;1999")</f>
        <v>0.93333333333333335</v>
      </c>
      <c r="G197" t="e">
        <f>COUNTIFS(Data!$D$2:$D$66, "AGI", Data!$H$2:$H$66, "&lt;2000", Data!$M$2:$M$66, "&lt;"&amp;'Cumulative distributions'!$A197)/COUNTIFS(Data!$M$2:$M$66, "&gt;0", Data!$D$2:$D$66, "AGI", Data!$H$2:$H$66, "&lt;2000")</f>
        <v>#DIV/0!</v>
      </c>
      <c r="H197">
        <f>COUNTIFS(Data!$D$2:$D$66, "AGI", Data!$H$2:$H$66, "&gt;1999", Data!$M$2:$M$66, "&lt;"&amp;'Cumulative distributions'!$A197)/COUNTIFS(Data!$M$2:$M$66, "&gt;0", Data!$D$2:$D$66, "AGI", Data!$H$2:$H$66, "&gt;1999")</f>
        <v>1</v>
      </c>
      <c r="I197">
        <f>COUNTIFS(Data!$D$2:$D$66, "Futurist", Data!$H$2:$H$66, "&lt;2000", Data!$M$2:$M$66, "&lt;"&amp;'Cumulative distributions'!$A197)/COUNTIFS(Data!$M$2:$M$66, "&gt;0", Data!$D$2:$D$66, "Futurist", Data!$H$2:$H$66, "&lt;2000")</f>
        <v>0.875</v>
      </c>
      <c r="J197">
        <f>COUNTIFS(Data!$D$2:$D$66, "Futurist", Data!$H$2:$H$66, "&gt;1999", Data!$M$2:$M$66, "&lt;"&amp;'Cumulative distributions'!$A197)/COUNTIFS(Data!$M$2:$M$66, "&gt;0", Data!$D$2:$D$66, "Futurist", Data!$H$2:$H$66, "&gt;1999")</f>
        <v>0.8571428571428571</v>
      </c>
      <c r="K197">
        <f>COUNTIFS(Data!$D$2:$D$66, "Other", Data!$H$2:$H$66, "&lt;2000", Data!$M$2:$M$66, "&lt;"&amp;'Cumulative distributions'!$A197)/COUNTIFS(Data!$M$2:$M$66, "&gt;0", Data!$D$2:$D$66, "Other", Data!$H$2:$H$66, "&lt;2000")</f>
        <v>1</v>
      </c>
      <c r="L197">
        <f>COUNTIFS(Data!$D$2:$D$66, "Other", Data!$H$2:$H$66, "&gt;1999", Data!$M$2:$M$66, "&lt;"&amp;'Cumulative distributions'!$A197)/COUNTIFS(Data!$M$2:$M$66, "&gt;0", Data!$D$2:$D$66, "Other", Data!$H$2:$H$66, "&gt;1999")</f>
        <v>0.8</v>
      </c>
      <c r="N197">
        <f>COUNTIFS(Data!$D$2:$D$66, "AGI", Data!$M$2:$M$66, "&lt;"&amp;'Cumulative distributions'!$A197)/COUNTIFS(Data!$M$2:$M$66, "&gt;0", Data!$D$2:$D$66, "AGI")</f>
        <v>1</v>
      </c>
      <c r="O197">
        <f>COUNTIFS(Data!$D$2:$D$66, "AI", Data!$M$2:$M$66, "&lt;"&amp;'Cumulative distributions'!$A197)/COUNTIFS(Data!$M$2:$M$66, "&gt;0", Data!$D$2:$D$66, "AI")</f>
        <v>0.95454545454545459</v>
      </c>
      <c r="P197">
        <f>COUNTIFS(Data!$D$2:$D$66, "Futurist", Data!$M$2:$M$66, "&lt;"&amp;'Cumulative distributions'!$A197)/COUNTIFS(Data!$M$2:$M$66, "&gt;0", Data!$D$2:$D$66, "Futurist")</f>
        <v>0.8666666666666667</v>
      </c>
      <c r="Q197">
        <f>COUNTIFS(Data!$D$2:$D$66, "Other", Data!$M$2:$M$66, "&lt;"&amp;'Cumulative distributions'!$A197)/COUNTIFS(Data!$M$2:$M$66, "&gt;0", Data!$D$2:$D$66, "Other")</f>
        <v>0.875</v>
      </c>
      <c r="S197">
        <f>COUNTIFS(Data!$H$2:$H$66, "&lt;2000", Data!$M$2:$M$66, "&lt;"&amp;'Cumulative distributions'!$A197)/COUNTIFS(Data!$M$2:$M$66, "&gt;0", Data!$H$2:$H$66, "&lt;2000")</f>
        <v>0.94444444444444442</v>
      </c>
      <c r="T197">
        <f>COUNTIFS(Data!$H$2:$H$66, "&gt;1999", Data!$M$2:$M$66, "&lt;"&amp;'Cumulative distributions'!$A197)/COUNTIFS(Data!$M$2:$M$66, "&gt;0", Data!$H$2:$H$66, "&gt;1999")</f>
        <v>0.92500000000000004</v>
      </c>
      <c r="V197">
        <f>COUNTIFS(Data!$AD$2:$AD$66, 1, Data!$H$2:$H$66, "&gt;1999", Data!$M$2:$M$66, "&lt;"&amp;'Cumulative distributions'!$A197)/COUNTIFS(Data!$M$2:$M$66, "&gt;0", Data!$AD$2:$AD$66, 1, Data!$H$2:$H$66, "&gt;1999")</f>
        <v>0.95454545454545459</v>
      </c>
      <c r="W197">
        <f>COUNTIFS(Data!$AD$2:$AD$66, 0, Data!$H$2:$H$66, "&gt;1999", Data!$M$2:$M$66, "&lt;"&amp;'Cumulative distributions'!$A197)/COUNTIFS(Data!$M$2:$M$66, "&gt;0", Data!$AD$2:$AD$66, 0, Data!$H$2:$H$66, "&gt;1999")</f>
        <v>0.90909090909090906</v>
      </c>
      <c r="AH197">
        <f t="shared" si="3"/>
        <v>2026</v>
      </c>
    </row>
    <row r="198" spans="1:34">
      <c r="A198">
        <v>2156</v>
      </c>
      <c r="B198">
        <f>COUNTIF(Data!$M$2:$M$66, "&lt;" &amp; A198)/COUNT(Data!$M$2:$M$66)</f>
        <v>0.93103448275862066</v>
      </c>
      <c r="C198">
        <f>COUNTIF(Data!$L$2:$L$66, "&lt;" &amp; A198)/COUNT(Data!$L$2:$L$66)</f>
        <v>0.92452830188679247</v>
      </c>
      <c r="E198">
        <f>COUNTIFS(Data!$D$2:$D$66, "AI", Data!$H$2:$H$66, "&lt;2000", Data!$M$2:$M$66, "&lt;"&amp;'Cumulative distributions'!$A198)/COUNTIFS(Data!$M$2:$M$66, "&gt;0", Data!$D$2:$D$66, "AI", Data!$H$2:$H$66, "&lt;2000")</f>
        <v>1</v>
      </c>
      <c r="F198">
        <f>COUNTIFS(Data!$D$2:$D$66, "AI", Data!$H$2:$H$66, "&gt;1999", Data!$M$2:$M$66, "&lt;"&amp;'Cumulative distributions'!$A198)/COUNTIFS(Data!$M$2:$M$66, "&gt;0", Data!$D$2:$D$66, "AI", Data!$H$2:$H$66, "&gt;1999")</f>
        <v>0.93333333333333335</v>
      </c>
      <c r="G198" t="e">
        <f>COUNTIFS(Data!$D$2:$D$66, "AGI", Data!$H$2:$H$66, "&lt;2000", Data!$M$2:$M$66, "&lt;"&amp;'Cumulative distributions'!$A198)/COUNTIFS(Data!$M$2:$M$66, "&gt;0", Data!$D$2:$D$66, "AGI", Data!$H$2:$H$66, "&lt;2000")</f>
        <v>#DIV/0!</v>
      </c>
      <c r="H198">
        <f>COUNTIFS(Data!$D$2:$D$66, "AGI", Data!$H$2:$H$66, "&gt;1999", Data!$M$2:$M$66, "&lt;"&amp;'Cumulative distributions'!$A198)/COUNTIFS(Data!$M$2:$M$66, "&gt;0", Data!$D$2:$D$66, "AGI", Data!$H$2:$H$66, "&gt;1999")</f>
        <v>1</v>
      </c>
      <c r="I198">
        <f>COUNTIFS(Data!$D$2:$D$66, "Futurist", Data!$H$2:$H$66, "&lt;2000", Data!$M$2:$M$66, "&lt;"&amp;'Cumulative distributions'!$A198)/COUNTIFS(Data!$M$2:$M$66, "&gt;0", Data!$D$2:$D$66, "Futurist", Data!$H$2:$H$66, "&lt;2000")</f>
        <v>0.875</v>
      </c>
      <c r="J198">
        <f>COUNTIFS(Data!$D$2:$D$66, "Futurist", Data!$H$2:$H$66, "&gt;1999", Data!$M$2:$M$66, "&lt;"&amp;'Cumulative distributions'!$A198)/COUNTIFS(Data!$M$2:$M$66, "&gt;0", Data!$D$2:$D$66, "Futurist", Data!$H$2:$H$66, "&gt;1999")</f>
        <v>0.8571428571428571</v>
      </c>
      <c r="K198">
        <f>COUNTIFS(Data!$D$2:$D$66, "Other", Data!$H$2:$H$66, "&lt;2000", Data!$M$2:$M$66, "&lt;"&amp;'Cumulative distributions'!$A198)/COUNTIFS(Data!$M$2:$M$66, "&gt;0", Data!$D$2:$D$66, "Other", Data!$H$2:$H$66, "&lt;2000")</f>
        <v>1</v>
      </c>
      <c r="L198">
        <f>COUNTIFS(Data!$D$2:$D$66, "Other", Data!$H$2:$H$66, "&gt;1999", Data!$M$2:$M$66, "&lt;"&amp;'Cumulative distributions'!$A198)/COUNTIFS(Data!$M$2:$M$66, "&gt;0", Data!$D$2:$D$66, "Other", Data!$H$2:$H$66, "&gt;1999")</f>
        <v>0.8</v>
      </c>
      <c r="N198">
        <f>COUNTIFS(Data!$D$2:$D$66, "AGI", Data!$M$2:$M$66, "&lt;"&amp;'Cumulative distributions'!$A198)/COUNTIFS(Data!$M$2:$M$66, "&gt;0", Data!$D$2:$D$66, "AGI")</f>
        <v>1</v>
      </c>
      <c r="O198">
        <f>COUNTIFS(Data!$D$2:$D$66, "AI", Data!$M$2:$M$66, "&lt;"&amp;'Cumulative distributions'!$A198)/COUNTIFS(Data!$M$2:$M$66, "&gt;0", Data!$D$2:$D$66, "AI")</f>
        <v>0.95454545454545459</v>
      </c>
      <c r="P198">
        <f>COUNTIFS(Data!$D$2:$D$66, "Futurist", Data!$M$2:$M$66, "&lt;"&amp;'Cumulative distributions'!$A198)/COUNTIFS(Data!$M$2:$M$66, "&gt;0", Data!$D$2:$D$66, "Futurist")</f>
        <v>0.8666666666666667</v>
      </c>
      <c r="Q198">
        <f>COUNTIFS(Data!$D$2:$D$66, "Other", Data!$M$2:$M$66, "&lt;"&amp;'Cumulative distributions'!$A198)/COUNTIFS(Data!$M$2:$M$66, "&gt;0", Data!$D$2:$D$66, "Other")</f>
        <v>0.875</v>
      </c>
      <c r="S198">
        <f>COUNTIFS(Data!$H$2:$H$66, "&lt;2000", Data!$M$2:$M$66, "&lt;"&amp;'Cumulative distributions'!$A198)/COUNTIFS(Data!$M$2:$M$66, "&gt;0", Data!$H$2:$H$66, "&lt;2000")</f>
        <v>0.94444444444444442</v>
      </c>
      <c r="T198">
        <f>COUNTIFS(Data!$H$2:$H$66, "&gt;1999", Data!$M$2:$M$66, "&lt;"&amp;'Cumulative distributions'!$A198)/COUNTIFS(Data!$M$2:$M$66, "&gt;0", Data!$H$2:$H$66, "&gt;1999")</f>
        <v>0.92500000000000004</v>
      </c>
      <c r="V198">
        <f>COUNTIFS(Data!$AD$2:$AD$66, 1, Data!$H$2:$H$66, "&gt;1999", Data!$M$2:$M$66, "&lt;"&amp;'Cumulative distributions'!$A198)/COUNTIFS(Data!$M$2:$M$66, "&gt;0", Data!$AD$2:$AD$66, 1, Data!$H$2:$H$66, "&gt;1999")</f>
        <v>0.95454545454545459</v>
      </c>
      <c r="W198">
        <f>COUNTIFS(Data!$AD$2:$AD$66, 0, Data!$H$2:$H$66, "&gt;1999", Data!$M$2:$M$66, "&lt;"&amp;'Cumulative distributions'!$A198)/COUNTIFS(Data!$M$2:$M$66, "&gt;0", Data!$AD$2:$AD$66, 0, Data!$H$2:$H$66, "&gt;1999")</f>
        <v>0.90909090909090906</v>
      </c>
      <c r="AH198">
        <f t="shared" si="3"/>
        <v>2026</v>
      </c>
    </row>
    <row r="199" spans="1:34">
      <c r="A199">
        <v>2157</v>
      </c>
      <c r="B199">
        <f>COUNTIF(Data!$M$2:$M$66, "&lt;" &amp; A199)/COUNT(Data!$M$2:$M$66)</f>
        <v>0.93103448275862066</v>
      </c>
      <c r="C199">
        <f>COUNTIF(Data!$L$2:$L$66, "&lt;" &amp; A199)/COUNT(Data!$L$2:$L$66)</f>
        <v>0.92452830188679247</v>
      </c>
      <c r="E199">
        <f>COUNTIFS(Data!$D$2:$D$66, "AI", Data!$H$2:$H$66, "&lt;2000", Data!$M$2:$M$66, "&lt;"&amp;'Cumulative distributions'!$A199)/COUNTIFS(Data!$M$2:$M$66, "&gt;0", Data!$D$2:$D$66, "AI", Data!$H$2:$H$66, "&lt;2000")</f>
        <v>1</v>
      </c>
      <c r="F199">
        <f>COUNTIFS(Data!$D$2:$D$66, "AI", Data!$H$2:$H$66, "&gt;1999", Data!$M$2:$M$66, "&lt;"&amp;'Cumulative distributions'!$A199)/COUNTIFS(Data!$M$2:$M$66, "&gt;0", Data!$D$2:$D$66, "AI", Data!$H$2:$H$66, "&gt;1999")</f>
        <v>0.93333333333333335</v>
      </c>
      <c r="G199" t="e">
        <f>COUNTIFS(Data!$D$2:$D$66, "AGI", Data!$H$2:$H$66, "&lt;2000", Data!$M$2:$M$66, "&lt;"&amp;'Cumulative distributions'!$A199)/COUNTIFS(Data!$M$2:$M$66, "&gt;0", Data!$D$2:$D$66, "AGI", Data!$H$2:$H$66, "&lt;2000")</f>
        <v>#DIV/0!</v>
      </c>
      <c r="H199">
        <f>COUNTIFS(Data!$D$2:$D$66, "AGI", Data!$H$2:$H$66, "&gt;1999", Data!$M$2:$M$66, "&lt;"&amp;'Cumulative distributions'!$A199)/COUNTIFS(Data!$M$2:$M$66, "&gt;0", Data!$D$2:$D$66, "AGI", Data!$H$2:$H$66, "&gt;1999")</f>
        <v>1</v>
      </c>
      <c r="I199">
        <f>COUNTIFS(Data!$D$2:$D$66, "Futurist", Data!$H$2:$H$66, "&lt;2000", Data!$M$2:$M$66, "&lt;"&amp;'Cumulative distributions'!$A199)/COUNTIFS(Data!$M$2:$M$66, "&gt;0", Data!$D$2:$D$66, "Futurist", Data!$H$2:$H$66, "&lt;2000")</f>
        <v>0.875</v>
      </c>
      <c r="J199">
        <f>COUNTIFS(Data!$D$2:$D$66, "Futurist", Data!$H$2:$H$66, "&gt;1999", Data!$M$2:$M$66, "&lt;"&amp;'Cumulative distributions'!$A199)/COUNTIFS(Data!$M$2:$M$66, "&gt;0", Data!$D$2:$D$66, "Futurist", Data!$H$2:$H$66, "&gt;1999")</f>
        <v>0.8571428571428571</v>
      </c>
      <c r="K199">
        <f>COUNTIFS(Data!$D$2:$D$66, "Other", Data!$H$2:$H$66, "&lt;2000", Data!$M$2:$M$66, "&lt;"&amp;'Cumulative distributions'!$A199)/COUNTIFS(Data!$M$2:$M$66, "&gt;0", Data!$D$2:$D$66, "Other", Data!$H$2:$H$66, "&lt;2000")</f>
        <v>1</v>
      </c>
      <c r="L199">
        <f>COUNTIFS(Data!$D$2:$D$66, "Other", Data!$H$2:$H$66, "&gt;1999", Data!$M$2:$M$66, "&lt;"&amp;'Cumulative distributions'!$A199)/COUNTIFS(Data!$M$2:$M$66, "&gt;0", Data!$D$2:$D$66, "Other", Data!$H$2:$H$66, "&gt;1999")</f>
        <v>0.8</v>
      </c>
      <c r="N199">
        <f>COUNTIFS(Data!$D$2:$D$66, "AGI", Data!$M$2:$M$66, "&lt;"&amp;'Cumulative distributions'!$A199)/COUNTIFS(Data!$M$2:$M$66, "&gt;0", Data!$D$2:$D$66, "AGI")</f>
        <v>1</v>
      </c>
      <c r="O199">
        <f>COUNTIFS(Data!$D$2:$D$66, "AI", Data!$M$2:$M$66, "&lt;"&amp;'Cumulative distributions'!$A199)/COUNTIFS(Data!$M$2:$M$66, "&gt;0", Data!$D$2:$D$66, "AI")</f>
        <v>0.95454545454545459</v>
      </c>
      <c r="P199">
        <f>COUNTIFS(Data!$D$2:$D$66, "Futurist", Data!$M$2:$M$66, "&lt;"&amp;'Cumulative distributions'!$A199)/COUNTIFS(Data!$M$2:$M$66, "&gt;0", Data!$D$2:$D$66, "Futurist")</f>
        <v>0.8666666666666667</v>
      </c>
      <c r="Q199">
        <f>COUNTIFS(Data!$D$2:$D$66, "Other", Data!$M$2:$M$66, "&lt;"&amp;'Cumulative distributions'!$A199)/COUNTIFS(Data!$M$2:$M$66, "&gt;0", Data!$D$2:$D$66, "Other")</f>
        <v>0.875</v>
      </c>
      <c r="S199">
        <f>COUNTIFS(Data!$H$2:$H$66, "&lt;2000", Data!$M$2:$M$66, "&lt;"&amp;'Cumulative distributions'!$A199)/COUNTIFS(Data!$M$2:$M$66, "&gt;0", Data!$H$2:$H$66, "&lt;2000")</f>
        <v>0.94444444444444442</v>
      </c>
      <c r="T199">
        <f>COUNTIFS(Data!$H$2:$H$66, "&gt;1999", Data!$M$2:$M$66, "&lt;"&amp;'Cumulative distributions'!$A199)/COUNTIFS(Data!$M$2:$M$66, "&gt;0", Data!$H$2:$H$66, "&gt;1999")</f>
        <v>0.92500000000000004</v>
      </c>
      <c r="V199">
        <f>COUNTIFS(Data!$AD$2:$AD$66, 1, Data!$H$2:$H$66, "&gt;1999", Data!$M$2:$M$66, "&lt;"&amp;'Cumulative distributions'!$A199)/COUNTIFS(Data!$M$2:$M$66, "&gt;0", Data!$AD$2:$AD$66, 1, Data!$H$2:$H$66, "&gt;1999")</f>
        <v>0.95454545454545459</v>
      </c>
      <c r="W199">
        <f>COUNTIFS(Data!$AD$2:$AD$66, 0, Data!$H$2:$H$66, "&gt;1999", Data!$M$2:$M$66, "&lt;"&amp;'Cumulative distributions'!$A199)/COUNTIFS(Data!$M$2:$M$66, "&gt;0", Data!$AD$2:$AD$66, 0, Data!$H$2:$H$66, "&gt;1999")</f>
        <v>0.90909090909090906</v>
      </c>
      <c r="AH199">
        <f t="shared" si="3"/>
        <v>2026</v>
      </c>
    </row>
    <row r="200" spans="1:34">
      <c r="A200">
        <v>2158</v>
      </c>
      <c r="B200">
        <f>COUNTIF(Data!$M$2:$M$66, "&lt;" &amp; A200)/COUNT(Data!$M$2:$M$66)</f>
        <v>0.93103448275862066</v>
      </c>
      <c r="C200">
        <f>COUNTIF(Data!$L$2:$L$66, "&lt;" &amp; A200)/COUNT(Data!$L$2:$L$66)</f>
        <v>0.92452830188679247</v>
      </c>
      <c r="E200">
        <f>COUNTIFS(Data!$D$2:$D$66, "AI", Data!$H$2:$H$66, "&lt;2000", Data!$M$2:$M$66, "&lt;"&amp;'Cumulative distributions'!$A200)/COUNTIFS(Data!$M$2:$M$66, "&gt;0", Data!$D$2:$D$66, "AI", Data!$H$2:$H$66, "&lt;2000")</f>
        <v>1</v>
      </c>
      <c r="F200">
        <f>COUNTIFS(Data!$D$2:$D$66, "AI", Data!$H$2:$H$66, "&gt;1999", Data!$M$2:$M$66, "&lt;"&amp;'Cumulative distributions'!$A200)/COUNTIFS(Data!$M$2:$M$66, "&gt;0", Data!$D$2:$D$66, "AI", Data!$H$2:$H$66, "&gt;1999")</f>
        <v>0.93333333333333335</v>
      </c>
      <c r="G200" t="e">
        <f>COUNTIFS(Data!$D$2:$D$66, "AGI", Data!$H$2:$H$66, "&lt;2000", Data!$M$2:$M$66, "&lt;"&amp;'Cumulative distributions'!$A200)/COUNTIFS(Data!$M$2:$M$66, "&gt;0", Data!$D$2:$D$66, "AGI", Data!$H$2:$H$66, "&lt;2000")</f>
        <v>#DIV/0!</v>
      </c>
      <c r="H200">
        <f>COUNTIFS(Data!$D$2:$D$66, "AGI", Data!$H$2:$H$66, "&gt;1999", Data!$M$2:$M$66, "&lt;"&amp;'Cumulative distributions'!$A200)/COUNTIFS(Data!$M$2:$M$66, "&gt;0", Data!$D$2:$D$66, "AGI", Data!$H$2:$H$66, "&gt;1999")</f>
        <v>1</v>
      </c>
      <c r="I200">
        <f>COUNTIFS(Data!$D$2:$D$66, "Futurist", Data!$H$2:$H$66, "&lt;2000", Data!$M$2:$M$66, "&lt;"&amp;'Cumulative distributions'!$A200)/COUNTIFS(Data!$M$2:$M$66, "&gt;0", Data!$D$2:$D$66, "Futurist", Data!$H$2:$H$66, "&lt;2000")</f>
        <v>0.875</v>
      </c>
      <c r="J200">
        <f>COUNTIFS(Data!$D$2:$D$66, "Futurist", Data!$H$2:$H$66, "&gt;1999", Data!$M$2:$M$66, "&lt;"&amp;'Cumulative distributions'!$A200)/COUNTIFS(Data!$M$2:$M$66, "&gt;0", Data!$D$2:$D$66, "Futurist", Data!$H$2:$H$66, "&gt;1999")</f>
        <v>0.8571428571428571</v>
      </c>
      <c r="K200">
        <f>COUNTIFS(Data!$D$2:$D$66, "Other", Data!$H$2:$H$66, "&lt;2000", Data!$M$2:$M$66, "&lt;"&amp;'Cumulative distributions'!$A200)/COUNTIFS(Data!$M$2:$M$66, "&gt;0", Data!$D$2:$D$66, "Other", Data!$H$2:$H$66, "&lt;2000")</f>
        <v>1</v>
      </c>
      <c r="L200">
        <f>COUNTIFS(Data!$D$2:$D$66, "Other", Data!$H$2:$H$66, "&gt;1999", Data!$M$2:$M$66, "&lt;"&amp;'Cumulative distributions'!$A200)/COUNTIFS(Data!$M$2:$M$66, "&gt;0", Data!$D$2:$D$66, "Other", Data!$H$2:$H$66, "&gt;1999")</f>
        <v>0.8</v>
      </c>
      <c r="N200">
        <f>COUNTIFS(Data!$D$2:$D$66, "AGI", Data!$M$2:$M$66, "&lt;"&amp;'Cumulative distributions'!$A200)/COUNTIFS(Data!$M$2:$M$66, "&gt;0", Data!$D$2:$D$66, "AGI")</f>
        <v>1</v>
      </c>
      <c r="O200">
        <f>COUNTIFS(Data!$D$2:$D$66, "AI", Data!$M$2:$M$66, "&lt;"&amp;'Cumulative distributions'!$A200)/COUNTIFS(Data!$M$2:$M$66, "&gt;0", Data!$D$2:$D$66, "AI")</f>
        <v>0.95454545454545459</v>
      </c>
      <c r="P200">
        <f>COUNTIFS(Data!$D$2:$D$66, "Futurist", Data!$M$2:$M$66, "&lt;"&amp;'Cumulative distributions'!$A200)/COUNTIFS(Data!$M$2:$M$66, "&gt;0", Data!$D$2:$D$66, "Futurist")</f>
        <v>0.8666666666666667</v>
      </c>
      <c r="Q200">
        <f>COUNTIFS(Data!$D$2:$D$66, "Other", Data!$M$2:$M$66, "&lt;"&amp;'Cumulative distributions'!$A200)/COUNTIFS(Data!$M$2:$M$66, "&gt;0", Data!$D$2:$D$66, "Other")</f>
        <v>0.875</v>
      </c>
      <c r="S200">
        <f>COUNTIFS(Data!$H$2:$H$66, "&lt;2000", Data!$M$2:$M$66, "&lt;"&amp;'Cumulative distributions'!$A200)/COUNTIFS(Data!$M$2:$M$66, "&gt;0", Data!$H$2:$H$66, "&lt;2000")</f>
        <v>0.94444444444444442</v>
      </c>
      <c r="T200">
        <f>COUNTIFS(Data!$H$2:$H$66, "&gt;1999", Data!$M$2:$M$66, "&lt;"&amp;'Cumulative distributions'!$A200)/COUNTIFS(Data!$M$2:$M$66, "&gt;0", Data!$H$2:$H$66, "&gt;1999")</f>
        <v>0.92500000000000004</v>
      </c>
      <c r="V200">
        <f>COUNTIFS(Data!$AD$2:$AD$66, 1, Data!$H$2:$H$66, "&gt;1999", Data!$M$2:$M$66, "&lt;"&amp;'Cumulative distributions'!$A200)/COUNTIFS(Data!$M$2:$M$66, "&gt;0", Data!$AD$2:$AD$66, 1, Data!$H$2:$H$66, "&gt;1999")</f>
        <v>0.95454545454545459</v>
      </c>
      <c r="W200">
        <f>COUNTIFS(Data!$AD$2:$AD$66, 0, Data!$H$2:$H$66, "&gt;1999", Data!$M$2:$M$66, "&lt;"&amp;'Cumulative distributions'!$A200)/COUNTIFS(Data!$M$2:$M$66, "&gt;0", Data!$AD$2:$AD$66, 0, Data!$H$2:$H$66, "&gt;1999")</f>
        <v>0.90909090909090906</v>
      </c>
      <c r="AH200">
        <f t="shared" si="3"/>
        <v>2026</v>
      </c>
    </row>
    <row r="201" spans="1:34">
      <c r="A201">
        <v>2159</v>
      </c>
      <c r="B201">
        <f>COUNTIF(Data!$M$2:$M$66, "&lt;" &amp; A201)/COUNT(Data!$M$2:$M$66)</f>
        <v>0.93103448275862066</v>
      </c>
      <c r="C201">
        <f>COUNTIF(Data!$L$2:$L$66, "&lt;" &amp; A201)/COUNT(Data!$L$2:$L$66)</f>
        <v>0.92452830188679247</v>
      </c>
      <c r="E201">
        <f>COUNTIFS(Data!$D$2:$D$66, "AI", Data!$H$2:$H$66, "&lt;2000", Data!$M$2:$M$66, "&lt;"&amp;'Cumulative distributions'!$A201)/COUNTIFS(Data!$M$2:$M$66, "&gt;0", Data!$D$2:$D$66, "AI", Data!$H$2:$H$66, "&lt;2000")</f>
        <v>1</v>
      </c>
      <c r="F201">
        <f>COUNTIFS(Data!$D$2:$D$66, "AI", Data!$H$2:$H$66, "&gt;1999", Data!$M$2:$M$66, "&lt;"&amp;'Cumulative distributions'!$A201)/COUNTIFS(Data!$M$2:$M$66, "&gt;0", Data!$D$2:$D$66, "AI", Data!$H$2:$H$66, "&gt;1999")</f>
        <v>0.93333333333333335</v>
      </c>
      <c r="G201" t="e">
        <f>COUNTIFS(Data!$D$2:$D$66, "AGI", Data!$H$2:$H$66, "&lt;2000", Data!$M$2:$M$66, "&lt;"&amp;'Cumulative distributions'!$A201)/COUNTIFS(Data!$M$2:$M$66, "&gt;0", Data!$D$2:$D$66, "AGI", Data!$H$2:$H$66, "&lt;2000")</f>
        <v>#DIV/0!</v>
      </c>
      <c r="H201">
        <f>COUNTIFS(Data!$D$2:$D$66, "AGI", Data!$H$2:$H$66, "&gt;1999", Data!$M$2:$M$66, "&lt;"&amp;'Cumulative distributions'!$A201)/COUNTIFS(Data!$M$2:$M$66, "&gt;0", Data!$D$2:$D$66, "AGI", Data!$H$2:$H$66, "&gt;1999")</f>
        <v>1</v>
      </c>
      <c r="I201">
        <f>COUNTIFS(Data!$D$2:$D$66, "Futurist", Data!$H$2:$H$66, "&lt;2000", Data!$M$2:$M$66, "&lt;"&amp;'Cumulative distributions'!$A201)/COUNTIFS(Data!$M$2:$M$66, "&gt;0", Data!$D$2:$D$66, "Futurist", Data!$H$2:$H$66, "&lt;2000")</f>
        <v>0.875</v>
      </c>
      <c r="J201">
        <f>COUNTIFS(Data!$D$2:$D$66, "Futurist", Data!$H$2:$H$66, "&gt;1999", Data!$M$2:$M$66, "&lt;"&amp;'Cumulative distributions'!$A201)/COUNTIFS(Data!$M$2:$M$66, "&gt;0", Data!$D$2:$D$66, "Futurist", Data!$H$2:$H$66, "&gt;1999")</f>
        <v>0.8571428571428571</v>
      </c>
      <c r="K201">
        <f>COUNTIFS(Data!$D$2:$D$66, "Other", Data!$H$2:$H$66, "&lt;2000", Data!$M$2:$M$66, "&lt;"&amp;'Cumulative distributions'!$A201)/COUNTIFS(Data!$M$2:$M$66, "&gt;0", Data!$D$2:$D$66, "Other", Data!$H$2:$H$66, "&lt;2000")</f>
        <v>1</v>
      </c>
      <c r="L201">
        <f>COUNTIFS(Data!$D$2:$D$66, "Other", Data!$H$2:$H$66, "&gt;1999", Data!$M$2:$M$66, "&lt;"&amp;'Cumulative distributions'!$A201)/COUNTIFS(Data!$M$2:$M$66, "&gt;0", Data!$D$2:$D$66, "Other", Data!$H$2:$H$66, "&gt;1999")</f>
        <v>0.8</v>
      </c>
      <c r="N201">
        <f>COUNTIFS(Data!$D$2:$D$66, "AGI", Data!$M$2:$M$66, "&lt;"&amp;'Cumulative distributions'!$A201)/COUNTIFS(Data!$M$2:$M$66, "&gt;0", Data!$D$2:$D$66, "AGI")</f>
        <v>1</v>
      </c>
      <c r="O201">
        <f>COUNTIFS(Data!$D$2:$D$66, "AI", Data!$M$2:$M$66, "&lt;"&amp;'Cumulative distributions'!$A201)/COUNTIFS(Data!$M$2:$M$66, "&gt;0", Data!$D$2:$D$66, "AI")</f>
        <v>0.95454545454545459</v>
      </c>
      <c r="P201">
        <f>COUNTIFS(Data!$D$2:$D$66, "Futurist", Data!$M$2:$M$66, "&lt;"&amp;'Cumulative distributions'!$A201)/COUNTIFS(Data!$M$2:$M$66, "&gt;0", Data!$D$2:$D$66, "Futurist")</f>
        <v>0.8666666666666667</v>
      </c>
      <c r="Q201">
        <f>COUNTIFS(Data!$D$2:$D$66, "Other", Data!$M$2:$M$66, "&lt;"&amp;'Cumulative distributions'!$A201)/COUNTIFS(Data!$M$2:$M$66, "&gt;0", Data!$D$2:$D$66, "Other")</f>
        <v>0.875</v>
      </c>
      <c r="S201">
        <f>COUNTIFS(Data!$H$2:$H$66, "&lt;2000", Data!$M$2:$M$66, "&lt;"&amp;'Cumulative distributions'!$A201)/COUNTIFS(Data!$M$2:$M$66, "&gt;0", Data!$H$2:$H$66, "&lt;2000")</f>
        <v>0.94444444444444442</v>
      </c>
      <c r="T201">
        <f>COUNTIFS(Data!$H$2:$H$66, "&gt;1999", Data!$M$2:$M$66, "&lt;"&amp;'Cumulative distributions'!$A201)/COUNTIFS(Data!$M$2:$M$66, "&gt;0", Data!$H$2:$H$66, "&gt;1999")</f>
        <v>0.92500000000000004</v>
      </c>
      <c r="V201">
        <f>COUNTIFS(Data!$AD$2:$AD$66, 1, Data!$H$2:$H$66, "&gt;1999", Data!$M$2:$M$66, "&lt;"&amp;'Cumulative distributions'!$A201)/COUNTIFS(Data!$M$2:$M$66, "&gt;0", Data!$AD$2:$AD$66, 1, Data!$H$2:$H$66, "&gt;1999")</f>
        <v>0.95454545454545459</v>
      </c>
      <c r="W201">
        <f>COUNTIFS(Data!$AD$2:$AD$66, 0, Data!$H$2:$H$66, "&gt;1999", Data!$M$2:$M$66, "&lt;"&amp;'Cumulative distributions'!$A201)/COUNTIFS(Data!$M$2:$M$66, "&gt;0", Data!$AD$2:$AD$66, 0, Data!$H$2:$H$66, "&gt;1999")</f>
        <v>0.90909090909090906</v>
      </c>
      <c r="AH201">
        <f t="shared" si="3"/>
        <v>2026</v>
      </c>
    </row>
    <row r="202" spans="1:34">
      <c r="A202">
        <v>2160</v>
      </c>
      <c r="B202">
        <f>COUNTIF(Data!$M$2:$M$66, "&lt;" &amp; A202)/COUNT(Data!$M$2:$M$66)</f>
        <v>0.93103448275862066</v>
      </c>
      <c r="C202">
        <f>COUNTIF(Data!$L$2:$L$66, "&lt;" &amp; A202)/COUNT(Data!$L$2:$L$66)</f>
        <v>0.92452830188679247</v>
      </c>
      <c r="E202">
        <f>COUNTIFS(Data!$D$2:$D$66, "AI", Data!$H$2:$H$66, "&lt;2000", Data!$M$2:$M$66, "&lt;"&amp;'Cumulative distributions'!$A202)/COUNTIFS(Data!$M$2:$M$66, "&gt;0", Data!$D$2:$D$66, "AI", Data!$H$2:$H$66, "&lt;2000")</f>
        <v>1</v>
      </c>
      <c r="F202">
        <f>COUNTIFS(Data!$D$2:$D$66, "AI", Data!$H$2:$H$66, "&gt;1999", Data!$M$2:$M$66, "&lt;"&amp;'Cumulative distributions'!$A202)/COUNTIFS(Data!$M$2:$M$66, "&gt;0", Data!$D$2:$D$66, "AI", Data!$H$2:$H$66, "&gt;1999")</f>
        <v>0.93333333333333335</v>
      </c>
      <c r="G202" t="e">
        <f>COUNTIFS(Data!$D$2:$D$66, "AGI", Data!$H$2:$H$66, "&lt;2000", Data!$M$2:$M$66, "&lt;"&amp;'Cumulative distributions'!$A202)/COUNTIFS(Data!$M$2:$M$66, "&gt;0", Data!$D$2:$D$66, "AGI", Data!$H$2:$H$66, "&lt;2000")</f>
        <v>#DIV/0!</v>
      </c>
      <c r="H202">
        <f>COUNTIFS(Data!$D$2:$D$66, "AGI", Data!$H$2:$H$66, "&gt;1999", Data!$M$2:$M$66, "&lt;"&amp;'Cumulative distributions'!$A202)/COUNTIFS(Data!$M$2:$M$66, "&gt;0", Data!$D$2:$D$66, "AGI", Data!$H$2:$H$66, "&gt;1999")</f>
        <v>1</v>
      </c>
      <c r="I202">
        <f>COUNTIFS(Data!$D$2:$D$66, "Futurist", Data!$H$2:$H$66, "&lt;2000", Data!$M$2:$M$66, "&lt;"&amp;'Cumulative distributions'!$A202)/COUNTIFS(Data!$M$2:$M$66, "&gt;0", Data!$D$2:$D$66, "Futurist", Data!$H$2:$H$66, "&lt;2000")</f>
        <v>0.875</v>
      </c>
      <c r="J202">
        <f>COUNTIFS(Data!$D$2:$D$66, "Futurist", Data!$H$2:$H$66, "&gt;1999", Data!$M$2:$M$66, "&lt;"&amp;'Cumulative distributions'!$A202)/COUNTIFS(Data!$M$2:$M$66, "&gt;0", Data!$D$2:$D$66, "Futurist", Data!$H$2:$H$66, "&gt;1999")</f>
        <v>0.8571428571428571</v>
      </c>
      <c r="K202">
        <f>COUNTIFS(Data!$D$2:$D$66, "Other", Data!$H$2:$H$66, "&lt;2000", Data!$M$2:$M$66, "&lt;"&amp;'Cumulative distributions'!$A202)/COUNTIFS(Data!$M$2:$M$66, "&gt;0", Data!$D$2:$D$66, "Other", Data!$H$2:$H$66, "&lt;2000")</f>
        <v>1</v>
      </c>
      <c r="L202">
        <f>COUNTIFS(Data!$D$2:$D$66, "Other", Data!$H$2:$H$66, "&gt;1999", Data!$M$2:$M$66, "&lt;"&amp;'Cumulative distributions'!$A202)/COUNTIFS(Data!$M$2:$M$66, "&gt;0", Data!$D$2:$D$66, "Other", Data!$H$2:$H$66, "&gt;1999")</f>
        <v>0.8</v>
      </c>
      <c r="N202">
        <f>COUNTIFS(Data!$D$2:$D$66, "AGI", Data!$M$2:$M$66, "&lt;"&amp;'Cumulative distributions'!$A202)/COUNTIFS(Data!$M$2:$M$66, "&gt;0", Data!$D$2:$D$66, "AGI")</f>
        <v>1</v>
      </c>
      <c r="O202">
        <f>COUNTIFS(Data!$D$2:$D$66, "AI", Data!$M$2:$M$66, "&lt;"&amp;'Cumulative distributions'!$A202)/COUNTIFS(Data!$M$2:$M$66, "&gt;0", Data!$D$2:$D$66, "AI")</f>
        <v>0.95454545454545459</v>
      </c>
      <c r="P202">
        <f>COUNTIFS(Data!$D$2:$D$66, "Futurist", Data!$M$2:$M$66, "&lt;"&amp;'Cumulative distributions'!$A202)/COUNTIFS(Data!$M$2:$M$66, "&gt;0", Data!$D$2:$D$66, "Futurist")</f>
        <v>0.8666666666666667</v>
      </c>
      <c r="Q202">
        <f>COUNTIFS(Data!$D$2:$D$66, "Other", Data!$M$2:$M$66, "&lt;"&amp;'Cumulative distributions'!$A202)/COUNTIFS(Data!$M$2:$M$66, "&gt;0", Data!$D$2:$D$66, "Other")</f>
        <v>0.875</v>
      </c>
      <c r="S202">
        <f>COUNTIFS(Data!$H$2:$H$66, "&lt;2000", Data!$M$2:$M$66, "&lt;"&amp;'Cumulative distributions'!$A202)/COUNTIFS(Data!$M$2:$M$66, "&gt;0", Data!$H$2:$H$66, "&lt;2000")</f>
        <v>0.94444444444444442</v>
      </c>
      <c r="T202">
        <f>COUNTIFS(Data!$H$2:$H$66, "&gt;1999", Data!$M$2:$M$66, "&lt;"&amp;'Cumulative distributions'!$A202)/COUNTIFS(Data!$M$2:$M$66, "&gt;0", Data!$H$2:$H$66, "&gt;1999")</f>
        <v>0.92500000000000004</v>
      </c>
      <c r="V202">
        <f>COUNTIFS(Data!$AD$2:$AD$66, 1, Data!$H$2:$H$66, "&gt;1999", Data!$M$2:$M$66, "&lt;"&amp;'Cumulative distributions'!$A202)/COUNTIFS(Data!$M$2:$M$66, "&gt;0", Data!$AD$2:$AD$66, 1, Data!$H$2:$H$66, "&gt;1999")</f>
        <v>0.95454545454545459</v>
      </c>
      <c r="W202">
        <f>COUNTIFS(Data!$AD$2:$AD$66, 0, Data!$H$2:$H$66, "&gt;1999", Data!$M$2:$M$66, "&lt;"&amp;'Cumulative distributions'!$A202)/COUNTIFS(Data!$M$2:$M$66, "&gt;0", Data!$AD$2:$AD$66, 0, Data!$H$2:$H$66, "&gt;1999")</f>
        <v>0.90909090909090906</v>
      </c>
      <c r="AH202">
        <f t="shared" si="3"/>
        <v>2026</v>
      </c>
    </row>
    <row r="203" spans="1:34">
      <c r="A203">
        <v>10000</v>
      </c>
      <c r="B203">
        <f>COUNTIF(Data!$M$2:$M$66, "&lt;" &amp; A203)/COUNT(Data!$M$2:$M$66)</f>
        <v>1</v>
      </c>
      <c r="C203">
        <f>COUNTIF(Data!$L$2:$L$66, "&lt;" &amp;#REF!)/COUNT(Data!$L$2:$L$66)</f>
        <v>0</v>
      </c>
      <c r="E203">
        <f>COUNTIFS(Data!$D$2:$D$66, "AI", Data!$H$2:$H$66, "&lt;2000", Data!$M$2:$M$66, "&lt;"&amp;'Cumulative distributions'!$A203)/COUNTIFS(Data!$M$2:$M$66, "&gt;0", Data!$D$2:$D$66, "AI", Data!$H$2:$H$66, "&lt;2000")</f>
        <v>1</v>
      </c>
      <c r="F203">
        <f>COUNTIFS(Data!$D$2:$D$66, "AI", Data!$H$2:$H$66, "&gt;1999", Data!$M$2:$M$66, "&lt;"&amp;'Cumulative distributions'!$A203)/COUNTIFS(Data!$M$2:$M$66, "&gt;0", Data!$D$2:$D$66, "AI", Data!$H$2:$H$66, "&gt;1999")</f>
        <v>1</v>
      </c>
      <c r="G203" t="e">
        <f>COUNTIFS(Data!$D$2:$D$66, "AGI", Data!$H$2:$H$66, "&lt;2000", Data!$M$2:$M$66, "&lt;"&amp;'Cumulative distributions'!$A203)/COUNTIFS(Data!$M$2:$M$66, "&gt;0", Data!$D$2:$D$66, "AGI", Data!$H$2:$H$66, "&lt;2000")</f>
        <v>#DIV/0!</v>
      </c>
      <c r="H203">
        <f>COUNTIFS(Data!$D$2:$D$66, "AGI", Data!$H$2:$H$66, "&gt;1999", Data!$M$2:$M$66, "&lt;"&amp;'Cumulative distributions'!$A203)/COUNTIFS(Data!$M$2:$M$66, "&gt;0", Data!$D$2:$D$66, "AGI", Data!$H$2:$H$66, "&gt;1999")</f>
        <v>1</v>
      </c>
      <c r="I203">
        <f>COUNTIFS(Data!$D$2:$D$66, "Futurist", Data!$H$2:$H$66, "&lt;2000", Data!$M$2:$M$66, "&lt;"&amp;'Cumulative distributions'!$A203)/COUNTIFS(Data!$M$2:$M$66, "&gt;0", Data!$D$2:$D$66, "Futurist", Data!$H$2:$H$66, "&lt;2000")</f>
        <v>1</v>
      </c>
      <c r="J203">
        <f>COUNTIFS(Data!$D$2:$D$66, "Futurist", Data!$H$2:$H$66, "&gt;1999", Data!$M$2:$M$66, "&lt;"&amp;'Cumulative distributions'!$A203)/COUNTIFS(Data!$M$2:$M$66, "&gt;0", Data!$D$2:$D$66, "Futurist", Data!$H$2:$H$66, "&gt;1999")</f>
        <v>1</v>
      </c>
      <c r="K203">
        <f>COUNTIFS(Data!$D$2:$D$66, "Other", Data!$H$2:$H$66, "&lt;2000", Data!$M$2:$M$66, "&lt;"&amp;'Cumulative distributions'!$A203)/COUNTIFS(Data!$M$2:$M$66, "&gt;0", Data!$D$2:$D$66, "Other", Data!$H$2:$H$66, "&lt;2000")</f>
        <v>1</v>
      </c>
      <c r="L203">
        <f>COUNTIFS(Data!$D$2:$D$66, "Other", Data!$H$2:$H$66, "&gt;1999", Data!$M$2:$M$66, "&lt;"&amp;'Cumulative distributions'!$A203)/COUNTIFS(Data!$M$2:$M$66, "&gt;0", Data!$D$2:$D$66, "Other", Data!$H$2:$H$66, "&gt;1999")</f>
        <v>1</v>
      </c>
      <c r="N203">
        <f>COUNTIFS(Data!$D$2:$D$66, "AGI", Data!$M$2:$M$66, "&lt;"&amp;'Cumulative distributions'!$A203)/COUNTIFS(Data!$M$2:$M$66, "&gt;0", Data!$D$2:$D$66, "AGI")</f>
        <v>1</v>
      </c>
      <c r="O203">
        <f>COUNTIFS(Data!$D$2:$D$66, "AI", Data!$M$2:$M$66, "&lt;"&amp;'Cumulative distributions'!$A203)/COUNTIFS(Data!$M$2:$M$66, "&gt;0", Data!$D$2:$D$66, "AI")</f>
        <v>1</v>
      </c>
      <c r="P203">
        <f>COUNTIFS(Data!$D$2:$D$66, "Futurist", Data!$M$2:$M$66, "&lt;"&amp;'Cumulative distributions'!$A203)/COUNTIFS(Data!$M$2:$M$66, "&gt;0", Data!$D$2:$D$66, "Futurist")</f>
        <v>1</v>
      </c>
      <c r="Q203">
        <f>COUNTIFS(Data!$D$2:$D$66, "Other", Data!$M$2:$M$66, "&lt;"&amp;'Cumulative distributions'!$A203)/COUNTIFS(Data!$M$2:$M$66, "&gt;0", Data!$D$2:$D$66, "Other")</f>
        <v>1</v>
      </c>
      <c r="S203">
        <f>COUNTIFS(Data!$H$2:$H$66, "&lt;2000", Data!$M$2:$M$66, "&lt;"&amp;'Cumulative distributions'!$A203)/COUNTIFS(Data!$M$2:$M$66, "&gt;0", Data!$H$2:$H$66, "&lt;2000")</f>
        <v>1</v>
      </c>
      <c r="T203">
        <f>COUNTIFS(Data!$H$2:$H$66, "&gt;1999", Data!$M$2:$M$66, "&lt;"&amp;'Cumulative distributions'!$A203)/COUNTIFS(Data!$M$2:$M$66, "&gt;0", Data!$H$2:$H$66, "&gt;1999")</f>
        <v>1</v>
      </c>
      <c r="V203">
        <f>COUNTIFS(Data!$AD$2:$AD$66, 1, Data!$H$2:$H$66, "&gt;1999", Data!$M$2:$M$66, "&lt;"&amp;'Cumulative distributions'!$A203)/COUNTIFS(Data!$M$2:$M$66, "&gt;0", Data!$AD$2:$AD$66, 1, Data!$H$2:$H$66, "&gt;1999")</f>
        <v>1</v>
      </c>
      <c r="W203">
        <f>COUNTIFS(Data!$AD$2:$AD$66, 0, Data!$H$2:$H$66, "&gt;1999", Data!$M$2:$M$66, "&lt;"&amp;'Cumulative distributions'!$A203)/COUNTIFS(Data!$M$2:$M$66, "&gt;0", Data!$AD$2:$AD$66, 0, Data!$H$2:$H$66, "&gt;1999")</f>
        <v>1</v>
      </c>
    </row>
    <row r="205" spans="1:34" ht="24">
      <c r="D205" t="s">
        <v>602</v>
      </c>
      <c r="E205">
        <f>COUNTIFS(Data!$M$2:$M$66, "&gt;0", Data!$D$2:$D$66, "AI", Data!$H$2:$H$66, "&lt;2000")</f>
        <v>7</v>
      </c>
      <c r="F205">
        <f>COUNTIFS(Data!$M$2:$M$66, "&gt;0", Data!$D$2:$D$66, "AI", Data!$H$2:$H$66, "&gt;1999")</f>
        <v>15</v>
      </c>
      <c r="G205">
        <f>COUNTIFS(Data!$M$2:$M$66, "&gt;0", Data!$D$2:$D$66, "AGI", Data!$H$2:$H$66, "&lt;2000")</f>
        <v>0</v>
      </c>
      <c r="H205">
        <f>COUNTIFS(Data!$M$2:$M$66, "&gt;0", Data!$D$2:$D$66, "AGI", Data!$H$2:$H$66, "&gt;1999")</f>
        <v>13</v>
      </c>
      <c r="I205">
        <f>COUNTIFS(Data!$M$2:$M$66, "&gt;0", Data!$D$2:$D$66, "Futurist", Data!$H$2:$H$66, "&lt;2000")</f>
        <v>8</v>
      </c>
      <c r="J205">
        <f>COUNTIFS(Data!$M$2:$M$66, "&gt;0", Data!$D$2:$D$66, "Futurist", Data!$H$2:$H$66, "&gt;1999")</f>
        <v>7</v>
      </c>
      <c r="K205">
        <f>COUNTIFS(Data!$M$2:$M$66, "&gt;0", Data!$D$2:$D$66, "Other", Data!$H$2:$H$66, "&lt;2000")</f>
        <v>3</v>
      </c>
      <c r="L205">
        <f>COUNTIFS(Data!$M$2:$M$66, "&gt;0", Data!$D$2:$D$66, "Other", Data!$H$2:$H$66, "&gt;1999")</f>
        <v>5</v>
      </c>
      <c r="N205">
        <f>COUNTIFS(Data!$M$2:$M$66, "&gt;0", Data!$D$2:$D$66, "AGI")</f>
        <v>13</v>
      </c>
      <c r="O205">
        <f>COUNTIFS(Data!$M$2:$M$66, "&gt;0", Data!$D$2:$D$66, "AI")</f>
        <v>22</v>
      </c>
      <c r="P205">
        <f>COUNTIFS(Data!$M$2:$M$66, "&gt;0", Data!$D$2:$D$66, "Futurist")</f>
        <v>15</v>
      </c>
      <c r="Q205">
        <f>COUNTIFS(Data!$M$2:$M$66, "&gt;0", Data!$D$2:$D$66, "Other")</f>
        <v>8</v>
      </c>
      <c r="S205">
        <f>COUNTIFS(Data!$M$2:$M$66, "&gt;0", Data!$H$2:$H$66, "&lt;2000")</f>
        <v>18</v>
      </c>
      <c r="T205">
        <f>COUNTIFS(Data!$M$2:$M$66, "&gt;0", Data!$H$2:$H$66, "&gt;1999")</f>
        <v>40</v>
      </c>
      <c r="V205">
        <f>COUNTIFS(Data!$M$2:$M$66, "&gt;0", Data!$AD$2:$AD$66, 1, Data!$H$2:$H$66, "&gt;1999")</f>
        <v>22</v>
      </c>
      <c r="W205">
        <f>COUNTIFS(Data!$M$2:$M$66, "&gt;0", Data!$AD$2:$AD$66, 0, Data!$H$2:$H$66, "&gt;1999")</f>
        <v>11</v>
      </c>
    </row>
    <row r="207" spans="1:34">
      <c r="Y207" t="s">
        <v>589</v>
      </c>
    </row>
    <row r="225" spans="25:25">
      <c r="Y225" t="s">
        <v>590</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9" workbookViewId="0">
      <selection activeCell="B1" activeCellId="1" sqref="E1:E24 B1:B24"/>
    </sheetView>
  </sheetViews>
  <sheetFormatPr baseColWidth="10" defaultRowHeight="12" x14ac:dyDescent="0"/>
  <cols>
    <col min="2" max="3" width="11" bestFit="1" customWidth="1"/>
    <col min="5" max="5" width="11" bestFit="1" customWidth="1"/>
    <col min="7" max="8" width="11" bestFit="1" customWidth="1"/>
    <col min="10" max="11" width="11" bestFit="1" customWidth="1"/>
  </cols>
  <sheetData>
    <row r="1" spans="1:11" ht="48">
      <c r="A1" t="s">
        <v>587</v>
      </c>
      <c r="B1" t="s">
        <v>613</v>
      </c>
      <c r="C1" t="s">
        <v>614</v>
      </c>
      <c r="E1" t="s">
        <v>615</v>
      </c>
      <c r="G1" t="s">
        <v>616</v>
      </c>
      <c r="H1" t="s">
        <v>617</v>
      </c>
      <c r="J1" t="s">
        <v>618</v>
      </c>
      <c r="K1" t="s">
        <v>619</v>
      </c>
    </row>
    <row r="2" spans="1:11">
      <c r="A2">
        <v>10</v>
      </c>
      <c r="B2">
        <f>COUNTIF(Data!$P$2:$P$66, "&lt;"&amp;'Time to prediction'!$A2)/COUNT(Data!$P$2:$P$66)</f>
        <v>3.4482758620689655E-2</v>
      </c>
      <c r="C2">
        <f>B2</f>
        <v>3.4482758620689655E-2</v>
      </c>
      <c r="E2">
        <f>COUNTIFS(Data!$P$2:$P$66, "&lt;"&amp;'Time to prediction'!$A2, Data!$D$2:$D$66, "AI")/COUNTIFS(Data!$P$2:$P$66, "&gt;0", Data!$D$2:$D$66, "AI")</f>
        <v>4.5454545454545456E-2</v>
      </c>
      <c r="G2">
        <f>COUNTIFS(Data!$P$2:$P$66, "&lt;"&amp;'Time to prediction'!$A2, Data!$H$2:$H$66, "&lt;2000")/COUNTIFS(Data!$P$2:$P$66, "&gt;0", Data!$H$2:$H$66, "&lt;2000")</f>
        <v>5.5555555555555552E-2</v>
      </c>
      <c r="H2">
        <f>COUNTIFS(Data!$P$2:$P$66, "&lt;"&amp;'Time to prediction'!$A2, Data!$H$2:$H$66, "&gt;1999")/COUNTIFS(Data!$P$2:$P$66, "&gt;0", Data!$H$2:$H$66, "&gt;1999")</f>
        <v>2.5000000000000001E-2</v>
      </c>
      <c r="J2">
        <f>G2</f>
        <v>5.5555555555555552E-2</v>
      </c>
      <c r="K2">
        <f>H2</f>
        <v>2.5000000000000001E-2</v>
      </c>
    </row>
    <row r="3" spans="1:11">
      <c r="A3">
        <v>20</v>
      </c>
      <c r="B3">
        <f>COUNTIF(Data!$P$2:$P$66, "&lt;"&amp;'Time to prediction'!$A3)/COUNT(Data!$P$2:$P$66)</f>
        <v>0.27586206896551724</v>
      </c>
      <c r="C3">
        <f>B3-B2</f>
        <v>0.24137931034482757</v>
      </c>
      <c r="E3">
        <f>COUNTIFS(Data!$P$2:$P$66, "&lt;"&amp;'Time to prediction'!$A3, Data!$D$2:$D$66, "AI")/COUNTIFS(Data!$P$2:$P$66, "&gt;0", Data!$D$2:$D$66, "AI")</f>
        <v>0.27272727272727271</v>
      </c>
      <c r="G3">
        <f>COUNTIFS(Data!$P$2:$P$66, "&lt;"&amp;'Time to prediction'!$A3, Data!$H$2:$H$66, "&lt;2000")/COUNTIFS(Data!$P$2:$P$66, "&gt;0", Data!$H$2:$H$66, "&lt;2000")</f>
        <v>0.27777777777777779</v>
      </c>
      <c r="H3">
        <f>COUNTIFS(Data!$P$2:$P$66, "&lt;"&amp;'Time to prediction'!$A3, Data!$H$2:$H$66, "&gt;1999")/COUNTIFS(Data!$P$2:$P$66, "&gt;0", Data!$H$2:$H$66, "&gt;1999")</f>
        <v>0.27500000000000002</v>
      </c>
      <c r="J3">
        <f>G3-G2</f>
        <v>0.22222222222222224</v>
      </c>
      <c r="K3">
        <f>H3-H2</f>
        <v>0.25</v>
      </c>
    </row>
    <row r="4" spans="1:11">
      <c r="A4">
        <v>30</v>
      </c>
      <c r="B4">
        <f>COUNTIF(Data!$P$2:$P$66, "&lt;"&amp;'Time to prediction'!$A4)/COUNT(Data!$P$2:$P$66)</f>
        <v>0.46551724137931033</v>
      </c>
      <c r="C4">
        <f t="shared" ref="C4:C23" si="0">B4-B3</f>
        <v>0.18965517241379309</v>
      </c>
      <c r="E4">
        <f>COUNTIFS(Data!$P$2:$P$66, "&lt;"&amp;'Time to prediction'!$A4, Data!$D$2:$D$66, "AI")/COUNTIFS(Data!$P$2:$P$66, "&gt;0", Data!$D$2:$D$66, "AI")</f>
        <v>0.40909090909090912</v>
      </c>
      <c r="G4">
        <f>COUNTIFS(Data!$P$2:$P$66, "&lt;"&amp;'Time to prediction'!$A4, Data!$H$2:$H$66, "&lt;2000")/COUNTIFS(Data!$P$2:$P$66, "&gt;0", Data!$H$2:$H$66, "&lt;2000")</f>
        <v>0.5</v>
      </c>
      <c r="H4">
        <f>COUNTIFS(Data!$P$2:$P$66, "&lt;"&amp;'Time to prediction'!$A4, Data!$H$2:$H$66, "&gt;1999")/COUNTIFS(Data!$P$2:$P$66, "&gt;0", Data!$H$2:$H$66, "&gt;1999")</f>
        <v>0.45</v>
      </c>
      <c r="J4">
        <f t="shared" ref="J4:J24" si="1">G4-G3</f>
        <v>0.22222222222222221</v>
      </c>
      <c r="K4">
        <f t="shared" ref="K4:K24" si="2">H4-H3</f>
        <v>0.17499999999999999</v>
      </c>
    </row>
    <row r="5" spans="1:11">
      <c r="A5">
        <v>40</v>
      </c>
      <c r="B5">
        <f>COUNTIF(Data!$P$2:$P$66, "&lt;"&amp;'Time to prediction'!$A5)/COUNT(Data!$P$2:$P$66)</f>
        <v>0.58620689655172409</v>
      </c>
      <c r="C5">
        <f t="shared" si="0"/>
        <v>0.12068965517241376</v>
      </c>
      <c r="E5">
        <f>COUNTIFS(Data!$P$2:$P$66, "&lt;"&amp;'Time to prediction'!$A5, Data!$D$2:$D$66, "AI")/COUNTIFS(Data!$P$2:$P$66, "&gt;0", Data!$D$2:$D$66, "AI")</f>
        <v>0.5</v>
      </c>
      <c r="G5">
        <f>COUNTIFS(Data!$P$2:$P$66, "&lt;"&amp;'Time to prediction'!$A5, Data!$H$2:$H$66, "&lt;2000")/COUNTIFS(Data!$P$2:$P$66, "&gt;0", Data!$H$2:$H$66, "&lt;2000")</f>
        <v>0.61111111111111116</v>
      </c>
      <c r="H5">
        <f>COUNTIFS(Data!$P$2:$P$66, "&lt;"&amp;'Time to prediction'!$A5, Data!$H$2:$H$66, "&gt;1999")/COUNTIFS(Data!$P$2:$P$66, "&gt;0", Data!$H$2:$H$66, "&gt;1999")</f>
        <v>0.57499999999999996</v>
      </c>
      <c r="J5">
        <f t="shared" si="1"/>
        <v>0.11111111111111116</v>
      </c>
      <c r="K5">
        <f t="shared" si="2"/>
        <v>0.12499999999999994</v>
      </c>
    </row>
    <row r="6" spans="1:11">
      <c r="A6">
        <v>50</v>
      </c>
      <c r="B6">
        <f>COUNTIF(Data!$P$2:$P$66, "&lt;"&amp;'Time to prediction'!$A6)/COUNT(Data!$P$2:$P$66)</f>
        <v>0.68965517241379315</v>
      </c>
      <c r="C6">
        <f t="shared" si="0"/>
        <v>0.10344827586206906</v>
      </c>
      <c r="E6">
        <f>COUNTIFS(Data!$P$2:$P$66, "&lt;"&amp;'Time to prediction'!$A6, Data!$D$2:$D$66, "AI")/COUNTIFS(Data!$P$2:$P$66, "&gt;0", Data!$D$2:$D$66, "AI")</f>
        <v>0.68181818181818177</v>
      </c>
      <c r="G6">
        <f>COUNTIFS(Data!$P$2:$P$66, "&lt;"&amp;'Time to prediction'!$A6, Data!$H$2:$H$66, "&lt;2000")/COUNTIFS(Data!$P$2:$P$66, "&gt;0", Data!$H$2:$H$66, "&lt;2000")</f>
        <v>0.77777777777777779</v>
      </c>
      <c r="H6">
        <f>COUNTIFS(Data!$P$2:$P$66, "&lt;"&amp;'Time to prediction'!$A6, Data!$H$2:$H$66, "&gt;1999")/COUNTIFS(Data!$P$2:$P$66, "&gt;0", Data!$H$2:$H$66, "&gt;1999")</f>
        <v>0.65</v>
      </c>
      <c r="J6">
        <f t="shared" si="1"/>
        <v>0.16666666666666663</v>
      </c>
      <c r="K6">
        <f t="shared" si="2"/>
        <v>7.5000000000000067E-2</v>
      </c>
    </row>
    <row r="7" spans="1:11">
      <c r="A7">
        <v>60</v>
      </c>
      <c r="B7">
        <f>COUNTIF(Data!$P$2:$P$66, "&lt;"&amp;'Time to prediction'!$A7)/COUNT(Data!$P$2:$P$66)</f>
        <v>0.77586206896551724</v>
      </c>
      <c r="C7">
        <f t="shared" si="0"/>
        <v>8.6206896551724088E-2</v>
      </c>
      <c r="E7">
        <f>COUNTIFS(Data!$P$2:$P$66, "&lt;"&amp;'Time to prediction'!$A7, Data!$D$2:$D$66, "AI")/COUNTIFS(Data!$P$2:$P$66, "&gt;0", Data!$D$2:$D$66, "AI")</f>
        <v>0.77272727272727271</v>
      </c>
      <c r="G7">
        <f>COUNTIFS(Data!$P$2:$P$66, "&lt;"&amp;'Time to prediction'!$A7, Data!$H$2:$H$66, "&lt;2000")/COUNTIFS(Data!$P$2:$P$66, "&gt;0", Data!$H$2:$H$66, "&lt;2000")</f>
        <v>0.83333333333333337</v>
      </c>
      <c r="H7">
        <f>COUNTIFS(Data!$P$2:$P$66, "&lt;"&amp;'Time to prediction'!$A7, Data!$H$2:$H$66, "&gt;1999")/COUNTIFS(Data!$P$2:$P$66, "&gt;0", Data!$H$2:$H$66, "&gt;1999")</f>
        <v>0.75</v>
      </c>
      <c r="J7">
        <f t="shared" si="1"/>
        <v>5.555555555555558E-2</v>
      </c>
      <c r="K7">
        <f t="shared" si="2"/>
        <v>9.9999999999999978E-2</v>
      </c>
    </row>
    <row r="8" spans="1:11">
      <c r="A8">
        <v>70</v>
      </c>
      <c r="B8">
        <f>COUNTIF(Data!$P$2:$P$66, "&lt;"&amp;'Time to prediction'!$A8)/COUNT(Data!$P$2:$P$66)</f>
        <v>0.77586206896551724</v>
      </c>
      <c r="C8">
        <f t="shared" si="0"/>
        <v>0</v>
      </c>
      <c r="E8">
        <f>COUNTIFS(Data!$P$2:$P$66, "&lt;"&amp;'Time to prediction'!$A8, Data!$D$2:$D$66, "AI")/COUNTIFS(Data!$P$2:$P$66, "&gt;0", Data!$D$2:$D$66, "AI")</f>
        <v>0.77272727272727271</v>
      </c>
      <c r="G8">
        <f>COUNTIFS(Data!$P$2:$P$66, "&lt;"&amp;'Time to prediction'!$A8, Data!$H$2:$H$66, "&lt;2000")/COUNTIFS(Data!$P$2:$P$66, "&gt;0", Data!$H$2:$H$66, "&lt;2000")</f>
        <v>0.83333333333333337</v>
      </c>
      <c r="H8">
        <f>COUNTIFS(Data!$P$2:$P$66, "&lt;"&amp;'Time to prediction'!$A8, Data!$H$2:$H$66, "&gt;1999")/COUNTIFS(Data!$P$2:$P$66, "&gt;0", Data!$H$2:$H$66, "&gt;1999")</f>
        <v>0.75</v>
      </c>
      <c r="J8">
        <f t="shared" si="1"/>
        <v>0</v>
      </c>
      <c r="K8">
        <f t="shared" si="2"/>
        <v>0</v>
      </c>
    </row>
    <row r="9" spans="1:11">
      <c r="A9">
        <v>80</v>
      </c>
      <c r="B9">
        <f>COUNTIF(Data!$P$2:$P$66, "&lt;"&amp;'Time to prediction'!$A9)/COUNT(Data!$P$2:$P$66)</f>
        <v>0.77586206896551724</v>
      </c>
      <c r="C9">
        <f t="shared" si="0"/>
        <v>0</v>
      </c>
      <c r="E9">
        <f>COUNTIFS(Data!$P$2:$P$66, "&lt;"&amp;'Time to prediction'!$A9, Data!$D$2:$D$66, "AI")/COUNTIFS(Data!$P$2:$P$66, "&gt;0", Data!$D$2:$D$66, "AI")</f>
        <v>0.77272727272727271</v>
      </c>
      <c r="G9">
        <f>COUNTIFS(Data!$P$2:$P$66, "&lt;"&amp;'Time to prediction'!$A9, Data!$H$2:$H$66, "&lt;2000")/COUNTIFS(Data!$P$2:$P$66, "&gt;0", Data!$H$2:$H$66, "&lt;2000")</f>
        <v>0.83333333333333337</v>
      </c>
      <c r="H9">
        <f>COUNTIFS(Data!$P$2:$P$66, "&lt;"&amp;'Time to prediction'!$A9, Data!$H$2:$H$66, "&gt;1999")/COUNTIFS(Data!$P$2:$P$66, "&gt;0", Data!$H$2:$H$66, "&gt;1999")</f>
        <v>0.75</v>
      </c>
      <c r="J9">
        <f t="shared" si="1"/>
        <v>0</v>
      </c>
      <c r="K9">
        <f t="shared" si="2"/>
        <v>0</v>
      </c>
    </row>
    <row r="10" spans="1:11">
      <c r="A10">
        <v>90</v>
      </c>
      <c r="B10">
        <f>COUNTIF(Data!$P$2:$P$66, "&lt;"&amp;'Time to prediction'!$A10)/COUNT(Data!$P$2:$P$66)</f>
        <v>0.7931034482758621</v>
      </c>
      <c r="C10">
        <f t="shared" si="0"/>
        <v>1.7241379310344862E-2</v>
      </c>
      <c r="E10">
        <f>COUNTIFS(Data!$P$2:$P$66, "&lt;"&amp;'Time to prediction'!$A10, Data!$D$2:$D$66, "AI")/COUNTIFS(Data!$P$2:$P$66, "&gt;0", Data!$D$2:$D$66, "AI")</f>
        <v>0.81818181818181823</v>
      </c>
      <c r="G10">
        <f>COUNTIFS(Data!$P$2:$P$66, "&lt;"&amp;'Time to prediction'!$A10, Data!$H$2:$H$66, "&lt;2000")/COUNTIFS(Data!$P$2:$P$66, "&gt;0", Data!$H$2:$H$66, "&lt;2000")</f>
        <v>0.83333333333333337</v>
      </c>
      <c r="H10">
        <f>COUNTIFS(Data!$P$2:$P$66, "&lt;"&amp;'Time to prediction'!$A10, Data!$H$2:$H$66, "&gt;1999")/COUNTIFS(Data!$P$2:$P$66, "&gt;0", Data!$H$2:$H$66, "&gt;1999")</f>
        <v>0.77500000000000002</v>
      </c>
      <c r="J10">
        <f t="shared" si="1"/>
        <v>0</v>
      </c>
      <c r="K10">
        <f t="shared" si="2"/>
        <v>2.5000000000000022E-2</v>
      </c>
    </row>
    <row r="11" spans="1:11">
      <c r="A11">
        <v>100</v>
      </c>
      <c r="B11">
        <f>COUNTIF(Data!$P$2:$P$66, "&lt;"&amp;'Time to prediction'!$A11)/COUNT(Data!$P$2:$P$66)</f>
        <v>0.82758620689655171</v>
      </c>
      <c r="C11">
        <f t="shared" si="0"/>
        <v>3.4482758620689613E-2</v>
      </c>
      <c r="E11">
        <f>COUNTIFS(Data!$P$2:$P$66, "&lt;"&amp;'Time to prediction'!$A11, Data!$D$2:$D$66, "AI")/COUNTIFS(Data!$P$2:$P$66, "&gt;0", Data!$D$2:$D$66, "AI")</f>
        <v>0.86363636363636365</v>
      </c>
      <c r="G11">
        <f>COUNTIFS(Data!$P$2:$P$66, "&lt;"&amp;'Time to prediction'!$A11, Data!$H$2:$H$66, "&lt;2000")/COUNTIFS(Data!$P$2:$P$66, "&gt;0", Data!$H$2:$H$66, "&lt;2000")</f>
        <v>0.83333333333333337</v>
      </c>
      <c r="H11">
        <f>COUNTIFS(Data!$P$2:$P$66, "&lt;"&amp;'Time to prediction'!$A11, Data!$H$2:$H$66, "&gt;1999")/COUNTIFS(Data!$P$2:$P$66, "&gt;0", Data!$H$2:$H$66, "&gt;1999")</f>
        <v>0.82499999999999996</v>
      </c>
      <c r="J11">
        <f t="shared" si="1"/>
        <v>0</v>
      </c>
      <c r="K11">
        <f t="shared" si="2"/>
        <v>4.9999999999999933E-2</v>
      </c>
    </row>
    <row r="12" spans="1:11">
      <c r="A12">
        <v>110</v>
      </c>
      <c r="B12">
        <f>COUNTIF(Data!$P$2:$P$66, "&lt;"&amp;'Time to prediction'!$A12)/COUNT(Data!$P$2:$P$66)</f>
        <v>0.89655172413793105</v>
      </c>
      <c r="C12">
        <f t="shared" si="0"/>
        <v>6.8965517241379337E-2</v>
      </c>
      <c r="E12">
        <f>COUNTIFS(Data!$P$2:$P$66, "&lt;"&amp;'Time to prediction'!$A12, Data!$D$2:$D$66, "AI")/COUNTIFS(Data!$P$2:$P$66, "&gt;0", Data!$D$2:$D$66, "AI")</f>
        <v>0.95454545454545459</v>
      </c>
      <c r="G12">
        <f>COUNTIFS(Data!$P$2:$P$66, "&lt;"&amp;'Time to prediction'!$A12, Data!$H$2:$H$66, "&lt;2000")/COUNTIFS(Data!$P$2:$P$66, "&gt;0", Data!$H$2:$H$66, "&lt;2000")</f>
        <v>0.83333333333333337</v>
      </c>
      <c r="H12">
        <f>COUNTIFS(Data!$P$2:$P$66, "&lt;"&amp;'Time to prediction'!$A12, Data!$H$2:$H$66, "&gt;1999")/COUNTIFS(Data!$P$2:$P$66, "&gt;0", Data!$H$2:$H$66, "&gt;1999")</f>
        <v>0.92500000000000004</v>
      </c>
      <c r="J12">
        <f t="shared" si="1"/>
        <v>0</v>
      </c>
      <c r="K12">
        <f t="shared" si="2"/>
        <v>0.10000000000000009</v>
      </c>
    </row>
    <row r="13" spans="1:11">
      <c r="A13">
        <v>120</v>
      </c>
      <c r="B13">
        <f>COUNTIF(Data!$P$2:$P$66, "&lt;"&amp;'Time to prediction'!$A13)/COUNT(Data!$P$2:$P$66)</f>
        <v>0.91379310344827591</v>
      </c>
      <c r="C13">
        <f t="shared" si="0"/>
        <v>1.7241379310344862E-2</v>
      </c>
      <c r="E13">
        <f>COUNTIFS(Data!$P$2:$P$66, "&lt;"&amp;'Time to prediction'!$A13, Data!$D$2:$D$66, "AI")/COUNTIFS(Data!$P$2:$P$66, "&gt;0", Data!$D$2:$D$66, "AI")</f>
        <v>0.95454545454545459</v>
      </c>
      <c r="G13">
        <f>COUNTIFS(Data!$P$2:$P$66, "&lt;"&amp;'Time to prediction'!$A13, Data!$H$2:$H$66, "&lt;2000")/COUNTIFS(Data!$P$2:$P$66, "&gt;0", Data!$H$2:$H$66, "&lt;2000")</f>
        <v>0.88888888888888884</v>
      </c>
      <c r="H13">
        <f>COUNTIFS(Data!$P$2:$P$66, "&lt;"&amp;'Time to prediction'!$A13, Data!$H$2:$H$66, "&gt;1999")/COUNTIFS(Data!$P$2:$P$66, "&gt;0", Data!$H$2:$H$66, "&gt;1999")</f>
        <v>0.92500000000000004</v>
      </c>
      <c r="J13">
        <f t="shared" si="1"/>
        <v>5.5555555555555469E-2</v>
      </c>
      <c r="K13">
        <f t="shared" si="2"/>
        <v>0</v>
      </c>
    </row>
    <row r="14" spans="1:11">
      <c r="A14">
        <v>130</v>
      </c>
      <c r="B14">
        <f>COUNTIF(Data!$P$2:$P$66, "&lt;"&amp;'Time to prediction'!$A14)/COUNT(Data!$P$2:$P$66)</f>
        <v>0.91379310344827591</v>
      </c>
      <c r="C14">
        <f t="shared" si="0"/>
        <v>0</v>
      </c>
      <c r="E14">
        <f>COUNTIFS(Data!$P$2:$P$66, "&lt;"&amp;'Time to prediction'!$A14, Data!$D$2:$D$66, "AI")/COUNTIFS(Data!$P$2:$P$66, "&gt;0", Data!$D$2:$D$66, "AI")</f>
        <v>0.95454545454545459</v>
      </c>
      <c r="G14">
        <f>COUNTIFS(Data!$P$2:$P$66, "&lt;"&amp;'Time to prediction'!$A14, Data!$H$2:$H$66, "&lt;2000")/COUNTIFS(Data!$P$2:$P$66, "&gt;0", Data!$H$2:$H$66, "&lt;2000")</f>
        <v>0.88888888888888884</v>
      </c>
      <c r="H14">
        <f>COUNTIFS(Data!$P$2:$P$66, "&lt;"&amp;'Time to prediction'!$A14, Data!$H$2:$H$66, "&gt;1999")/COUNTIFS(Data!$P$2:$P$66, "&gt;0", Data!$H$2:$H$66, "&gt;1999")</f>
        <v>0.92500000000000004</v>
      </c>
      <c r="J14">
        <f t="shared" si="1"/>
        <v>0</v>
      </c>
      <c r="K14">
        <f t="shared" si="2"/>
        <v>0</v>
      </c>
    </row>
    <row r="15" spans="1:11">
      <c r="A15">
        <v>140</v>
      </c>
      <c r="B15">
        <f>COUNTIF(Data!$P$2:$P$66, "&lt;"&amp;'Time to prediction'!$A15)/COUNT(Data!$P$2:$P$66)</f>
        <v>0.91379310344827591</v>
      </c>
      <c r="C15">
        <f t="shared" si="0"/>
        <v>0</v>
      </c>
      <c r="E15">
        <f>COUNTIFS(Data!$P$2:$P$66, "&lt;"&amp;'Time to prediction'!$A15, Data!$D$2:$D$66, "AI")/COUNTIFS(Data!$P$2:$P$66, "&gt;0", Data!$D$2:$D$66, "AI")</f>
        <v>0.95454545454545459</v>
      </c>
      <c r="G15">
        <f>COUNTIFS(Data!$P$2:$P$66, "&lt;"&amp;'Time to prediction'!$A15, Data!$H$2:$H$66, "&lt;2000")/COUNTIFS(Data!$P$2:$P$66, "&gt;0", Data!$H$2:$H$66, "&lt;2000")</f>
        <v>0.88888888888888884</v>
      </c>
      <c r="H15">
        <f>COUNTIFS(Data!$P$2:$P$66, "&lt;"&amp;'Time to prediction'!$A15, Data!$H$2:$H$66, "&gt;1999")/COUNTIFS(Data!$P$2:$P$66, "&gt;0", Data!$H$2:$H$66, "&gt;1999")</f>
        <v>0.92500000000000004</v>
      </c>
      <c r="J15">
        <f t="shared" si="1"/>
        <v>0</v>
      </c>
      <c r="K15">
        <f t="shared" si="2"/>
        <v>0</v>
      </c>
    </row>
    <row r="16" spans="1:11">
      <c r="A16">
        <v>150</v>
      </c>
      <c r="B16">
        <f>COUNTIF(Data!$P$2:$P$66, "&lt;"&amp;'Time to prediction'!$A16)/COUNT(Data!$P$2:$P$66)</f>
        <v>0.91379310344827591</v>
      </c>
      <c r="C16">
        <f t="shared" si="0"/>
        <v>0</v>
      </c>
      <c r="E16">
        <f>COUNTIFS(Data!$P$2:$P$66, "&lt;"&amp;'Time to prediction'!$A16, Data!$D$2:$D$66, "AI")/COUNTIFS(Data!$P$2:$P$66, "&gt;0", Data!$D$2:$D$66, "AI")</f>
        <v>0.95454545454545459</v>
      </c>
      <c r="G16">
        <f>COUNTIFS(Data!$P$2:$P$66, "&lt;"&amp;'Time to prediction'!$A16, Data!$H$2:$H$66, "&lt;2000")/COUNTIFS(Data!$P$2:$P$66, "&gt;0", Data!$H$2:$H$66, "&lt;2000")</f>
        <v>0.88888888888888884</v>
      </c>
      <c r="H16">
        <f>COUNTIFS(Data!$P$2:$P$66, "&lt;"&amp;'Time to prediction'!$A16, Data!$H$2:$H$66, "&gt;1999")/COUNTIFS(Data!$P$2:$P$66, "&gt;0", Data!$H$2:$H$66, "&gt;1999")</f>
        <v>0.92500000000000004</v>
      </c>
      <c r="J16">
        <f t="shared" si="1"/>
        <v>0</v>
      </c>
      <c r="K16">
        <f t="shared" si="2"/>
        <v>0</v>
      </c>
    </row>
    <row r="17" spans="1:11">
      <c r="A17">
        <v>160</v>
      </c>
      <c r="B17">
        <f>COUNTIF(Data!$P$2:$P$66, "&lt;"&amp;'Time to prediction'!$A17)/COUNT(Data!$P$2:$P$66)</f>
        <v>0.93103448275862066</v>
      </c>
      <c r="C17">
        <f t="shared" si="0"/>
        <v>1.7241379310344751E-2</v>
      </c>
      <c r="E17">
        <f>COUNTIFS(Data!$P$2:$P$66, "&lt;"&amp;'Time to prediction'!$A17, Data!$D$2:$D$66, "AI")/COUNTIFS(Data!$P$2:$P$66, "&gt;0", Data!$D$2:$D$66, "AI")</f>
        <v>0.95454545454545459</v>
      </c>
      <c r="G17">
        <f>COUNTIFS(Data!$P$2:$P$66, "&lt;"&amp;'Time to prediction'!$A17, Data!$H$2:$H$66, "&lt;2000")/COUNTIFS(Data!$P$2:$P$66, "&gt;0", Data!$H$2:$H$66, "&lt;2000")</f>
        <v>0.94444444444444442</v>
      </c>
      <c r="H17">
        <f>COUNTIFS(Data!$P$2:$P$66, "&lt;"&amp;'Time to prediction'!$A17, Data!$H$2:$H$66, "&gt;1999")/COUNTIFS(Data!$P$2:$P$66, "&gt;0", Data!$H$2:$H$66, "&gt;1999")</f>
        <v>0.92500000000000004</v>
      </c>
      <c r="J17">
        <f t="shared" si="1"/>
        <v>5.555555555555558E-2</v>
      </c>
      <c r="K17">
        <f t="shared" si="2"/>
        <v>0</v>
      </c>
    </row>
    <row r="18" spans="1:11">
      <c r="A18">
        <v>170</v>
      </c>
      <c r="B18">
        <f>COUNTIF(Data!$P$2:$P$66, "&lt;"&amp;'Time to prediction'!$A18)/COUNT(Data!$P$2:$P$66)</f>
        <v>0.93103448275862066</v>
      </c>
      <c r="C18">
        <f t="shared" si="0"/>
        <v>0</v>
      </c>
      <c r="E18">
        <f>COUNTIFS(Data!$P$2:$P$66, "&lt;"&amp;'Time to prediction'!$A18, Data!$D$2:$D$66, "AI")/COUNTIFS(Data!$P$2:$P$66, "&gt;0", Data!$D$2:$D$66, "AI")</f>
        <v>0.95454545454545459</v>
      </c>
      <c r="G18">
        <f>COUNTIFS(Data!$P$2:$P$66, "&lt;"&amp;'Time to prediction'!$A18, Data!$H$2:$H$66, "&lt;2000")/COUNTIFS(Data!$P$2:$P$66, "&gt;0", Data!$H$2:$H$66, "&lt;2000")</f>
        <v>0.94444444444444442</v>
      </c>
      <c r="H18">
        <f>COUNTIFS(Data!$P$2:$P$66, "&lt;"&amp;'Time to prediction'!$A18, Data!$H$2:$H$66, "&gt;1999")/COUNTIFS(Data!$P$2:$P$66, "&gt;0", Data!$H$2:$H$66, "&gt;1999")</f>
        <v>0.92500000000000004</v>
      </c>
      <c r="J18">
        <f t="shared" si="1"/>
        <v>0</v>
      </c>
      <c r="K18">
        <f t="shared" si="2"/>
        <v>0</v>
      </c>
    </row>
    <row r="19" spans="1:11">
      <c r="A19">
        <v>180</v>
      </c>
      <c r="B19">
        <f>COUNTIF(Data!$P$2:$P$66, "&lt;"&amp;'Time to prediction'!$A19)/COUNT(Data!$P$2:$P$66)</f>
        <v>0.93103448275862066</v>
      </c>
      <c r="C19">
        <f t="shared" si="0"/>
        <v>0</v>
      </c>
      <c r="E19">
        <f>COUNTIFS(Data!$P$2:$P$66, "&lt;"&amp;'Time to prediction'!$A19, Data!$D$2:$D$66, "AI")/COUNTIFS(Data!$P$2:$P$66, "&gt;0", Data!$D$2:$D$66, "AI")</f>
        <v>0.95454545454545459</v>
      </c>
      <c r="G19">
        <f>COUNTIFS(Data!$P$2:$P$66, "&lt;"&amp;'Time to prediction'!$A19, Data!$H$2:$H$66, "&lt;2000")/COUNTIFS(Data!$P$2:$P$66, "&gt;0", Data!$H$2:$H$66, "&lt;2000")</f>
        <v>0.94444444444444442</v>
      </c>
      <c r="H19">
        <f>COUNTIFS(Data!$P$2:$P$66, "&lt;"&amp;'Time to prediction'!$A19, Data!$H$2:$H$66, "&gt;1999")/COUNTIFS(Data!$P$2:$P$66, "&gt;0", Data!$H$2:$H$66, "&gt;1999")</f>
        <v>0.92500000000000004</v>
      </c>
      <c r="J19">
        <f t="shared" si="1"/>
        <v>0</v>
      </c>
      <c r="K19">
        <f t="shared" si="2"/>
        <v>0</v>
      </c>
    </row>
    <row r="20" spans="1:11">
      <c r="A20">
        <v>190</v>
      </c>
      <c r="B20">
        <f>COUNTIF(Data!$P$2:$P$66, "&lt;"&amp;'Time to prediction'!$A20)/COUNT(Data!$P$2:$P$66)</f>
        <v>0.94827586206896552</v>
      </c>
      <c r="C20">
        <f t="shared" si="0"/>
        <v>1.7241379310344862E-2</v>
      </c>
      <c r="E20">
        <f>COUNTIFS(Data!$P$2:$P$66, "&lt;"&amp;'Time to prediction'!$A20, Data!$D$2:$D$66, "AI")/COUNTIFS(Data!$P$2:$P$66, "&gt;0", Data!$D$2:$D$66, "AI")</f>
        <v>1</v>
      </c>
      <c r="G20">
        <f>COUNTIFS(Data!$P$2:$P$66, "&lt;"&amp;'Time to prediction'!$A20, Data!$H$2:$H$66, "&lt;2000")/COUNTIFS(Data!$P$2:$P$66, "&gt;0", Data!$H$2:$H$66, "&lt;2000")</f>
        <v>0.94444444444444442</v>
      </c>
      <c r="H20">
        <f>COUNTIFS(Data!$P$2:$P$66, "&lt;"&amp;'Time to prediction'!$A20, Data!$H$2:$H$66, "&gt;1999")/COUNTIFS(Data!$P$2:$P$66, "&gt;0", Data!$H$2:$H$66, "&gt;1999")</f>
        <v>0.95</v>
      </c>
      <c r="J20">
        <f t="shared" si="1"/>
        <v>0</v>
      </c>
      <c r="K20">
        <f t="shared" si="2"/>
        <v>2.4999999999999911E-2</v>
      </c>
    </row>
    <row r="21" spans="1:11">
      <c r="A21">
        <v>200</v>
      </c>
      <c r="B21">
        <f>COUNTIF(Data!$P$2:$P$66, "&lt;"&amp;'Time to prediction'!$A21)/COUNT(Data!$P$2:$P$66)</f>
        <v>0.94827586206896552</v>
      </c>
      <c r="C21">
        <f t="shared" si="0"/>
        <v>0</v>
      </c>
      <c r="E21">
        <f>COUNTIFS(Data!$P$2:$P$66, "&lt;"&amp;'Time to prediction'!$A21, Data!$D$2:$D$66, "AI")/COUNTIFS(Data!$P$2:$P$66, "&gt;0", Data!$D$2:$D$66, "AI")</f>
        <v>1</v>
      </c>
      <c r="G21">
        <f>COUNTIFS(Data!$P$2:$P$66, "&lt;"&amp;'Time to prediction'!$A21, Data!$H$2:$H$66, "&lt;2000")/COUNTIFS(Data!$P$2:$P$66, "&gt;0", Data!$H$2:$H$66, "&lt;2000")</f>
        <v>0.94444444444444442</v>
      </c>
      <c r="H21">
        <f>COUNTIFS(Data!$P$2:$P$66, "&lt;"&amp;'Time to prediction'!$A21, Data!$H$2:$H$66, "&gt;1999")/COUNTIFS(Data!$P$2:$P$66, "&gt;0", Data!$H$2:$H$66, "&gt;1999")</f>
        <v>0.95</v>
      </c>
      <c r="J21">
        <f t="shared" si="1"/>
        <v>0</v>
      </c>
      <c r="K21">
        <f t="shared" si="2"/>
        <v>0</v>
      </c>
    </row>
    <row r="22" spans="1:11">
      <c r="A22">
        <v>210</v>
      </c>
      <c r="B22">
        <f>COUNTIF(Data!$P$2:$P$66, "&lt;"&amp;'Time to prediction'!$A22)/COUNT(Data!$P$2:$P$66)</f>
        <v>0.98275862068965514</v>
      </c>
      <c r="C22">
        <f t="shared" si="0"/>
        <v>3.4482758620689613E-2</v>
      </c>
      <c r="E22">
        <f>COUNTIFS(Data!$P$2:$P$66, "&lt;"&amp;'Time to prediction'!$A22, Data!$D$2:$D$66, "AI")/COUNTIFS(Data!$P$2:$P$66, "&gt;0", Data!$D$2:$D$66, "AI")</f>
        <v>1</v>
      </c>
      <c r="G22">
        <f>COUNTIFS(Data!$P$2:$P$66, "&lt;"&amp;'Time to prediction'!$A22, Data!$H$2:$H$66, "&lt;2000")/COUNTIFS(Data!$P$2:$P$66, "&gt;0", Data!$H$2:$H$66, "&lt;2000")</f>
        <v>1</v>
      </c>
      <c r="H22">
        <f>COUNTIFS(Data!$P$2:$P$66, "&lt;"&amp;'Time to prediction'!$A22, Data!$H$2:$H$66, "&gt;1999")/COUNTIFS(Data!$P$2:$P$66, "&gt;0", Data!$H$2:$H$66, "&gt;1999")</f>
        <v>0.97499999999999998</v>
      </c>
      <c r="J22">
        <f t="shared" si="1"/>
        <v>5.555555555555558E-2</v>
      </c>
      <c r="K22">
        <f t="shared" si="2"/>
        <v>2.5000000000000022E-2</v>
      </c>
    </row>
    <row r="23" spans="1:11">
      <c r="A23">
        <v>220</v>
      </c>
      <c r="B23">
        <f>COUNTIF(Data!$P$2:$P$66, "&lt;"&amp;'Time to prediction'!$A23)/COUNT(Data!$P$2:$P$66)</f>
        <v>0.98275862068965514</v>
      </c>
      <c r="C23">
        <f t="shared" si="0"/>
        <v>0</v>
      </c>
      <c r="E23">
        <f>COUNTIFS(Data!$P$2:$P$66, "&lt;"&amp;'Time to prediction'!$A23, Data!$D$2:$D$66, "AI")/COUNTIFS(Data!$P$2:$P$66, "&gt;0", Data!$D$2:$D$66, "AI")</f>
        <v>1</v>
      </c>
      <c r="G23">
        <f>COUNTIFS(Data!$P$2:$P$66, "&lt;"&amp;'Time to prediction'!$A23, Data!$H$2:$H$66, "&lt;2000")/COUNTIFS(Data!$P$2:$P$66, "&gt;0", Data!$H$2:$H$66, "&lt;2000")</f>
        <v>1</v>
      </c>
      <c r="H23">
        <f>COUNTIFS(Data!$P$2:$P$66, "&lt;"&amp;'Time to prediction'!$A23, Data!$H$2:$H$66, "&gt;1999")/COUNTIFS(Data!$P$2:$P$66, "&gt;0", Data!$H$2:$H$66, "&gt;1999")</f>
        <v>0.97499999999999998</v>
      </c>
      <c r="J23">
        <f t="shared" si="1"/>
        <v>0</v>
      </c>
      <c r="K23">
        <f t="shared" si="2"/>
        <v>0</v>
      </c>
    </row>
    <row r="24" spans="1:11">
      <c r="A24">
        <v>10000</v>
      </c>
      <c r="B24">
        <f>COUNTIF(Data!$P$2:$P$66, "&lt;"&amp;'Time to prediction'!$A24)/COUNT(Data!$P$2:$P$66)</f>
        <v>1</v>
      </c>
      <c r="C24">
        <f>B24-B23</f>
        <v>1.7241379310344862E-2</v>
      </c>
      <c r="E24">
        <f>COUNTIFS(Data!$P$2:$P$66, "&lt;"&amp;'Time to prediction'!$A24, Data!$D$2:$D$66, "AI")/COUNTIFS(Data!$P$2:$P$66, "&gt;0", Data!$D$2:$D$66, "AI")</f>
        <v>1</v>
      </c>
      <c r="G24">
        <f>COUNTIFS(Data!$P$2:$P$66, "&lt;"&amp;'Time to prediction'!$A24, Data!$H$2:$H$66, "&lt;2000")/COUNTIFS(Data!$P$2:$P$66, "&gt;0", Data!$H$2:$H$66, "&lt;2000")</f>
        <v>1</v>
      </c>
      <c r="H24">
        <f>COUNTIFS(Data!$P$2:$P$66, "&lt;"&amp;'Time to prediction'!$A24, Data!$H$2:$H$66, "&gt;1999")/COUNTIFS(Data!$P$2:$P$66, "&gt;0", Data!$H$2:$H$66, "&gt;1999")</f>
        <v>1</v>
      </c>
      <c r="J24">
        <f t="shared" si="1"/>
        <v>0</v>
      </c>
      <c r="K24">
        <f t="shared" si="2"/>
        <v>2.5000000000000022E-2</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2"/>
  <sheetViews>
    <sheetView topLeftCell="A15" workbookViewId="0">
      <selection activeCell="B21" sqref="B21"/>
    </sheetView>
  </sheetViews>
  <sheetFormatPr baseColWidth="10" defaultRowHeight="12" x14ac:dyDescent="0"/>
  <cols>
    <col min="2" max="3" width="11" bestFit="1" customWidth="1"/>
    <col min="5" max="5" width="11" bestFit="1" customWidth="1"/>
    <col min="7" max="11" width="11" bestFit="1" customWidth="1"/>
  </cols>
  <sheetData>
    <row r="1" spans="1:13" ht="48">
      <c r="A1" t="s">
        <v>587</v>
      </c>
      <c r="B1" t="s">
        <v>613</v>
      </c>
      <c r="C1" t="s">
        <v>614</v>
      </c>
      <c r="E1" t="s">
        <v>615</v>
      </c>
      <c r="F1" t="s">
        <v>624</v>
      </c>
      <c r="G1" t="s">
        <v>660</v>
      </c>
      <c r="H1" t="s">
        <v>659</v>
      </c>
      <c r="I1" t="s">
        <v>620</v>
      </c>
      <c r="J1" t="s">
        <v>618</v>
      </c>
      <c r="K1" t="s">
        <v>619</v>
      </c>
    </row>
    <row r="2" spans="1:13">
      <c r="A2">
        <v>1</v>
      </c>
      <c r="B2">
        <f>COUNTIF(Data!$P$2:$P$66, "&lt;"&amp;'Time to prediction (2)'!$A2)/COUNT(Data!$P$2:$P$66)</f>
        <v>0</v>
      </c>
      <c r="C2">
        <f>B2</f>
        <v>0</v>
      </c>
      <c r="E2">
        <f>COUNTIFS(Data!$P$2:$P$66, "&lt;"&amp;'Time to prediction (2)'!$A2, Data!$D$2:$D$66, "AI")/COUNTIFS(Data!$P$2:$P$66, "&gt;0", Data!$D$2:$D$66, "AI")</f>
        <v>0</v>
      </c>
      <c r="G2">
        <f>COUNTIFS(Data!$P$2:$P$66, "&lt;"&amp;'Time to prediction (2)'!$A2, Data!$H$2:$H$66, "&lt;2000")/COUNTIFS(Data!$P$2:$P$66, "&gt;0", Data!$H$2:$H$66, "&lt;2000")</f>
        <v>0</v>
      </c>
      <c r="H2">
        <f>COUNTIFS(Data!$P$2:$P$66, "&lt;"&amp;'Time to prediction (2)'!$A2, Data!$H$2:$H$66, "&gt;1999")/COUNTIFS(Data!$P$2:$P$66, "&gt;0", Data!$H$2:$H$66, "&gt;1999")</f>
        <v>0</v>
      </c>
      <c r="I2">
        <f>ABS(G2-H2)</f>
        <v>0</v>
      </c>
      <c r="J2">
        <f>G2</f>
        <v>0</v>
      </c>
      <c r="K2">
        <f>H2</f>
        <v>0</v>
      </c>
    </row>
    <row r="3" spans="1:13">
      <c r="A3">
        <v>2</v>
      </c>
      <c r="B3">
        <f>COUNTIF(Data!$P$2:$P$66, "&lt;"&amp;'Time to prediction (2)'!$A3)/COUNT(Data!$P$2:$P$66)</f>
        <v>0</v>
      </c>
      <c r="C3">
        <f>B3-B2</f>
        <v>0</v>
      </c>
      <c r="E3">
        <f>COUNTIFS(Data!$P$2:$P$66, "&lt;"&amp;'Time to prediction (2)'!$A3, Data!$D$2:$D$66, "AI")/COUNTIFS(Data!$P$2:$P$66, "&gt;0", Data!$D$2:$D$66, "AI")</f>
        <v>0</v>
      </c>
      <c r="G3">
        <f>COUNTIFS(Data!$P$2:$P$66, "&lt;"&amp;'Time to prediction (2)'!$A3, Data!$H$2:$H$66, "&lt;2000")/COUNTIFS(Data!$P$2:$P$66, "&gt;0", Data!$H$2:$H$66, "&lt;2000")</f>
        <v>0</v>
      </c>
      <c r="H3">
        <f>COUNTIFS(Data!$P$2:$P$66, "&lt;"&amp;'Time to prediction (2)'!$A3, Data!$H$2:$H$66, "&gt;1999")/COUNTIFS(Data!$P$2:$P$66, "&gt;0", Data!$H$2:$H$66, "&gt;1999")</f>
        <v>0</v>
      </c>
      <c r="I3">
        <f t="shared" ref="I3:I66" si="0">ABS(G3-H3)</f>
        <v>0</v>
      </c>
      <c r="J3">
        <f>G3-G2</f>
        <v>0</v>
      </c>
      <c r="K3">
        <f>H3-H2</f>
        <v>0</v>
      </c>
    </row>
    <row r="4" spans="1:13">
      <c r="A4">
        <v>3</v>
      </c>
      <c r="B4">
        <f>COUNTIF(Data!$P$2:$P$66, "&lt;"&amp;'Time to prediction (2)'!$A4)/COUNT(Data!$P$2:$P$66)</f>
        <v>0</v>
      </c>
      <c r="C4">
        <f t="shared" ref="C4:C67" si="1">B4-B3</f>
        <v>0</v>
      </c>
      <c r="E4">
        <f>COUNTIFS(Data!$P$2:$P$66, "&lt;"&amp;'Time to prediction (2)'!$A4, Data!$D$2:$D$66, "AI")/COUNTIFS(Data!$P$2:$P$66, "&gt;0", Data!$D$2:$D$66, "AI")</f>
        <v>0</v>
      </c>
      <c r="G4">
        <f>COUNTIFS(Data!$P$2:$P$66, "&lt;"&amp;'Time to prediction (2)'!$A4, Data!$H$2:$H$66, "&lt;2000")/COUNTIFS(Data!$P$2:$P$66, "&gt;0", Data!$H$2:$H$66, "&lt;2000")</f>
        <v>0</v>
      </c>
      <c r="H4">
        <f>COUNTIFS(Data!$P$2:$P$66, "&lt;"&amp;'Time to prediction (2)'!$A4, Data!$H$2:$H$66, "&gt;1999")/COUNTIFS(Data!$P$2:$P$66, "&gt;0", Data!$H$2:$H$66, "&gt;1999")</f>
        <v>0</v>
      </c>
      <c r="I4">
        <f t="shared" si="0"/>
        <v>0</v>
      </c>
      <c r="J4">
        <f t="shared" ref="J4:K24" si="2">G4-G3</f>
        <v>0</v>
      </c>
      <c r="K4">
        <f t="shared" si="2"/>
        <v>0</v>
      </c>
    </row>
    <row r="5" spans="1:13">
      <c r="A5">
        <v>4</v>
      </c>
      <c r="B5">
        <f>COUNTIF(Data!$P$2:$P$66, "&lt;"&amp;'Time to prediction (2)'!$A5)/COUNT(Data!$P$2:$P$66)</f>
        <v>0</v>
      </c>
      <c r="C5">
        <f t="shared" si="1"/>
        <v>0</v>
      </c>
      <c r="E5">
        <f>COUNTIFS(Data!$P$2:$P$66, "&lt;"&amp;'Time to prediction (2)'!$A5, Data!$D$2:$D$66, "AI")/COUNTIFS(Data!$P$2:$P$66, "&gt;0", Data!$D$2:$D$66, "AI")</f>
        <v>0</v>
      </c>
      <c r="G5">
        <f>COUNTIFS(Data!$P$2:$P$66, "&lt;"&amp;'Time to prediction (2)'!$A5, Data!$H$2:$H$66, "&lt;2000")/COUNTIFS(Data!$P$2:$P$66, "&gt;0", Data!$H$2:$H$66, "&lt;2000")</f>
        <v>0</v>
      </c>
      <c r="H5">
        <f>COUNTIFS(Data!$P$2:$P$66, "&lt;"&amp;'Time to prediction (2)'!$A5, Data!$H$2:$H$66, "&gt;1999")/COUNTIFS(Data!$P$2:$P$66, "&gt;0", Data!$H$2:$H$66, "&gt;1999")</f>
        <v>0</v>
      </c>
      <c r="I5">
        <f t="shared" si="0"/>
        <v>0</v>
      </c>
      <c r="J5">
        <f t="shared" si="2"/>
        <v>0</v>
      </c>
      <c r="K5">
        <f t="shared" si="2"/>
        <v>0</v>
      </c>
    </row>
    <row r="6" spans="1:13">
      <c r="A6">
        <v>5</v>
      </c>
      <c r="B6">
        <f>COUNTIF(Data!$P$2:$P$66, "&lt;"&amp;'Time to prediction (2)'!$A6)/COUNT(Data!$P$2:$P$66)</f>
        <v>0</v>
      </c>
      <c r="C6">
        <f t="shared" si="1"/>
        <v>0</v>
      </c>
      <c r="E6">
        <f>COUNTIFS(Data!$P$2:$P$66, "&lt;"&amp;'Time to prediction (2)'!$A6, Data!$D$2:$D$66, "AI")/COUNTIFS(Data!$P$2:$P$66, "&gt;0", Data!$D$2:$D$66, "AI")</f>
        <v>0</v>
      </c>
      <c r="G6">
        <f>COUNTIFS(Data!$P$2:$P$66, "&lt;"&amp;'Time to prediction (2)'!$A6, Data!$H$2:$H$66, "&lt;2000")/COUNTIFS(Data!$P$2:$P$66, "&gt;0", Data!$H$2:$H$66, "&lt;2000")</f>
        <v>0</v>
      </c>
      <c r="H6">
        <f>COUNTIFS(Data!$P$2:$P$66, "&lt;"&amp;'Time to prediction (2)'!$A6, Data!$H$2:$H$66, "&gt;1999")/COUNTIFS(Data!$P$2:$P$66, "&gt;0", Data!$H$2:$H$66, "&gt;1999")</f>
        <v>0</v>
      </c>
      <c r="I6">
        <f t="shared" si="0"/>
        <v>0</v>
      </c>
      <c r="J6">
        <f t="shared" si="2"/>
        <v>0</v>
      </c>
      <c r="K6">
        <f t="shared" si="2"/>
        <v>0</v>
      </c>
    </row>
    <row r="7" spans="1:13">
      <c r="A7">
        <v>6</v>
      </c>
      <c r="B7">
        <f>COUNTIF(Data!$P$2:$P$66, "&lt;"&amp;'Time to prediction (2)'!$A7)/COUNT(Data!$P$2:$P$66)</f>
        <v>0</v>
      </c>
      <c r="C7">
        <f t="shared" si="1"/>
        <v>0</v>
      </c>
      <c r="E7">
        <f>COUNTIFS(Data!$P$2:$P$66, "&lt;"&amp;'Time to prediction (2)'!$A7, Data!$D$2:$D$66, "AI")/COUNTIFS(Data!$P$2:$P$66, "&gt;0", Data!$D$2:$D$66, "AI")</f>
        <v>0</v>
      </c>
      <c r="G7">
        <f>COUNTIFS(Data!$P$2:$P$66, "&lt;"&amp;'Time to prediction (2)'!$A7, Data!$H$2:$H$66, "&lt;2000")/COUNTIFS(Data!$P$2:$P$66, "&gt;0", Data!$H$2:$H$66, "&lt;2000")</f>
        <v>0</v>
      </c>
      <c r="H7">
        <f>COUNTIFS(Data!$P$2:$P$66, "&lt;"&amp;'Time to prediction (2)'!$A7, Data!$H$2:$H$66, "&gt;1999")/COUNTIFS(Data!$P$2:$P$66, "&gt;0", Data!$H$2:$H$66, "&gt;1999")</f>
        <v>0</v>
      </c>
      <c r="I7">
        <f t="shared" si="0"/>
        <v>0</v>
      </c>
      <c r="J7">
        <f t="shared" si="2"/>
        <v>0</v>
      </c>
      <c r="K7">
        <f t="shared" si="2"/>
        <v>0</v>
      </c>
    </row>
    <row r="8" spans="1:13">
      <c r="A8">
        <v>7</v>
      </c>
      <c r="B8">
        <f>COUNTIF(Data!$P$2:$P$66, "&lt;"&amp;'Time to prediction (2)'!$A8)/COUNT(Data!$P$2:$P$66)</f>
        <v>1.7241379310344827E-2</v>
      </c>
      <c r="C8">
        <f t="shared" si="1"/>
        <v>1.7241379310344827E-2</v>
      </c>
      <c r="E8">
        <f>COUNTIFS(Data!$P$2:$P$66, "&lt;"&amp;'Time to prediction (2)'!$A8, Data!$D$2:$D$66, "AI")/COUNTIFS(Data!$P$2:$P$66, "&gt;0", Data!$D$2:$D$66, "AI")</f>
        <v>4.5454545454545456E-2</v>
      </c>
      <c r="G8">
        <f>COUNTIFS(Data!$P$2:$P$66, "&lt;"&amp;'Time to prediction (2)'!$A8, Data!$H$2:$H$66, "&lt;2000")/COUNTIFS(Data!$P$2:$P$66, "&gt;0", Data!$H$2:$H$66, "&lt;2000")</f>
        <v>5.5555555555555552E-2</v>
      </c>
      <c r="H8">
        <f>COUNTIFS(Data!$P$2:$P$66, "&lt;"&amp;'Time to prediction (2)'!$A8, Data!$H$2:$H$66, "&gt;1999")/COUNTIFS(Data!$P$2:$P$66, "&gt;0", Data!$H$2:$H$66, "&gt;1999")</f>
        <v>0</v>
      </c>
      <c r="I8">
        <f t="shared" si="0"/>
        <v>5.5555555555555552E-2</v>
      </c>
      <c r="J8">
        <f t="shared" si="2"/>
        <v>5.5555555555555552E-2</v>
      </c>
      <c r="K8">
        <f t="shared" si="2"/>
        <v>0</v>
      </c>
    </row>
    <row r="9" spans="1:13">
      <c r="A9">
        <v>8</v>
      </c>
      <c r="B9">
        <f>COUNTIF(Data!$P$2:$P$66, "&lt;"&amp;'Time to prediction (2)'!$A9)/COUNT(Data!$P$2:$P$66)</f>
        <v>1.7241379310344827E-2</v>
      </c>
      <c r="C9">
        <f t="shared" si="1"/>
        <v>0</v>
      </c>
      <c r="E9">
        <f>COUNTIFS(Data!$P$2:$P$66, "&lt;"&amp;'Time to prediction (2)'!$A9, Data!$D$2:$D$66, "AI")/COUNTIFS(Data!$P$2:$P$66, "&gt;0", Data!$D$2:$D$66, "AI")</f>
        <v>4.5454545454545456E-2</v>
      </c>
      <c r="G9">
        <f>COUNTIFS(Data!$P$2:$P$66, "&lt;"&amp;'Time to prediction (2)'!$A9, Data!$H$2:$H$66, "&lt;2000")/COUNTIFS(Data!$P$2:$P$66, "&gt;0", Data!$H$2:$H$66, "&lt;2000")</f>
        <v>5.5555555555555552E-2</v>
      </c>
      <c r="H9">
        <f>COUNTIFS(Data!$P$2:$P$66, "&lt;"&amp;'Time to prediction (2)'!$A9, Data!$H$2:$H$66, "&gt;1999")/COUNTIFS(Data!$P$2:$P$66, "&gt;0", Data!$H$2:$H$66, "&gt;1999")</f>
        <v>0</v>
      </c>
      <c r="I9">
        <f t="shared" si="0"/>
        <v>5.5555555555555552E-2</v>
      </c>
      <c r="J9">
        <f t="shared" si="2"/>
        <v>0</v>
      </c>
      <c r="K9">
        <f t="shared" si="2"/>
        <v>0</v>
      </c>
    </row>
    <row r="10" spans="1:13">
      <c r="A10">
        <v>9</v>
      </c>
      <c r="B10">
        <f>COUNTIF(Data!$P$2:$P$66, "&lt;"&amp;'Time to prediction (2)'!$A10)/COUNT(Data!$P$2:$P$66)</f>
        <v>3.4482758620689655E-2</v>
      </c>
      <c r="C10">
        <f t="shared" si="1"/>
        <v>1.7241379310344827E-2</v>
      </c>
      <c r="E10">
        <f>COUNTIFS(Data!$P$2:$P$66, "&lt;"&amp;'Time to prediction (2)'!$A10, Data!$D$2:$D$66, "AI")/COUNTIFS(Data!$P$2:$P$66, "&gt;0", Data!$D$2:$D$66, "AI")</f>
        <v>4.5454545454545456E-2</v>
      </c>
      <c r="G10">
        <f>COUNTIFS(Data!$P$2:$P$66, "&lt;"&amp;'Time to prediction (2)'!$A10, Data!$H$2:$H$66, "&lt;2000")/COUNTIFS(Data!$P$2:$P$66, "&gt;0", Data!$H$2:$H$66, "&lt;2000")</f>
        <v>5.5555555555555552E-2</v>
      </c>
      <c r="H10">
        <f>COUNTIFS(Data!$P$2:$P$66, "&lt;"&amp;'Time to prediction (2)'!$A10, Data!$H$2:$H$66, "&gt;1999")/COUNTIFS(Data!$P$2:$P$66, "&gt;0", Data!$H$2:$H$66, "&gt;1999")</f>
        <v>2.5000000000000001E-2</v>
      </c>
      <c r="I10">
        <f t="shared" si="0"/>
        <v>3.0555555555555551E-2</v>
      </c>
      <c r="J10">
        <f t="shared" si="2"/>
        <v>0</v>
      </c>
      <c r="K10">
        <f t="shared" si="2"/>
        <v>2.5000000000000001E-2</v>
      </c>
    </row>
    <row r="11" spans="1:13">
      <c r="A11">
        <v>10</v>
      </c>
      <c r="B11">
        <f>COUNTIF(Data!$P$2:$P$66, "&lt;"&amp;'Time to prediction (2)'!$A11)/COUNT(Data!$P$2:$P$66)</f>
        <v>3.4482758620689655E-2</v>
      </c>
      <c r="C11">
        <f t="shared" si="1"/>
        <v>0</v>
      </c>
      <c r="E11">
        <f>COUNTIFS(Data!$P$2:$P$66, "&lt;"&amp;'Time to prediction (2)'!$A11, Data!$D$2:$D$66, "AI")/COUNTIFS(Data!$P$2:$P$66, "&gt;0", Data!$D$2:$D$66, "AI")</f>
        <v>4.5454545454545456E-2</v>
      </c>
      <c r="G11">
        <f>COUNTIFS(Data!$P$2:$P$66, "&lt;"&amp;'Time to prediction (2)'!$A11, Data!$H$2:$H$66, "&lt;2000")/COUNTIFS(Data!$P$2:$P$66, "&gt;0", Data!$H$2:$H$66, "&lt;2000")</f>
        <v>5.5555555555555552E-2</v>
      </c>
      <c r="H11">
        <f>COUNTIFS(Data!$P$2:$P$66, "&lt;"&amp;'Time to prediction (2)'!$A11, Data!$H$2:$H$66, "&gt;1999")/COUNTIFS(Data!$P$2:$P$66, "&gt;0", Data!$H$2:$H$66, "&gt;1999")</f>
        <v>2.5000000000000001E-2</v>
      </c>
      <c r="I11">
        <f t="shared" si="0"/>
        <v>3.0555555555555551E-2</v>
      </c>
      <c r="J11">
        <f t="shared" si="2"/>
        <v>0</v>
      </c>
      <c r="K11">
        <f t="shared" si="2"/>
        <v>0</v>
      </c>
    </row>
    <row r="12" spans="1:13">
      <c r="A12">
        <v>11</v>
      </c>
      <c r="B12">
        <f>COUNTIF(Data!$P$2:$P$66, "&lt;"&amp;'Time to prediction (2)'!$A12)/COUNT(Data!$P$2:$P$66)</f>
        <v>6.8965517241379309E-2</v>
      </c>
      <c r="C12">
        <f t="shared" si="1"/>
        <v>3.4482758620689655E-2</v>
      </c>
      <c r="E12">
        <f>COUNTIFS(Data!$P$2:$P$66, "&lt;"&amp;'Time to prediction (2)'!$A12, Data!$D$2:$D$66, "AI")/COUNTIFS(Data!$P$2:$P$66, "&gt;0", Data!$D$2:$D$66, "AI")</f>
        <v>9.0909090909090912E-2</v>
      </c>
      <c r="G12">
        <f>COUNTIFS(Data!$P$2:$P$66, "&lt;"&amp;'Time to prediction (2)'!$A12, Data!$H$2:$H$66, "&lt;2000")/COUNTIFS(Data!$P$2:$P$66, "&gt;0", Data!$H$2:$H$66, "&lt;2000")</f>
        <v>0.1111111111111111</v>
      </c>
      <c r="H12">
        <f>COUNTIFS(Data!$P$2:$P$66, "&lt;"&amp;'Time to prediction (2)'!$A12, Data!$H$2:$H$66, "&gt;1999")/COUNTIFS(Data!$P$2:$P$66, "&gt;0", Data!$H$2:$H$66, "&gt;1999")</f>
        <v>0.05</v>
      </c>
      <c r="I12">
        <f t="shared" si="0"/>
        <v>6.1111111111111102E-2</v>
      </c>
      <c r="J12">
        <f t="shared" si="2"/>
        <v>5.5555555555555552E-2</v>
      </c>
      <c r="K12">
        <f t="shared" si="2"/>
        <v>2.5000000000000001E-2</v>
      </c>
    </row>
    <row r="13" spans="1:13">
      <c r="A13">
        <v>12</v>
      </c>
      <c r="B13">
        <f>COUNTIF(Data!$P$2:$P$66, "&lt;"&amp;'Time to prediction (2)'!$A13)/COUNT(Data!$P$2:$P$66)</f>
        <v>6.8965517241379309E-2</v>
      </c>
      <c r="C13">
        <f t="shared" si="1"/>
        <v>0</v>
      </c>
      <c r="E13">
        <f>COUNTIFS(Data!$P$2:$P$66, "&lt;"&amp;'Time to prediction (2)'!$A13, Data!$D$2:$D$66, "AI")/COUNTIFS(Data!$P$2:$P$66, "&gt;0", Data!$D$2:$D$66, "AI")</f>
        <v>9.0909090909090912E-2</v>
      </c>
      <c r="G13">
        <f>COUNTIFS(Data!$P$2:$P$66, "&lt;"&amp;'Time to prediction (2)'!$A13, Data!$H$2:$H$66, "&lt;2000")/COUNTIFS(Data!$P$2:$P$66, "&gt;0", Data!$H$2:$H$66, "&lt;2000")</f>
        <v>0.1111111111111111</v>
      </c>
      <c r="H13">
        <f>COUNTIFS(Data!$P$2:$P$66, "&lt;"&amp;'Time to prediction (2)'!$A13, Data!$H$2:$H$66, "&gt;1999")/COUNTIFS(Data!$P$2:$P$66, "&gt;0", Data!$H$2:$H$66, "&gt;1999")</f>
        <v>0.05</v>
      </c>
      <c r="I13">
        <f t="shared" si="0"/>
        <v>6.1111111111111102E-2</v>
      </c>
      <c r="J13">
        <f t="shared" si="2"/>
        <v>0</v>
      </c>
      <c r="K13">
        <f t="shared" si="2"/>
        <v>0</v>
      </c>
    </row>
    <row r="14" spans="1:13">
      <c r="A14">
        <v>13</v>
      </c>
      <c r="B14">
        <f>COUNTIF(Data!$P$2:$P$66, "&lt;"&amp;'Time to prediction (2)'!$A14)/COUNT(Data!$P$2:$P$66)</f>
        <v>6.8965517241379309E-2</v>
      </c>
      <c r="C14">
        <f t="shared" si="1"/>
        <v>0</v>
      </c>
      <c r="E14">
        <f>COUNTIFS(Data!$P$2:$P$66, "&lt;"&amp;'Time to prediction (2)'!$A14, Data!$D$2:$D$66, "AI")/COUNTIFS(Data!$P$2:$P$66, "&gt;0", Data!$D$2:$D$66, "AI")</f>
        <v>9.0909090909090912E-2</v>
      </c>
      <c r="G14">
        <f>COUNTIFS(Data!$P$2:$P$66, "&lt;"&amp;'Time to prediction (2)'!$A14, Data!$H$2:$H$66, "&lt;2000")/COUNTIFS(Data!$P$2:$P$66, "&gt;0", Data!$H$2:$H$66, "&lt;2000")</f>
        <v>0.1111111111111111</v>
      </c>
      <c r="H14">
        <f>COUNTIFS(Data!$P$2:$P$66, "&lt;"&amp;'Time to prediction (2)'!$A14, Data!$H$2:$H$66, "&gt;1999")/COUNTIFS(Data!$P$2:$P$66, "&gt;0", Data!$H$2:$H$66, "&gt;1999")</f>
        <v>0.05</v>
      </c>
      <c r="I14">
        <f t="shared" si="0"/>
        <v>6.1111111111111102E-2</v>
      </c>
      <c r="J14">
        <f t="shared" si="2"/>
        <v>0</v>
      </c>
      <c r="K14">
        <f t="shared" si="2"/>
        <v>0</v>
      </c>
    </row>
    <row r="15" spans="1:13">
      <c r="A15">
        <v>14</v>
      </c>
      <c r="B15">
        <f>COUNTIF(Data!$P$2:$P$66, "&lt;"&amp;'Time to prediction (2)'!$A15)/COUNT(Data!$P$2:$P$66)</f>
        <v>6.8965517241379309E-2</v>
      </c>
      <c r="C15">
        <f t="shared" si="1"/>
        <v>0</v>
      </c>
      <c r="E15">
        <f>COUNTIFS(Data!$P$2:$P$66, "&lt;"&amp;'Time to prediction (2)'!$A15, Data!$D$2:$D$66, "AI")/COUNTIFS(Data!$P$2:$P$66, "&gt;0", Data!$D$2:$D$66, "AI")</f>
        <v>9.0909090909090912E-2</v>
      </c>
      <c r="G15">
        <f>COUNTIFS(Data!$P$2:$P$66, "&lt;"&amp;'Time to prediction (2)'!$A15, Data!$H$2:$H$66, "&lt;2000")/COUNTIFS(Data!$P$2:$P$66, "&gt;0", Data!$H$2:$H$66, "&lt;2000")</f>
        <v>0.1111111111111111</v>
      </c>
      <c r="H15">
        <f>COUNTIFS(Data!$P$2:$P$66, "&lt;"&amp;'Time to prediction (2)'!$A15, Data!$H$2:$H$66, "&gt;1999")/COUNTIFS(Data!$P$2:$P$66, "&gt;0", Data!$H$2:$H$66, "&gt;1999")</f>
        <v>0.05</v>
      </c>
      <c r="I15">
        <f t="shared" si="0"/>
        <v>6.1111111111111102E-2</v>
      </c>
      <c r="J15">
        <f t="shared" si="2"/>
        <v>0</v>
      </c>
      <c r="K15">
        <f t="shared" si="2"/>
        <v>0</v>
      </c>
    </row>
    <row r="16" spans="1:13" ht="48">
      <c r="A16">
        <v>15</v>
      </c>
      <c r="B16">
        <f>COUNTIF(Data!$P$2:$P$66, "&lt;"&amp;'Time to prediction (2)'!$A16)/COUNT(Data!$P$2:$P$66)</f>
        <v>8.6206896551724144E-2</v>
      </c>
      <c r="C16">
        <f t="shared" si="1"/>
        <v>1.7241379310344834E-2</v>
      </c>
      <c r="E16">
        <f>COUNTIFS(Data!$P$2:$P$66, "&lt;"&amp;'Time to prediction (2)'!$A16, Data!$D$2:$D$66, "AI")/COUNTIFS(Data!$P$2:$P$66, "&gt;0", Data!$D$2:$D$66, "AI")</f>
        <v>0.13636363636363635</v>
      </c>
      <c r="G16">
        <f>COUNTIFS(Data!$P$2:$P$66, "&lt;"&amp;'Time to prediction (2)'!$A16, Data!$H$2:$H$66, "&lt;2000")/COUNTIFS(Data!$P$2:$P$66, "&gt;0", Data!$H$2:$H$66, "&lt;2000")</f>
        <v>0.1111111111111111</v>
      </c>
      <c r="H16">
        <f>COUNTIFS(Data!$P$2:$P$66, "&lt;"&amp;'Time to prediction (2)'!$A16, Data!$H$2:$H$66, "&gt;1999")/COUNTIFS(Data!$P$2:$P$66, "&gt;0", Data!$H$2:$H$66, "&gt;1999")</f>
        <v>7.4999999999999997E-2</v>
      </c>
      <c r="I16">
        <f t="shared" si="0"/>
        <v>3.6111111111111108E-2</v>
      </c>
      <c r="J16">
        <f t="shared" si="2"/>
        <v>0</v>
      </c>
      <c r="K16">
        <f t="shared" si="2"/>
        <v>2.4999999999999994E-2</v>
      </c>
      <c r="M16" s="13" t="s">
        <v>661</v>
      </c>
    </row>
    <row r="17" spans="1:14">
      <c r="A17">
        <v>16</v>
      </c>
      <c r="B17">
        <f>COUNTIF(Data!$P$2:$P$66, "&lt;"&amp;'Time to prediction (2)'!$A17)/COUNT(Data!$P$2:$P$66)</f>
        <v>0.13793103448275862</v>
      </c>
      <c r="C17">
        <f t="shared" si="1"/>
        <v>5.1724137931034475E-2</v>
      </c>
      <c r="E17">
        <f>COUNTIFS(Data!$P$2:$P$66, "&lt;"&amp;'Time to prediction (2)'!$A17, Data!$D$2:$D$66, "AI")/COUNTIFS(Data!$P$2:$P$66, "&gt;0", Data!$D$2:$D$66, "AI")</f>
        <v>0.18181818181818182</v>
      </c>
      <c r="G17">
        <f>COUNTIFS(Data!$P$2:$P$66, "&lt;"&amp;'Time to prediction (2)'!$A17, Data!$H$2:$H$66, "&lt;2000")/COUNTIFS(Data!$P$2:$P$66, "&gt;0", Data!$H$2:$H$66, "&lt;2000")</f>
        <v>0.22222222222222221</v>
      </c>
      <c r="H17">
        <f>COUNTIFS(Data!$P$2:$P$66, "&lt;"&amp;'Time to prediction (2)'!$A17, Data!$H$2:$H$66, "&gt;1999")/COUNTIFS(Data!$P$2:$P$66, "&gt;0", Data!$H$2:$H$66, "&gt;1999")</f>
        <v>0.1</v>
      </c>
      <c r="I17">
        <f t="shared" si="0"/>
        <v>0.1222222222222222</v>
      </c>
      <c r="J17">
        <f t="shared" si="2"/>
        <v>0.1111111111111111</v>
      </c>
      <c r="K17">
        <f t="shared" si="2"/>
        <v>2.5000000000000008E-2</v>
      </c>
    </row>
    <row r="18" spans="1:14">
      <c r="A18">
        <v>17</v>
      </c>
      <c r="B18">
        <f>COUNTIF(Data!$P$2:$P$66, "&lt;"&amp;'Time to prediction (2)'!$A18)/COUNT(Data!$P$2:$P$66)</f>
        <v>0.17241379310344829</v>
      </c>
      <c r="C18">
        <f t="shared" si="1"/>
        <v>3.4482758620689669E-2</v>
      </c>
      <c r="E18">
        <f>COUNTIFS(Data!$P$2:$P$66, "&lt;"&amp;'Time to prediction (2)'!$A18, Data!$D$2:$D$66, "AI")/COUNTIFS(Data!$P$2:$P$66, "&gt;0", Data!$D$2:$D$66, "AI")</f>
        <v>0.18181818181818182</v>
      </c>
      <c r="G18">
        <f>COUNTIFS(Data!$P$2:$P$66, "&lt;"&amp;'Time to prediction (2)'!$A18, Data!$H$2:$H$66, "&lt;2000")/COUNTIFS(Data!$P$2:$P$66, "&gt;0", Data!$H$2:$H$66, "&lt;2000")</f>
        <v>0.27777777777777779</v>
      </c>
      <c r="H18">
        <f>COUNTIFS(Data!$P$2:$P$66, "&lt;"&amp;'Time to prediction (2)'!$A18, Data!$H$2:$H$66, "&gt;1999")/COUNTIFS(Data!$P$2:$P$66, "&gt;0", Data!$H$2:$H$66, "&gt;1999")</f>
        <v>0.125</v>
      </c>
      <c r="I18">
        <f t="shared" si="0"/>
        <v>0.15277777777777779</v>
      </c>
      <c r="J18">
        <f t="shared" si="2"/>
        <v>5.555555555555558E-2</v>
      </c>
      <c r="K18">
        <f t="shared" si="2"/>
        <v>2.4999999999999994E-2</v>
      </c>
    </row>
    <row r="19" spans="1:14" ht="24">
      <c r="A19">
        <v>18</v>
      </c>
      <c r="B19">
        <f>COUNTIF(Data!$P$2:$P$66, "&lt;"&amp;'Time to prediction (2)'!$A19)/COUNT(Data!$P$2:$P$66)</f>
        <v>0.17241379310344829</v>
      </c>
      <c r="C19">
        <f t="shared" si="1"/>
        <v>0</v>
      </c>
      <c r="E19">
        <f>COUNTIFS(Data!$P$2:$P$66, "&lt;"&amp;'Time to prediction (2)'!$A19, Data!$D$2:$D$66, "AI")/COUNTIFS(Data!$P$2:$P$66, "&gt;0", Data!$D$2:$D$66, "AI")</f>
        <v>0.18181818181818182</v>
      </c>
      <c r="G19">
        <f>COUNTIFS(Data!$P$2:$P$66, "&lt;"&amp;'Time to prediction (2)'!$A19, Data!$H$2:$H$66, "&lt;2000")/COUNTIFS(Data!$P$2:$P$66, "&gt;0", Data!$H$2:$H$66, "&lt;2000")</f>
        <v>0.27777777777777779</v>
      </c>
      <c r="H19">
        <f>COUNTIFS(Data!$P$2:$P$66, "&lt;"&amp;'Time to prediction (2)'!$A19, Data!$H$2:$H$66, "&gt;1999")/COUNTIFS(Data!$P$2:$P$66, "&gt;0", Data!$H$2:$H$66, "&gt;1999")</f>
        <v>0.125</v>
      </c>
      <c r="I19">
        <f t="shared" si="0"/>
        <v>0.15277777777777779</v>
      </c>
      <c r="J19">
        <f t="shared" si="2"/>
        <v>0</v>
      </c>
      <c r="K19">
        <f t="shared" si="2"/>
        <v>0</v>
      </c>
      <c r="M19" t="s">
        <v>621</v>
      </c>
      <c r="N19">
        <f>MAX(I2:I252)</f>
        <v>0.15277777777777779</v>
      </c>
    </row>
    <row r="20" spans="1:14">
      <c r="A20">
        <v>19</v>
      </c>
      <c r="B20">
        <f>COUNTIF(Data!$P$2:$P$66, "&lt;"&amp;'Time to prediction (2)'!$A20)/COUNT(Data!$P$2:$P$66)</f>
        <v>0.2413793103448276</v>
      </c>
      <c r="C20">
        <f t="shared" si="1"/>
        <v>6.8965517241379309E-2</v>
      </c>
      <c r="E20">
        <f>COUNTIFS(Data!$P$2:$P$66, "&lt;"&amp;'Time to prediction (2)'!$A20, Data!$D$2:$D$66, "AI")/COUNTIFS(Data!$P$2:$P$66, "&gt;0", Data!$D$2:$D$66, "AI")</f>
        <v>0.22727272727272727</v>
      </c>
      <c r="G20">
        <f>COUNTIFS(Data!$P$2:$P$66, "&lt;"&amp;'Time to prediction (2)'!$A20, Data!$H$2:$H$66, "&lt;2000")/COUNTIFS(Data!$P$2:$P$66, "&gt;0", Data!$H$2:$H$66, "&lt;2000")</f>
        <v>0.27777777777777779</v>
      </c>
      <c r="H20">
        <f>COUNTIFS(Data!$P$2:$P$66, "&lt;"&amp;'Time to prediction (2)'!$A20, Data!$H$2:$H$66, "&gt;1999")/COUNTIFS(Data!$P$2:$P$66, "&gt;0", Data!$H$2:$H$66, "&gt;1999")</f>
        <v>0.22500000000000001</v>
      </c>
      <c r="I20">
        <f t="shared" si="0"/>
        <v>5.2777777777777785E-2</v>
      </c>
      <c r="J20">
        <f t="shared" si="2"/>
        <v>0</v>
      </c>
      <c r="K20">
        <f t="shared" si="2"/>
        <v>0.1</v>
      </c>
      <c r="M20" t="s">
        <v>622</v>
      </c>
      <c r="N20">
        <f>SQRT(('Cumulative distributions'!S205+'Cumulative distributions'!T205)/('Cumulative distributions'!S205*'Cumulative distributions'!T205))</f>
        <v>0.28382310609877337</v>
      </c>
    </row>
    <row r="21" spans="1:14">
      <c r="A21">
        <v>20</v>
      </c>
      <c r="B21">
        <f>COUNTIF(Data!$P$2:$P$66, "&lt;"&amp;'Time to prediction (2)'!$A21)/COUNT(Data!$P$2:$P$66)</f>
        <v>0.27586206896551724</v>
      </c>
      <c r="C21">
        <f t="shared" si="1"/>
        <v>3.4482758620689641E-2</v>
      </c>
      <c r="E21">
        <f>COUNTIFS(Data!$P$2:$P$66, "&lt;"&amp;'Time to prediction (2)'!$A21, Data!$D$2:$D$66, "AI")/COUNTIFS(Data!$P$2:$P$66, "&gt;0", Data!$D$2:$D$66, "AI")</f>
        <v>0.27272727272727271</v>
      </c>
      <c r="G21">
        <f>COUNTIFS(Data!$P$2:$P$66, "&lt;"&amp;'Time to prediction (2)'!$A21, Data!$H$2:$H$66, "&lt;2000")/COUNTIFS(Data!$P$2:$P$66, "&gt;0", Data!$H$2:$H$66, "&lt;2000")</f>
        <v>0.27777777777777779</v>
      </c>
      <c r="H21">
        <f>COUNTIFS(Data!$P$2:$P$66, "&lt;"&amp;'Time to prediction (2)'!$A21, Data!$H$2:$H$66, "&gt;1999")/COUNTIFS(Data!$P$2:$P$66, "&gt;0", Data!$H$2:$H$66, "&gt;1999")</f>
        <v>0.27500000000000002</v>
      </c>
      <c r="I21">
        <f t="shared" si="0"/>
        <v>2.7777777777777679E-3</v>
      </c>
      <c r="J21">
        <f t="shared" si="2"/>
        <v>0</v>
      </c>
      <c r="K21">
        <f t="shared" si="2"/>
        <v>5.0000000000000017E-2</v>
      </c>
      <c r="M21" t="s">
        <v>623</v>
      </c>
      <c r="N21">
        <f>N19/N20</f>
        <v>0.53828520122181156</v>
      </c>
    </row>
    <row r="22" spans="1:14">
      <c r="A22">
        <v>21</v>
      </c>
      <c r="B22">
        <f>COUNTIF(Data!$P$2:$P$66, "&lt;"&amp;'Time to prediction (2)'!$A22)/COUNT(Data!$P$2:$P$66)</f>
        <v>0.32758620689655171</v>
      </c>
      <c r="C22">
        <f t="shared" si="1"/>
        <v>5.1724137931034475E-2</v>
      </c>
      <c r="E22">
        <f>COUNTIFS(Data!$P$2:$P$66, "&lt;"&amp;'Time to prediction (2)'!$A22, Data!$D$2:$D$66, "AI")/COUNTIFS(Data!$P$2:$P$66, "&gt;0", Data!$D$2:$D$66, "AI")</f>
        <v>0.31818181818181818</v>
      </c>
      <c r="G22">
        <f>COUNTIFS(Data!$P$2:$P$66, "&lt;"&amp;'Time to prediction (2)'!$A22, Data!$H$2:$H$66, "&lt;2000")/COUNTIFS(Data!$P$2:$P$66, "&gt;0", Data!$H$2:$H$66, "&lt;2000")</f>
        <v>0.33333333333333331</v>
      </c>
      <c r="H22">
        <f>COUNTIFS(Data!$P$2:$P$66, "&lt;"&amp;'Time to prediction (2)'!$A22, Data!$H$2:$H$66, "&gt;1999")/COUNTIFS(Data!$P$2:$P$66, "&gt;0", Data!$H$2:$H$66, "&gt;1999")</f>
        <v>0.32500000000000001</v>
      </c>
      <c r="I22">
        <f t="shared" si="0"/>
        <v>8.3333333333333037E-3</v>
      </c>
      <c r="J22">
        <f t="shared" si="2"/>
        <v>5.5555555555555525E-2</v>
      </c>
      <c r="K22">
        <f t="shared" si="2"/>
        <v>4.9999999999999989E-2</v>
      </c>
    </row>
    <row r="23" spans="1:14">
      <c r="A23">
        <v>22</v>
      </c>
      <c r="B23">
        <f>COUNTIF(Data!$P$2:$P$66, "&lt;"&amp;'Time to prediction (2)'!$A23)/COUNT(Data!$P$2:$P$66)</f>
        <v>0.34482758620689657</v>
      </c>
      <c r="C23">
        <f t="shared" si="1"/>
        <v>1.7241379310344862E-2</v>
      </c>
      <c r="E23">
        <f>COUNTIFS(Data!$P$2:$P$66, "&lt;"&amp;'Time to prediction (2)'!$A23, Data!$D$2:$D$66, "AI")/COUNTIFS(Data!$P$2:$P$66, "&gt;0", Data!$D$2:$D$66, "AI")</f>
        <v>0.31818181818181818</v>
      </c>
      <c r="G23">
        <f>COUNTIFS(Data!$P$2:$P$66, "&lt;"&amp;'Time to prediction (2)'!$A23, Data!$H$2:$H$66, "&lt;2000")/COUNTIFS(Data!$P$2:$P$66, "&gt;0", Data!$H$2:$H$66, "&lt;2000")</f>
        <v>0.3888888888888889</v>
      </c>
      <c r="H23">
        <f>COUNTIFS(Data!$P$2:$P$66, "&lt;"&amp;'Time to prediction (2)'!$A23, Data!$H$2:$H$66, "&gt;1999")/COUNTIFS(Data!$P$2:$P$66, "&gt;0", Data!$H$2:$H$66, "&gt;1999")</f>
        <v>0.32500000000000001</v>
      </c>
      <c r="I23">
        <f t="shared" si="0"/>
        <v>6.3888888888888884E-2</v>
      </c>
      <c r="J23">
        <f t="shared" si="2"/>
        <v>5.555555555555558E-2</v>
      </c>
      <c r="K23">
        <f t="shared" si="2"/>
        <v>0</v>
      </c>
    </row>
    <row r="24" spans="1:14">
      <c r="A24">
        <v>23</v>
      </c>
      <c r="B24">
        <f>COUNTIF(Data!$P$2:$P$66, "&lt;"&amp;'Time to prediction (2)'!$A24)/COUNT(Data!$P$2:$P$66)</f>
        <v>0.34482758620689657</v>
      </c>
      <c r="C24">
        <f t="shared" si="1"/>
        <v>0</v>
      </c>
      <c r="E24">
        <f>COUNTIFS(Data!$P$2:$P$66, "&lt;"&amp;'Time to prediction (2)'!$A24, Data!$D$2:$D$66, "AI")/COUNTIFS(Data!$P$2:$P$66, "&gt;0", Data!$D$2:$D$66, "AI")</f>
        <v>0.31818181818181818</v>
      </c>
      <c r="G24">
        <f>COUNTIFS(Data!$P$2:$P$66, "&lt;"&amp;'Time to prediction (2)'!$A24, Data!$H$2:$H$66, "&lt;2000")/COUNTIFS(Data!$P$2:$P$66, "&gt;0", Data!$H$2:$H$66, "&lt;2000")</f>
        <v>0.3888888888888889</v>
      </c>
      <c r="H24">
        <f>COUNTIFS(Data!$P$2:$P$66, "&lt;"&amp;'Time to prediction (2)'!$A24, Data!$H$2:$H$66, "&gt;1999")/COUNTIFS(Data!$P$2:$P$66, "&gt;0", Data!$H$2:$H$66, "&gt;1999")</f>
        <v>0.32500000000000001</v>
      </c>
      <c r="I24">
        <f t="shared" si="0"/>
        <v>6.3888888888888884E-2</v>
      </c>
      <c r="J24">
        <f t="shared" si="2"/>
        <v>0</v>
      </c>
      <c r="K24">
        <f t="shared" si="2"/>
        <v>0</v>
      </c>
    </row>
    <row r="25" spans="1:14">
      <c r="A25">
        <v>24</v>
      </c>
      <c r="B25">
        <f>COUNTIF(Data!$P$2:$P$66, "&lt;"&amp;'Time to prediction (2)'!$A25)/COUNT(Data!$P$2:$P$66)</f>
        <v>0.37931034482758619</v>
      </c>
      <c r="C25">
        <f t="shared" si="1"/>
        <v>3.4482758620689613E-2</v>
      </c>
      <c r="E25">
        <f>COUNTIFS(Data!$P$2:$P$66, "&lt;"&amp;'Time to prediction (2)'!$A25, Data!$D$2:$D$66, "AI")/COUNTIFS(Data!$P$2:$P$66, "&gt;0", Data!$D$2:$D$66, "AI")</f>
        <v>0.31818181818181818</v>
      </c>
      <c r="G25">
        <f>COUNTIFS(Data!$P$2:$P$66, "&lt;"&amp;'Time to prediction (2)'!$A25, Data!$H$2:$H$66, "&lt;2000")/COUNTIFS(Data!$P$2:$P$66, "&gt;0", Data!$H$2:$H$66, "&lt;2000")</f>
        <v>0.3888888888888889</v>
      </c>
      <c r="H25">
        <f>COUNTIFS(Data!$P$2:$P$66, "&lt;"&amp;'Time to prediction (2)'!$A25, Data!$H$2:$H$66, "&gt;1999")/COUNTIFS(Data!$P$2:$P$66, "&gt;0", Data!$H$2:$H$66, "&gt;1999")</f>
        <v>0.375</v>
      </c>
      <c r="I25">
        <f t="shared" si="0"/>
        <v>1.3888888888888895E-2</v>
      </c>
      <c r="J25">
        <f t="shared" ref="J25:J88" si="3">G25-G24</f>
        <v>0</v>
      </c>
      <c r="K25">
        <f t="shared" ref="K25:K88" si="4">H25-H24</f>
        <v>4.9999999999999989E-2</v>
      </c>
    </row>
    <row r="26" spans="1:14">
      <c r="A26">
        <v>25</v>
      </c>
      <c r="B26">
        <f>COUNTIF(Data!$P$2:$P$66, "&lt;"&amp;'Time to prediction (2)'!$A26)/COUNT(Data!$P$2:$P$66)</f>
        <v>0.39655172413793105</v>
      </c>
      <c r="C26">
        <f t="shared" si="1"/>
        <v>1.7241379310344862E-2</v>
      </c>
      <c r="E26">
        <f>COUNTIFS(Data!$P$2:$P$66, "&lt;"&amp;'Time to prediction (2)'!$A26, Data!$D$2:$D$66, "AI")/COUNTIFS(Data!$P$2:$P$66, "&gt;0", Data!$D$2:$D$66, "AI")</f>
        <v>0.31818181818181818</v>
      </c>
      <c r="G26">
        <f>COUNTIFS(Data!$P$2:$P$66, "&lt;"&amp;'Time to prediction (2)'!$A26, Data!$H$2:$H$66, "&lt;2000")/COUNTIFS(Data!$P$2:$P$66, "&gt;0", Data!$H$2:$H$66, "&lt;2000")</f>
        <v>0.44444444444444442</v>
      </c>
      <c r="H26">
        <f>COUNTIFS(Data!$P$2:$P$66, "&lt;"&amp;'Time to prediction (2)'!$A26, Data!$H$2:$H$66, "&gt;1999")/COUNTIFS(Data!$P$2:$P$66, "&gt;0", Data!$H$2:$H$66, "&gt;1999")</f>
        <v>0.375</v>
      </c>
      <c r="I26">
        <f t="shared" si="0"/>
        <v>6.944444444444442E-2</v>
      </c>
      <c r="J26">
        <f t="shared" si="3"/>
        <v>5.5555555555555525E-2</v>
      </c>
      <c r="K26">
        <f t="shared" si="4"/>
        <v>0</v>
      </c>
    </row>
    <row r="27" spans="1:14">
      <c r="A27">
        <v>26</v>
      </c>
      <c r="B27">
        <f>COUNTIF(Data!$P$2:$P$66, "&lt;"&amp;'Time to prediction (2)'!$A27)/COUNT(Data!$P$2:$P$66)</f>
        <v>0.41379310344827586</v>
      </c>
      <c r="C27">
        <f t="shared" si="1"/>
        <v>1.7241379310344807E-2</v>
      </c>
      <c r="E27">
        <f>COUNTIFS(Data!$P$2:$P$66, "&lt;"&amp;'Time to prediction (2)'!$A27, Data!$D$2:$D$66, "AI")/COUNTIFS(Data!$P$2:$P$66, "&gt;0", Data!$D$2:$D$66, "AI")</f>
        <v>0.36363636363636365</v>
      </c>
      <c r="G27">
        <f>COUNTIFS(Data!$P$2:$P$66, "&lt;"&amp;'Time to prediction (2)'!$A27, Data!$H$2:$H$66, "&lt;2000")/COUNTIFS(Data!$P$2:$P$66, "&gt;0", Data!$H$2:$H$66, "&lt;2000")</f>
        <v>0.5</v>
      </c>
      <c r="H27">
        <f>COUNTIFS(Data!$P$2:$P$66, "&lt;"&amp;'Time to prediction (2)'!$A27, Data!$H$2:$H$66, "&gt;1999")/COUNTIFS(Data!$P$2:$P$66, "&gt;0", Data!$H$2:$H$66, "&gt;1999")</f>
        <v>0.375</v>
      </c>
      <c r="I27">
        <f t="shared" si="0"/>
        <v>0.125</v>
      </c>
      <c r="J27">
        <f t="shared" si="3"/>
        <v>5.555555555555558E-2</v>
      </c>
      <c r="K27">
        <f t="shared" si="4"/>
        <v>0</v>
      </c>
    </row>
    <row r="28" spans="1:14">
      <c r="A28">
        <v>27</v>
      </c>
      <c r="B28">
        <f>COUNTIF(Data!$P$2:$P$66, "&lt;"&amp;'Time to prediction (2)'!$A28)/COUNT(Data!$P$2:$P$66)</f>
        <v>0.41379310344827586</v>
      </c>
      <c r="C28">
        <f t="shared" si="1"/>
        <v>0</v>
      </c>
      <c r="E28">
        <f>COUNTIFS(Data!$P$2:$P$66, "&lt;"&amp;'Time to prediction (2)'!$A28, Data!$D$2:$D$66, "AI")/COUNTIFS(Data!$P$2:$P$66, "&gt;0", Data!$D$2:$D$66, "AI")</f>
        <v>0.36363636363636365</v>
      </c>
      <c r="G28">
        <f>COUNTIFS(Data!$P$2:$P$66, "&lt;"&amp;'Time to prediction (2)'!$A28, Data!$H$2:$H$66, "&lt;2000")/COUNTIFS(Data!$P$2:$P$66, "&gt;0", Data!$H$2:$H$66, "&lt;2000")</f>
        <v>0.5</v>
      </c>
      <c r="H28">
        <f>COUNTIFS(Data!$P$2:$P$66, "&lt;"&amp;'Time to prediction (2)'!$A28, Data!$H$2:$H$66, "&gt;1999")/COUNTIFS(Data!$P$2:$P$66, "&gt;0", Data!$H$2:$H$66, "&gt;1999")</f>
        <v>0.375</v>
      </c>
      <c r="I28">
        <f t="shared" si="0"/>
        <v>0.125</v>
      </c>
      <c r="J28">
        <f t="shared" si="3"/>
        <v>0</v>
      </c>
      <c r="K28">
        <f t="shared" si="4"/>
        <v>0</v>
      </c>
    </row>
    <row r="29" spans="1:14">
      <c r="A29">
        <v>28</v>
      </c>
      <c r="B29">
        <f>COUNTIF(Data!$P$2:$P$66, "&lt;"&amp;'Time to prediction (2)'!$A29)/COUNT(Data!$P$2:$P$66)</f>
        <v>0.43103448275862066</v>
      </c>
      <c r="C29">
        <f t="shared" si="1"/>
        <v>1.7241379310344807E-2</v>
      </c>
      <c r="E29">
        <f>COUNTIFS(Data!$P$2:$P$66, "&lt;"&amp;'Time to prediction (2)'!$A29, Data!$D$2:$D$66, "AI")/COUNTIFS(Data!$P$2:$P$66, "&gt;0", Data!$D$2:$D$66, "AI")</f>
        <v>0.36363636363636365</v>
      </c>
      <c r="G29">
        <f>COUNTIFS(Data!$P$2:$P$66, "&lt;"&amp;'Time to prediction (2)'!$A29, Data!$H$2:$H$66, "&lt;2000")/COUNTIFS(Data!$P$2:$P$66, "&gt;0", Data!$H$2:$H$66, "&lt;2000")</f>
        <v>0.5</v>
      </c>
      <c r="H29">
        <f>COUNTIFS(Data!$P$2:$P$66, "&lt;"&amp;'Time to prediction (2)'!$A29, Data!$H$2:$H$66, "&gt;1999")/COUNTIFS(Data!$P$2:$P$66, "&gt;0", Data!$H$2:$H$66, "&gt;1999")</f>
        <v>0.4</v>
      </c>
      <c r="I29">
        <f t="shared" si="0"/>
        <v>9.9999999999999978E-2</v>
      </c>
      <c r="J29">
        <f t="shared" si="3"/>
        <v>0</v>
      </c>
      <c r="K29">
        <f t="shared" si="4"/>
        <v>2.5000000000000022E-2</v>
      </c>
    </row>
    <row r="30" spans="1:14">
      <c r="A30">
        <v>29</v>
      </c>
      <c r="B30">
        <f>COUNTIF(Data!$P$2:$P$66, "&lt;"&amp;'Time to prediction (2)'!$A30)/COUNT(Data!$P$2:$P$66)</f>
        <v>0.44827586206896552</v>
      </c>
      <c r="C30">
        <f t="shared" si="1"/>
        <v>1.7241379310344862E-2</v>
      </c>
      <c r="E30">
        <f>COUNTIFS(Data!$P$2:$P$66, "&lt;"&amp;'Time to prediction (2)'!$A30, Data!$D$2:$D$66, "AI")/COUNTIFS(Data!$P$2:$P$66, "&gt;0", Data!$D$2:$D$66, "AI")</f>
        <v>0.40909090909090912</v>
      </c>
      <c r="G30">
        <f>COUNTIFS(Data!$P$2:$P$66, "&lt;"&amp;'Time to prediction (2)'!$A30, Data!$H$2:$H$66, "&lt;2000")/COUNTIFS(Data!$P$2:$P$66, "&gt;0", Data!$H$2:$H$66, "&lt;2000")</f>
        <v>0.5</v>
      </c>
      <c r="H30">
        <f>COUNTIFS(Data!$P$2:$P$66, "&lt;"&amp;'Time to prediction (2)'!$A30, Data!$H$2:$H$66, "&gt;1999")/COUNTIFS(Data!$P$2:$P$66, "&gt;0", Data!$H$2:$H$66, "&gt;1999")</f>
        <v>0.42499999999999999</v>
      </c>
      <c r="I30">
        <f t="shared" si="0"/>
        <v>7.5000000000000011E-2</v>
      </c>
      <c r="J30">
        <f t="shared" si="3"/>
        <v>0</v>
      </c>
      <c r="K30">
        <f t="shared" si="4"/>
        <v>2.4999999999999967E-2</v>
      </c>
    </row>
    <row r="31" spans="1:14">
      <c r="A31">
        <v>30</v>
      </c>
      <c r="B31">
        <f>COUNTIF(Data!$P$2:$P$66, "&lt;"&amp;'Time to prediction (2)'!$A31)/COUNT(Data!$P$2:$P$66)</f>
        <v>0.46551724137931033</v>
      </c>
      <c r="C31">
        <f t="shared" si="1"/>
        <v>1.7241379310344807E-2</v>
      </c>
      <c r="E31">
        <f>COUNTIFS(Data!$P$2:$P$66, "&lt;"&amp;'Time to prediction (2)'!$A31, Data!$D$2:$D$66, "AI")/COUNTIFS(Data!$P$2:$P$66, "&gt;0", Data!$D$2:$D$66, "AI")</f>
        <v>0.40909090909090912</v>
      </c>
      <c r="G31">
        <f>COUNTIFS(Data!$P$2:$P$66, "&lt;"&amp;'Time to prediction (2)'!$A31, Data!$H$2:$H$66, "&lt;2000")/COUNTIFS(Data!$P$2:$P$66, "&gt;0", Data!$H$2:$H$66, "&lt;2000")</f>
        <v>0.5</v>
      </c>
      <c r="H31">
        <f>COUNTIFS(Data!$P$2:$P$66, "&lt;"&amp;'Time to prediction (2)'!$A31, Data!$H$2:$H$66, "&gt;1999")/COUNTIFS(Data!$P$2:$P$66, "&gt;0", Data!$H$2:$H$66, "&gt;1999")</f>
        <v>0.45</v>
      </c>
      <c r="I31">
        <f t="shared" si="0"/>
        <v>4.9999999999999989E-2</v>
      </c>
      <c r="J31">
        <f t="shared" si="3"/>
        <v>0</v>
      </c>
      <c r="K31">
        <f t="shared" si="4"/>
        <v>2.5000000000000022E-2</v>
      </c>
    </row>
    <row r="32" spans="1:14">
      <c r="A32">
        <v>31</v>
      </c>
      <c r="B32">
        <f>COUNTIF(Data!$P$2:$P$66, "&lt;"&amp;'Time to prediction (2)'!$A32)/COUNT(Data!$P$2:$P$66)</f>
        <v>0.51724137931034486</v>
      </c>
      <c r="C32">
        <f t="shared" si="1"/>
        <v>5.1724137931034531E-2</v>
      </c>
      <c r="E32">
        <f>COUNTIFS(Data!$P$2:$P$66, "&lt;"&amp;'Time to prediction (2)'!$A32, Data!$D$2:$D$66, "AI")/COUNTIFS(Data!$P$2:$P$66, "&gt;0", Data!$D$2:$D$66, "AI")</f>
        <v>0.45454545454545453</v>
      </c>
      <c r="G32">
        <f>COUNTIFS(Data!$P$2:$P$66, "&lt;"&amp;'Time to prediction (2)'!$A32, Data!$H$2:$H$66, "&lt;2000")/COUNTIFS(Data!$P$2:$P$66, "&gt;0", Data!$H$2:$H$66, "&lt;2000")</f>
        <v>0.5</v>
      </c>
      <c r="H32">
        <f>COUNTIFS(Data!$P$2:$P$66, "&lt;"&amp;'Time to prediction (2)'!$A32, Data!$H$2:$H$66, "&gt;1999")/COUNTIFS(Data!$P$2:$P$66, "&gt;0", Data!$H$2:$H$66, "&gt;1999")</f>
        <v>0.52500000000000002</v>
      </c>
      <c r="I32">
        <f t="shared" si="0"/>
        <v>2.5000000000000022E-2</v>
      </c>
      <c r="J32">
        <f t="shared" si="3"/>
        <v>0</v>
      </c>
      <c r="K32">
        <f t="shared" si="4"/>
        <v>7.5000000000000011E-2</v>
      </c>
    </row>
    <row r="33" spans="1:11">
      <c r="A33">
        <v>32</v>
      </c>
      <c r="B33">
        <f>COUNTIF(Data!$P$2:$P$66, "&lt;"&amp;'Time to prediction (2)'!$A33)/COUNT(Data!$P$2:$P$66)</f>
        <v>0.51724137931034486</v>
      </c>
      <c r="C33">
        <f t="shared" si="1"/>
        <v>0</v>
      </c>
      <c r="E33">
        <f>COUNTIFS(Data!$P$2:$P$66, "&lt;"&amp;'Time to prediction (2)'!$A33, Data!$D$2:$D$66, "AI")/COUNTIFS(Data!$P$2:$P$66, "&gt;0", Data!$D$2:$D$66, "AI")</f>
        <v>0.45454545454545453</v>
      </c>
      <c r="G33">
        <f>COUNTIFS(Data!$P$2:$P$66, "&lt;"&amp;'Time to prediction (2)'!$A33, Data!$H$2:$H$66, "&lt;2000")/COUNTIFS(Data!$P$2:$P$66, "&gt;0", Data!$H$2:$H$66, "&lt;2000")</f>
        <v>0.5</v>
      </c>
      <c r="H33">
        <f>COUNTIFS(Data!$P$2:$P$66, "&lt;"&amp;'Time to prediction (2)'!$A33, Data!$H$2:$H$66, "&gt;1999")/COUNTIFS(Data!$P$2:$P$66, "&gt;0", Data!$H$2:$H$66, "&gt;1999")</f>
        <v>0.52500000000000002</v>
      </c>
      <c r="I33">
        <f t="shared" si="0"/>
        <v>2.5000000000000022E-2</v>
      </c>
      <c r="J33">
        <f t="shared" si="3"/>
        <v>0</v>
      </c>
      <c r="K33">
        <f t="shared" si="4"/>
        <v>0</v>
      </c>
    </row>
    <row r="34" spans="1:11">
      <c r="A34">
        <v>33</v>
      </c>
      <c r="B34">
        <f>COUNTIF(Data!$P$2:$P$66, "&lt;"&amp;'Time to prediction (2)'!$A34)/COUNT(Data!$P$2:$P$66)</f>
        <v>0.51724137931034486</v>
      </c>
      <c r="C34">
        <f t="shared" si="1"/>
        <v>0</v>
      </c>
      <c r="E34">
        <f>COUNTIFS(Data!$P$2:$P$66, "&lt;"&amp;'Time to prediction (2)'!$A34, Data!$D$2:$D$66, "AI")/COUNTIFS(Data!$P$2:$P$66, "&gt;0", Data!$D$2:$D$66, "AI")</f>
        <v>0.45454545454545453</v>
      </c>
      <c r="G34">
        <f>COUNTIFS(Data!$P$2:$P$66, "&lt;"&amp;'Time to prediction (2)'!$A34, Data!$H$2:$H$66, "&lt;2000")/COUNTIFS(Data!$P$2:$P$66, "&gt;0", Data!$H$2:$H$66, "&lt;2000")</f>
        <v>0.5</v>
      </c>
      <c r="H34">
        <f>COUNTIFS(Data!$P$2:$P$66, "&lt;"&amp;'Time to prediction (2)'!$A34, Data!$H$2:$H$66, "&gt;1999")/COUNTIFS(Data!$P$2:$P$66, "&gt;0", Data!$H$2:$H$66, "&gt;1999")</f>
        <v>0.52500000000000002</v>
      </c>
      <c r="I34">
        <f t="shared" si="0"/>
        <v>2.5000000000000022E-2</v>
      </c>
      <c r="J34">
        <f t="shared" si="3"/>
        <v>0</v>
      </c>
      <c r="K34">
        <f t="shared" si="4"/>
        <v>0</v>
      </c>
    </row>
    <row r="35" spans="1:11">
      <c r="A35">
        <v>34</v>
      </c>
      <c r="B35">
        <f>COUNTIF(Data!$P$2:$P$66, "&lt;"&amp;'Time to prediction (2)'!$A35)/COUNT(Data!$P$2:$P$66)</f>
        <v>0.53448275862068961</v>
      </c>
      <c r="C35">
        <f t="shared" si="1"/>
        <v>1.7241379310344751E-2</v>
      </c>
      <c r="E35">
        <f>COUNTIFS(Data!$P$2:$P$66, "&lt;"&amp;'Time to prediction (2)'!$A35, Data!$D$2:$D$66, "AI")/COUNTIFS(Data!$P$2:$P$66, "&gt;0", Data!$D$2:$D$66, "AI")</f>
        <v>0.45454545454545453</v>
      </c>
      <c r="G35">
        <f>COUNTIFS(Data!$P$2:$P$66, "&lt;"&amp;'Time to prediction (2)'!$A35, Data!$H$2:$H$66, "&lt;2000")/COUNTIFS(Data!$P$2:$P$66, "&gt;0", Data!$H$2:$H$66, "&lt;2000")</f>
        <v>0.5</v>
      </c>
      <c r="H35">
        <f>COUNTIFS(Data!$P$2:$P$66, "&lt;"&amp;'Time to prediction (2)'!$A35, Data!$H$2:$H$66, "&gt;1999")/COUNTIFS(Data!$P$2:$P$66, "&gt;0", Data!$H$2:$H$66, "&gt;1999")</f>
        <v>0.55000000000000004</v>
      </c>
      <c r="I35">
        <f t="shared" si="0"/>
        <v>5.0000000000000044E-2</v>
      </c>
      <c r="J35">
        <f t="shared" si="3"/>
        <v>0</v>
      </c>
      <c r="K35">
        <f t="shared" si="4"/>
        <v>2.5000000000000022E-2</v>
      </c>
    </row>
    <row r="36" spans="1:11">
      <c r="A36">
        <v>35</v>
      </c>
      <c r="B36">
        <f>COUNTIF(Data!$P$2:$P$66, "&lt;"&amp;'Time to prediction (2)'!$A36)/COUNT(Data!$P$2:$P$66)</f>
        <v>0.53448275862068961</v>
      </c>
      <c r="C36">
        <f t="shared" si="1"/>
        <v>0</v>
      </c>
      <c r="E36">
        <f>COUNTIFS(Data!$P$2:$P$66, "&lt;"&amp;'Time to prediction (2)'!$A36, Data!$D$2:$D$66, "AI")/COUNTIFS(Data!$P$2:$P$66, "&gt;0", Data!$D$2:$D$66, "AI")</f>
        <v>0.45454545454545453</v>
      </c>
      <c r="G36">
        <f>COUNTIFS(Data!$P$2:$P$66, "&lt;"&amp;'Time to prediction (2)'!$A36, Data!$H$2:$H$66, "&lt;2000")/COUNTIFS(Data!$P$2:$P$66, "&gt;0", Data!$H$2:$H$66, "&lt;2000")</f>
        <v>0.5</v>
      </c>
      <c r="H36">
        <f>COUNTIFS(Data!$P$2:$P$66, "&lt;"&amp;'Time to prediction (2)'!$A36, Data!$H$2:$H$66, "&gt;1999")/COUNTIFS(Data!$P$2:$P$66, "&gt;0", Data!$H$2:$H$66, "&gt;1999")</f>
        <v>0.55000000000000004</v>
      </c>
      <c r="I36">
        <f t="shared" si="0"/>
        <v>5.0000000000000044E-2</v>
      </c>
      <c r="J36">
        <f t="shared" si="3"/>
        <v>0</v>
      </c>
      <c r="K36">
        <f t="shared" si="4"/>
        <v>0</v>
      </c>
    </row>
    <row r="37" spans="1:11">
      <c r="A37">
        <v>36</v>
      </c>
      <c r="B37">
        <f>COUNTIF(Data!$P$2:$P$66, "&lt;"&amp;'Time to prediction (2)'!$A37)/COUNT(Data!$P$2:$P$66)</f>
        <v>0.55172413793103448</v>
      </c>
      <c r="C37">
        <f t="shared" si="1"/>
        <v>1.7241379310344862E-2</v>
      </c>
      <c r="E37">
        <f>COUNTIFS(Data!$P$2:$P$66, "&lt;"&amp;'Time to prediction (2)'!$A37, Data!$D$2:$D$66, "AI")/COUNTIFS(Data!$P$2:$P$66, "&gt;0", Data!$D$2:$D$66, "AI")</f>
        <v>0.45454545454545453</v>
      </c>
      <c r="G37">
        <f>COUNTIFS(Data!$P$2:$P$66, "&lt;"&amp;'Time to prediction (2)'!$A37, Data!$H$2:$H$66, "&lt;2000")/COUNTIFS(Data!$P$2:$P$66, "&gt;0", Data!$H$2:$H$66, "&lt;2000")</f>
        <v>0.55555555555555558</v>
      </c>
      <c r="H37">
        <f>COUNTIFS(Data!$P$2:$P$66, "&lt;"&amp;'Time to prediction (2)'!$A37, Data!$H$2:$H$66, "&gt;1999")/COUNTIFS(Data!$P$2:$P$66, "&gt;0", Data!$H$2:$H$66, "&gt;1999")</f>
        <v>0.55000000000000004</v>
      </c>
      <c r="I37">
        <f t="shared" si="0"/>
        <v>5.5555555555555358E-3</v>
      </c>
      <c r="J37">
        <f t="shared" si="3"/>
        <v>5.555555555555558E-2</v>
      </c>
      <c r="K37">
        <f t="shared" si="4"/>
        <v>0</v>
      </c>
    </row>
    <row r="38" spans="1:11">
      <c r="A38">
        <v>37</v>
      </c>
      <c r="B38">
        <f>COUNTIF(Data!$P$2:$P$66, "&lt;"&amp;'Time to prediction (2)'!$A38)/COUNT(Data!$P$2:$P$66)</f>
        <v>0.55172413793103448</v>
      </c>
      <c r="C38">
        <f t="shared" si="1"/>
        <v>0</v>
      </c>
      <c r="E38">
        <f>COUNTIFS(Data!$P$2:$P$66, "&lt;"&amp;'Time to prediction (2)'!$A38, Data!$D$2:$D$66, "AI")/COUNTIFS(Data!$P$2:$P$66, "&gt;0", Data!$D$2:$D$66, "AI")</f>
        <v>0.45454545454545453</v>
      </c>
      <c r="G38">
        <f>COUNTIFS(Data!$P$2:$P$66, "&lt;"&amp;'Time to prediction (2)'!$A38, Data!$H$2:$H$66, "&lt;2000")/COUNTIFS(Data!$P$2:$P$66, "&gt;0", Data!$H$2:$H$66, "&lt;2000")</f>
        <v>0.55555555555555558</v>
      </c>
      <c r="H38">
        <f>COUNTIFS(Data!$P$2:$P$66, "&lt;"&amp;'Time to prediction (2)'!$A38, Data!$H$2:$H$66, "&gt;1999")/COUNTIFS(Data!$P$2:$P$66, "&gt;0", Data!$H$2:$H$66, "&gt;1999")</f>
        <v>0.55000000000000004</v>
      </c>
      <c r="I38">
        <f t="shared" si="0"/>
        <v>5.5555555555555358E-3</v>
      </c>
      <c r="J38">
        <f t="shared" si="3"/>
        <v>0</v>
      </c>
      <c r="K38">
        <f t="shared" si="4"/>
        <v>0</v>
      </c>
    </row>
    <row r="39" spans="1:11">
      <c r="A39">
        <v>38</v>
      </c>
      <c r="B39">
        <f>COUNTIF(Data!$P$2:$P$66, "&lt;"&amp;'Time to prediction (2)'!$A39)/COUNT(Data!$P$2:$P$66)</f>
        <v>0.56896551724137934</v>
      </c>
      <c r="C39">
        <f t="shared" si="1"/>
        <v>1.7241379310344862E-2</v>
      </c>
      <c r="E39">
        <f>COUNTIFS(Data!$P$2:$P$66, "&lt;"&amp;'Time to prediction (2)'!$A39, Data!$D$2:$D$66, "AI")/COUNTIFS(Data!$P$2:$P$66, "&gt;0", Data!$D$2:$D$66, "AI")</f>
        <v>0.45454545454545453</v>
      </c>
      <c r="G39">
        <f>COUNTIFS(Data!$P$2:$P$66, "&lt;"&amp;'Time to prediction (2)'!$A39, Data!$H$2:$H$66, "&lt;2000")/COUNTIFS(Data!$P$2:$P$66, "&gt;0", Data!$H$2:$H$66, "&lt;2000")</f>
        <v>0.61111111111111116</v>
      </c>
      <c r="H39">
        <f>COUNTIFS(Data!$P$2:$P$66, "&lt;"&amp;'Time to prediction (2)'!$A39, Data!$H$2:$H$66, "&gt;1999")/COUNTIFS(Data!$P$2:$P$66, "&gt;0", Data!$H$2:$H$66, "&gt;1999")</f>
        <v>0.55000000000000004</v>
      </c>
      <c r="I39">
        <f t="shared" si="0"/>
        <v>6.1111111111111116E-2</v>
      </c>
      <c r="J39">
        <f t="shared" si="3"/>
        <v>5.555555555555558E-2</v>
      </c>
      <c r="K39">
        <f t="shared" si="4"/>
        <v>0</v>
      </c>
    </row>
    <row r="40" spans="1:11">
      <c r="A40">
        <v>39</v>
      </c>
      <c r="B40">
        <f>COUNTIF(Data!$P$2:$P$66, "&lt;"&amp;'Time to prediction (2)'!$A40)/COUNT(Data!$P$2:$P$66)</f>
        <v>0.58620689655172409</v>
      </c>
      <c r="C40">
        <f t="shared" si="1"/>
        <v>1.7241379310344751E-2</v>
      </c>
      <c r="E40">
        <f>COUNTIFS(Data!$P$2:$P$66, "&lt;"&amp;'Time to prediction (2)'!$A40, Data!$D$2:$D$66, "AI")/COUNTIFS(Data!$P$2:$P$66, "&gt;0", Data!$D$2:$D$66, "AI")</f>
        <v>0.5</v>
      </c>
      <c r="G40">
        <f>COUNTIFS(Data!$P$2:$P$66, "&lt;"&amp;'Time to prediction (2)'!$A40, Data!$H$2:$H$66, "&lt;2000")/COUNTIFS(Data!$P$2:$P$66, "&gt;0", Data!$H$2:$H$66, "&lt;2000")</f>
        <v>0.61111111111111116</v>
      </c>
      <c r="H40">
        <f>COUNTIFS(Data!$P$2:$P$66, "&lt;"&amp;'Time to prediction (2)'!$A40, Data!$H$2:$H$66, "&gt;1999")/COUNTIFS(Data!$P$2:$P$66, "&gt;0", Data!$H$2:$H$66, "&gt;1999")</f>
        <v>0.57499999999999996</v>
      </c>
      <c r="I40">
        <f t="shared" si="0"/>
        <v>3.6111111111111205E-2</v>
      </c>
      <c r="J40">
        <f t="shared" si="3"/>
        <v>0</v>
      </c>
      <c r="K40">
        <f t="shared" si="4"/>
        <v>2.4999999999999911E-2</v>
      </c>
    </row>
    <row r="41" spans="1:11">
      <c r="A41">
        <v>40</v>
      </c>
      <c r="B41">
        <f>COUNTIF(Data!$P$2:$P$66, "&lt;"&amp;'Time to prediction (2)'!$A41)/COUNT(Data!$P$2:$P$66)</f>
        <v>0.58620689655172409</v>
      </c>
      <c r="C41">
        <f t="shared" si="1"/>
        <v>0</v>
      </c>
      <c r="E41">
        <f>COUNTIFS(Data!$P$2:$P$66, "&lt;"&amp;'Time to prediction (2)'!$A41, Data!$D$2:$D$66, "AI")/COUNTIFS(Data!$P$2:$P$66, "&gt;0", Data!$D$2:$D$66, "AI")</f>
        <v>0.5</v>
      </c>
      <c r="G41">
        <f>COUNTIFS(Data!$P$2:$P$66, "&lt;"&amp;'Time to prediction (2)'!$A41, Data!$H$2:$H$66, "&lt;2000")/COUNTIFS(Data!$P$2:$P$66, "&gt;0", Data!$H$2:$H$66, "&lt;2000")</f>
        <v>0.61111111111111116</v>
      </c>
      <c r="H41">
        <f>COUNTIFS(Data!$P$2:$P$66, "&lt;"&amp;'Time to prediction (2)'!$A41, Data!$H$2:$H$66, "&gt;1999")/COUNTIFS(Data!$P$2:$P$66, "&gt;0", Data!$H$2:$H$66, "&gt;1999")</f>
        <v>0.57499999999999996</v>
      </c>
      <c r="I41">
        <f t="shared" si="0"/>
        <v>3.6111111111111205E-2</v>
      </c>
      <c r="J41">
        <f t="shared" si="3"/>
        <v>0</v>
      </c>
      <c r="K41">
        <f t="shared" si="4"/>
        <v>0</v>
      </c>
    </row>
    <row r="42" spans="1:11">
      <c r="A42">
        <v>41</v>
      </c>
      <c r="B42">
        <f>COUNTIF(Data!$P$2:$P$66, "&lt;"&amp;'Time to prediction (2)'!$A42)/COUNT(Data!$P$2:$P$66)</f>
        <v>0.65517241379310343</v>
      </c>
      <c r="C42">
        <f t="shared" si="1"/>
        <v>6.8965517241379337E-2</v>
      </c>
      <c r="E42">
        <f>COUNTIFS(Data!$P$2:$P$66, "&lt;"&amp;'Time to prediction (2)'!$A42, Data!$D$2:$D$66, "AI")/COUNTIFS(Data!$P$2:$P$66, "&gt;0", Data!$D$2:$D$66, "AI")</f>
        <v>0.63636363636363635</v>
      </c>
      <c r="G42">
        <f>COUNTIFS(Data!$P$2:$P$66, "&lt;"&amp;'Time to prediction (2)'!$A42, Data!$H$2:$H$66, "&lt;2000")/COUNTIFS(Data!$P$2:$P$66, "&gt;0", Data!$H$2:$H$66, "&lt;2000")</f>
        <v>0.72222222222222221</v>
      </c>
      <c r="H42">
        <f>COUNTIFS(Data!$P$2:$P$66, "&lt;"&amp;'Time to prediction (2)'!$A42, Data!$H$2:$H$66, "&gt;1999")/COUNTIFS(Data!$P$2:$P$66, "&gt;0", Data!$H$2:$H$66, "&gt;1999")</f>
        <v>0.625</v>
      </c>
      <c r="I42">
        <f t="shared" si="0"/>
        <v>9.722222222222221E-2</v>
      </c>
      <c r="J42">
        <f t="shared" si="3"/>
        <v>0.11111111111111105</v>
      </c>
      <c r="K42">
        <f t="shared" si="4"/>
        <v>5.0000000000000044E-2</v>
      </c>
    </row>
    <row r="43" spans="1:11">
      <c r="A43">
        <v>42</v>
      </c>
      <c r="B43">
        <f>COUNTIF(Data!$P$2:$P$66, "&lt;"&amp;'Time to prediction (2)'!$A43)/COUNT(Data!$P$2:$P$66)</f>
        <v>0.67241379310344829</v>
      </c>
      <c r="C43">
        <f t="shared" si="1"/>
        <v>1.7241379310344862E-2</v>
      </c>
      <c r="E43">
        <f>COUNTIFS(Data!$P$2:$P$66, "&lt;"&amp;'Time to prediction (2)'!$A43, Data!$D$2:$D$66, "AI")/COUNTIFS(Data!$P$2:$P$66, "&gt;0", Data!$D$2:$D$66, "AI")</f>
        <v>0.63636363636363635</v>
      </c>
      <c r="G43">
        <f>COUNTIFS(Data!$P$2:$P$66, "&lt;"&amp;'Time to prediction (2)'!$A43, Data!$H$2:$H$66, "&lt;2000")/COUNTIFS(Data!$P$2:$P$66, "&gt;0", Data!$H$2:$H$66, "&lt;2000")</f>
        <v>0.77777777777777779</v>
      </c>
      <c r="H43">
        <f>COUNTIFS(Data!$P$2:$P$66, "&lt;"&amp;'Time to prediction (2)'!$A43, Data!$H$2:$H$66, "&gt;1999")/COUNTIFS(Data!$P$2:$P$66, "&gt;0", Data!$H$2:$H$66, "&gt;1999")</f>
        <v>0.625</v>
      </c>
      <c r="I43">
        <f t="shared" si="0"/>
        <v>0.15277777777777779</v>
      </c>
      <c r="J43">
        <f t="shared" si="3"/>
        <v>5.555555555555558E-2</v>
      </c>
      <c r="K43">
        <f t="shared" si="4"/>
        <v>0</v>
      </c>
    </row>
    <row r="44" spans="1:11">
      <c r="A44">
        <v>43</v>
      </c>
      <c r="B44">
        <f>COUNTIF(Data!$P$2:$P$66, "&lt;"&amp;'Time to prediction (2)'!$A44)/COUNT(Data!$P$2:$P$66)</f>
        <v>0.67241379310344829</v>
      </c>
      <c r="C44">
        <f t="shared" si="1"/>
        <v>0</v>
      </c>
      <c r="E44">
        <f>COUNTIFS(Data!$P$2:$P$66, "&lt;"&amp;'Time to prediction (2)'!$A44, Data!$D$2:$D$66, "AI")/COUNTIFS(Data!$P$2:$P$66, "&gt;0", Data!$D$2:$D$66, "AI")</f>
        <v>0.63636363636363635</v>
      </c>
      <c r="G44">
        <f>COUNTIFS(Data!$P$2:$P$66, "&lt;"&amp;'Time to prediction (2)'!$A44, Data!$H$2:$H$66, "&lt;2000")/COUNTIFS(Data!$P$2:$P$66, "&gt;0", Data!$H$2:$H$66, "&lt;2000")</f>
        <v>0.77777777777777779</v>
      </c>
      <c r="H44">
        <f>COUNTIFS(Data!$P$2:$P$66, "&lt;"&amp;'Time to prediction (2)'!$A44, Data!$H$2:$H$66, "&gt;1999")/COUNTIFS(Data!$P$2:$P$66, "&gt;0", Data!$H$2:$H$66, "&gt;1999")</f>
        <v>0.625</v>
      </c>
      <c r="I44">
        <f t="shared" si="0"/>
        <v>0.15277777777777779</v>
      </c>
      <c r="J44">
        <f t="shared" si="3"/>
        <v>0</v>
      </c>
      <c r="K44">
        <f t="shared" si="4"/>
        <v>0</v>
      </c>
    </row>
    <row r="45" spans="1:11">
      <c r="A45">
        <v>44</v>
      </c>
      <c r="B45">
        <f>COUNTIF(Data!$P$2:$P$66, "&lt;"&amp;'Time to prediction (2)'!$A45)/COUNT(Data!$P$2:$P$66)</f>
        <v>0.67241379310344829</v>
      </c>
      <c r="C45">
        <f t="shared" si="1"/>
        <v>0</v>
      </c>
      <c r="E45">
        <f>COUNTIFS(Data!$P$2:$P$66, "&lt;"&amp;'Time to prediction (2)'!$A45, Data!$D$2:$D$66, "AI")/COUNTIFS(Data!$P$2:$P$66, "&gt;0", Data!$D$2:$D$66, "AI")</f>
        <v>0.63636363636363635</v>
      </c>
      <c r="G45">
        <f>COUNTIFS(Data!$P$2:$P$66, "&lt;"&amp;'Time to prediction (2)'!$A45, Data!$H$2:$H$66, "&lt;2000")/COUNTIFS(Data!$P$2:$P$66, "&gt;0", Data!$H$2:$H$66, "&lt;2000")</f>
        <v>0.77777777777777779</v>
      </c>
      <c r="H45">
        <f>COUNTIFS(Data!$P$2:$P$66, "&lt;"&amp;'Time to prediction (2)'!$A45, Data!$H$2:$H$66, "&gt;1999")/COUNTIFS(Data!$P$2:$P$66, "&gt;0", Data!$H$2:$H$66, "&gt;1999")</f>
        <v>0.625</v>
      </c>
      <c r="I45">
        <f t="shared" si="0"/>
        <v>0.15277777777777779</v>
      </c>
      <c r="J45">
        <f t="shared" si="3"/>
        <v>0</v>
      </c>
      <c r="K45">
        <f t="shared" si="4"/>
        <v>0</v>
      </c>
    </row>
    <row r="46" spans="1:11">
      <c r="A46">
        <v>45</v>
      </c>
      <c r="B46">
        <f>COUNTIF(Data!$P$2:$P$66, "&lt;"&amp;'Time to prediction (2)'!$A46)/COUNT(Data!$P$2:$P$66)</f>
        <v>0.67241379310344829</v>
      </c>
      <c r="C46">
        <f t="shared" si="1"/>
        <v>0</v>
      </c>
      <c r="E46">
        <f>COUNTIFS(Data!$P$2:$P$66, "&lt;"&amp;'Time to prediction (2)'!$A46, Data!$D$2:$D$66, "AI")/COUNTIFS(Data!$P$2:$P$66, "&gt;0", Data!$D$2:$D$66, "AI")</f>
        <v>0.63636363636363635</v>
      </c>
      <c r="G46">
        <f>COUNTIFS(Data!$P$2:$P$66, "&lt;"&amp;'Time to prediction (2)'!$A46, Data!$H$2:$H$66, "&lt;2000")/COUNTIFS(Data!$P$2:$P$66, "&gt;0", Data!$H$2:$H$66, "&lt;2000")</f>
        <v>0.77777777777777779</v>
      </c>
      <c r="H46">
        <f>COUNTIFS(Data!$P$2:$P$66, "&lt;"&amp;'Time to prediction (2)'!$A46, Data!$H$2:$H$66, "&gt;1999")/COUNTIFS(Data!$P$2:$P$66, "&gt;0", Data!$H$2:$H$66, "&gt;1999")</f>
        <v>0.625</v>
      </c>
      <c r="I46">
        <f t="shared" si="0"/>
        <v>0.15277777777777779</v>
      </c>
      <c r="J46">
        <f t="shared" si="3"/>
        <v>0</v>
      </c>
      <c r="K46">
        <f t="shared" si="4"/>
        <v>0</v>
      </c>
    </row>
    <row r="47" spans="1:11">
      <c r="A47">
        <v>46</v>
      </c>
      <c r="B47">
        <f>COUNTIF(Data!$P$2:$P$66, "&lt;"&amp;'Time to prediction (2)'!$A47)/COUNT(Data!$P$2:$P$66)</f>
        <v>0.67241379310344829</v>
      </c>
      <c r="C47">
        <f t="shared" si="1"/>
        <v>0</v>
      </c>
      <c r="E47">
        <f>COUNTIFS(Data!$P$2:$P$66, "&lt;"&amp;'Time to prediction (2)'!$A47, Data!$D$2:$D$66, "AI")/COUNTIFS(Data!$P$2:$P$66, "&gt;0", Data!$D$2:$D$66, "AI")</f>
        <v>0.63636363636363635</v>
      </c>
      <c r="G47">
        <f>COUNTIFS(Data!$P$2:$P$66, "&lt;"&amp;'Time to prediction (2)'!$A47, Data!$H$2:$H$66, "&lt;2000")/COUNTIFS(Data!$P$2:$P$66, "&gt;0", Data!$H$2:$H$66, "&lt;2000")</f>
        <v>0.77777777777777779</v>
      </c>
      <c r="H47">
        <f>COUNTIFS(Data!$P$2:$P$66, "&lt;"&amp;'Time to prediction (2)'!$A47, Data!$H$2:$H$66, "&gt;1999")/COUNTIFS(Data!$P$2:$P$66, "&gt;0", Data!$H$2:$H$66, "&gt;1999")</f>
        <v>0.625</v>
      </c>
      <c r="I47">
        <f t="shared" si="0"/>
        <v>0.15277777777777779</v>
      </c>
      <c r="J47">
        <f t="shared" si="3"/>
        <v>0</v>
      </c>
      <c r="K47">
        <f t="shared" si="4"/>
        <v>0</v>
      </c>
    </row>
    <row r="48" spans="1:11">
      <c r="A48">
        <v>47</v>
      </c>
      <c r="B48">
        <f>COUNTIF(Data!$P$2:$P$66, "&lt;"&amp;'Time to prediction (2)'!$A48)/COUNT(Data!$P$2:$P$66)</f>
        <v>0.68965517241379315</v>
      </c>
      <c r="C48">
        <f t="shared" si="1"/>
        <v>1.7241379310344862E-2</v>
      </c>
      <c r="E48">
        <f>COUNTIFS(Data!$P$2:$P$66, "&lt;"&amp;'Time to prediction (2)'!$A48, Data!$D$2:$D$66, "AI")/COUNTIFS(Data!$P$2:$P$66, "&gt;0", Data!$D$2:$D$66, "AI")</f>
        <v>0.68181818181818177</v>
      </c>
      <c r="G48">
        <f>COUNTIFS(Data!$P$2:$P$66, "&lt;"&amp;'Time to prediction (2)'!$A48, Data!$H$2:$H$66, "&lt;2000")/COUNTIFS(Data!$P$2:$P$66, "&gt;0", Data!$H$2:$H$66, "&lt;2000")</f>
        <v>0.77777777777777779</v>
      </c>
      <c r="H48">
        <f>COUNTIFS(Data!$P$2:$P$66, "&lt;"&amp;'Time to prediction (2)'!$A48, Data!$H$2:$H$66, "&gt;1999")/COUNTIFS(Data!$P$2:$P$66, "&gt;0", Data!$H$2:$H$66, "&gt;1999")</f>
        <v>0.65</v>
      </c>
      <c r="I48">
        <f t="shared" si="0"/>
        <v>0.12777777777777777</v>
      </c>
      <c r="J48">
        <f t="shared" si="3"/>
        <v>0</v>
      </c>
      <c r="K48">
        <f t="shared" si="4"/>
        <v>2.5000000000000022E-2</v>
      </c>
    </row>
    <row r="49" spans="1:11">
      <c r="A49">
        <v>48</v>
      </c>
      <c r="B49">
        <f>COUNTIF(Data!$P$2:$P$66, "&lt;"&amp;'Time to prediction (2)'!$A49)/COUNT(Data!$P$2:$P$66)</f>
        <v>0.68965517241379315</v>
      </c>
      <c r="C49">
        <f t="shared" si="1"/>
        <v>0</v>
      </c>
      <c r="E49">
        <f>COUNTIFS(Data!$P$2:$P$66, "&lt;"&amp;'Time to prediction (2)'!$A49, Data!$D$2:$D$66, "AI")/COUNTIFS(Data!$P$2:$P$66, "&gt;0", Data!$D$2:$D$66, "AI")</f>
        <v>0.68181818181818177</v>
      </c>
      <c r="G49">
        <f>COUNTIFS(Data!$P$2:$P$66, "&lt;"&amp;'Time to prediction (2)'!$A49, Data!$H$2:$H$66, "&lt;2000")/COUNTIFS(Data!$P$2:$P$66, "&gt;0", Data!$H$2:$H$66, "&lt;2000")</f>
        <v>0.77777777777777779</v>
      </c>
      <c r="H49">
        <f>COUNTIFS(Data!$P$2:$P$66, "&lt;"&amp;'Time to prediction (2)'!$A49, Data!$H$2:$H$66, "&gt;1999")/COUNTIFS(Data!$P$2:$P$66, "&gt;0", Data!$H$2:$H$66, "&gt;1999")</f>
        <v>0.65</v>
      </c>
      <c r="I49">
        <f t="shared" si="0"/>
        <v>0.12777777777777777</v>
      </c>
      <c r="J49">
        <f t="shared" si="3"/>
        <v>0</v>
      </c>
      <c r="K49">
        <f t="shared" si="4"/>
        <v>0</v>
      </c>
    </row>
    <row r="50" spans="1:11">
      <c r="A50">
        <v>49</v>
      </c>
      <c r="B50">
        <f>COUNTIF(Data!$P$2:$P$66, "&lt;"&amp;'Time to prediction (2)'!$A50)/COUNT(Data!$P$2:$P$66)</f>
        <v>0.68965517241379315</v>
      </c>
      <c r="C50">
        <f t="shared" si="1"/>
        <v>0</v>
      </c>
      <c r="E50">
        <f>COUNTIFS(Data!$P$2:$P$66, "&lt;"&amp;'Time to prediction (2)'!$A50, Data!$D$2:$D$66, "AI")/COUNTIFS(Data!$P$2:$P$66, "&gt;0", Data!$D$2:$D$66, "AI")</f>
        <v>0.68181818181818177</v>
      </c>
      <c r="G50">
        <f>COUNTIFS(Data!$P$2:$P$66, "&lt;"&amp;'Time to prediction (2)'!$A50, Data!$H$2:$H$66, "&lt;2000")/COUNTIFS(Data!$P$2:$P$66, "&gt;0", Data!$H$2:$H$66, "&lt;2000")</f>
        <v>0.77777777777777779</v>
      </c>
      <c r="H50">
        <f>COUNTIFS(Data!$P$2:$P$66, "&lt;"&amp;'Time to prediction (2)'!$A50, Data!$H$2:$H$66, "&gt;1999")/COUNTIFS(Data!$P$2:$P$66, "&gt;0", Data!$H$2:$H$66, "&gt;1999")</f>
        <v>0.65</v>
      </c>
      <c r="I50">
        <f t="shared" si="0"/>
        <v>0.12777777777777777</v>
      </c>
      <c r="J50">
        <f t="shared" si="3"/>
        <v>0</v>
      </c>
      <c r="K50">
        <f t="shared" si="4"/>
        <v>0</v>
      </c>
    </row>
    <row r="51" spans="1:11">
      <c r="A51">
        <v>50</v>
      </c>
      <c r="B51">
        <f>COUNTIF(Data!$P$2:$P$66, "&lt;"&amp;'Time to prediction (2)'!$A51)/COUNT(Data!$P$2:$P$66)</f>
        <v>0.68965517241379315</v>
      </c>
      <c r="C51">
        <f t="shared" si="1"/>
        <v>0</v>
      </c>
      <c r="E51">
        <f>COUNTIFS(Data!$P$2:$P$66, "&lt;"&amp;'Time to prediction (2)'!$A51, Data!$D$2:$D$66, "AI")/COUNTIFS(Data!$P$2:$P$66, "&gt;0", Data!$D$2:$D$66, "AI")</f>
        <v>0.68181818181818177</v>
      </c>
      <c r="G51">
        <f>COUNTIFS(Data!$P$2:$P$66, "&lt;"&amp;'Time to prediction (2)'!$A51, Data!$H$2:$H$66, "&lt;2000")/COUNTIFS(Data!$P$2:$P$66, "&gt;0", Data!$H$2:$H$66, "&lt;2000")</f>
        <v>0.77777777777777779</v>
      </c>
      <c r="H51">
        <f>COUNTIFS(Data!$P$2:$P$66, "&lt;"&amp;'Time to prediction (2)'!$A51, Data!$H$2:$H$66, "&gt;1999")/COUNTIFS(Data!$P$2:$P$66, "&gt;0", Data!$H$2:$H$66, "&gt;1999")</f>
        <v>0.65</v>
      </c>
      <c r="I51">
        <f t="shared" si="0"/>
        <v>0.12777777777777777</v>
      </c>
      <c r="J51">
        <f t="shared" si="3"/>
        <v>0</v>
      </c>
      <c r="K51">
        <f t="shared" si="4"/>
        <v>0</v>
      </c>
    </row>
    <row r="52" spans="1:11">
      <c r="A52">
        <v>51</v>
      </c>
      <c r="B52">
        <f>COUNTIF(Data!$P$2:$P$66, "&lt;"&amp;'Time to prediction (2)'!$A52)/COUNT(Data!$P$2:$P$66)</f>
        <v>0.72413793103448276</v>
      </c>
      <c r="C52">
        <f t="shared" si="1"/>
        <v>3.4482758620689613E-2</v>
      </c>
      <c r="E52">
        <f>COUNTIFS(Data!$P$2:$P$66, "&lt;"&amp;'Time to prediction (2)'!$A52, Data!$D$2:$D$66, "AI")/COUNTIFS(Data!$P$2:$P$66, "&gt;0", Data!$D$2:$D$66, "AI")</f>
        <v>0.72727272727272729</v>
      </c>
      <c r="G52">
        <f>COUNTIFS(Data!$P$2:$P$66, "&lt;"&amp;'Time to prediction (2)'!$A52, Data!$H$2:$H$66, "&lt;2000")/COUNTIFS(Data!$P$2:$P$66, "&gt;0", Data!$H$2:$H$66, "&lt;2000")</f>
        <v>0.77777777777777779</v>
      </c>
      <c r="H52">
        <f>COUNTIFS(Data!$P$2:$P$66, "&lt;"&amp;'Time to prediction (2)'!$A52, Data!$H$2:$H$66, "&gt;1999")/COUNTIFS(Data!$P$2:$P$66, "&gt;0", Data!$H$2:$H$66, "&gt;1999")</f>
        <v>0.7</v>
      </c>
      <c r="I52">
        <f t="shared" si="0"/>
        <v>7.7777777777777835E-2</v>
      </c>
      <c r="J52">
        <f t="shared" si="3"/>
        <v>0</v>
      </c>
      <c r="K52">
        <f t="shared" si="4"/>
        <v>4.9999999999999933E-2</v>
      </c>
    </row>
    <row r="53" spans="1:11">
      <c r="A53">
        <v>52</v>
      </c>
      <c r="B53">
        <f>COUNTIF(Data!$P$2:$P$66, "&lt;"&amp;'Time to prediction (2)'!$A53)/COUNT(Data!$P$2:$P$66)</f>
        <v>0.74137931034482762</v>
      </c>
      <c r="C53">
        <f t="shared" si="1"/>
        <v>1.7241379310344862E-2</v>
      </c>
      <c r="E53">
        <f>COUNTIFS(Data!$P$2:$P$66, "&lt;"&amp;'Time to prediction (2)'!$A53, Data!$D$2:$D$66, "AI")/COUNTIFS(Data!$P$2:$P$66, "&gt;0", Data!$D$2:$D$66, "AI")</f>
        <v>0.77272727272727271</v>
      </c>
      <c r="G53">
        <f>COUNTIFS(Data!$P$2:$P$66, "&lt;"&amp;'Time to prediction (2)'!$A53, Data!$H$2:$H$66, "&lt;2000")/COUNTIFS(Data!$P$2:$P$66, "&gt;0", Data!$H$2:$H$66, "&lt;2000")</f>
        <v>0.77777777777777779</v>
      </c>
      <c r="H53">
        <f>COUNTIFS(Data!$P$2:$P$66, "&lt;"&amp;'Time to prediction (2)'!$A53, Data!$H$2:$H$66, "&gt;1999")/COUNTIFS(Data!$P$2:$P$66, "&gt;0", Data!$H$2:$H$66, "&gt;1999")</f>
        <v>0.72499999999999998</v>
      </c>
      <c r="I53">
        <f t="shared" si="0"/>
        <v>5.2777777777777812E-2</v>
      </c>
      <c r="J53">
        <f t="shared" si="3"/>
        <v>0</v>
      </c>
      <c r="K53">
        <f t="shared" si="4"/>
        <v>2.5000000000000022E-2</v>
      </c>
    </row>
    <row r="54" spans="1:11">
      <c r="A54">
        <v>53</v>
      </c>
      <c r="B54">
        <f>COUNTIF(Data!$P$2:$P$66, "&lt;"&amp;'Time to prediction (2)'!$A54)/COUNT(Data!$P$2:$P$66)</f>
        <v>0.74137931034482762</v>
      </c>
      <c r="C54">
        <f t="shared" si="1"/>
        <v>0</v>
      </c>
      <c r="E54">
        <f>COUNTIFS(Data!$P$2:$P$66, "&lt;"&amp;'Time to prediction (2)'!$A54, Data!$D$2:$D$66, "AI")/COUNTIFS(Data!$P$2:$P$66, "&gt;0", Data!$D$2:$D$66, "AI")</f>
        <v>0.77272727272727271</v>
      </c>
      <c r="G54">
        <f>COUNTIFS(Data!$P$2:$P$66, "&lt;"&amp;'Time to prediction (2)'!$A54, Data!$H$2:$H$66, "&lt;2000")/COUNTIFS(Data!$P$2:$P$66, "&gt;0", Data!$H$2:$H$66, "&lt;2000")</f>
        <v>0.77777777777777779</v>
      </c>
      <c r="H54">
        <f>COUNTIFS(Data!$P$2:$P$66, "&lt;"&amp;'Time to prediction (2)'!$A54, Data!$H$2:$H$66, "&gt;1999")/COUNTIFS(Data!$P$2:$P$66, "&gt;0", Data!$H$2:$H$66, "&gt;1999")</f>
        <v>0.72499999999999998</v>
      </c>
      <c r="I54">
        <f t="shared" si="0"/>
        <v>5.2777777777777812E-2</v>
      </c>
      <c r="J54">
        <f t="shared" si="3"/>
        <v>0</v>
      </c>
      <c r="K54">
        <f t="shared" si="4"/>
        <v>0</v>
      </c>
    </row>
    <row r="55" spans="1:11">
      <c r="A55">
        <v>54</v>
      </c>
      <c r="B55">
        <f>COUNTIF(Data!$P$2:$P$66, "&lt;"&amp;'Time to prediction (2)'!$A55)/COUNT(Data!$P$2:$P$66)</f>
        <v>0.74137931034482762</v>
      </c>
      <c r="C55">
        <f t="shared" si="1"/>
        <v>0</v>
      </c>
      <c r="E55">
        <f>COUNTIFS(Data!$P$2:$P$66, "&lt;"&amp;'Time to prediction (2)'!$A55, Data!$D$2:$D$66, "AI")/COUNTIFS(Data!$P$2:$P$66, "&gt;0", Data!$D$2:$D$66, "AI")</f>
        <v>0.77272727272727271</v>
      </c>
      <c r="G55">
        <f>COUNTIFS(Data!$P$2:$P$66, "&lt;"&amp;'Time to prediction (2)'!$A55, Data!$H$2:$H$66, "&lt;2000")/COUNTIFS(Data!$P$2:$P$66, "&gt;0", Data!$H$2:$H$66, "&lt;2000")</f>
        <v>0.77777777777777779</v>
      </c>
      <c r="H55">
        <f>COUNTIFS(Data!$P$2:$P$66, "&lt;"&amp;'Time to prediction (2)'!$A55, Data!$H$2:$H$66, "&gt;1999")/COUNTIFS(Data!$P$2:$P$66, "&gt;0", Data!$H$2:$H$66, "&gt;1999")</f>
        <v>0.72499999999999998</v>
      </c>
      <c r="I55">
        <f t="shared" si="0"/>
        <v>5.2777777777777812E-2</v>
      </c>
      <c r="J55">
        <f t="shared" si="3"/>
        <v>0</v>
      </c>
      <c r="K55">
        <f t="shared" si="4"/>
        <v>0</v>
      </c>
    </row>
    <row r="56" spans="1:11">
      <c r="A56">
        <v>55</v>
      </c>
      <c r="B56">
        <f>COUNTIF(Data!$P$2:$P$66, "&lt;"&amp;'Time to prediction (2)'!$A56)/COUNT(Data!$P$2:$P$66)</f>
        <v>0.74137931034482762</v>
      </c>
      <c r="C56">
        <f t="shared" si="1"/>
        <v>0</v>
      </c>
      <c r="E56">
        <f>COUNTIFS(Data!$P$2:$P$66, "&lt;"&amp;'Time to prediction (2)'!$A56, Data!$D$2:$D$66, "AI")/COUNTIFS(Data!$P$2:$P$66, "&gt;0", Data!$D$2:$D$66, "AI")</f>
        <v>0.77272727272727271</v>
      </c>
      <c r="G56">
        <f>COUNTIFS(Data!$P$2:$P$66, "&lt;"&amp;'Time to prediction (2)'!$A56, Data!$H$2:$H$66, "&lt;2000")/COUNTIFS(Data!$P$2:$P$66, "&gt;0", Data!$H$2:$H$66, "&lt;2000")</f>
        <v>0.77777777777777779</v>
      </c>
      <c r="H56">
        <f>COUNTIFS(Data!$P$2:$P$66, "&lt;"&amp;'Time to prediction (2)'!$A56, Data!$H$2:$H$66, "&gt;1999")/COUNTIFS(Data!$P$2:$P$66, "&gt;0", Data!$H$2:$H$66, "&gt;1999")</f>
        <v>0.72499999999999998</v>
      </c>
      <c r="I56">
        <f t="shared" si="0"/>
        <v>5.2777777777777812E-2</v>
      </c>
      <c r="J56">
        <f t="shared" si="3"/>
        <v>0</v>
      </c>
      <c r="K56">
        <f t="shared" si="4"/>
        <v>0</v>
      </c>
    </row>
    <row r="57" spans="1:11">
      <c r="A57">
        <v>56</v>
      </c>
      <c r="B57">
        <f>COUNTIF(Data!$P$2:$P$66, "&lt;"&amp;'Time to prediction (2)'!$A57)/COUNT(Data!$P$2:$P$66)</f>
        <v>0.75862068965517238</v>
      </c>
      <c r="C57">
        <f t="shared" si="1"/>
        <v>1.7241379310344751E-2</v>
      </c>
      <c r="E57">
        <f>COUNTIFS(Data!$P$2:$P$66, "&lt;"&amp;'Time to prediction (2)'!$A57, Data!$D$2:$D$66, "AI")/COUNTIFS(Data!$P$2:$P$66, "&gt;0", Data!$D$2:$D$66, "AI")</f>
        <v>0.77272727272727271</v>
      </c>
      <c r="G57">
        <f>COUNTIFS(Data!$P$2:$P$66, "&lt;"&amp;'Time to prediction (2)'!$A57, Data!$H$2:$H$66, "&lt;2000")/COUNTIFS(Data!$P$2:$P$66, "&gt;0", Data!$H$2:$H$66, "&lt;2000")</f>
        <v>0.83333333333333337</v>
      </c>
      <c r="H57">
        <f>COUNTIFS(Data!$P$2:$P$66, "&lt;"&amp;'Time to prediction (2)'!$A57, Data!$H$2:$H$66, "&gt;1999")/COUNTIFS(Data!$P$2:$P$66, "&gt;0", Data!$H$2:$H$66, "&gt;1999")</f>
        <v>0.72499999999999998</v>
      </c>
      <c r="I57">
        <f t="shared" si="0"/>
        <v>0.10833333333333339</v>
      </c>
      <c r="J57">
        <f t="shared" si="3"/>
        <v>5.555555555555558E-2</v>
      </c>
      <c r="K57">
        <f t="shared" si="4"/>
        <v>0</v>
      </c>
    </row>
    <row r="58" spans="1:11">
      <c r="A58">
        <v>57</v>
      </c>
      <c r="B58">
        <f>COUNTIF(Data!$P$2:$P$66, "&lt;"&amp;'Time to prediction (2)'!$A58)/COUNT(Data!$P$2:$P$66)</f>
        <v>0.75862068965517238</v>
      </c>
      <c r="C58">
        <f t="shared" si="1"/>
        <v>0</v>
      </c>
      <c r="E58">
        <f>COUNTIFS(Data!$P$2:$P$66, "&lt;"&amp;'Time to prediction (2)'!$A58, Data!$D$2:$D$66, "AI")/COUNTIFS(Data!$P$2:$P$66, "&gt;0", Data!$D$2:$D$66, "AI")</f>
        <v>0.77272727272727271</v>
      </c>
      <c r="G58">
        <f>COUNTIFS(Data!$P$2:$P$66, "&lt;"&amp;'Time to prediction (2)'!$A58, Data!$H$2:$H$66, "&lt;2000")/COUNTIFS(Data!$P$2:$P$66, "&gt;0", Data!$H$2:$H$66, "&lt;2000")</f>
        <v>0.83333333333333337</v>
      </c>
      <c r="H58">
        <f>COUNTIFS(Data!$P$2:$P$66, "&lt;"&amp;'Time to prediction (2)'!$A58, Data!$H$2:$H$66, "&gt;1999")/COUNTIFS(Data!$P$2:$P$66, "&gt;0", Data!$H$2:$H$66, "&gt;1999")</f>
        <v>0.72499999999999998</v>
      </c>
      <c r="I58">
        <f t="shared" si="0"/>
        <v>0.10833333333333339</v>
      </c>
      <c r="J58">
        <f t="shared" si="3"/>
        <v>0</v>
      </c>
      <c r="K58">
        <f t="shared" si="4"/>
        <v>0</v>
      </c>
    </row>
    <row r="59" spans="1:11">
      <c r="A59">
        <v>58</v>
      </c>
      <c r="B59">
        <f>COUNTIF(Data!$P$2:$P$66, "&lt;"&amp;'Time to prediction (2)'!$A59)/COUNT(Data!$P$2:$P$66)</f>
        <v>0.75862068965517238</v>
      </c>
      <c r="C59">
        <f t="shared" si="1"/>
        <v>0</v>
      </c>
      <c r="E59">
        <f>COUNTIFS(Data!$P$2:$P$66, "&lt;"&amp;'Time to prediction (2)'!$A59, Data!$D$2:$D$66, "AI")/COUNTIFS(Data!$P$2:$P$66, "&gt;0", Data!$D$2:$D$66, "AI")</f>
        <v>0.77272727272727271</v>
      </c>
      <c r="G59">
        <f>COUNTIFS(Data!$P$2:$P$66, "&lt;"&amp;'Time to prediction (2)'!$A59, Data!$H$2:$H$66, "&lt;2000")/COUNTIFS(Data!$P$2:$P$66, "&gt;0", Data!$H$2:$H$66, "&lt;2000")</f>
        <v>0.83333333333333337</v>
      </c>
      <c r="H59">
        <f>COUNTIFS(Data!$P$2:$P$66, "&lt;"&amp;'Time to prediction (2)'!$A59, Data!$H$2:$H$66, "&gt;1999")/COUNTIFS(Data!$P$2:$P$66, "&gt;0", Data!$H$2:$H$66, "&gt;1999")</f>
        <v>0.72499999999999998</v>
      </c>
      <c r="I59">
        <f t="shared" si="0"/>
        <v>0.10833333333333339</v>
      </c>
      <c r="J59">
        <f t="shared" si="3"/>
        <v>0</v>
      </c>
      <c r="K59">
        <f t="shared" si="4"/>
        <v>0</v>
      </c>
    </row>
    <row r="60" spans="1:11">
      <c r="A60">
        <v>59</v>
      </c>
      <c r="B60">
        <f>COUNTIF(Data!$P$2:$P$66, "&lt;"&amp;'Time to prediction (2)'!$A60)/COUNT(Data!$P$2:$P$66)</f>
        <v>0.77586206896551724</v>
      </c>
      <c r="C60">
        <f t="shared" si="1"/>
        <v>1.7241379310344862E-2</v>
      </c>
      <c r="E60">
        <f>COUNTIFS(Data!$P$2:$P$66, "&lt;"&amp;'Time to prediction (2)'!$A60, Data!$D$2:$D$66, "AI")/COUNTIFS(Data!$P$2:$P$66, "&gt;0", Data!$D$2:$D$66, "AI")</f>
        <v>0.77272727272727271</v>
      </c>
      <c r="G60">
        <f>COUNTIFS(Data!$P$2:$P$66, "&lt;"&amp;'Time to prediction (2)'!$A60, Data!$H$2:$H$66, "&lt;2000")/COUNTIFS(Data!$P$2:$P$66, "&gt;0", Data!$H$2:$H$66, "&lt;2000")</f>
        <v>0.83333333333333337</v>
      </c>
      <c r="H60">
        <f>COUNTIFS(Data!$P$2:$P$66, "&lt;"&amp;'Time to prediction (2)'!$A60, Data!$H$2:$H$66, "&gt;1999")/COUNTIFS(Data!$P$2:$P$66, "&gt;0", Data!$H$2:$H$66, "&gt;1999")</f>
        <v>0.75</v>
      </c>
      <c r="I60">
        <f t="shared" si="0"/>
        <v>8.333333333333337E-2</v>
      </c>
      <c r="J60">
        <f t="shared" si="3"/>
        <v>0</v>
      </c>
      <c r="K60">
        <f t="shared" si="4"/>
        <v>2.5000000000000022E-2</v>
      </c>
    </row>
    <row r="61" spans="1:11">
      <c r="A61">
        <v>60</v>
      </c>
      <c r="B61">
        <f>COUNTIF(Data!$P$2:$P$66, "&lt;"&amp;'Time to prediction (2)'!$A61)/COUNT(Data!$P$2:$P$66)</f>
        <v>0.77586206896551724</v>
      </c>
      <c r="C61">
        <f t="shared" si="1"/>
        <v>0</v>
      </c>
      <c r="E61">
        <f>COUNTIFS(Data!$P$2:$P$66, "&lt;"&amp;'Time to prediction (2)'!$A61, Data!$D$2:$D$66, "AI")/COUNTIFS(Data!$P$2:$P$66, "&gt;0", Data!$D$2:$D$66, "AI")</f>
        <v>0.77272727272727271</v>
      </c>
      <c r="G61">
        <f>COUNTIFS(Data!$P$2:$P$66, "&lt;"&amp;'Time to prediction (2)'!$A61, Data!$H$2:$H$66, "&lt;2000")/COUNTIFS(Data!$P$2:$P$66, "&gt;0", Data!$H$2:$H$66, "&lt;2000")</f>
        <v>0.83333333333333337</v>
      </c>
      <c r="H61">
        <f>COUNTIFS(Data!$P$2:$P$66, "&lt;"&amp;'Time to prediction (2)'!$A61, Data!$H$2:$H$66, "&gt;1999")/COUNTIFS(Data!$P$2:$P$66, "&gt;0", Data!$H$2:$H$66, "&gt;1999")</f>
        <v>0.75</v>
      </c>
      <c r="I61">
        <f t="shared" si="0"/>
        <v>8.333333333333337E-2</v>
      </c>
      <c r="J61">
        <f t="shared" si="3"/>
        <v>0</v>
      </c>
      <c r="K61">
        <f t="shared" si="4"/>
        <v>0</v>
      </c>
    </row>
    <row r="62" spans="1:11">
      <c r="A62">
        <v>61</v>
      </c>
      <c r="B62">
        <f>COUNTIF(Data!$P$2:$P$66, "&lt;"&amp;'Time to prediction (2)'!$A62)/COUNT(Data!$P$2:$P$66)</f>
        <v>0.77586206896551724</v>
      </c>
      <c r="C62">
        <f t="shared" si="1"/>
        <v>0</v>
      </c>
      <c r="E62">
        <f>COUNTIFS(Data!$P$2:$P$66, "&lt;"&amp;'Time to prediction (2)'!$A62, Data!$D$2:$D$66, "AI")/COUNTIFS(Data!$P$2:$P$66, "&gt;0", Data!$D$2:$D$66, "AI")</f>
        <v>0.77272727272727271</v>
      </c>
      <c r="G62">
        <f>COUNTIFS(Data!$P$2:$P$66, "&lt;"&amp;'Time to prediction (2)'!$A62, Data!$H$2:$H$66, "&lt;2000")/COUNTIFS(Data!$P$2:$P$66, "&gt;0", Data!$H$2:$H$66, "&lt;2000")</f>
        <v>0.83333333333333337</v>
      </c>
      <c r="H62">
        <f>COUNTIFS(Data!$P$2:$P$66, "&lt;"&amp;'Time to prediction (2)'!$A62, Data!$H$2:$H$66, "&gt;1999")/COUNTIFS(Data!$P$2:$P$66, "&gt;0", Data!$H$2:$H$66, "&gt;1999")</f>
        <v>0.75</v>
      </c>
      <c r="I62">
        <f t="shared" si="0"/>
        <v>8.333333333333337E-2</v>
      </c>
      <c r="J62">
        <f t="shared" si="3"/>
        <v>0</v>
      </c>
      <c r="K62">
        <f t="shared" si="4"/>
        <v>0</v>
      </c>
    </row>
    <row r="63" spans="1:11">
      <c r="A63">
        <v>62</v>
      </c>
      <c r="B63">
        <f>COUNTIF(Data!$P$2:$P$66, "&lt;"&amp;'Time to prediction (2)'!$A63)/COUNT(Data!$P$2:$P$66)</f>
        <v>0.77586206896551724</v>
      </c>
      <c r="C63">
        <f t="shared" si="1"/>
        <v>0</v>
      </c>
      <c r="E63">
        <f>COUNTIFS(Data!$P$2:$P$66, "&lt;"&amp;'Time to prediction (2)'!$A63, Data!$D$2:$D$66, "AI")/COUNTIFS(Data!$P$2:$P$66, "&gt;0", Data!$D$2:$D$66, "AI")</f>
        <v>0.77272727272727271</v>
      </c>
      <c r="G63">
        <f>COUNTIFS(Data!$P$2:$P$66, "&lt;"&amp;'Time to prediction (2)'!$A63, Data!$H$2:$H$66, "&lt;2000")/COUNTIFS(Data!$P$2:$P$66, "&gt;0", Data!$H$2:$H$66, "&lt;2000")</f>
        <v>0.83333333333333337</v>
      </c>
      <c r="H63">
        <f>COUNTIFS(Data!$P$2:$P$66, "&lt;"&amp;'Time to prediction (2)'!$A63, Data!$H$2:$H$66, "&gt;1999")/COUNTIFS(Data!$P$2:$P$66, "&gt;0", Data!$H$2:$H$66, "&gt;1999")</f>
        <v>0.75</v>
      </c>
      <c r="I63">
        <f t="shared" si="0"/>
        <v>8.333333333333337E-2</v>
      </c>
      <c r="J63">
        <f t="shared" si="3"/>
        <v>0</v>
      </c>
      <c r="K63">
        <f t="shared" si="4"/>
        <v>0</v>
      </c>
    </row>
    <row r="64" spans="1:11">
      <c r="A64">
        <v>63</v>
      </c>
      <c r="B64">
        <f>COUNTIF(Data!$P$2:$P$66, "&lt;"&amp;'Time to prediction (2)'!$A64)/COUNT(Data!$P$2:$P$66)</f>
        <v>0.77586206896551724</v>
      </c>
      <c r="C64">
        <f t="shared" si="1"/>
        <v>0</v>
      </c>
      <c r="E64">
        <f>COUNTIFS(Data!$P$2:$P$66, "&lt;"&amp;'Time to prediction (2)'!$A64, Data!$D$2:$D$66, "AI")/COUNTIFS(Data!$P$2:$P$66, "&gt;0", Data!$D$2:$D$66, "AI")</f>
        <v>0.77272727272727271</v>
      </c>
      <c r="G64">
        <f>COUNTIFS(Data!$P$2:$P$66, "&lt;"&amp;'Time to prediction (2)'!$A64, Data!$H$2:$H$66, "&lt;2000")/COUNTIFS(Data!$P$2:$P$66, "&gt;0", Data!$H$2:$H$66, "&lt;2000")</f>
        <v>0.83333333333333337</v>
      </c>
      <c r="H64">
        <f>COUNTIFS(Data!$P$2:$P$66, "&lt;"&amp;'Time to prediction (2)'!$A64, Data!$H$2:$H$66, "&gt;1999")/COUNTIFS(Data!$P$2:$P$66, "&gt;0", Data!$H$2:$H$66, "&gt;1999")</f>
        <v>0.75</v>
      </c>
      <c r="I64">
        <f t="shared" si="0"/>
        <v>8.333333333333337E-2</v>
      </c>
      <c r="J64">
        <f t="shared" si="3"/>
        <v>0</v>
      </c>
      <c r="K64">
        <f t="shared" si="4"/>
        <v>0</v>
      </c>
    </row>
    <row r="65" spans="1:11">
      <c r="A65">
        <v>64</v>
      </c>
      <c r="B65">
        <f>COUNTIF(Data!$P$2:$P$66, "&lt;"&amp;'Time to prediction (2)'!$A65)/COUNT(Data!$P$2:$P$66)</f>
        <v>0.77586206896551724</v>
      </c>
      <c r="C65">
        <f t="shared" si="1"/>
        <v>0</v>
      </c>
      <c r="E65">
        <f>COUNTIFS(Data!$P$2:$P$66, "&lt;"&amp;'Time to prediction (2)'!$A65, Data!$D$2:$D$66, "AI")/COUNTIFS(Data!$P$2:$P$66, "&gt;0", Data!$D$2:$D$66, "AI")</f>
        <v>0.77272727272727271</v>
      </c>
      <c r="G65">
        <f>COUNTIFS(Data!$P$2:$P$66, "&lt;"&amp;'Time to prediction (2)'!$A65, Data!$H$2:$H$66, "&lt;2000")/COUNTIFS(Data!$P$2:$P$66, "&gt;0", Data!$H$2:$H$66, "&lt;2000")</f>
        <v>0.83333333333333337</v>
      </c>
      <c r="H65">
        <f>COUNTIFS(Data!$P$2:$P$66, "&lt;"&amp;'Time to prediction (2)'!$A65, Data!$H$2:$H$66, "&gt;1999")/COUNTIFS(Data!$P$2:$P$66, "&gt;0", Data!$H$2:$H$66, "&gt;1999")</f>
        <v>0.75</v>
      </c>
      <c r="I65">
        <f t="shared" si="0"/>
        <v>8.333333333333337E-2</v>
      </c>
      <c r="J65">
        <f t="shared" si="3"/>
        <v>0</v>
      </c>
      <c r="K65">
        <f t="shared" si="4"/>
        <v>0</v>
      </c>
    </row>
    <row r="66" spans="1:11">
      <c r="A66">
        <v>65</v>
      </c>
      <c r="B66">
        <f>COUNTIF(Data!$P$2:$P$66, "&lt;"&amp;'Time to prediction (2)'!$A66)/COUNT(Data!$P$2:$P$66)</f>
        <v>0.77586206896551724</v>
      </c>
      <c r="C66">
        <f t="shared" si="1"/>
        <v>0</v>
      </c>
      <c r="E66">
        <f>COUNTIFS(Data!$P$2:$P$66, "&lt;"&amp;'Time to prediction (2)'!$A66, Data!$D$2:$D$66, "AI")/COUNTIFS(Data!$P$2:$P$66, "&gt;0", Data!$D$2:$D$66, "AI")</f>
        <v>0.77272727272727271</v>
      </c>
      <c r="G66">
        <f>COUNTIFS(Data!$P$2:$P$66, "&lt;"&amp;'Time to prediction (2)'!$A66, Data!$H$2:$H$66, "&lt;2000")/COUNTIFS(Data!$P$2:$P$66, "&gt;0", Data!$H$2:$H$66, "&lt;2000")</f>
        <v>0.83333333333333337</v>
      </c>
      <c r="H66">
        <f>COUNTIFS(Data!$P$2:$P$66, "&lt;"&amp;'Time to prediction (2)'!$A66, Data!$H$2:$H$66, "&gt;1999")/COUNTIFS(Data!$P$2:$P$66, "&gt;0", Data!$H$2:$H$66, "&gt;1999")</f>
        <v>0.75</v>
      </c>
      <c r="I66">
        <f t="shared" si="0"/>
        <v>8.333333333333337E-2</v>
      </c>
      <c r="J66">
        <f t="shared" si="3"/>
        <v>0</v>
      </c>
      <c r="K66">
        <f t="shared" si="4"/>
        <v>0</v>
      </c>
    </row>
    <row r="67" spans="1:11">
      <c r="A67">
        <v>66</v>
      </c>
      <c r="B67">
        <f>COUNTIF(Data!$P$2:$P$66, "&lt;"&amp;'Time to prediction (2)'!$A67)/COUNT(Data!$P$2:$P$66)</f>
        <v>0.77586206896551724</v>
      </c>
      <c r="C67">
        <f t="shared" si="1"/>
        <v>0</v>
      </c>
      <c r="E67">
        <f>COUNTIFS(Data!$P$2:$P$66, "&lt;"&amp;'Time to prediction (2)'!$A67, Data!$D$2:$D$66, "AI")/COUNTIFS(Data!$P$2:$P$66, "&gt;0", Data!$D$2:$D$66, "AI")</f>
        <v>0.77272727272727271</v>
      </c>
      <c r="G67">
        <f>COUNTIFS(Data!$P$2:$P$66, "&lt;"&amp;'Time to prediction (2)'!$A67, Data!$H$2:$H$66, "&lt;2000")/COUNTIFS(Data!$P$2:$P$66, "&gt;0", Data!$H$2:$H$66, "&lt;2000")</f>
        <v>0.83333333333333337</v>
      </c>
      <c r="H67">
        <f>COUNTIFS(Data!$P$2:$P$66, "&lt;"&amp;'Time to prediction (2)'!$A67, Data!$H$2:$H$66, "&gt;1999")/COUNTIFS(Data!$P$2:$P$66, "&gt;0", Data!$H$2:$H$66, "&gt;1999")</f>
        <v>0.75</v>
      </c>
      <c r="I67">
        <f t="shared" ref="I67:I130" si="5">ABS(G67-H67)</f>
        <v>8.333333333333337E-2</v>
      </c>
      <c r="J67">
        <f t="shared" si="3"/>
        <v>0</v>
      </c>
      <c r="K67">
        <f t="shared" si="4"/>
        <v>0</v>
      </c>
    </row>
    <row r="68" spans="1:11">
      <c r="A68">
        <v>67</v>
      </c>
      <c r="B68">
        <f>COUNTIF(Data!$P$2:$P$66, "&lt;"&amp;'Time to prediction (2)'!$A68)/COUNT(Data!$P$2:$P$66)</f>
        <v>0.77586206896551724</v>
      </c>
      <c r="C68">
        <f t="shared" ref="C68:C131" si="6">B68-B67</f>
        <v>0</v>
      </c>
      <c r="E68">
        <f>COUNTIFS(Data!$P$2:$P$66, "&lt;"&amp;'Time to prediction (2)'!$A68, Data!$D$2:$D$66, "AI")/COUNTIFS(Data!$P$2:$P$66, "&gt;0", Data!$D$2:$D$66, "AI")</f>
        <v>0.77272727272727271</v>
      </c>
      <c r="G68">
        <f>COUNTIFS(Data!$P$2:$P$66, "&lt;"&amp;'Time to prediction (2)'!$A68, Data!$H$2:$H$66, "&lt;2000")/COUNTIFS(Data!$P$2:$P$66, "&gt;0", Data!$H$2:$H$66, "&lt;2000")</f>
        <v>0.83333333333333337</v>
      </c>
      <c r="H68">
        <f>COUNTIFS(Data!$P$2:$P$66, "&lt;"&amp;'Time to prediction (2)'!$A68, Data!$H$2:$H$66, "&gt;1999")/COUNTIFS(Data!$P$2:$P$66, "&gt;0", Data!$H$2:$H$66, "&gt;1999")</f>
        <v>0.75</v>
      </c>
      <c r="I68">
        <f t="shared" si="5"/>
        <v>8.333333333333337E-2</v>
      </c>
      <c r="J68">
        <f t="shared" si="3"/>
        <v>0</v>
      </c>
      <c r="K68">
        <f t="shared" si="4"/>
        <v>0</v>
      </c>
    </row>
    <row r="69" spans="1:11">
      <c r="A69">
        <v>68</v>
      </c>
      <c r="B69">
        <f>COUNTIF(Data!$P$2:$P$66, "&lt;"&amp;'Time to prediction (2)'!$A69)/COUNT(Data!$P$2:$P$66)</f>
        <v>0.77586206896551724</v>
      </c>
      <c r="C69">
        <f t="shared" si="6"/>
        <v>0</v>
      </c>
      <c r="E69">
        <f>COUNTIFS(Data!$P$2:$P$66, "&lt;"&amp;'Time to prediction (2)'!$A69, Data!$D$2:$D$66, "AI")/COUNTIFS(Data!$P$2:$P$66, "&gt;0", Data!$D$2:$D$66, "AI")</f>
        <v>0.77272727272727271</v>
      </c>
      <c r="G69">
        <f>COUNTIFS(Data!$P$2:$P$66, "&lt;"&amp;'Time to prediction (2)'!$A69, Data!$H$2:$H$66, "&lt;2000")/COUNTIFS(Data!$P$2:$P$66, "&gt;0", Data!$H$2:$H$66, "&lt;2000")</f>
        <v>0.83333333333333337</v>
      </c>
      <c r="H69">
        <f>COUNTIFS(Data!$P$2:$P$66, "&lt;"&amp;'Time to prediction (2)'!$A69, Data!$H$2:$H$66, "&gt;1999")/COUNTIFS(Data!$P$2:$P$66, "&gt;0", Data!$H$2:$H$66, "&gt;1999")</f>
        <v>0.75</v>
      </c>
      <c r="I69">
        <f t="shared" si="5"/>
        <v>8.333333333333337E-2</v>
      </c>
      <c r="J69">
        <f t="shared" si="3"/>
        <v>0</v>
      </c>
      <c r="K69">
        <f t="shared" si="4"/>
        <v>0</v>
      </c>
    </row>
    <row r="70" spans="1:11">
      <c r="A70">
        <v>69</v>
      </c>
      <c r="B70">
        <f>COUNTIF(Data!$P$2:$P$66, "&lt;"&amp;'Time to prediction (2)'!$A70)/COUNT(Data!$P$2:$P$66)</f>
        <v>0.77586206896551724</v>
      </c>
      <c r="C70">
        <f t="shared" si="6"/>
        <v>0</v>
      </c>
      <c r="E70">
        <f>COUNTIFS(Data!$P$2:$P$66, "&lt;"&amp;'Time to prediction (2)'!$A70, Data!$D$2:$D$66, "AI")/COUNTIFS(Data!$P$2:$P$66, "&gt;0", Data!$D$2:$D$66, "AI")</f>
        <v>0.77272727272727271</v>
      </c>
      <c r="G70">
        <f>COUNTIFS(Data!$P$2:$P$66, "&lt;"&amp;'Time to prediction (2)'!$A70, Data!$H$2:$H$66, "&lt;2000")/COUNTIFS(Data!$P$2:$P$66, "&gt;0", Data!$H$2:$H$66, "&lt;2000")</f>
        <v>0.83333333333333337</v>
      </c>
      <c r="H70">
        <f>COUNTIFS(Data!$P$2:$P$66, "&lt;"&amp;'Time to prediction (2)'!$A70, Data!$H$2:$H$66, "&gt;1999")/COUNTIFS(Data!$P$2:$P$66, "&gt;0", Data!$H$2:$H$66, "&gt;1999")</f>
        <v>0.75</v>
      </c>
      <c r="I70">
        <f t="shared" si="5"/>
        <v>8.333333333333337E-2</v>
      </c>
      <c r="J70">
        <f t="shared" si="3"/>
        <v>0</v>
      </c>
      <c r="K70">
        <f t="shared" si="4"/>
        <v>0</v>
      </c>
    </row>
    <row r="71" spans="1:11">
      <c r="A71">
        <v>70</v>
      </c>
      <c r="B71">
        <f>COUNTIF(Data!$P$2:$P$66, "&lt;"&amp;'Time to prediction (2)'!$A71)/COUNT(Data!$P$2:$P$66)</f>
        <v>0.77586206896551724</v>
      </c>
      <c r="C71">
        <f t="shared" si="6"/>
        <v>0</v>
      </c>
      <c r="E71">
        <f>COUNTIFS(Data!$P$2:$P$66, "&lt;"&amp;'Time to prediction (2)'!$A71, Data!$D$2:$D$66, "AI")/COUNTIFS(Data!$P$2:$P$66, "&gt;0", Data!$D$2:$D$66, "AI")</f>
        <v>0.77272727272727271</v>
      </c>
      <c r="G71">
        <f>COUNTIFS(Data!$P$2:$P$66, "&lt;"&amp;'Time to prediction (2)'!$A71, Data!$H$2:$H$66, "&lt;2000")/COUNTIFS(Data!$P$2:$P$66, "&gt;0", Data!$H$2:$H$66, "&lt;2000")</f>
        <v>0.83333333333333337</v>
      </c>
      <c r="H71">
        <f>COUNTIFS(Data!$P$2:$P$66, "&lt;"&amp;'Time to prediction (2)'!$A71, Data!$H$2:$H$66, "&gt;1999")/COUNTIFS(Data!$P$2:$P$66, "&gt;0", Data!$H$2:$H$66, "&gt;1999")</f>
        <v>0.75</v>
      </c>
      <c r="I71">
        <f t="shared" si="5"/>
        <v>8.333333333333337E-2</v>
      </c>
      <c r="J71">
        <f t="shared" si="3"/>
        <v>0</v>
      </c>
      <c r="K71">
        <f t="shared" si="4"/>
        <v>0</v>
      </c>
    </row>
    <row r="72" spans="1:11">
      <c r="A72">
        <v>71</v>
      </c>
      <c r="B72">
        <f>COUNTIF(Data!$P$2:$P$66, "&lt;"&amp;'Time to prediction (2)'!$A72)/COUNT(Data!$P$2:$P$66)</f>
        <v>0.77586206896551724</v>
      </c>
      <c r="C72">
        <f t="shared" si="6"/>
        <v>0</v>
      </c>
      <c r="E72">
        <f>COUNTIFS(Data!$P$2:$P$66, "&lt;"&amp;'Time to prediction (2)'!$A72, Data!$D$2:$D$66, "AI")/COUNTIFS(Data!$P$2:$P$66, "&gt;0", Data!$D$2:$D$66, "AI")</f>
        <v>0.77272727272727271</v>
      </c>
      <c r="G72">
        <f>COUNTIFS(Data!$P$2:$P$66, "&lt;"&amp;'Time to prediction (2)'!$A72, Data!$H$2:$H$66, "&lt;2000")/COUNTIFS(Data!$P$2:$P$66, "&gt;0", Data!$H$2:$H$66, "&lt;2000")</f>
        <v>0.83333333333333337</v>
      </c>
      <c r="H72">
        <f>COUNTIFS(Data!$P$2:$P$66, "&lt;"&amp;'Time to prediction (2)'!$A72, Data!$H$2:$H$66, "&gt;1999")/COUNTIFS(Data!$P$2:$P$66, "&gt;0", Data!$H$2:$H$66, "&gt;1999")</f>
        <v>0.75</v>
      </c>
      <c r="I72">
        <f t="shared" si="5"/>
        <v>8.333333333333337E-2</v>
      </c>
      <c r="J72">
        <f t="shared" si="3"/>
        <v>0</v>
      </c>
      <c r="K72">
        <f t="shared" si="4"/>
        <v>0</v>
      </c>
    </row>
    <row r="73" spans="1:11">
      <c r="A73">
        <v>72</v>
      </c>
      <c r="B73">
        <f>COUNTIF(Data!$P$2:$P$66, "&lt;"&amp;'Time to prediction (2)'!$A73)/COUNT(Data!$P$2:$P$66)</f>
        <v>0.77586206896551724</v>
      </c>
      <c r="C73">
        <f t="shared" si="6"/>
        <v>0</v>
      </c>
      <c r="E73">
        <f>COUNTIFS(Data!$P$2:$P$66, "&lt;"&amp;'Time to prediction (2)'!$A73, Data!$D$2:$D$66, "AI")/COUNTIFS(Data!$P$2:$P$66, "&gt;0", Data!$D$2:$D$66, "AI")</f>
        <v>0.77272727272727271</v>
      </c>
      <c r="G73">
        <f>COUNTIFS(Data!$P$2:$P$66, "&lt;"&amp;'Time to prediction (2)'!$A73, Data!$H$2:$H$66, "&lt;2000")/COUNTIFS(Data!$P$2:$P$66, "&gt;0", Data!$H$2:$H$66, "&lt;2000")</f>
        <v>0.83333333333333337</v>
      </c>
      <c r="H73">
        <f>COUNTIFS(Data!$P$2:$P$66, "&lt;"&amp;'Time to prediction (2)'!$A73, Data!$H$2:$H$66, "&gt;1999")/COUNTIFS(Data!$P$2:$P$66, "&gt;0", Data!$H$2:$H$66, "&gt;1999")</f>
        <v>0.75</v>
      </c>
      <c r="I73">
        <f t="shared" si="5"/>
        <v>8.333333333333337E-2</v>
      </c>
      <c r="J73">
        <f t="shared" si="3"/>
        <v>0</v>
      </c>
      <c r="K73">
        <f t="shared" si="4"/>
        <v>0</v>
      </c>
    </row>
    <row r="74" spans="1:11">
      <c r="A74">
        <v>73</v>
      </c>
      <c r="B74">
        <f>COUNTIF(Data!$P$2:$P$66, "&lt;"&amp;'Time to prediction (2)'!$A74)/COUNT(Data!$P$2:$P$66)</f>
        <v>0.77586206896551724</v>
      </c>
      <c r="C74">
        <f t="shared" si="6"/>
        <v>0</v>
      </c>
      <c r="E74">
        <f>COUNTIFS(Data!$P$2:$P$66, "&lt;"&amp;'Time to prediction (2)'!$A74, Data!$D$2:$D$66, "AI")/COUNTIFS(Data!$P$2:$P$66, "&gt;0", Data!$D$2:$D$66, "AI")</f>
        <v>0.77272727272727271</v>
      </c>
      <c r="G74">
        <f>COUNTIFS(Data!$P$2:$P$66, "&lt;"&amp;'Time to prediction (2)'!$A74, Data!$H$2:$H$66, "&lt;2000")/COUNTIFS(Data!$P$2:$P$66, "&gt;0", Data!$H$2:$H$66, "&lt;2000")</f>
        <v>0.83333333333333337</v>
      </c>
      <c r="H74">
        <f>COUNTIFS(Data!$P$2:$P$66, "&lt;"&amp;'Time to prediction (2)'!$A74, Data!$H$2:$H$66, "&gt;1999")/COUNTIFS(Data!$P$2:$P$66, "&gt;0", Data!$H$2:$H$66, "&gt;1999")</f>
        <v>0.75</v>
      </c>
      <c r="I74">
        <f t="shared" si="5"/>
        <v>8.333333333333337E-2</v>
      </c>
      <c r="J74">
        <f t="shared" si="3"/>
        <v>0</v>
      </c>
      <c r="K74">
        <f t="shared" si="4"/>
        <v>0</v>
      </c>
    </row>
    <row r="75" spans="1:11">
      <c r="A75">
        <v>74</v>
      </c>
      <c r="B75">
        <f>COUNTIF(Data!$P$2:$P$66, "&lt;"&amp;'Time to prediction (2)'!$A75)/COUNT(Data!$P$2:$P$66)</f>
        <v>0.77586206896551724</v>
      </c>
      <c r="C75">
        <f t="shared" si="6"/>
        <v>0</v>
      </c>
      <c r="E75">
        <f>COUNTIFS(Data!$P$2:$P$66, "&lt;"&amp;'Time to prediction (2)'!$A75, Data!$D$2:$D$66, "AI")/COUNTIFS(Data!$P$2:$P$66, "&gt;0", Data!$D$2:$D$66, "AI")</f>
        <v>0.77272727272727271</v>
      </c>
      <c r="G75">
        <f>COUNTIFS(Data!$P$2:$P$66, "&lt;"&amp;'Time to prediction (2)'!$A75, Data!$H$2:$H$66, "&lt;2000")/COUNTIFS(Data!$P$2:$P$66, "&gt;0", Data!$H$2:$H$66, "&lt;2000")</f>
        <v>0.83333333333333337</v>
      </c>
      <c r="H75">
        <f>COUNTIFS(Data!$P$2:$P$66, "&lt;"&amp;'Time to prediction (2)'!$A75, Data!$H$2:$H$66, "&gt;1999")/COUNTIFS(Data!$P$2:$P$66, "&gt;0", Data!$H$2:$H$66, "&gt;1999")</f>
        <v>0.75</v>
      </c>
      <c r="I75">
        <f t="shared" si="5"/>
        <v>8.333333333333337E-2</v>
      </c>
      <c r="J75">
        <f t="shared" si="3"/>
        <v>0</v>
      </c>
      <c r="K75">
        <f t="shared" si="4"/>
        <v>0</v>
      </c>
    </row>
    <row r="76" spans="1:11">
      <c r="A76">
        <v>75</v>
      </c>
      <c r="B76">
        <f>COUNTIF(Data!$P$2:$P$66, "&lt;"&amp;'Time to prediction (2)'!$A76)/COUNT(Data!$P$2:$P$66)</f>
        <v>0.77586206896551724</v>
      </c>
      <c r="C76">
        <f t="shared" si="6"/>
        <v>0</v>
      </c>
      <c r="E76">
        <f>COUNTIFS(Data!$P$2:$P$66, "&lt;"&amp;'Time to prediction (2)'!$A76, Data!$D$2:$D$66, "AI")/COUNTIFS(Data!$P$2:$P$66, "&gt;0", Data!$D$2:$D$66, "AI")</f>
        <v>0.77272727272727271</v>
      </c>
      <c r="G76">
        <f>COUNTIFS(Data!$P$2:$P$66, "&lt;"&amp;'Time to prediction (2)'!$A76, Data!$H$2:$H$66, "&lt;2000")/COUNTIFS(Data!$P$2:$P$66, "&gt;0", Data!$H$2:$H$66, "&lt;2000")</f>
        <v>0.83333333333333337</v>
      </c>
      <c r="H76">
        <f>COUNTIFS(Data!$P$2:$P$66, "&lt;"&amp;'Time to prediction (2)'!$A76, Data!$H$2:$H$66, "&gt;1999")/COUNTIFS(Data!$P$2:$P$66, "&gt;0", Data!$H$2:$H$66, "&gt;1999")</f>
        <v>0.75</v>
      </c>
      <c r="I76">
        <f t="shared" si="5"/>
        <v>8.333333333333337E-2</v>
      </c>
      <c r="J76">
        <f t="shared" si="3"/>
        <v>0</v>
      </c>
      <c r="K76">
        <f t="shared" si="4"/>
        <v>0</v>
      </c>
    </row>
    <row r="77" spans="1:11">
      <c r="A77">
        <v>76</v>
      </c>
      <c r="B77">
        <f>COUNTIF(Data!$P$2:$P$66, "&lt;"&amp;'Time to prediction (2)'!$A77)/COUNT(Data!$P$2:$P$66)</f>
        <v>0.77586206896551724</v>
      </c>
      <c r="C77">
        <f t="shared" si="6"/>
        <v>0</v>
      </c>
      <c r="E77">
        <f>COUNTIFS(Data!$P$2:$P$66, "&lt;"&amp;'Time to prediction (2)'!$A77, Data!$D$2:$D$66, "AI")/COUNTIFS(Data!$P$2:$P$66, "&gt;0", Data!$D$2:$D$66, "AI")</f>
        <v>0.77272727272727271</v>
      </c>
      <c r="G77">
        <f>COUNTIFS(Data!$P$2:$P$66, "&lt;"&amp;'Time to prediction (2)'!$A77, Data!$H$2:$H$66, "&lt;2000")/COUNTIFS(Data!$P$2:$P$66, "&gt;0", Data!$H$2:$H$66, "&lt;2000")</f>
        <v>0.83333333333333337</v>
      </c>
      <c r="H77">
        <f>COUNTIFS(Data!$P$2:$P$66, "&lt;"&amp;'Time to prediction (2)'!$A77, Data!$H$2:$H$66, "&gt;1999")/COUNTIFS(Data!$P$2:$P$66, "&gt;0", Data!$H$2:$H$66, "&gt;1999")</f>
        <v>0.75</v>
      </c>
      <c r="I77">
        <f t="shared" si="5"/>
        <v>8.333333333333337E-2</v>
      </c>
      <c r="J77">
        <f t="shared" si="3"/>
        <v>0</v>
      </c>
      <c r="K77">
        <f t="shared" si="4"/>
        <v>0</v>
      </c>
    </row>
    <row r="78" spans="1:11">
      <c r="A78">
        <v>77</v>
      </c>
      <c r="B78">
        <f>COUNTIF(Data!$P$2:$P$66, "&lt;"&amp;'Time to prediction (2)'!$A78)/COUNT(Data!$P$2:$P$66)</f>
        <v>0.77586206896551724</v>
      </c>
      <c r="C78">
        <f t="shared" si="6"/>
        <v>0</v>
      </c>
      <c r="E78">
        <f>COUNTIFS(Data!$P$2:$P$66, "&lt;"&amp;'Time to prediction (2)'!$A78, Data!$D$2:$D$66, "AI")/COUNTIFS(Data!$P$2:$P$66, "&gt;0", Data!$D$2:$D$66, "AI")</f>
        <v>0.77272727272727271</v>
      </c>
      <c r="G78">
        <f>COUNTIFS(Data!$P$2:$P$66, "&lt;"&amp;'Time to prediction (2)'!$A78, Data!$H$2:$H$66, "&lt;2000")/COUNTIFS(Data!$P$2:$P$66, "&gt;0", Data!$H$2:$H$66, "&lt;2000")</f>
        <v>0.83333333333333337</v>
      </c>
      <c r="H78">
        <f>COUNTIFS(Data!$P$2:$P$66, "&lt;"&amp;'Time to prediction (2)'!$A78, Data!$H$2:$H$66, "&gt;1999")/COUNTIFS(Data!$P$2:$P$66, "&gt;0", Data!$H$2:$H$66, "&gt;1999")</f>
        <v>0.75</v>
      </c>
      <c r="I78">
        <f t="shared" si="5"/>
        <v>8.333333333333337E-2</v>
      </c>
      <c r="J78">
        <f t="shared" si="3"/>
        <v>0</v>
      </c>
      <c r="K78">
        <f t="shared" si="4"/>
        <v>0</v>
      </c>
    </row>
    <row r="79" spans="1:11">
      <c r="A79">
        <v>78</v>
      </c>
      <c r="B79">
        <f>COUNTIF(Data!$P$2:$P$66, "&lt;"&amp;'Time to prediction (2)'!$A79)/COUNT(Data!$P$2:$P$66)</f>
        <v>0.77586206896551724</v>
      </c>
      <c r="C79">
        <f t="shared" si="6"/>
        <v>0</v>
      </c>
      <c r="E79">
        <f>COUNTIFS(Data!$P$2:$P$66, "&lt;"&amp;'Time to prediction (2)'!$A79, Data!$D$2:$D$66, "AI")/COUNTIFS(Data!$P$2:$P$66, "&gt;0", Data!$D$2:$D$66, "AI")</f>
        <v>0.77272727272727271</v>
      </c>
      <c r="G79">
        <f>COUNTIFS(Data!$P$2:$P$66, "&lt;"&amp;'Time to prediction (2)'!$A79, Data!$H$2:$H$66, "&lt;2000")/COUNTIFS(Data!$P$2:$P$66, "&gt;0", Data!$H$2:$H$66, "&lt;2000")</f>
        <v>0.83333333333333337</v>
      </c>
      <c r="H79">
        <f>COUNTIFS(Data!$P$2:$P$66, "&lt;"&amp;'Time to prediction (2)'!$A79, Data!$H$2:$H$66, "&gt;1999")/COUNTIFS(Data!$P$2:$P$66, "&gt;0", Data!$H$2:$H$66, "&gt;1999")</f>
        <v>0.75</v>
      </c>
      <c r="I79">
        <f t="shared" si="5"/>
        <v>8.333333333333337E-2</v>
      </c>
      <c r="J79">
        <f t="shared" si="3"/>
        <v>0</v>
      </c>
      <c r="K79">
        <f t="shared" si="4"/>
        <v>0</v>
      </c>
    </row>
    <row r="80" spans="1:11">
      <c r="A80">
        <v>79</v>
      </c>
      <c r="B80">
        <f>COUNTIF(Data!$P$2:$P$66, "&lt;"&amp;'Time to prediction (2)'!$A80)/COUNT(Data!$P$2:$P$66)</f>
        <v>0.77586206896551724</v>
      </c>
      <c r="C80">
        <f t="shared" si="6"/>
        <v>0</v>
      </c>
      <c r="E80">
        <f>COUNTIFS(Data!$P$2:$P$66, "&lt;"&amp;'Time to prediction (2)'!$A80, Data!$D$2:$D$66, "AI")/COUNTIFS(Data!$P$2:$P$66, "&gt;0", Data!$D$2:$D$66, "AI")</f>
        <v>0.77272727272727271</v>
      </c>
      <c r="G80">
        <f>COUNTIFS(Data!$P$2:$P$66, "&lt;"&amp;'Time to prediction (2)'!$A80, Data!$H$2:$H$66, "&lt;2000")/COUNTIFS(Data!$P$2:$P$66, "&gt;0", Data!$H$2:$H$66, "&lt;2000")</f>
        <v>0.83333333333333337</v>
      </c>
      <c r="H80">
        <f>COUNTIFS(Data!$P$2:$P$66, "&lt;"&amp;'Time to prediction (2)'!$A80, Data!$H$2:$H$66, "&gt;1999")/COUNTIFS(Data!$P$2:$P$66, "&gt;0", Data!$H$2:$H$66, "&gt;1999")</f>
        <v>0.75</v>
      </c>
      <c r="I80">
        <f t="shared" si="5"/>
        <v>8.333333333333337E-2</v>
      </c>
      <c r="J80">
        <f t="shared" si="3"/>
        <v>0</v>
      </c>
      <c r="K80">
        <f t="shared" si="4"/>
        <v>0</v>
      </c>
    </row>
    <row r="81" spans="1:11">
      <c r="A81">
        <v>80</v>
      </c>
      <c r="B81">
        <f>COUNTIF(Data!$P$2:$P$66, "&lt;"&amp;'Time to prediction (2)'!$A81)/COUNT(Data!$P$2:$P$66)</f>
        <v>0.77586206896551724</v>
      </c>
      <c r="C81">
        <f t="shared" si="6"/>
        <v>0</v>
      </c>
      <c r="E81">
        <f>COUNTIFS(Data!$P$2:$P$66, "&lt;"&amp;'Time to prediction (2)'!$A81, Data!$D$2:$D$66, "AI")/COUNTIFS(Data!$P$2:$P$66, "&gt;0", Data!$D$2:$D$66, "AI")</f>
        <v>0.77272727272727271</v>
      </c>
      <c r="G81">
        <f>COUNTIFS(Data!$P$2:$P$66, "&lt;"&amp;'Time to prediction (2)'!$A81, Data!$H$2:$H$66, "&lt;2000")/COUNTIFS(Data!$P$2:$P$66, "&gt;0", Data!$H$2:$H$66, "&lt;2000")</f>
        <v>0.83333333333333337</v>
      </c>
      <c r="H81">
        <f>COUNTIFS(Data!$P$2:$P$66, "&lt;"&amp;'Time to prediction (2)'!$A81, Data!$H$2:$H$66, "&gt;1999")/COUNTIFS(Data!$P$2:$P$66, "&gt;0", Data!$H$2:$H$66, "&gt;1999")</f>
        <v>0.75</v>
      </c>
      <c r="I81">
        <f t="shared" si="5"/>
        <v>8.333333333333337E-2</v>
      </c>
      <c r="J81">
        <f t="shared" si="3"/>
        <v>0</v>
      </c>
      <c r="K81">
        <f t="shared" si="4"/>
        <v>0</v>
      </c>
    </row>
    <row r="82" spans="1:11">
      <c r="A82">
        <v>81</v>
      </c>
      <c r="B82">
        <f>COUNTIF(Data!$P$2:$P$66, "&lt;"&amp;'Time to prediction (2)'!$A82)/COUNT(Data!$P$2:$P$66)</f>
        <v>0.7931034482758621</v>
      </c>
      <c r="C82">
        <f t="shared" si="6"/>
        <v>1.7241379310344862E-2</v>
      </c>
      <c r="E82">
        <f>COUNTIFS(Data!$P$2:$P$66, "&lt;"&amp;'Time to prediction (2)'!$A82, Data!$D$2:$D$66, "AI")/COUNTIFS(Data!$P$2:$P$66, "&gt;0", Data!$D$2:$D$66, "AI")</f>
        <v>0.81818181818181823</v>
      </c>
      <c r="G82">
        <f>COUNTIFS(Data!$P$2:$P$66, "&lt;"&amp;'Time to prediction (2)'!$A82, Data!$H$2:$H$66, "&lt;2000")/COUNTIFS(Data!$P$2:$P$66, "&gt;0", Data!$H$2:$H$66, "&lt;2000")</f>
        <v>0.83333333333333337</v>
      </c>
      <c r="H82">
        <f>COUNTIFS(Data!$P$2:$P$66, "&lt;"&amp;'Time to prediction (2)'!$A82, Data!$H$2:$H$66, "&gt;1999")/COUNTIFS(Data!$P$2:$P$66, "&gt;0", Data!$H$2:$H$66, "&gt;1999")</f>
        <v>0.77500000000000002</v>
      </c>
      <c r="I82">
        <f t="shared" si="5"/>
        <v>5.8333333333333348E-2</v>
      </c>
      <c r="J82">
        <f t="shared" si="3"/>
        <v>0</v>
      </c>
      <c r="K82">
        <f t="shared" si="4"/>
        <v>2.5000000000000022E-2</v>
      </c>
    </row>
    <row r="83" spans="1:11">
      <c r="A83">
        <v>82</v>
      </c>
      <c r="B83">
        <f>COUNTIF(Data!$P$2:$P$66, "&lt;"&amp;'Time to prediction (2)'!$A83)/COUNT(Data!$P$2:$P$66)</f>
        <v>0.7931034482758621</v>
      </c>
      <c r="C83">
        <f t="shared" si="6"/>
        <v>0</v>
      </c>
      <c r="E83">
        <f>COUNTIFS(Data!$P$2:$P$66, "&lt;"&amp;'Time to prediction (2)'!$A83, Data!$D$2:$D$66, "AI")/COUNTIFS(Data!$P$2:$P$66, "&gt;0", Data!$D$2:$D$66, "AI")</f>
        <v>0.81818181818181823</v>
      </c>
      <c r="G83">
        <f>COUNTIFS(Data!$P$2:$P$66, "&lt;"&amp;'Time to prediction (2)'!$A83, Data!$H$2:$H$66, "&lt;2000")/COUNTIFS(Data!$P$2:$P$66, "&gt;0", Data!$H$2:$H$66, "&lt;2000")</f>
        <v>0.83333333333333337</v>
      </c>
      <c r="H83">
        <f>COUNTIFS(Data!$P$2:$P$66, "&lt;"&amp;'Time to prediction (2)'!$A83, Data!$H$2:$H$66, "&gt;1999")/COUNTIFS(Data!$P$2:$P$66, "&gt;0", Data!$H$2:$H$66, "&gt;1999")</f>
        <v>0.77500000000000002</v>
      </c>
      <c r="I83">
        <f t="shared" si="5"/>
        <v>5.8333333333333348E-2</v>
      </c>
      <c r="J83">
        <f t="shared" si="3"/>
        <v>0</v>
      </c>
      <c r="K83">
        <f t="shared" si="4"/>
        <v>0</v>
      </c>
    </row>
    <row r="84" spans="1:11">
      <c r="A84">
        <v>83</v>
      </c>
      <c r="B84">
        <f>COUNTIF(Data!$P$2:$P$66, "&lt;"&amp;'Time to prediction (2)'!$A84)/COUNT(Data!$P$2:$P$66)</f>
        <v>0.7931034482758621</v>
      </c>
      <c r="C84">
        <f t="shared" si="6"/>
        <v>0</v>
      </c>
      <c r="E84">
        <f>COUNTIFS(Data!$P$2:$P$66, "&lt;"&amp;'Time to prediction (2)'!$A84, Data!$D$2:$D$66, "AI")/COUNTIFS(Data!$P$2:$P$66, "&gt;0", Data!$D$2:$D$66, "AI")</f>
        <v>0.81818181818181823</v>
      </c>
      <c r="G84">
        <f>COUNTIFS(Data!$P$2:$P$66, "&lt;"&amp;'Time to prediction (2)'!$A84, Data!$H$2:$H$66, "&lt;2000")/COUNTIFS(Data!$P$2:$P$66, "&gt;0", Data!$H$2:$H$66, "&lt;2000")</f>
        <v>0.83333333333333337</v>
      </c>
      <c r="H84">
        <f>COUNTIFS(Data!$P$2:$P$66, "&lt;"&amp;'Time to prediction (2)'!$A84, Data!$H$2:$H$66, "&gt;1999")/COUNTIFS(Data!$P$2:$P$66, "&gt;0", Data!$H$2:$H$66, "&gt;1999")</f>
        <v>0.77500000000000002</v>
      </c>
      <c r="I84">
        <f t="shared" si="5"/>
        <v>5.8333333333333348E-2</v>
      </c>
      <c r="J84">
        <f t="shared" si="3"/>
        <v>0</v>
      </c>
      <c r="K84">
        <f t="shared" si="4"/>
        <v>0</v>
      </c>
    </row>
    <row r="85" spans="1:11">
      <c r="A85">
        <v>84</v>
      </c>
      <c r="B85">
        <f>COUNTIF(Data!$P$2:$P$66, "&lt;"&amp;'Time to prediction (2)'!$A85)/COUNT(Data!$P$2:$P$66)</f>
        <v>0.7931034482758621</v>
      </c>
      <c r="C85">
        <f t="shared" si="6"/>
        <v>0</v>
      </c>
      <c r="E85">
        <f>COUNTIFS(Data!$P$2:$P$66, "&lt;"&amp;'Time to prediction (2)'!$A85, Data!$D$2:$D$66, "AI")/COUNTIFS(Data!$P$2:$P$66, "&gt;0", Data!$D$2:$D$66, "AI")</f>
        <v>0.81818181818181823</v>
      </c>
      <c r="G85">
        <f>COUNTIFS(Data!$P$2:$P$66, "&lt;"&amp;'Time to prediction (2)'!$A85, Data!$H$2:$H$66, "&lt;2000")/COUNTIFS(Data!$P$2:$P$66, "&gt;0", Data!$H$2:$H$66, "&lt;2000")</f>
        <v>0.83333333333333337</v>
      </c>
      <c r="H85">
        <f>COUNTIFS(Data!$P$2:$P$66, "&lt;"&amp;'Time to prediction (2)'!$A85, Data!$H$2:$H$66, "&gt;1999")/COUNTIFS(Data!$P$2:$P$66, "&gt;0", Data!$H$2:$H$66, "&gt;1999")</f>
        <v>0.77500000000000002</v>
      </c>
      <c r="I85">
        <f t="shared" si="5"/>
        <v>5.8333333333333348E-2</v>
      </c>
      <c r="J85">
        <f t="shared" si="3"/>
        <v>0</v>
      </c>
      <c r="K85">
        <f t="shared" si="4"/>
        <v>0</v>
      </c>
    </row>
    <row r="86" spans="1:11">
      <c r="A86">
        <v>85</v>
      </c>
      <c r="B86">
        <f>COUNTIF(Data!$P$2:$P$66, "&lt;"&amp;'Time to prediction (2)'!$A86)/COUNT(Data!$P$2:$P$66)</f>
        <v>0.7931034482758621</v>
      </c>
      <c r="C86">
        <f t="shared" si="6"/>
        <v>0</v>
      </c>
      <c r="E86">
        <f>COUNTIFS(Data!$P$2:$P$66, "&lt;"&amp;'Time to prediction (2)'!$A86, Data!$D$2:$D$66, "AI")/COUNTIFS(Data!$P$2:$P$66, "&gt;0", Data!$D$2:$D$66, "AI")</f>
        <v>0.81818181818181823</v>
      </c>
      <c r="G86">
        <f>COUNTIFS(Data!$P$2:$P$66, "&lt;"&amp;'Time to prediction (2)'!$A86, Data!$H$2:$H$66, "&lt;2000")/COUNTIFS(Data!$P$2:$P$66, "&gt;0", Data!$H$2:$H$66, "&lt;2000")</f>
        <v>0.83333333333333337</v>
      </c>
      <c r="H86">
        <f>COUNTIFS(Data!$P$2:$P$66, "&lt;"&amp;'Time to prediction (2)'!$A86, Data!$H$2:$H$66, "&gt;1999")/COUNTIFS(Data!$P$2:$P$66, "&gt;0", Data!$H$2:$H$66, "&gt;1999")</f>
        <v>0.77500000000000002</v>
      </c>
      <c r="I86">
        <f t="shared" si="5"/>
        <v>5.8333333333333348E-2</v>
      </c>
      <c r="J86">
        <f t="shared" si="3"/>
        <v>0</v>
      </c>
      <c r="K86">
        <f t="shared" si="4"/>
        <v>0</v>
      </c>
    </row>
    <row r="87" spans="1:11">
      <c r="A87">
        <v>86</v>
      </c>
      <c r="B87">
        <f>COUNTIF(Data!$P$2:$P$66, "&lt;"&amp;'Time to prediction (2)'!$A87)/COUNT(Data!$P$2:$P$66)</f>
        <v>0.7931034482758621</v>
      </c>
      <c r="C87">
        <f t="shared" si="6"/>
        <v>0</v>
      </c>
      <c r="E87">
        <f>COUNTIFS(Data!$P$2:$P$66, "&lt;"&amp;'Time to prediction (2)'!$A87, Data!$D$2:$D$66, "AI")/COUNTIFS(Data!$P$2:$P$66, "&gt;0", Data!$D$2:$D$66, "AI")</f>
        <v>0.81818181818181823</v>
      </c>
      <c r="G87">
        <f>COUNTIFS(Data!$P$2:$P$66, "&lt;"&amp;'Time to prediction (2)'!$A87, Data!$H$2:$H$66, "&lt;2000")/COUNTIFS(Data!$P$2:$P$66, "&gt;0", Data!$H$2:$H$66, "&lt;2000")</f>
        <v>0.83333333333333337</v>
      </c>
      <c r="H87">
        <f>COUNTIFS(Data!$P$2:$P$66, "&lt;"&amp;'Time to prediction (2)'!$A87, Data!$H$2:$H$66, "&gt;1999")/COUNTIFS(Data!$P$2:$P$66, "&gt;0", Data!$H$2:$H$66, "&gt;1999")</f>
        <v>0.77500000000000002</v>
      </c>
      <c r="I87">
        <f t="shared" si="5"/>
        <v>5.8333333333333348E-2</v>
      </c>
      <c r="J87">
        <f t="shared" si="3"/>
        <v>0</v>
      </c>
      <c r="K87">
        <f t="shared" si="4"/>
        <v>0</v>
      </c>
    </row>
    <row r="88" spans="1:11">
      <c r="A88">
        <v>87</v>
      </c>
      <c r="B88">
        <f>COUNTIF(Data!$P$2:$P$66, "&lt;"&amp;'Time to prediction (2)'!$A88)/COUNT(Data!$P$2:$P$66)</f>
        <v>0.7931034482758621</v>
      </c>
      <c r="C88">
        <f t="shared" si="6"/>
        <v>0</v>
      </c>
      <c r="E88">
        <f>COUNTIFS(Data!$P$2:$P$66, "&lt;"&amp;'Time to prediction (2)'!$A88, Data!$D$2:$D$66, "AI")/COUNTIFS(Data!$P$2:$P$66, "&gt;0", Data!$D$2:$D$66, "AI")</f>
        <v>0.81818181818181823</v>
      </c>
      <c r="G88">
        <f>COUNTIFS(Data!$P$2:$P$66, "&lt;"&amp;'Time to prediction (2)'!$A88, Data!$H$2:$H$66, "&lt;2000")/COUNTIFS(Data!$P$2:$P$66, "&gt;0", Data!$H$2:$H$66, "&lt;2000")</f>
        <v>0.83333333333333337</v>
      </c>
      <c r="H88">
        <f>COUNTIFS(Data!$P$2:$P$66, "&lt;"&amp;'Time to prediction (2)'!$A88, Data!$H$2:$H$66, "&gt;1999")/COUNTIFS(Data!$P$2:$P$66, "&gt;0", Data!$H$2:$H$66, "&gt;1999")</f>
        <v>0.77500000000000002</v>
      </c>
      <c r="I88">
        <f t="shared" si="5"/>
        <v>5.8333333333333348E-2</v>
      </c>
      <c r="J88">
        <f t="shared" si="3"/>
        <v>0</v>
      </c>
      <c r="K88">
        <f t="shared" si="4"/>
        <v>0</v>
      </c>
    </row>
    <row r="89" spans="1:11">
      <c r="A89">
        <v>88</v>
      </c>
      <c r="B89">
        <f>COUNTIF(Data!$P$2:$P$66, "&lt;"&amp;'Time to prediction (2)'!$A89)/COUNT(Data!$P$2:$P$66)</f>
        <v>0.7931034482758621</v>
      </c>
      <c r="C89">
        <f t="shared" si="6"/>
        <v>0</v>
      </c>
      <c r="E89">
        <f>COUNTIFS(Data!$P$2:$P$66, "&lt;"&amp;'Time to prediction (2)'!$A89, Data!$D$2:$D$66, "AI")/COUNTIFS(Data!$P$2:$P$66, "&gt;0", Data!$D$2:$D$66, "AI")</f>
        <v>0.81818181818181823</v>
      </c>
      <c r="G89">
        <f>COUNTIFS(Data!$P$2:$P$66, "&lt;"&amp;'Time to prediction (2)'!$A89, Data!$H$2:$H$66, "&lt;2000")/COUNTIFS(Data!$P$2:$P$66, "&gt;0", Data!$H$2:$H$66, "&lt;2000")</f>
        <v>0.83333333333333337</v>
      </c>
      <c r="H89">
        <f>COUNTIFS(Data!$P$2:$P$66, "&lt;"&amp;'Time to prediction (2)'!$A89, Data!$H$2:$H$66, "&gt;1999")/COUNTIFS(Data!$P$2:$P$66, "&gt;0", Data!$H$2:$H$66, "&gt;1999")</f>
        <v>0.77500000000000002</v>
      </c>
      <c r="I89">
        <f t="shared" si="5"/>
        <v>5.8333333333333348E-2</v>
      </c>
      <c r="J89">
        <f t="shared" ref="J89:J152" si="7">G89-G88</f>
        <v>0</v>
      </c>
      <c r="K89">
        <f t="shared" ref="K89:K152" si="8">H89-H88</f>
        <v>0</v>
      </c>
    </row>
    <row r="90" spans="1:11">
      <c r="A90">
        <v>89</v>
      </c>
      <c r="B90">
        <f>COUNTIF(Data!$P$2:$P$66, "&lt;"&amp;'Time to prediction (2)'!$A90)/COUNT(Data!$P$2:$P$66)</f>
        <v>0.7931034482758621</v>
      </c>
      <c r="C90">
        <f t="shared" si="6"/>
        <v>0</v>
      </c>
      <c r="E90">
        <f>COUNTIFS(Data!$P$2:$P$66, "&lt;"&amp;'Time to prediction (2)'!$A90, Data!$D$2:$D$66, "AI")/COUNTIFS(Data!$P$2:$P$66, "&gt;0", Data!$D$2:$D$66, "AI")</f>
        <v>0.81818181818181823</v>
      </c>
      <c r="G90">
        <f>COUNTIFS(Data!$P$2:$P$66, "&lt;"&amp;'Time to prediction (2)'!$A90, Data!$H$2:$H$66, "&lt;2000")/COUNTIFS(Data!$P$2:$P$66, "&gt;0", Data!$H$2:$H$66, "&lt;2000")</f>
        <v>0.83333333333333337</v>
      </c>
      <c r="H90">
        <f>COUNTIFS(Data!$P$2:$P$66, "&lt;"&amp;'Time to prediction (2)'!$A90, Data!$H$2:$H$66, "&gt;1999")/COUNTIFS(Data!$P$2:$P$66, "&gt;0", Data!$H$2:$H$66, "&gt;1999")</f>
        <v>0.77500000000000002</v>
      </c>
      <c r="I90">
        <f t="shared" si="5"/>
        <v>5.8333333333333348E-2</v>
      </c>
      <c r="J90">
        <f t="shared" si="7"/>
        <v>0</v>
      </c>
      <c r="K90">
        <f t="shared" si="8"/>
        <v>0</v>
      </c>
    </row>
    <row r="91" spans="1:11">
      <c r="A91">
        <v>90</v>
      </c>
      <c r="B91">
        <f>COUNTIF(Data!$P$2:$P$66, "&lt;"&amp;'Time to prediction (2)'!$A91)/COUNT(Data!$P$2:$P$66)</f>
        <v>0.7931034482758621</v>
      </c>
      <c r="C91">
        <f t="shared" si="6"/>
        <v>0</v>
      </c>
      <c r="E91">
        <f>COUNTIFS(Data!$P$2:$P$66, "&lt;"&amp;'Time to prediction (2)'!$A91, Data!$D$2:$D$66, "AI")/COUNTIFS(Data!$P$2:$P$66, "&gt;0", Data!$D$2:$D$66, "AI")</f>
        <v>0.81818181818181823</v>
      </c>
      <c r="G91">
        <f>COUNTIFS(Data!$P$2:$P$66, "&lt;"&amp;'Time to prediction (2)'!$A91, Data!$H$2:$H$66, "&lt;2000")/COUNTIFS(Data!$P$2:$P$66, "&gt;0", Data!$H$2:$H$66, "&lt;2000")</f>
        <v>0.83333333333333337</v>
      </c>
      <c r="H91">
        <f>COUNTIFS(Data!$P$2:$P$66, "&lt;"&amp;'Time to prediction (2)'!$A91, Data!$H$2:$H$66, "&gt;1999")/COUNTIFS(Data!$P$2:$P$66, "&gt;0", Data!$H$2:$H$66, "&gt;1999")</f>
        <v>0.77500000000000002</v>
      </c>
      <c r="I91">
        <f t="shared" si="5"/>
        <v>5.8333333333333348E-2</v>
      </c>
      <c r="J91">
        <f t="shared" si="7"/>
        <v>0</v>
      </c>
      <c r="K91">
        <f t="shared" si="8"/>
        <v>0</v>
      </c>
    </row>
    <row r="92" spans="1:11">
      <c r="A92">
        <v>91</v>
      </c>
      <c r="B92">
        <f>COUNTIF(Data!$P$2:$P$66, "&lt;"&amp;'Time to prediction (2)'!$A92)/COUNT(Data!$P$2:$P$66)</f>
        <v>0.7931034482758621</v>
      </c>
      <c r="C92">
        <f t="shared" si="6"/>
        <v>0</v>
      </c>
      <c r="E92">
        <f>COUNTIFS(Data!$P$2:$P$66, "&lt;"&amp;'Time to prediction (2)'!$A92, Data!$D$2:$D$66, "AI")/COUNTIFS(Data!$P$2:$P$66, "&gt;0", Data!$D$2:$D$66, "AI")</f>
        <v>0.81818181818181823</v>
      </c>
      <c r="G92">
        <f>COUNTIFS(Data!$P$2:$P$66, "&lt;"&amp;'Time to prediction (2)'!$A92, Data!$H$2:$H$66, "&lt;2000")/COUNTIFS(Data!$P$2:$P$66, "&gt;0", Data!$H$2:$H$66, "&lt;2000")</f>
        <v>0.83333333333333337</v>
      </c>
      <c r="H92">
        <f>COUNTIFS(Data!$P$2:$P$66, "&lt;"&amp;'Time to prediction (2)'!$A92, Data!$H$2:$H$66, "&gt;1999")/COUNTIFS(Data!$P$2:$P$66, "&gt;0", Data!$H$2:$H$66, "&gt;1999")</f>
        <v>0.77500000000000002</v>
      </c>
      <c r="I92">
        <f t="shared" si="5"/>
        <v>5.8333333333333348E-2</v>
      </c>
      <c r="J92">
        <f t="shared" si="7"/>
        <v>0</v>
      </c>
      <c r="K92">
        <f t="shared" si="8"/>
        <v>0</v>
      </c>
    </row>
    <row r="93" spans="1:11">
      <c r="A93">
        <v>92</v>
      </c>
      <c r="B93">
        <f>COUNTIF(Data!$P$2:$P$66, "&lt;"&amp;'Time to prediction (2)'!$A93)/COUNT(Data!$P$2:$P$66)</f>
        <v>0.7931034482758621</v>
      </c>
      <c r="C93">
        <f t="shared" si="6"/>
        <v>0</v>
      </c>
      <c r="E93">
        <f>COUNTIFS(Data!$P$2:$P$66, "&lt;"&amp;'Time to prediction (2)'!$A93, Data!$D$2:$D$66, "AI")/COUNTIFS(Data!$P$2:$P$66, "&gt;0", Data!$D$2:$D$66, "AI")</f>
        <v>0.81818181818181823</v>
      </c>
      <c r="G93">
        <f>COUNTIFS(Data!$P$2:$P$66, "&lt;"&amp;'Time to prediction (2)'!$A93, Data!$H$2:$H$66, "&lt;2000")/COUNTIFS(Data!$P$2:$P$66, "&gt;0", Data!$H$2:$H$66, "&lt;2000")</f>
        <v>0.83333333333333337</v>
      </c>
      <c r="H93">
        <f>COUNTIFS(Data!$P$2:$P$66, "&lt;"&amp;'Time to prediction (2)'!$A93, Data!$H$2:$H$66, "&gt;1999")/COUNTIFS(Data!$P$2:$P$66, "&gt;0", Data!$H$2:$H$66, "&gt;1999")</f>
        <v>0.77500000000000002</v>
      </c>
      <c r="I93">
        <f t="shared" si="5"/>
        <v>5.8333333333333348E-2</v>
      </c>
      <c r="J93">
        <f t="shared" si="7"/>
        <v>0</v>
      </c>
      <c r="K93">
        <f t="shared" si="8"/>
        <v>0</v>
      </c>
    </row>
    <row r="94" spans="1:11">
      <c r="A94">
        <v>93</v>
      </c>
      <c r="B94">
        <f>COUNTIF(Data!$P$2:$P$66, "&lt;"&amp;'Time to prediction (2)'!$A94)/COUNT(Data!$P$2:$P$66)</f>
        <v>0.7931034482758621</v>
      </c>
      <c r="C94">
        <f t="shared" si="6"/>
        <v>0</v>
      </c>
      <c r="E94">
        <f>COUNTIFS(Data!$P$2:$P$66, "&lt;"&amp;'Time to prediction (2)'!$A94, Data!$D$2:$D$66, "AI")/COUNTIFS(Data!$P$2:$P$66, "&gt;0", Data!$D$2:$D$66, "AI")</f>
        <v>0.81818181818181823</v>
      </c>
      <c r="G94">
        <f>COUNTIFS(Data!$P$2:$P$66, "&lt;"&amp;'Time to prediction (2)'!$A94, Data!$H$2:$H$66, "&lt;2000")/COUNTIFS(Data!$P$2:$P$66, "&gt;0", Data!$H$2:$H$66, "&lt;2000")</f>
        <v>0.83333333333333337</v>
      </c>
      <c r="H94">
        <f>COUNTIFS(Data!$P$2:$P$66, "&lt;"&amp;'Time to prediction (2)'!$A94, Data!$H$2:$H$66, "&gt;1999")/COUNTIFS(Data!$P$2:$P$66, "&gt;0", Data!$H$2:$H$66, "&gt;1999")</f>
        <v>0.77500000000000002</v>
      </c>
      <c r="I94">
        <f t="shared" si="5"/>
        <v>5.8333333333333348E-2</v>
      </c>
      <c r="J94">
        <f t="shared" si="7"/>
        <v>0</v>
      </c>
      <c r="K94">
        <f t="shared" si="8"/>
        <v>0</v>
      </c>
    </row>
    <row r="95" spans="1:11">
      <c r="A95">
        <v>94</v>
      </c>
      <c r="B95">
        <f>COUNTIF(Data!$P$2:$P$66, "&lt;"&amp;'Time to prediction (2)'!$A95)/COUNT(Data!$P$2:$P$66)</f>
        <v>0.81034482758620685</v>
      </c>
      <c r="C95">
        <f t="shared" si="6"/>
        <v>1.7241379310344751E-2</v>
      </c>
      <c r="E95">
        <f>COUNTIFS(Data!$P$2:$P$66, "&lt;"&amp;'Time to prediction (2)'!$A95, Data!$D$2:$D$66, "AI")/COUNTIFS(Data!$P$2:$P$66, "&gt;0", Data!$D$2:$D$66, "AI")</f>
        <v>0.86363636363636365</v>
      </c>
      <c r="G95">
        <f>COUNTIFS(Data!$P$2:$P$66, "&lt;"&amp;'Time to prediction (2)'!$A95, Data!$H$2:$H$66, "&lt;2000")/COUNTIFS(Data!$P$2:$P$66, "&gt;0", Data!$H$2:$H$66, "&lt;2000")</f>
        <v>0.83333333333333337</v>
      </c>
      <c r="H95">
        <f>COUNTIFS(Data!$P$2:$P$66, "&lt;"&amp;'Time to prediction (2)'!$A95, Data!$H$2:$H$66, "&gt;1999")/COUNTIFS(Data!$P$2:$P$66, "&gt;0", Data!$H$2:$H$66, "&gt;1999")</f>
        <v>0.8</v>
      </c>
      <c r="I95">
        <f t="shared" si="5"/>
        <v>3.3333333333333326E-2</v>
      </c>
      <c r="J95">
        <f t="shared" si="7"/>
        <v>0</v>
      </c>
      <c r="K95">
        <f t="shared" si="8"/>
        <v>2.5000000000000022E-2</v>
      </c>
    </row>
    <row r="96" spans="1:11">
      <c r="A96">
        <v>95</v>
      </c>
      <c r="B96">
        <f>COUNTIF(Data!$P$2:$P$66, "&lt;"&amp;'Time to prediction (2)'!$A96)/COUNT(Data!$P$2:$P$66)</f>
        <v>0.82758620689655171</v>
      </c>
      <c r="C96">
        <f t="shared" si="6"/>
        <v>1.7241379310344862E-2</v>
      </c>
      <c r="E96">
        <f>COUNTIFS(Data!$P$2:$P$66, "&lt;"&amp;'Time to prediction (2)'!$A96, Data!$D$2:$D$66, "AI")/COUNTIFS(Data!$P$2:$P$66, "&gt;0", Data!$D$2:$D$66, "AI")</f>
        <v>0.86363636363636365</v>
      </c>
      <c r="G96">
        <f>COUNTIFS(Data!$P$2:$P$66, "&lt;"&amp;'Time to prediction (2)'!$A96, Data!$H$2:$H$66, "&lt;2000")/COUNTIFS(Data!$P$2:$P$66, "&gt;0", Data!$H$2:$H$66, "&lt;2000")</f>
        <v>0.83333333333333337</v>
      </c>
      <c r="H96">
        <f>COUNTIFS(Data!$P$2:$P$66, "&lt;"&amp;'Time to prediction (2)'!$A96, Data!$H$2:$H$66, "&gt;1999")/COUNTIFS(Data!$P$2:$P$66, "&gt;0", Data!$H$2:$H$66, "&gt;1999")</f>
        <v>0.82499999999999996</v>
      </c>
      <c r="I96">
        <f t="shared" si="5"/>
        <v>8.3333333333334147E-3</v>
      </c>
      <c r="J96">
        <f t="shared" si="7"/>
        <v>0</v>
      </c>
      <c r="K96">
        <f t="shared" si="8"/>
        <v>2.4999999999999911E-2</v>
      </c>
    </row>
    <row r="97" spans="1:11">
      <c r="A97">
        <v>96</v>
      </c>
      <c r="B97">
        <f>COUNTIF(Data!$P$2:$P$66, "&lt;"&amp;'Time to prediction (2)'!$A97)/COUNT(Data!$P$2:$P$66)</f>
        <v>0.82758620689655171</v>
      </c>
      <c r="C97">
        <f t="shared" si="6"/>
        <v>0</v>
      </c>
      <c r="E97">
        <f>COUNTIFS(Data!$P$2:$P$66, "&lt;"&amp;'Time to prediction (2)'!$A97, Data!$D$2:$D$66, "AI")/COUNTIFS(Data!$P$2:$P$66, "&gt;0", Data!$D$2:$D$66, "AI")</f>
        <v>0.86363636363636365</v>
      </c>
      <c r="G97">
        <f>COUNTIFS(Data!$P$2:$P$66, "&lt;"&amp;'Time to prediction (2)'!$A97, Data!$H$2:$H$66, "&lt;2000")/COUNTIFS(Data!$P$2:$P$66, "&gt;0", Data!$H$2:$H$66, "&lt;2000")</f>
        <v>0.83333333333333337</v>
      </c>
      <c r="H97">
        <f>COUNTIFS(Data!$P$2:$P$66, "&lt;"&amp;'Time to prediction (2)'!$A97, Data!$H$2:$H$66, "&gt;1999")/COUNTIFS(Data!$P$2:$P$66, "&gt;0", Data!$H$2:$H$66, "&gt;1999")</f>
        <v>0.82499999999999996</v>
      </c>
      <c r="I97">
        <f t="shared" si="5"/>
        <v>8.3333333333334147E-3</v>
      </c>
      <c r="J97">
        <f t="shared" si="7"/>
        <v>0</v>
      </c>
      <c r="K97">
        <f t="shared" si="8"/>
        <v>0</v>
      </c>
    </row>
    <row r="98" spans="1:11">
      <c r="A98">
        <v>97</v>
      </c>
      <c r="B98">
        <f>COUNTIF(Data!$P$2:$P$66, "&lt;"&amp;'Time to prediction (2)'!$A98)/COUNT(Data!$P$2:$P$66)</f>
        <v>0.82758620689655171</v>
      </c>
      <c r="C98">
        <f t="shared" si="6"/>
        <v>0</v>
      </c>
      <c r="E98">
        <f>COUNTIFS(Data!$P$2:$P$66, "&lt;"&amp;'Time to prediction (2)'!$A98, Data!$D$2:$D$66, "AI")/COUNTIFS(Data!$P$2:$P$66, "&gt;0", Data!$D$2:$D$66, "AI")</f>
        <v>0.86363636363636365</v>
      </c>
      <c r="G98">
        <f>COUNTIFS(Data!$P$2:$P$66, "&lt;"&amp;'Time to prediction (2)'!$A98, Data!$H$2:$H$66, "&lt;2000")/COUNTIFS(Data!$P$2:$P$66, "&gt;0", Data!$H$2:$H$66, "&lt;2000")</f>
        <v>0.83333333333333337</v>
      </c>
      <c r="H98">
        <f>COUNTIFS(Data!$P$2:$P$66, "&lt;"&amp;'Time to prediction (2)'!$A98, Data!$H$2:$H$66, "&gt;1999")/COUNTIFS(Data!$P$2:$P$66, "&gt;0", Data!$H$2:$H$66, "&gt;1999")</f>
        <v>0.82499999999999996</v>
      </c>
      <c r="I98">
        <f t="shared" si="5"/>
        <v>8.3333333333334147E-3</v>
      </c>
      <c r="J98">
        <f t="shared" si="7"/>
        <v>0</v>
      </c>
      <c r="K98">
        <f t="shared" si="8"/>
        <v>0</v>
      </c>
    </row>
    <row r="99" spans="1:11">
      <c r="A99">
        <v>98</v>
      </c>
      <c r="B99">
        <f>COUNTIF(Data!$P$2:$P$66, "&lt;"&amp;'Time to prediction (2)'!$A99)/COUNT(Data!$P$2:$P$66)</f>
        <v>0.82758620689655171</v>
      </c>
      <c r="C99">
        <f t="shared" si="6"/>
        <v>0</v>
      </c>
      <c r="E99">
        <f>COUNTIFS(Data!$P$2:$P$66, "&lt;"&amp;'Time to prediction (2)'!$A99, Data!$D$2:$D$66, "AI")/COUNTIFS(Data!$P$2:$P$66, "&gt;0", Data!$D$2:$D$66, "AI")</f>
        <v>0.86363636363636365</v>
      </c>
      <c r="G99">
        <f>COUNTIFS(Data!$P$2:$P$66, "&lt;"&amp;'Time to prediction (2)'!$A99, Data!$H$2:$H$66, "&lt;2000")/COUNTIFS(Data!$P$2:$P$66, "&gt;0", Data!$H$2:$H$66, "&lt;2000")</f>
        <v>0.83333333333333337</v>
      </c>
      <c r="H99">
        <f>COUNTIFS(Data!$P$2:$P$66, "&lt;"&amp;'Time to prediction (2)'!$A99, Data!$H$2:$H$66, "&gt;1999")/COUNTIFS(Data!$P$2:$P$66, "&gt;0", Data!$H$2:$H$66, "&gt;1999")</f>
        <v>0.82499999999999996</v>
      </c>
      <c r="I99">
        <f t="shared" si="5"/>
        <v>8.3333333333334147E-3</v>
      </c>
      <c r="J99">
        <f t="shared" si="7"/>
        <v>0</v>
      </c>
      <c r="K99">
        <f t="shared" si="8"/>
        <v>0</v>
      </c>
    </row>
    <row r="100" spans="1:11">
      <c r="A100">
        <v>99</v>
      </c>
      <c r="B100">
        <f>COUNTIF(Data!$P$2:$P$66, "&lt;"&amp;'Time to prediction (2)'!$A100)/COUNT(Data!$P$2:$P$66)</f>
        <v>0.82758620689655171</v>
      </c>
      <c r="C100">
        <f t="shared" si="6"/>
        <v>0</v>
      </c>
      <c r="E100">
        <f>COUNTIFS(Data!$P$2:$P$66, "&lt;"&amp;'Time to prediction (2)'!$A100, Data!$D$2:$D$66, "AI")/COUNTIFS(Data!$P$2:$P$66, "&gt;0", Data!$D$2:$D$66, "AI")</f>
        <v>0.86363636363636365</v>
      </c>
      <c r="G100">
        <f>COUNTIFS(Data!$P$2:$P$66, "&lt;"&amp;'Time to prediction (2)'!$A100, Data!$H$2:$H$66, "&lt;2000")/COUNTIFS(Data!$P$2:$P$66, "&gt;0", Data!$H$2:$H$66, "&lt;2000")</f>
        <v>0.83333333333333337</v>
      </c>
      <c r="H100">
        <f>COUNTIFS(Data!$P$2:$P$66, "&lt;"&amp;'Time to prediction (2)'!$A100, Data!$H$2:$H$66, "&gt;1999")/COUNTIFS(Data!$P$2:$P$66, "&gt;0", Data!$H$2:$H$66, "&gt;1999")</f>
        <v>0.82499999999999996</v>
      </c>
      <c r="I100">
        <f t="shared" si="5"/>
        <v>8.3333333333334147E-3</v>
      </c>
      <c r="J100">
        <f t="shared" si="7"/>
        <v>0</v>
      </c>
      <c r="K100">
        <f t="shared" si="8"/>
        <v>0</v>
      </c>
    </row>
    <row r="101" spans="1:11">
      <c r="A101">
        <v>100</v>
      </c>
      <c r="B101">
        <f>COUNTIF(Data!$P$2:$P$66, "&lt;"&amp;'Time to prediction (2)'!$A101)/COUNT(Data!$P$2:$P$66)</f>
        <v>0.82758620689655171</v>
      </c>
      <c r="C101">
        <f t="shared" si="6"/>
        <v>0</v>
      </c>
      <c r="E101">
        <f>COUNTIFS(Data!$P$2:$P$66, "&lt;"&amp;'Time to prediction (2)'!$A101, Data!$D$2:$D$66, "AI")/COUNTIFS(Data!$P$2:$P$66, "&gt;0", Data!$D$2:$D$66, "AI")</f>
        <v>0.86363636363636365</v>
      </c>
      <c r="G101">
        <f>COUNTIFS(Data!$P$2:$P$66, "&lt;"&amp;'Time to prediction (2)'!$A101, Data!$H$2:$H$66, "&lt;2000")/COUNTIFS(Data!$P$2:$P$66, "&gt;0", Data!$H$2:$H$66, "&lt;2000")</f>
        <v>0.83333333333333337</v>
      </c>
      <c r="H101">
        <f>COUNTIFS(Data!$P$2:$P$66, "&lt;"&amp;'Time to prediction (2)'!$A101, Data!$H$2:$H$66, "&gt;1999")/COUNTIFS(Data!$P$2:$P$66, "&gt;0", Data!$H$2:$H$66, "&gt;1999")</f>
        <v>0.82499999999999996</v>
      </c>
      <c r="I101">
        <f t="shared" si="5"/>
        <v>8.3333333333334147E-3</v>
      </c>
      <c r="J101">
        <f t="shared" si="7"/>
        <v>0</v>
      </c>
      <c r="K101">
        <f t="shared" si="8"/>
        <v>0</v>
      </c>
    </row>
    <row r="102" spans="1:11">
      <c r="A102">
        <v>101</v>
      </c>
      <c r="B102">
        <f>COUNTIF(Data!$P$2:$P$66, "&lt;"&amp;'Time to prediction (2)'!$A102)/COUNT(Data!$P$2:$P$66)</f>
        <v>0.89655172413793105</v>
      </c>
      <c r="C102">
        <f t="shared" si="6"/>
        <v>6.8965517241379337E-2</v>
      </c>
      <c r="E102">
        <f>COUNTIFS(Data!$P$2:$P$66, "&lt;"&amp;'Time to prediction (2)'!$A102, Data!$D$2:$D$66, "AI")/COUNTIFS(Data!$P$2:$P$66, "&gt;0", Data!$D$2:$D$66, "AI")</f>
        <v>0.95454545454545459</v>
      </c>
      <c r="G102">
        <f>COUNTIFS(Data!$P$2:$P$66, "&lt;"&amp;'Time to prediction (2)'!$A102, Data!$H$2:$H$66, "&lt;2000")/COUNTIFS(Data!$P$2:$P$66, "&gt;0", Data!$H$2:$H$66, "&lt;2000")</f>
        <v>0.83333333333333337</v>
      </c>
      <c r="H102">
        <f>COUNTIFS(Data!$P$2:$P$66, "&lt;"&amp;'Time to prediction (2)'!$A102, Data!$H$2:$H$66, "&gt;1999")/COUNTIFS(Data!$P$2:$P$66, "&gt;0", Data!$H$2:$H$66, "&gt;1999")</f>
        <v>0.92500000000000004</v>
      </c>
      <c r="I102">
        <f t="shared" si="5"/>
        <v>9.1666666666666674E-2</v>
      </c>
      <c r="J102">
        <f t="shared" si="7"/>
        <v>0</v>
      </c>
      <c r="K102">
        <f t="shared" si="8"/>
        <v>0.10000000000000009</v>
      </c>
    </row>
    <row r="103" spans="1:11">
      <c r="A103">
        <v>102</v>
      </c>
      <c r="B103">
        <f>COUNTIF(Data!$P$2:$P$66, "&lt;"&amp;'Time to prediction (2)'!$A103)/COUNT(Data!$P$2:$P$66)</f>
        <v>0.89655172413793105</v>
      </c>
      <c r="C103">
        <f t="shared" si="6"/>
        <v>0</v>
      </c>
      <c r="E103">
        <f>COUNTIFS(Data!$P$2:$P$66, "&lt;"&amp;'Time to prediction (2)'!$A103, Data!$D$2:$D$66, "AI")/COUNTIFS(Data!$P$2:$P$66, "&gt;0", Data!$D$2:$D$66, "AI")</f>
        <v>0.95454545454545459</v>
      </c>
      <c r="G103">
        <f>COUNTIFS(Data!$P$2:$P$66, "&lt;"&amp;'Time to prediction (2)'!$A103, Data!$H$2:$H$66, "&lt;2000")/COUNTIFS(Data!$P$2:$P$66, "&gt;0", Data!$H$2:$H$66, "&lt;2000")</f>
        <v>0.83333333333333337</v>
      </c>
      <c r="H103">
        <f>COUNTIFS(Data!$P$2:$P$66, "&lt;"&amp;'Time to prediction (2)'!$A103, Data!$H$2:$H$66, "&gt;1999")/COUNTIFS(Data!$P$2:$P$66, "&gt;0", Data!$H$2:$H$66, "&gt;1999")</f>
        <v>0.92500000000000004</v>
      </c>
      <c r="I103">
        <f t="shared" si="5"/>
        <v>9.1666666666666674E-2</v>
      </c>
      <c r="J103">
        <f t="shared" si="7"/>
        <v>0</v>
      </c>
      <c r="K103">
        <f t="shared" si="8"/>
        <v>0</v>
      </c>
    </row>
    <row r="104" spans="1:11">
      <c r="A104">
        <v>103</v>
      </c>
      <c r="B104">
        <f>COUNTIF(Data!$P$2:$P$66, "&lt;"&amp;'Time to prediction (2)'!$A104)/COUNT(Data!$P$2:$P$66)</f>
        <v>0.89655172413793105</v>
      </c>
      <c r="C104">
        <f t="shared" si="6"/>
        <v>0</v>
      </c>
      <c r="E104">
        <f>COUNTIFS(Data!$P$2:$P$66, "&lt;"&amp;'Time to prediction (2)'!$A104, Data!$D$2:$D$66, "AI")/COUNTIFS(Data!$P$2:$P$66, "&gt;0", Data!$D$2:$D$66, "AI")</f>
        <v>0.95454545454545459</v>
      </c>
      <c r="G104">
        <f>COUNTIFS(Data!$P$2:$P$66, "&lt;"&amp;'Time to prediction (2)'!$A104, Data!$H$2:$H$66, "&lt;2000")/COUNTIFS(Data!$P$2:$P$66, "&gt;0", Data!$H$2:$H$66, "&lt;2000")</f>
        <v>0.83333333333333337</v>
      </c>
      <c r="H104">
        <f>COUNTIFS(Data!$P$2:$P$66, "&lt;"&amp;'Time to prediction (2)'!$A104, Data!$H$2:$H$66, "&gt;1999")/COUNTIFS(Data!$P$2:$P$66, "&gt;0", Data!$H$2:$H$66, "&gt;1999")</f>
        <v>0.92500000000000004</v>
      </c>
      <c r="I104">
        <f t="shared" si="5"/>
        <v>9.1666666666666674E-2</v>
      </c>
      <c r="J104">
        <f t="shared" si="7"/>
        <v>0</v>
      </c>
      <c r="K104">
        <f t="shared" si="8"/>
        <v>0</v>
      </c>
    </row>
    <row r="105" spans="1:11">
      <c r="A105">
        <v>104</v>
      </c>
      <c r="B105">
        <f>COUNTIF(Data!$P$2:$P$66, "&lt;"&amp;'Time to prediction (2)'!$A105)/COUNT(Data!$P$2:$P$66)</f>
        <v>0.89655172413793105</v>
      </c>
      <c r="C105">
        <f t="shared" si="6"/>
        <v>0</v>
      </c>
      <c r="E105">
        <f>COUNTIFS(Data!$P$2:$P$66, "&lt;"&amp;'Time to prediction (2)'!$A105, Data!$D$2:$D$66, "AI")/COUNTIFS(Data!$P$2:$P$66, "&gt;0", Data!$D$2:$D$66, "AI")</f>
        <v>0.95454545454545459</v>
      </c>
      <c r="G105">
        <f>COUNTIFS(Data!$P$2:$P$66, "&lt;"&amp;'Time to prediction (2)'!$A105, Data!$H$2:$H$66, "&lt;2000")/COUNTIFS(Data!$P$2:$P$66, "&gt;0", Data!$H$2:$H$66, "&lt;2000")</f>
        <v>0.83333333333333337</v>
      </c>
      <c r="H105">
        <f>COUNTIFS(Data!$P$2:$P$66, "&lt;"&amp;'Time to prediction (2)'!$A105, Data!$H$2:$H$66, "&gt;1999")/COUNTIFS(Data!$P$2:$P$66, "&gt;0", Data!$H$2:$H$66, "&gt;1999")</f>
        <v>0.92500000000000004</v>
      </c>
      <c r="I105">
        <f t="shared" si="5"/>
        <v>9.1666666666666674E-2</v>
      </c>
      <c r="J105">
        <f t="shared" si="7"/>
        <v>0</v>
      </c>
      <c r="K105">
        <f t="shared" si="8"/>
        <v>0</v>
      </c>
    </row>
    <row r="106" spans="1:11">
      <c r="A106">
        <v>105</v>
      </c>
      <c r="B106">
        <f>COUNTIF(Data!$P$2:$P$66, "&lt;"&amp;'Time to prediction (2)'!$A106)/COUNT(Data!$P$2:$P$66)</f>
        <v>0.89655172413793105</v>
      </c>
      <c r="C106">
        <f t="shared" si="6"/>
        <v>0</v>
      </c>
      <c r="E106">
        <f>COUNTIFS(Data!$P$2:$P$66, "&lt;"&amp;'Time to prediction (2)'!$A106, Data!$D$2:$D$66, "AI")/COUNTIFS(Data!$P$2:$P$66, "&gt;0", Data!$D$2:$D$66, "AI")</f>
        <v>0.95454545454545459</v>
      </c>
      <c r="G106">
        <f>COUNTIFS(Data!$P$2:$P$66, "&lt;"&amp;'Time to prediction (2)'!$A106, Data!$H$2:$H$66, "&lt;2000")/COUNTIFS(Data!$P$2:$P$66, "&gt;0", Data!$H$2:$H$66, "&lt;2000")</f>
        <v>0.83333333333333337</v>
      </c>
      <c r="H106">
        <f>COUNTIFS(Data!$P$2:$P$66, "&lt;"&amp;'Time to prediction (2)'!$A106, Data!$H$2:$H$66, "&gt;1999")/COUNTIFS(Data!$P$2:$P$66, "&gt;0", Data!$H$2:$H$66, "&gt;1999")</f>
        <v>0.92500000000000004</v>
      </c>
      <c r="I106">
        <f t="shared" si="5"/>
        <v>9.1666666666666674E-2</v>
      </c>
      <c r="J106">
        <f t="shared" si="7"/>
        <v>0</v>
      </c>
      <c r="K106">
        <f t="shared" si="8"/>
        <v>0</v>
      </c>
    </row>
    <row r="107" spans="1:11">
      <c r="A107">
        <v>106</v>
      </c>
      <c r="B107">
        <f>COUNTIF(Data!$P$2:$P$66, "&lt;"&amp;'Time to prediction (2)'!$A107)/COUNT(Data!$P$2:$P$66)</f>
        <v>0.89655172413793105</v>
      </c>
      <c r="C107">
        <f t="shared" si="6"/>
        <v>0</v>
      </c>
      <c r="E107">
        <f>COUNTIFS(Data!$P$2:$P$66, "&lt;"&amp;'Time to prediction (2)'!$A107, Data!$D$2:$D$66, "AI")/COUNTIFS(Data!$P$2:$P$66, "&gt;0", Data!$D$2:$D$66, "AI")</f>
        <v>0.95454545454545459</v>
      </c>
      <c r="G107">
        <f>COUNTIFS(Data!$P$2:$P$66, "&lt;"&amp;'Time to prediction (2)'!$A107, Data!$H$2:$H$66, "&lt;2000")/COUNTIFS(Data!$P$2:$P$66, "&gt;0", Data!$H$2:$H$66, "&lt;2000")</f>
        <v>0.83333333333333337</v>
      </c>
      <c r="H107">
        <f>COUNTIFS(Data!$P$2:$P$66, "&lt;"&amp;'Time to prediction (2)'!$A107, Data!$H$2:$H$66, "&gt;1999")/COUNTIFS(Data!$P$2:$P$66, "&gt;0", Data!$H$2:$H$66, "&gt;1999")</f>
        <v>0.92500000000000004</v>
      </c>
      <c r="I107">
        <f t="shared" si="5"/>
        <v>9.1666666666666674E-2</v>
      </c>
      <c r="J107">
        <f t="shared" si="7"/>
        <v>0</v>
      </c>
      <c r="K107">
        <f t="shared" si="8"/>
        <v>0</v>
      </c>
    </row>
    <row r="108" spans="1:11">
      <c r="A108">
        <v>107</v>
      </c>
      <c r="B108">
        <f>COUNTIF(Data!$P$2:$P$66, "&lt;"&amp;'Time to prediction (2)'!$A108)/COUNT(Data!$P$2:$P$66)</f>
        <v>0.89655172413793105</v>
      </c>
      <c r="C108">
        <f t="shared" si="6"/>
        <v>0</v>
      </c>
      <c r="E108">
        <f>COUNTIFS(Data!$P$2:$P$66, "&lt;"&amp;'Time to prediction (2)'!$A108, Data!$D$2:$D$66, "AI")/COUNTIFS(Data!$P$2:$P$66, "&gt;0", Data!$D$2:$D$66, "AI")</f>
        <v>0.95454545454545459</v>
      </c>
      <c r="G108">
        <f>COUNTIFS(Data!$P$2:$P$66, "&lt;"&amp;'Time to prediction (2)'!$A108, Data!$H$2:$H$66, "&lt;2000")/COUNTIFS(Data!$P$2:$P$66, "&gt;0", Data!$H$2:$H$66, "&lt;2000")</f>
        <v>0.83333333333333337</v>
      </c>
      <c r="H108">
        <f>COUNTIFS(Data!$P$2:$P$66, "&lt;"&amp;'Time to prediction (2)'!$A108, Data!$H$2:$H$66, "&gt;1999")/COUNTIFS(Data!$P$2:$P$66, "&gt;0", Data!$H$2:$H$66, "&gt;1999")</f>
        <v>0.92500000000000004</v>
      </c>
      <c r="I108">
        <f t="shared" si="5"/>
        <v>9.1666666666666674E-2</v>
      </c>
      <c r="J108">
        <f t="shared" si="7"/>
        <v>0</v>
      </c>
      <c r="K108">
        <f t="shared" si="8"/>
        <v>0</v>
      </c>
    </row>
    <row r="109" spans="1:11">
      <c r="A109">
        <v>108</v>
      </c>
      <c r="B109">
        <f>COUNTIF(Data!$P$2:$P$66, "&lt;"&amp;'Time to prediction (2)'!$A109)/COUNT(Data!$P$2:$P$66)</f>
        <v>0.89655172413793105</v>
      </c>
      <c r="C109">
        <f t="shared" si="6"/>
        <v>0</v>
      </c>
      <c r="E109">
        <f>COUNTIFS(Data!$P$2:$P$66, "&lt;"&amp;'Time to prediction (2)'!$A109, Data!$D$2:$D$66, "AI")/COUNTIFS(Data!$P$2:$P$66, "&gt;0", Data!$D$2:$D$66, "AI")</f>
        <v>0.95454545454545459</v>
      </c>
      <c r="G109">
        <f>COUNTIFS(Data!$P$2:$P$66, "&lt;"&amp;'Time to prediction (2)'!$A109, Data!$H$2:$H$66, "&lt;2000")/COUNTIFS(Data!$P$2:$P$66, "&gt;0", Data!$H$2:$H$66, "&lt;2000")</f>
        <v>0.83333333333333337</v>
      </c>
      <c r="H109">
        <f>COUNTIFS(Data!$P$2:$P$66, "&lt;"&amp;'Time to prediction (2)'!$A109, Data!$H$2:$H$66, "&gt;1999")/COUNTIFS(Data!$P$2:$P$66, "&gt;0", Data!$H$2:$H$66, "&gt;1999")</f>
        <v>0.92500000000000004</v>
      </c>
      <c r="I109">
        <f t="shared" si="5"/>
        <v>9.1666666666666674E-2</v>
      </c>
      <c r="J109">
        <f t="shared" si="7"/>
        <v>0</v>
      </c>
      <c r="K109">
        <f t="shared" si="8"/>
        <v>0</v>
      </c>
    </row>
    <row r="110" spans="1:11">
      <c r="A110">
        <v>109</v>
      </c>
      <c r="B110">
        <f>COUNTIF(Data!$P$2:$P$66, "&lt;"&amp;'Time to prediction (2)'!$A110)/COUNT(Data!$P$2:$P$66)</f>
        <v>0.89655172413793105</v>
      </c>
      <c r="C110">
        <f t="shared" si="6"/>
        <v>0</v>
      </c>
      <c r="E110">
        <f>COUNTIFS(Data!$P$2:$P$66, "&lt;"&amp;'Time to prediction (2)'!$A110, Data!$D$2:$D$66, "AI")/COUNTIFS(Data!$P$2:$P$66, "&gt;0", Data!$D$2:$D$66, "AI")</f>
        <v>0.95454545454545459</v>
      </c>
      <c r="G110">
        <f>COUNTIFS(Data!$P$2:$P$66, "&lt;"&amp;'Time to prediction (2)'!$A110, Data!$H$2:$H$66, "&lt;2000")/COUNTIFS(Data!$P$2:$P$66, "&gt;0", Data!$H$2:$H$66, "&lt;2000")</f>
        <v>0.83333333333333337</v>
      </c>
      <c r="H110">
        <f>COUNTIFS(Data!$P$2:$P$66, "&lt;"&amp;'Time to prediction (2)'!$A110, Data!$H$2:$H$66, "&gt;1999")/COUNTIFS(Data!$P$2:$P$66, "&gt;0", Data!$H$2:$H$66, "&gt;1999")</f>
        <v>0.92500000000000004</v>
      </c>
      <c r="I110">
        <f t="shared" si="5"/>
        <v>9.1666666666666674E-2</v>
      </c>
      <c r="J110">
        <f t="shared" si="7"/>
        <v>0</v>
      </c>
      <c r="K110">
        <f t="shared" si="8"/>
        <v>0</v>
      </c>
    </row>
    <row r="111" spans="1:11">
      <c r="A111">
        <v>110</v>
      </c>
      <c r="B111">
        <f>COUNTIF(Data!$P$2:$P$66, "&lt;"&amp;'Time to prediction (2)'!$A111)/COUNT(Data!$P$2:$P$66)</f>
        <v>0.89655172413793105</v>
      </c>
      <c r="C111">
        <f t="shared" si="6"/>
        <v>0</v>
      </c>
      <c r="E111">
        <f>COUNTIFS(Data!$P$2:$P$66, "&lt;"&amp;'Time to prediction (2)'!$A111, Data!$D$2:$D$66, "AI")/COUNTIFS(Data!$P$2:$P$66, "&gt;0", Data!$D$2:$D$66, "AI")</f>
        <v>0.95454545454545459</v>
      </c>
      <c r="G111">
        <f>COUNTIFS(Data!$P$2:$P$66, "&lt;"&amp;'Time to prediction (2)'!$A111, Data!$H$2:$H$66, "&lt;2000")/COUNTIFS(Data!$P$2:$P$66, "&gt;0", Data!$H$2:$H$66, "&lt;2000")</f>
        <v>0.83333333333333337</v>
      </c>
      <c r="H111">
        <f>COUNTIFS(Data!$P$2:$P$66, "&lt;"&amp;'Time to prediction (2)'!$A111, Data!$H$2:$H$66, "&gt;1999")/COUNTIFS(Data!$P$2:$P$66, "&gt;0", Data!$H$2:$H$66, "&gt;1999")</f>
        <v>0.92500000000000004</v>
      </c>
      <c r="I111">
        <f t="shared" si="5"/>
        <v>9.1666666666666674E-2</v>
      </c>
      <c r="J111">
        <f t="shared" si="7"/>
        <v>0</v>
      </c>
      <c r="K111">
        <f t="shared" si="8"/>
        <v>0</v>
      </c>
    </row>
    <row r="112" spans="1:11">
      <c r="A112">
        <v>111</v>
      </c>
      <c r="B112">
        <f>COUNTIF(Data!$P$2:$P$66, "&lt;"&amp;'Time to prediction (2)'!$A112)/COUNT(Data!$P$2:$P$66)</f>
        <v>0.91379310344827591</v>
      </c>
      <c r="C112">
        <f t="shared" si="6"/>
        <v>1.7241379310344862E-2</v>
      </c>
      <c r="E112">
        <f>COUNTIFS(Data!$P$2:$P$66, "&lt;"&amp;'Time to prediction (2)'!$A112, Data!$D$2:$D$66, "AI")/COUNTIFS(Data!$P$2:$P$66, "&gt;0", Data!$D$2:$D$66, "AI")</f>
        <v>0.95454545454545459</v>
      </c>
      <c r="G112">
        <f>COUNTIFS(Data!$P$2:$P$66, "&lt;"&amp;'Time to prediction (2)'!$A112, Data!$H$2:$H$66, "&lt;2000")/COUNTIFS(Data!$P$2:$P$66, "&gt;0", Data!$H$2:$H$66, "&lt;2000")</f>
        <v>0.88888888888888884</v>
      </c>
      <c r="H112">
        <f>COUNTIFS(Data!$P$2:$P$66, "&lt;"&amp;'Time to prediction (2)'!$A112, Data!$H$2:$H$66, "&gt;1999")/COUNTIFS(Data!$P$2:$P$66, "&gt;0", Data!$H$2:$H$66, "&gt;1999")</f>
        <v>0.92500000000000004</v>
      </c>
      <c r="I112">
        <f t="shared" si="5"/>
        <v>3.6111111111111205E-2</v>
      </c>
      <c r="J112">
        <f t="shared" si="7"/>
        <v>5.5555555555555469E-2</v>
      </c>
      <c r="K112">
        <f t="shared" si="8"/>
        <v>0</v>
      </c>
    </row>
    <row r="113" spans="1:11">
      <c r="A113">
        <v>112</v>
      </c>
      <c r="B113">
        <f>COUNTIF(Data!$P$2:$P$66, "&lt;"&amp;'Time to prediction (2)'!$A113)/COUNT(Data!$P$2:$P$66)</f>
        <v>0.91379310344827591</v>
      </c>
      <c r="C113">
        <f t="shared" si="6"/>
        <v>0</v>
      </c>
      <c r="E113">
        <f>COUNTIFS(Data!$P$2:$P$66, "&lt;"&amp;'Time to prediction (2)'!$A113, Data!$D$2:$D$66, "AI")/COUNTIFS(Data!$P$2:$P$66, "&gt;0", Data!$D$2:$D$66, "AI")</f>
        <v>0.95454545454545459</v>
      </c>
      <c r="G113">
        <f>COUNTIFS(Data!$P$2:$P$66, "&lt;"&amp;'Time to prediction (2)'!$A113, Data!$H$2:$H$66, "&lt;2000")/COUNTIFS(Data!$P$2:$P$66, "&gt;0", Data!$H$2:$H$66, "&lt;2000")</f>
        <v>0.88888888888888884</v>
      </c>
      <c r="H113">
        <f>COUNTIFS(Data!$P$2:$P$66, "&lt;"&amp;'Time to prediction (2)'!$A113, Data!$H$2:$H$66, "&gt;1999")/COUNTIFS(Data!$P$2:$P$66, "&gt;0", Data!$H$2:$H$66, "&gt;1999")</f>
        <v>0.92500000000000004</v>
      </c>
      <c r="I113">
        <f t="shared" si="5"/>
        <v>3.6111111111111205E-2</v>
      </c>
      <c r="J113">
        <f t="shared" si="7"/>
        <v>0</v>
      </c>
      <c r="K113">
        <f t="shared" si="8"/>
        <v>0</v>
      </c>
    </row>
    <row r="114" spans="1:11">
      <c r="A114">
        <v>113</v>
      </c>
      <c r="B114">
        <f>COUNTIF(Data!$P$2:$P$66, "&lt;"&amp;'Time to prediction (2)'!$A114)/COUNT(Data!$P$2:$P$66)</f>
        <v>0.91379310344827591</v>
      </c>
      <c r="C114">
        <f t="shared" si="6"/>
        <v>0</v>
      </c>
      <c r="E114">
        <f>COUNTIFS(Data!$P$2:$P$66, "&lt;"&amp;'Time to prediction (2)'!$A114, Data!$D$2:$D$66, "AI")/COUNTIFS(Data!$P$2:$P$66, "&gt;0", Data!$D$2:$D$66, "AI")</f>
        <v>0.95454545454545459</v>
      </c>
      <c r="G114">
        <f>COUNTIFS(Data!$P$2:$P$66, "&lt;"&amp;'Time to prediction (2)'!$A114, Data!$H$2:$H$66, "&lt;2000")/COUNTIFS(Data!$P$2:$P$66, "&gt;0", Data!$H$2:$H$66, "&lt;2000")</f>
        <v>0.88888888888888884</v>
      </c>
      <c r="H114">
        <f>COUNTIFS(Data!$P$2:$P$66, "&lt;"&amp;'Time to prediction (2)'!$A114, Data!$H$2:$H$66, "&gt;1999")/COUNTIFS(Data!$P$2:$P$66, "&gt;0", Data!$H$2:$H$66, "&gt;1999")</f>
        <v>0.92500000000000004</v>
      </c>
      <c r="I114">
        <f t="shared" si="5"/>
        <v>3.6111111111111205E-2</v>
      </c>
      <c r="J114">
        <f t="shared" si="7"/>
        <v>0</v>
      </c>
      <c r="K114">
        <f t="shared" si="8"/>
        <v>0</v>
      </c>
    </row>
    <row r="115" spans="1:11">
      <c r="A115">
        <v>114</v>
      </c>
      <c r="B115">
        <f>COUNTIF(Data!$P$2:$P$66, "&lt;"&amp;'Time to prediction (2)'!$A115)/COUNT(Data!$P$2:$P$66)</f>
        <v>0.91379310344827591</v>
      </c>
      <c r="C115">
        <f t="shared" si="6"/>
        <v>0</v>
      </c>
      <c r="E115">
        <f>COUNTIFS(Data!$P$2:$P$66, "&lt;"&amp;'Time to prediction (2)'!$A115, Data!$D$2:$D$66, "AI")/COUNTIFS(Data!$P$2:$P$66, "&gt;0", Data!$D$2:$D$66, "AI")</f>
        <v>0.95454545454545459</v>
      </c>
      <c r="G115">
        <f>COUNTIFS(Data!$P$2:$P$66, "&lt;"&amp;'Time to prediction (2)'!$A115, Data!$H$2:$H$66, "&lt;2000")/COUNTIFS(Data!$P$2:$P$66, "&gt;0", Data!$H$2:$H$66, "&lt;2000")</f>
        <v>0.88888888888888884</v>
      </c>
      <c r="H115">
        <f>COUNTIFS(Data!$P$2:$P$66, "&lt;"&amp;'Time to prediction (2)'!$A115, Data!$H$2:$H$66, "&gt;1999")/COUNTIFS(Data!$P$2:$P$66, "&gt;0", Data!$H$2:$H$66, "&gt;1999")</f>
        <v>0.92500000000000004</v>
      </c>
      <c r="I115">
        <f t="shared" si="5"/>
        <v>3.6111111111111205E-2</v>
      </c>
      <c r="J115">
        <f t="shared" si="7"/>
        <v>0</v>
      </c>
      <c r="K115">
        <f t="shared" si="8"/>
        <v>0</v>
      </c>
    </row>
    <row r="116" spans="1:11">
      <c r="A116">
        <v>115</v>
      </c>
      <c r="B116">
        <f>COUNTIF(Data!$P$2:$P$66, "&lt;"&amp;'Time to prediction (2)'!$A116)/COUNT(Data!$P$2:$P$66)</f>
        <v>0.91379310344827591</v>
      </c>
      <c r="C116">
        <f t="shared" si="6"/>
        <v>0</v>
      </c>
      <c r="E116">
        <f>COUNTIFS(Data!$P$2:$P$66, "&lt;"&amp;'Time to prediction (2)'!$A116, Data!$D$2:$D$66, "AI")/COUNTIFS(Data!$P$2:$P$66, "&gt;0", Data!$D$2:$D$66, "AI")</f>
        <v>0.95454545454545459</v>
      </c>
      <c r="G116">
        <f>COUNTIFS(Data!$P$2:$P$66, "&lt;"&amp;'Time to prediction (2)'!$A116, Data!$H$2:$H$66, "&lt;2000")/COUNTIFS(Data!$P$2:$P$66, "&gt;0", Data!$H$2:$H$66, "&lt;2000")</f>
        <v>0.88888888888888884</v>
      </c>
      <c r="H116">
        <f>COUNTIFS(Data!$P$2:$P$66, "&lt;"&amp;'Time to prediction (2)'!$A116, Data!$H$2:$H$66, "&gt;1999")/COUNTIFS(Data!$P$2:$P$66, "&gt;0", Data!$H$2:$H$66, "&gt;1999")</f>
        <v>0.92500000000000004</v>
      </c>
      <c r="I116">
        <f t="shared" si="5"/>
        <v>3.6111111111111205E-2</v>
      </c>
      <c r="J116">
        <f t="shared" si="7"/>
        <v>0</v>
      </c>
      <c r="K116">
        <f t="shared" si="8"/>
        <v>0</v>
      </c>
    </row>
    <row r="117" spans="1:11">
      <c r="A117">
        <v>116</v>
      </c>
      <c r="B117">
        <f>COUNTIF(Data!$P$2:$P$66, "&lt;"&amp;'Time to prediction (2)'!$A117)/COUNT(Data!$P$2:$P$66)</f>
        <v>0.91379310344827591</v>
      </c>
      <c r="C117">
        <f t="shared" si="6"/>
        <v>0</v>
      </c>
      <c r="E117">
        <f>COUNTIFS(Data!$P$2:$P$66, "&lt;"&amp;'Time to prediction (2)'!$A117, Data!$D$2:$D$66, "AI")/COUNTIFS(Data!$P$2:$P$66, "&gt;0", Data!$D$2:$D$66, "AI")</f>
        <v>0.95454545454545459</v>
      </c>
      <c r="G117">
        <f>COUNTIFS(Data!$P$2:$P$66, "&lt;"&amp;'Time to prediction (2)'!$A117, Data!$H$2:$H$66, "&lt;2000")/COUNTIFS(Data!$P$2:$P$66, "&gt;0", Data!$H$2:$H$66, "&lt;2000")</f>
        <v>0.88888888888888884</v>
      </c>
      <c r="H117">
        <f>COUNTIFS(Data!$P$2:$P$66, "&lt;"&amp;'Time to prediction (2)'!$A117, Data!$H$2:$H$66, "&gt;1999")/COUNTIFS(Data!$P$2:$P$66, "&gt;0", Data!$H$2:$H$66, "&gt;1999")</f>
        <v>0.92500000000000004</v>
      </c>
      <c r="I117">
        <f t="shared" si="5"/>
        <v>3.6111111111111205E-2</v>
      </c>
      <c r="J117">
        <f t="shared" si="7"/>
        <v>0</v>
      </c>
      <c r="K117">
        <f t="shared" si="8"/>
        <v>0</v>
      </c>
    </row>
    <row r="118" spans="1:11">
      <c r="A118">
        <v>117</v>
      </c>
      <c r="B118">
        <f>COUNTIF(Data!$P$2:$P$66, "&lt;"&amp;'Time to prediction (2)'!$A118)/COUNT(Data!$P$2:$P$66)</f>
        <v>0.91379310344827591</v>
      </c>
      <c r="C118">
        <f t="shared" si="6"/>
        <v>0</v>
      </c>
      <c r="E118">
        <f>COUNTIFS(Data!$P$2:$P$66, "&lt;"&amp;'Time to prediction (2)'!$A118, Data!$D$2:$D$66, "AI")/COUNTIFS(Data!$P$2:$P$66, "&gt;0", Data!$D$2:$D$66, "AI")</f>
        <v>0.95454545454545459</v>
      </c>
      <c r="G118">
        <f>COUNTIFS(Data!$P$2:$P$66, "&lt;"&amp;'Time to prediction (2)'!$A118, Data!$H$2:$H$66, "&lt;2000")/COUNTIFS(Data!$P$2:$P$66, "&gt;0", Data!$H$2:$H$66, "&lt;2000")</f>
        <v>0.88888888888888884</v>
      </c>
      <c r="H118">
        <f>COUNTIFS(Data!$P$2:$P$66, "&lt;"&amp;'Time to prediction (2)'!$A118, Data!$H$2:$H$66, "&gt;1999")/COUNTIFS(Data!$P$2:$P$66, "&gt;0", Data!$H$2:$H$66, "&gt;1999")</f>
        <v>0.92500000000000004</v>
      </c>
      <c r="I118">
        <f t="shared" si="5"/>
        <v>3.6111111111111205E-2</v>
      </c>
      <c r="J118">
        <f t="shared" si="7"/>
        <v>0</v>
      </c>
      <c r="K118">
        <f t="shared" si="8"/>
        <v>0</v>
      </c>
    </row>
    <row r="119" spans="1:11">
      <c r="A119">
        <v>118</v>
      </c>
      <c r="B119">
        <f>COUNTIF(Data!$P$2:$P$66, "&lt;"&amp;'Time to prediction (2)'!$A119)/COUNT(Data!$P$2:$P$66)</f>
        <v>0.91379310344827591</v>
      </c>
      <c r="C119">
        <f t="shared" si="6"/>
        <v>0</v>
      </c>
      <c r="E119">
        <f>COUNTIFS(Data!$P$2:$P$66, "&lt;"&amp;'Time to prediction (2)'!$A119, Data!$D$2:$D$66, "AI")/COUNTIFS(Data!$P$2:$P$66, "&gt;0", Data!$D$2:$D$66, "AI")</f>
        <v>0.95454545454545459</v>
      </c>
      <c r="G119">
        <f>COUNTIFS(Data!$P$2:$P$66, "&lt;"&amp;'Time to prediction (2)'!$A119, Data!$H$2:$H$66, "&lt;2000")/COUNTIFS(Data!$P$2:$P$66, "&gt;0", Data!$H$2:$H$66, "&lt;2000")</f>
        <v>0.88888888888888884</v>
      </c>
      <c r="H119">
        <f>COUNTIFS(Data!$P$2:$P$66, "&lt;"&amp;'Time to prediction (2)'!$A119, Data!$H$2:$H$66, "&gt;1999")/COUNTIFS(Data!$P$2:$P$66, "&gt;0", Data!$H$2:$H$66, "&gt;1999")</f>
        <v>0.92500000000000004</v>
      </c>
      <c r="I119">
        <f t="shared" si="5"/>
        <v>3.6111111111111205E-2</v>
      </c>
      <c r="J119">
        <f t="shared" si="7"/>
        <v>0</v>
      </c>
      <c r="K119">
        <f t="shared" si="8"/>
        <v>0</v>
      </c>
    </row>
    <row r="120" spans="1:11">
      <c r="A120">
        <v>119</v>
      </c>
      <c r="B120">
        <f>COUNTIF(Data!$P$2:$P$66, "&lt;"&amp;'Time to prediction (2)'!$A120)/COUNT(Data!$P$2:$P$66)</f>
        <v>0.91379310344827591</v>
      </c>
      <c r="C120">
        <f t="shared" si="6"/>
        <v>0</v>
      </c>
      <c r="E120">
        <f>COUNTIFS(Data!$P$2:$P$66, "&lt;"&amp;'Time to prediction (2)'!$A120, Data!$D$2:$D$66, "AI")/COUNTIFS(Data!$P$2:$P$66, "&gt;0", Data!$D$2:$D$66, "AI")</f>
        <v>0.95454545454545459</v>
      </c>
      <c r="G120">
        <f>COUNTIFS(Data!$P$2:$P$66, "&lt;"&amp;'Time to prediction (2)'!$A120, Data!$H$2:$H$66, "&lt;2000")/COUNTIFS(Data!$P$2:$P$66, "&gt;0", Data!$H$2:$H$66, "&lt;2000")</f>
        <v>0.88888888888888884</v>
      </c>
      <c r="H120">
        <f>COUNTIFS(Data!$P$2:$P$66, "&lt;"&amp;'Time to prediction (2)'!$A120, Data!$H$2:$H$66, "&gt;1999")/COUNTIFS(Data!$P$2:$P$66, "&gt;0", Data!$H$2:$H$66, "&gt;1999")</f>
        <v>0.92500000000000004</v>
      </c>
      <c r="I120">
        <f t="shared" si="5"/>
        <v>3.6111111111111205E-2</v>
      </c>
      <c r="J120">
        <f t="shared" si="7"/>
        <v>0</v>
      </c>
      <c r="K120">
        <f t="shared" si="8"/>
        <v>0</v>
      </c>
    </row>
    <row r="121" spans="1:11">
      <c r="A121">
        <v>120</v>
      </c>
      <c r="B121">
        <f>COUNTIF(Data!$P$2:$P$66, "&lt;"&amp;'Time to prediction (2)'!$A121)/COUNT(Data!$P$2:$P$66)</f>
        <v>0.91379310344827591</v>
      </c>
      <c r="C121">
        <f t="shared" si="6"/>
        <v>0</v>
      </c>
      <c r="E121">
        <f>COUNTIFS(Data!$P$2:$P$66, "&lt;"&amp;'Time to prediction (2)'!$A121, Data!$D$2:$D$66, "AI")/COUNTIFS(Data!$P$2:$P$66, "&gt;0", Data!$D$2:$D$66, "AI")</f>
        <v>0.95454545454545459</v>
      </c>
      <c r="G121">
        <f>COUNTIFS(Data!$P$2:$P$66, "&lt;"&amp;'Time to prediction (2)'!$A121, Data!$H$2:$H$66, "&lt;2000")/COUNTIFS(Data!$P$2:$P$66, "&gt;0", Data!$H$2:$H$66, "&lt;2000")</f>
        <v>0.88888888888888884</v>
      </c>
      <c r="H121">
        <f>COUNTIFS(Data!$P$2:$P$66, "&lt;"&amp;'Time to prediction (2)'!$A121, Data!$H$2:$H$66, "&gt;1999")/COUNTIFS(Data!$P$2:$P$66, "&gt;0", Data!$H$2:$H$66, "&gt;1999")</f>
        <v>0.92500000000000004</v>
      </c>
      <c r="I121">
        <f t="shared" si="5"/>
        <v>3.6111111111111205E-2</v>
      </c>
      <c r="J121">
        <f t="shared" si="7"/>
        <v>0</v>
      </c>
      <c r="K121">
        <f t="shared" si="8"/>
        <v>0</v>
      </c>
    </row>
    <row r="122" spans="1:11">
      <c r="A122">
        <v>121</v>
      </c>
      <c r="B122">
        <f>COUNTIF(Data!$P$2:$P$66, "&lt;"&amp;'Time to prediction (2)'!$A122)/COUNT(Data!$P$2:$P$66)</f>
        <v>0.91379310344827591</v>
      </c>
      <c r="C122">
        <f t="shared" si="6"/>
        <v>0</v>
      </c>
      <c r="E122">
        <f>COUNTIFS(Data!$P$2:$P$66, "&lt;"&amp;'Time to prediction (2)'!$A122, Data!$D$2:$D$66, "AI")/COUNTIFS(Data!$P$2:$P$66, "&gt;0", Data!$D$2:$D$66, "AI")</f>
        <v>0.95454545454545459</v>
      </c>
      <c r="G122">
        <f>COUNTIFS(Data!$P$2:$P$66, "&lt;"&amp;'Time to prediction (2)'!$A122, Data!$H$2:$H$66, "&lt;2000")/COUNTIFS(Data!$P$2:$P$66, "&gt;0", Data!$H$2:$H$66, "&lt;2000")</f>
        <v>0.88888888888888884</v>
      </c>
      <c r="H122">
        <f>COUNTIFS(Data!$P$2:$P$66, "&lt;"&amp;'Time to prediction (2)'!$A122, Data!$H$2:$H$66, "&gt;1999")/COUNTIFS(Data!$P$2:$P$66, "&gt;0", Data!$H$2:$H$66, "&gt;1999")</f>
        <v>0.92500000000000004</v>
      </c>
      <c r="I122">
        <f t="shared" si="5"/>
        <v>3.6111111111111205E-2</v>
      </c>
      <c r="J122">
        <f t="shared" si="7"/>
        <v>0</v>
      </c>
      <c r="K122">
        <f t="shared" si="8"/>
        <v>0</v>
      </c>
    </row>
    <row r="123" spans="1:11">
      <c r="A123">
        <v>122</v>
      </c>
      <c r="B123">
        <f>COUNTIF(Data!$P$2:$P$66, "&lt;"&amp;'Time to prediction (2)'!$A123)/COUNT(Data!$P$2:$P$66)</f>
        <v>0.91379310344827591</v>
      </c>
      <c r="C123">
        <f t="shared" si="6"/>
        <v>0</v>
      </c>
      <c r="E123">
        <f>COUNTIFS(Data!$P$2:$P$66, "&lt;"&amp;'Time to prediction (2)'!$A123, Data!$D$2:$D$66, "AI")/COUNTIFS(Data!$P$2:$P$66, "&gt;0", Data!$D$2:$D$66, "AI")</f>
        <v>0.95454545454545459</v>
      </c>
      <c r="G123">
        <f>COUNTIFS(Data!$P$2:$P$66, "&lt;"&amp;'Time to prediction (2)'!$A123, Data!$H$2:$H$66, "&lt;2000")/COUNTIFS(Data!$P$2:$P$66, "&gt;0", Data!$H$2:$H$66, "&lt;2000")</f>
        <v>0.88888888888888884</v>
      </c>
      <c r="H123">
        <f>COUNTIFS(Data!$P$2:$P$66, "&lt;"&amp;'Time to prediction (2)'!$A123, Data!$H$2:$H$66, "&gt;1999")/COUNTIFS(Data!$P$2:$P$66, "&gt;0", Data!$H$2:$H$66, "&gt;1999")</f>
        <v>0.92500000000000004</v>
      </c>
      <c r="I123">
        <f t="shared" si="5"/>
        <v>3.6111111111111205E-2</v>
      </c>
      <c r="J123">
        <f t="shared" si="7"/>
        <v>0</v>
      </c>
      <c r="K123">
        <f t="shared" si="8"/>
        <v>0</v>
      </c>
    </row>
    <row r="124" spans="1:11">
      <c r="A124">
        <v>123</v>
      </c>
      <c r="B124">
        <f>COUNTIF(Data!$P$2:$P$66, "&lt;"&amp;'Time to prediction (2)'!$A124)/COUNT(Data!$P$2:$P$66)</f>
        <v>0.91379310344827591</v>
      </c>
      <c r="C124">
        <f t="shared" si="6"/>
        <v>0</v>
      </c>
      <c r="E124">
        <f>COUNTIFS(Data!$P$2:$P$66, "&lt;"&amp;'Time to prediction (2)'!$A124, Data!$D$2:$D$66, "AI")/COUNTIFS(Data!$P$2:$P$66, "&gt;0", Data!$D$2:$D$66, "AI")</f>
        <v>0.95454545454545459</v>
      </c>
      <c r="G124">
        <f>COUNTIFS(Data!$P$2:$P$66, "&lt;"&amp;'Time to prediction (2)'!$A124, Data!$H$2:$H$66, "&lt;2000")/COUNTIFS(Data!$P$2:$P$66, "&gt;0", Data!$H$2:$H$66, "&lt;2000")</f>
        <v>0.88888888888888884</v>
      </c>
      <c r="H124">
        <f>COUNTIFS(Data!$P$2:$P$66, "&lt;"&amp;'Time to prediction (2)'!$A124, Data!$H$2:$H$66, "&gt;1999")/COUNTIFS(Data!$P$2:$P$66, "&gt;0", Data!$H$2:$H$66, "&gt;1999")</f>
        <v>0.92500000000000004</v>
      </c>
      <c r="I124">
        <f t="shared" si="5"/>
        <v>3.6111111111111205E-2</v>
      </c>
      <c r="J124">
        <f t="shared" si="7"/>
        <v>0</v>
      </c>
      <c r="K124">
        <f t="shared" si="8"/>
        <v>0</v>
      </c>
    </row>
    <row r="125" spans="1:11">
      <c r="A125">
        <v>124</v>
      </c>
      <c r="B125">
        <f>COUNTIF(Data!$P$2:$P$66, "&lt;"&amp;'Time to prediction (2)'!$A125)/COUNT(Data!$P$2:$P$66)</f>
        <v>0.91379310344827591</v>
      </c>
      <c r="C125">
        <f t="shared" si="6"/>
        <v>0</v>
      </c>
      <c r="E125">
        <f>COUNTIFS(Data!$P$2:$P$66, "&lt;"&amp;'Time to prediction (2)'!$A125, Data!$D$2:$D$66, "AI")/COUNTIFS(Data!$P$2:$P$66, "&gt;0", Data!$D$2:$D$66, "AI")</f>
        <v>0.95454545454545459</v>
      </c>
      <c r="G125">
        <f>COUNTIFS(Data!$P$2:$P$66, "&lt;"&amp;'Time to prediction (2)'!$A125, Data!$H$2:$H$66, "&lt;2000")/COUNTIFS(Data!$P$2:$P$66, "&gt;0", Data!$H$2:$H$66, "&lt;2000")</f>
        <v>0.88888888888888884</v>
      </c>
      <c r="H125">
        <f>COUNTIFS(Data!$P$2:$P$66, "&lt;"&amp;'Time to prediction (2)'!$A125, Data!$H$2:$H$66, "&gt;1999")/COUNTIFS(Data!$P$2:$P$66, "&gt;0", Data!$H$2:$H$66, "&gt;1999")</f>
        <v>0.92500000000000004</v>
      </c>
      <c r="I125">
        <f t="shared" si="5"/>
        <v>3.6111111111111205E-2</v>
      </c>
      <c r="J125">
        <f t="shared" si="7"/>
        <v>0</v>
      </c>
      <c r="K125">
        <f t="shared" si="8"/>
        <v>0</v>
      </c>
    </row>
    <row r="126" spans="1:11">
      <c r="A126">
        <v>125</v>
      </c>
      <c r="B126">
        <f>COUNTIF(Data!$P$2:$P$66, "&lt;"&amp;'Time to prediction (2)'!$A126)/COUNT(Data!$P$2:$P$66)</f>
        <v>0.91379310344827591</v>
      </c>
      <c r="C126">
        <f t="shared" si="6"/>
        <v>0</v>
      </c>
      <c r="E126">
        <f>COUNTIFS(Data!$P$2:$P$66, "&lt;"&amp;'Time to prediction (2)'!$A126, Data!$D$2:$D$66, "AI")/COUNTIFS(Data!$P$2:$P$66, "&gt;0", Data!$D$2:$D$66, "AI")</f>
        <v>0.95454545454545459</v>
      </c>
      <c r="G126">
        <f>COUNTIFS(Data!$P$2:$P$66, "&lt;"&amp;'Time to prediction (2)'!$A126, Data!$H$2:$H$66, "&lt;2000")/COUNTIFS(Data!$P$2:$P$66, "&gt;0", Data!$H$2:$H$66, "&lt;2000")</f>
        <v>0.88888888888888884</v>
      </c>
      <c r="H126">
        <f>COUNTIFS(Data!$P$2:$P$66, "&lt;"&amp;'Time to prediction (2)'!$A126, Data!$H$2:$H$66, "&gt;1999")/COUNTIFS(Data!$P$2:$P$66, "&gt;0", Data!$H$2:$H$66, "&gt;1999")</f>
        <v>0.92500000000000004</v>
      </c>
      <c r="I126">
        <f t="shared" si="5"/>
        <v>3.6111111111111205E-2</v>
      </c>
      <c r="J126">
        <f t="shared" si="7"/>
        <v>0</v>
      </c>
      <c r="K126">
        <f t="shared" si="8"/>
        <v>0</v>
      </c>
    </row>
    <row r="127" spans="1:11">
      <c r="A127">
        <v>126</v>
      </c>
      <c r="B127">
        <f>COUNTIF(Data!$P$2:$P$66, "&lt;"&amp;'Time to prediction (2)'!$A127)/COUNT(Data!$P$2:$P$66)</f>
        <v>0.91379310344827591</v>
      </c>
      <c r="C127">
        <f t="shared" si="6"/>
        <v>0</v>
      </c>
      <c r="E127">
        <f>COUNTIFS(Data!$P$2:$P$66, "&lt;"&amp;'Time to prediction (2)'!$A127, Data!$D$2:$D$66, "AI")/COUNTIFS(Data!$P$2:$P$66, "&gt;0", Data!$D$2:$D$66, "AI")</f>
        <v>0.95454545454545459</v>
      </c>
      <c r="G127">
        <f>COUNTIFS(Data!$P$2:$P$66, "&lt;"&amp;'Time to prediction (2)'!$A127, Data!$H$2:$H$66, "&lt;2000")/COUNTIFS(Data!$P$2:$P$66, "&gt;0", Data!$H$2:$H$66, "&lt;2000")</f>
        <v>0.88888888888888884</v>
      </c>
      <c r="H127">
        <f>COUNTIFS(Data!$P$2:$P$66, "&lt;"&amp;'Time to prediction (2)'!$A127, Data!$H$2:$H$66, "&gt;1999")/COUNTIFS(Data!$P$2:$P$66, "&gt;0", Data!$H$2:$H$66, "&gt;1999")</f>
        <v>0.92500000000000004</v>
      </c>
      <c r="I127">
        <f t="shared" si="5"/>
        <v>3.6111111111111205E-2</v>
      </c>
      <c r="J127">
        <f t="shared" si="7"/>
        <v>0</v>
      </c>
      <c r="K127">
        <f t="shared" si="8"/>
        <v>0</v>
      </c>
    </row>
    <row r="128" spans="1:11">
      <c r="A128">
        <v>127</v>
      </c>
      <c r="B128">
        <f>COUNTIF(Data!$P$2:$P$66, "&lt;"&amp;'Time to prediction (2)'!$A128)/COUNT(Data!$P$2:$P$66)</f>
        <v>0.91379310344827591</v>
      </c>
      <c r="C128">
        <f t="shared" si="6"/>
        <v>0</v>
      </c>
      <c r="E128">
        <f>COUNTIFS(Data!$P$2:$P$66, "&lt;"&amp;'Time to prediction (2)'!$A128, Data!$D$2:$D$66, "AI")/COUNTIFS(Data!$P$2:$P$66, "&gt;0", Data!$D$2:$D$66, "AI")</f>
        <v>0.95454545454545459</v>
      </c>
      <c r="G128">
        <f>COUNTIFS(Data!$P$2:$P$66, "&lt;"&amp;'Time to prediction (2)'!$A128, Data!$H$2:$H$66, "&lt;2000")/COUNTIFS(Data!$P$2:$P$66, "&gt;0", Data!$H$2:$H$66, "&lt;2000")</f>
        <v>0.88888888888888884</v>
      </c>
      <c r="H128">
        <f>COUNTIFS(Data!$P$2:$P$66, "&lt;"&amp;'Time to prediction (2)'!$A128, Data!$H$2:$H$66, "&gt;1999")/COUNTIFS(Data!$P$2:$P$66, "&gt;0", Data!$H$2:$H$66, "&gt;1999")</f>
        <v>0.92500000000000004</v>
      </c>
      <c r="I128">
        <f t="shared" si="5"/>
        <v>3.6111111111111205E-2</v>
      </c>
      <c r="J128">
        <f t="shared" si="7"/>
        <v>0</v>
      </c>
      <c r="K128">
        <f t="shared" si="8"/>
        <v>0</v>
      </c>
    </row>
    <row r="129" spans="1:11">
      <c r="A129">
        <v>128</v>
      </c>
      <c r="B129">
        <f>COUNTIF(Data!$P$2:$P$66, "&lt;"&amp;'Time to prediction (2)'!$A129)/COUNT(Data!$P$2:$P$66)</f>
        <v>0.91379310344827591</v>
      </c>
      <c r="C129">
        <f t="shared" si="6"/>
        <v>0</v>
      </c>
      <c r="E129">
        <f>COUNTIFS(Data!$P$2:$P$66, "&lt;"&amp;'Time to prediction (2)'!$A129, Data!$D$2:$D$66, "AI")/COUNTIFS(Data!$P$2:$P$66, "&gt;0", Data!$D$2:$D$66, "AI")</f>
        <v>0.95454545454545459</v>
      </c>
      <c r="G129">
        <f>COUNTIFS(Data!$P$2:$P$66, "&lt;"&amp;'Time to prediction (2)'!$A129, Data!$H$2:$H$66, "&lt;2000")/COUNTIFS(Data!$P$2:$P$66, "&gt;0", Data!$H$2:$H$66, "&lt;2000")</f>
        <v>0.88888888888888884</v>
      </c>
      <c r="H129">
        <f>COUNTIFS(Data!$P$2:$P$66, "&lt;"&amp;'Time to prediction (2)'!$A129, Data!$H$2:$H$66, "&gt;1999")/COUNTIFS(Data!$P$2:$P$66, "&gt;0", Data!$H$2:$H$66, "&gt;1999")</f>
        <v>0.92500000000000004</v>
      </c>
      <c r="I129">
        <f t="shared" si="5"/>
        <v>3.6111111111111205E-2</v>
      </c>
      <c r="J129">
        <f t="shared" si="7"/>
        <v>0</v>
      </c>
      <c r="K129">
        <f t="shared" si="8"/>
        <v>0</v>
      </c>
    </row>
    <row r="130" spans="1:11">
      <c r="A130">
        <v>129</v>
      </c>
      <c r="B130">
        <f>COUNTIF(Data!$P$2:$P$66, "&lt;"&amp;'Time to prediction (2)'!$A130)/COUNT(Data!$P$2:$P$66)</f>
        <v>0.91379310344827591</v>
      </c>
      <c r="C130">
        <f t="shared" si="6"/>
        <v>0</v>
      </c>
      <c r="E130">
        <f>COUNTIFS(Data!$P$2:$P$66, "&lt;"&amp;'Time to prediction (2)'!$A130, Data!$D$2:$D$66, "AI")/COUNTIFS(Data!$P$2:$P$66, "&gt;0", Data!$D$2:$D$66, "AI")</f>
        <v>0.95454545454545459</v>
      </c>
      <c r="G130">
        <f>COUNTIFS(Data!$P$2:$P$66, "&lt;"&amp;'Time to prediction (2)'!$A130, Data!$H$2:$H$66, "&lt;2000")/COUNTIFS(Data!$P$2:$P$66, "&gt;0", Data!$H$2:$H$66, "&lt;2000")</f>
        <v>0.88888888888888884</v>
      </c>
      <c r="H130">
        <f>COUNTIFS(Data!$P$2:$P$66, "&lt;"&amp;'Time to prediction (2)'!$A130, Data!$H$2:$H$66, "&gt;1999")/COUNTIFS(Data!$P$2:$P$66, "&gt;0", Data!$H$2:$H$66, "&gt;1999")</f>
        <v>0.92500000000000004</v>
      </c>
      <c r="I130">
        <f t="shared" si="5"/>
        <v>3.6111111111111205E-2</v>
      </c>
      <c r="J130">
        <f t="shared" si="7"/>
        <v>0</v>
      </c>
      <c r="K130">
        <f t="shared" si="8"/>
        <v>0</v>
      </c>
    </row>
    <row r="131" spans="1:11">
      <c r="A131">
        <v>130</v>
      </c>
      <c r="B131">
        <f>COUNTIF(Data!$P$2:$P$66, "&lt;"&amp;'Time to prediction (2)'!$A131)/COUNT(Data!$P$2:$P$66)</f>
        <v>0.91379310344827591</v>
      </c>
      <c r="C131">
        <f t="shared" si="6"/>
        <v>0</v>
      </c>
      <c r="E131">
        <f>COUNTIFS(Data!$P$2:$P$66, "&lt;"&amp;'Time to prediction (2)'!$A131, Data!$D$2:$D$66, "AI")/COUNTIFS(Data!$P$2:$P$66, "&gt;0", Data!$D$2:$D$66, "AI")</f>
        <v>0.95454545454545459</v>
      </c>
      <c r="G131">
        <f>COUNTIFS(Data!$P$2:$P$66, "&lt;"&amp;'Time to prediction (2)'!$A131, Data!$H$2:$H$66, "&lt;2000")/COUNTIFS(Data!$P$2:$P$66, "&gt;0", Data!$H$2:$H$66, "&lt;2000")</f>
        <v>0.88888888888888884</v>
      </c>
      <c r="H131">
        <f>COUNTIFS(Data!$P$2:$P$66, "&lt;"&amp;'Time to prediction (2)'!$A131, Data!$H$2:$H$66, "&gt;1999")/COUNTIFS(Data!$P$2:$P$66, "&gt;0", Data!$H$2:$H$66, "&gt;1999")</f>
        <v>0.92500000000000004</v>
      </c>
      <c r="I131">
        <f t="shared" ref="I131:I175" si="9">ABS(G131-H131)</f>
        <v>3.6111111111111205E-2</v>
      </c>
      <c r="J131">
        <f t="shared" si="7"/>
        <v>0</v>
      </c>
      <c r="K131">
        <f t="shared" si="8"/>
        <v>0</v>
      </c>
    </row>
    <row r="132" spans="1:11">
      <c r="A132">
        <v>131</v>
      </c>
      <c r="B132">
        <f>COUNTIF(Data!$P$2:$P$66, "&lt;"&amp;'Time to prediction (2)'!$A132)/COUNT(Data!$P$2:$P$66)</f>
        <v>0.91379310344827591</v>
      </c>
      <c r="C132">
        <f t="shared" ref="C132:C195" si="10">B132-B131</f>
        <v>0</v>
      </c>
      <c r="E132">
        <f>COUNTIFS(Data!$P$2:$P$66, "&lt;"&amp;'Time to prediction (2)'!$A132, Data!$D$2:$D$66, "AI")/COUNTIFS(Data!$P$2:$P$66, "&gt;0", Data!$D$2:$D$66, "AI")</f>
        <v>0.95454545454545459</v>
      </c>
      <c r="G132">
        <f>COUNTIFS(Data!$P$2:$P$66, "&lt;"&amp;'Time to prediction (2)'!$A132, Data!$H$2:$H$66, "&lt;2000")/COUNTIFS(Data!$P$2:$P$66, "&gt;0", Data!$H$2:$H$66, "&lt;2000")</f>
        <v>0.88888888888888884</v>
      </c>
      <c r="H132">
        <f>COUNTIFS(Data!$P$2:$P$66, "&lt;"&amp;'Time to prediction (2)'!$A132, Data!$H$2:$H$66, "&gt;1999")/COUNTIFS(Data!$P$2:$P$66, "&gt;0", Data!$H$2:$H$66, "&gt;1999")</f>
        <v>0.92500000000000004</v>
      </c>
      <c r="I132">
        <f t="shared" si="9"/>
        <v>3.6111111111111205E-2</v>
      </c>
      <c r="J132">
        <f t="shared" si="7"/>
        <v>0</v>
      </c>
      <c r="K132">
        <f t="shared" si="8"/>
        <v>0</v>
      </c>
    </row>
    <row r="133" spans="1:11">
      <c r="A133">
        <v>132</v>
      </c>
      <c r="B133">
        <f>COUNTIF(Data!$P$2:$P$66, "&lt;"&amp;'Time to prediction (2)'!$A133)/COUNT(Data!$P$2:$P$66)</f>
        <v>0.91379310344827591</v>
      </c>
      <c r="C133">
        <f t="shared" si="10"/>
        <v>0</v>
      </c>
      <c r="E133">
        <f>COUNTIFS(Data!$P$2:$P$66, "&lt;"&amp;'Time to prediction (2)'!$A133, Data!$D$2:$D$66, "AI")/COUNTIFS(Data!$P$2:$P$66, "&gt;0", Data!$D$2:$D$66, "AI")</f>
        <v>0.95454545454545459</v>
      </c>
      <c r="G133">
        <f>COUNTIFS(Data!$P$2:$P$66, "&lt;"&amp;'Time to prediction (2)'!$A133, Data!$H$2:$H$66, "&lt;2000")/COUNTIFS(Data!$P$2:$P$66, "&gt;0", Data!$H$2:$H$66, "&lt;2000")</f>
        <v>0.88888888888888884</v>
      </c>
      <c r="H133">
        <f>COUNTIFS(Data!$P$2:$P$66, "&lt;"&amp;'Time to prediction (2)'!$A133, Data!$H$2:$H$66, "&gt;1999")/COUNTIFS(Data!$P$2:$P$66, "&gt;0", Data!$H$2:$H$66, "&gt;1999")</f>
        <v>0.92500000000000004</v>
      </c>
      <c r="I133">
        <f t="shared" si="9"/>
        <v>3.6111111111111205E-2</v>
      </c>
      <c r="J133">
        <f t="shared" si="7"/>
        <v>0</v>
      </c>
      <c r="K133">
        <f t="shared" si="8"/>
        <v>0</v>
      </c>
    </row>
    <row r="134" spans="1:11">
      <c r="A134">
        <v>133</v>
      </c>
      <c r="B134">
        <f>COUNTIF(Data!$P$2:$P$66, "&lt;"&amp;'Time to prediction (2)'!$A134)/COUNT(Data!$P$2:$P$66)</f>
        <v>0.91379310344827591</v>
      </c>
      <c r="C134">
        <f t="shared" si="10"/>
        <v>0</v>
      </c>
      <c r="E134">
        <f>COUNTIFS(Data!$P$2:$P$66, "&lt;"&amp;'Time to prediction (2)'!$A134, Data!$D$2:$D$66, "AI")/COUNTIFS(Data!$P$2:$P$66, "&gt;0", Data!$D$2:$D$66, "AI")</f>
        <v>0.95454545454545459</v>
      </c>
      <c r="G134">
        <f>COUNTIFS(Data!$P$2:$P$66, "&lt;"&amp;'Time to prediction (2)'!$A134, Data!$H$2:$H$66, "&lt;2000")/COUNTIFS(Data!$P$2:$P$66, "&gt;0", Data!$H$2:$H$66, "&lt;2000")</f>
        <v>0.88888888888888884</v>
      </c>
      <c r="H134">
        <f>COUNTIFS(Data!$P$2:$P$66, "&lt;"&amp;'Time to prediction (2)'!$A134, Data!$H$2:$H$66, "&gt;1999")/COUNTIFS(Data!$P$2:$P$66, "&gt;0", Data!$H$2:$H$66, "&gt;1999")</f>
        <v>0.92500000000000004</v>
      </c>
      <c r="I134">
        <f t="shared" si="9"/>
        <v>3.6111111111111205E-2</v>
      </c>
      <c r="J134">
        <f t="shared" si="7"/>
        <v>0</v>
      </c>
      <c r="K134">
        <f t="shared" si="8"/>
        <v>0</v>
      </c>
    </row>
    <row r="135" spans="1:11">
      <c r="A135">
        <v>134</v>
      </c>
      <c r="B135">
        <f>COUNTIF(Data!$P$2:$P$66, "&lt;"&amp;'Time to prediction (2)'!$A135)/COUNT(Data!$P$2:$P$66)</f>
        <v>0.91379310344827591</v>
      </c>
      <c r="C135">
        <f t="shared" si="10"/>
        <v>0</v>
      </c>
      <c r="E135">
        <f>COUNTIFS(Data!$P$2:$P$66, "&lt;"&amp;'Time to prediction (2)'!$A135, Data!$D$2:$D$66, "AI")/COUNTIFS(Data!$P$2:$P$66, "&gt;0", Data!$D$2:$D$66, "AI")</f>
        <v>0.95454545454545459</v>
      </c>
      <c r="G135">
        <f>COUNTIFS(Data!$P$2:$P$66, "&lt;"&amp;'Time to prediction (2)'!$A135, Data!$H$2:$H$66, "&lt;2000")/COUNTIFS(Data!$P$2:$P$66, "&gt;0", Data!$H$2:$H$66, "&lt;2000")</f>
        <v>0.88888888888888884</v>
      </c>
      <c r="H135">
        <f>COUNTIFS(Data!$P$2:$P$66, "&lt;"&amp;'Time to prediction (2)'!$A135, Data!$H$2:$H$66, "&gt;1999")/COUNTIFS(Data!$P$2:$P$66, "&gt;0", Data!$H$2:$H$66, "&gt;1999")</f>
        <v>0.92500000000000004</v>
      </c>
      <c r="I135">
        <f t="shared" si="9"/>
        <v>3.6111111111111205E-2</v>
      </c>
      <c r="J135">
        <f t="shared" si="7"/>
        <v>0</v>
      </c>
      <c r="K135">
        <f t="shared" si="8"/>
        <v>0</v>
      </c>
    </row>
    <row r="136" spans="1:11">
      <c r="A136">
        <v>135</v>
      </c>
      <c r="B136">
        <f>COUNTIF(Data!$P$2:$P$66, "&lt;"&amp;'Time to prediction (2)'!$A136)/COUNT(Data!$P$2:$P$66)</f>
        <v>0.91379310344827591</v>
      </c>
      <c r="C136">
        <f t="shared" si="10"/>
        <v>0</v>
      </c>
      <c r="E136">
        <f>COUNTIFS(Data!$P$2:$P$66, "&lt;"&amp;'Time to prediction (2)'!$A136, Data!$D$2:$D$66, "AI")/COUNTIFS(Data!$P$2:$P$66, "&gt;0", Data!$D$2:$D$66, "AI")</f>
        <v>0.95454545454545459</v>
      </c>
      <c r="G136">
        <f>COUNTIFS(Data!$P$2:$P$66, "&lt;"&amp;'Time to prediction (2)'!$A136, Data!$H$2:$H$66, "&lt;2000")/COUNTIFS(Data!$P$2:$P$66, "&gt;0", Data!$H$2:$H$66, "&lt;2000")</f>
        <v>0.88888888888888884</v>
      </c>
      <c r="H136">
        <f>COUNTIFS(Data!$P$2:$P$66, "&lt;"&amp;'Time to prediction (2)'!$A136, Data!$H$2:$H$66, "&gt;1999")/COUNTIFS(Data!$P$2:$P$66, "&gt;0", Data!$H$2:$H$66, "&gt;1999")</f>
        <v>0.92500000000000004</v>
      </c>
      <c r="I136">
        <f t="shared" si="9"/>
        <v>3.6111111111111205E-2</v>
      </c>
      <c r="J136">
        <f t="shared" si="7"/>
        <v>0</v>
      </c>
      <c r="K136">
        <f t="shared" si="8"/>
        <v>0</v>
      </c>
    </row>
    <row r="137" spans="1:11">
      <c r="A137">
        <v>136</v>
      </c>
      <c r="B137">
        <f>COUNTIF(Data!$P$2:$P$66, "&lt;"&amp;'Time to prediction (2)'!$A137)/COUNT(Data!$P$2:$P$66)</f>
        <v>0.91379310344827591</v>
      </c>
      <c r="C137">
        <f t="shared" si="10"/>
        <v>0</v>
      </c>
      <c r="E137">
        <f>COUNTIFS(Data!$P$2:$P$66, "&lt;"&amp;'Time to prediction (2)'!$A137, Data!$D$2:$D$66, "AI")/COUNTIFS(Data!$P$2:$P$66, "&gt;0", Data!$D$2:$D$66, "AI")</f>
        <v>0.95454545454545459</v>
      </c>
      <c r="G137">
        <f>COUNTIFS(Data!$P$2:$P$66, "&lt;"&amp;'Time to prediction (2)'!$A137, Data!$H$2:$H$66, "&lt;2000")/COUNTIFS(Data!$P$2:$P$66, "&gt;0", Data!$H$2:$H$66, "&lt;2000")</f>
        <v>0.88888888888888884</v>
      </c>
      <c r="H137">
        <f>COUNTIFS(Data!$P$2:$P$66, "&lt;"&amp;'Time to prediction (2)'!$A137, Data!$H$2:$H$66, "&gt;1999")/COUNTIFS(Data!$P$2:$P$66, "&gt;0", Data!$H$2:$H$66, "&gt;1999")</f>
        <v>0.92500000000000004</v>
      </c>
      <c r="I137">
        <f t="shared" si="9"/>
        <v>3.6111111111111205E-2</v>
      </c>
      <c r="J137">
        <f t="shared" si="7"/>
        <v>0</v>
      </c>
      <c r="K137">
        <f t="shared" si="8"/>
        <v>0</v>
      </c>
    </row>
    <row r="138" spans="1:11">
      <c r="A138">
        <v>137</v>
      </c>
      <c r="B138">
        <f>COUNTIF(Data!$P$2:$P$66, "&lt;"&amp;'Time to prediction (2)'!$A138)/COUNT(Data!$P$2:$P$66)</f>
        <v>0.91379310344827591</v>
      </c>
      <c r="C138">
        <f t="shared" si="10"/>
        <v>0</v>
      </c>
      <c r="E138">
        <f>COUNTIFS(Data!$P$2:$P$66, "&lt;"&amp;'Time to prediction (2)'!$A138, Data!$D$2:$D$66, "AI")/COUNTIFS(Data!$P$2:$P$66, "&gt;0", Data!$D$2:$D$66, "AI")</f>
        <v>0.95454545454545459</v>
      </c>
      <c r="G138">
        <f>COUNTIFS(Data!$P$2:$P$66, "&lt;"&amp;'Time to prediction (2)'!$A138, Data!$H$2:$H$66, "&lt;2000")/COUNTIFS(Data!$P$2:$P$66, "&gt;0", Data!$H$2:$H$66, "&lt;2000")</f>
        <v>0.88888888888888884</v>
      </c>
      <c r="H138">
        <f>COUNTIFS(Data!$P$2:$P$66, "&lt;"&amp;'Time to prediction (2)'!$A138, Data!$H$2:$H$66, "&gt;1999")/COUNTIFS(Data!$P$2:$P$66, "&gt;0", Data!$H$2:$H$66, "&gt;1999")</f>
        <v>0.92500000000000004</v>
      </c>
      <c r="I138">
        <f t="shared" si="9"/>
        <v>3.6111111111111205E-2</v>
      </c>
      <c r="J138">
        <f t="shared" si="7"/>
        <v>0</v>
      </c>
      <c r="K138">
        <f t="shared" si="8"/>
        <v>0</v>
      </c>
    </row>
    <row r="139" spans="1:11">
      <c r="A139">
        <v>138</v>
      </c>
      <c r="B139">
        <f>COUNTIF(Data!$P$2:$P$66, "&lt;"&amp;'Time to prediction (2)'!$A139)/COUNT(Data!$P$2:$P$66)</f>
        <v>0.91379310344827591</v>
      </c>
      <c r="C139">
        <f t="shared" si="10"/>
        <v>0</v>
      </c>
      <c r="E139">
        <f>COUNTIFS(Data!$P$2:$P$66, "&lt;"&amp;'Time to prediction (2)'!$A139, Data!$D$2:$D$66, "AI")/COUNTIFS(Data!$P$2:$P$66, "&gt;0", Data!$D$2:$D$66, "AI")</f>
        <v>0.95454545454545459</v>
      </c>
      <c r="G139">
        <f>COUNTIFS(Data!$P$2:$P$66, "&lt;"&amp;'Time to prediction (2)'!$A139, Data!$H$2:$H$66, "&lt;2000")/COUNTIFS(Data!$P$2:$P$66, "&gt;0", Data!$H$2:$H$66, "&lt;2000")</f>
        <v>0.88888888888888884</v>
      </c>
      <c r="H139">
        <f>COUNTIFS(Data!$P$2:$P$66, "&lt;"&amp;'Time to prediction (2)'!$A139, Data!$H$2:$H$66, "&gt;1999")/COUNTIFS(Data!$P$2:$P$66, "&gt;0", Data!$H$2:$H$66, "&gt;1999")</f>
        <v>0.92500000000000004</v>
      </c>
      <c r="I139">
        <f t="shared" si="9"/>
        <v>3.6111111111111205E-2</v>
      </c>
      <c r="J139">
        <f t="shared" si="7"/>
        <v>0</v>
      </c>
      <c r="K139">
        <f t="shared" si="8"/>
        <v>0</v>
      </c>
    </row>
    <row r="140" spans="1:11">
      <c r="A140">
        <v>139</v>
      </c>
      <c r="B140">
        <f>COUNTIF(Data!$P$2:$P$66, "&lt;"&amp;'Time to prediction (2)'!$A140)/COUNT(Data!$P$2:$P$66)</f>
        <v>0.91379310344827591</v>
      </c>
      <c r="C140">
        <f t="shared" si="10"/>
        <v>0</v>
      </c>
      <c r="E140">
        <f>COUNTIFS(Data!$P$2:$P$66, "&lt;"&amp;'Time to prediction (2)'!$A140, Data!$D$2:$D$66, "AI")/COUNTIFS(Data!$P$2:$P$66, "&gt;0", Data!$D$2:$D$66, "AI")</f>
        <v>0.95454545454545459</v>
      </c>
      <c r="G140">
        <f>COUNTIFS(Data!$P$2:$P$66, "&lt;"&amp;'Time to prediction (2)'!$A140, Data!$H$2:$H$66, "&lt;2000")/COUNTIFS(Data!$P$2:$P$66, "&gt;0", Data!$H$2:$H$66, "&lt;2000")</f>
        <v>0.88888888888888884</v>
      </c>
      <c r="H140">
        <f>COUNTIFS(Data!$P$2:$P$66, "&lt;"&amp;'Time to prediction (2)'!$A140, Data!$H$2:$H$66, "&gt;1999")/COUNTIFS(Data!$P$2:$P$66, "&gt;0", Data!$H$2:$H$66, "&gt;1999")</f>
        <v>0.92500000000000004</v>
      </c>
      <c r="I140">
        <f t="shared" si="9"/>
        <v>3.6111111111111205E-2</v>
      </c>
      <c r="J140">
        <f t="shared" si="7"/>
        <v>0</v>
      </c>
      <c r="K140">
        <f t="shared" si="8"/>
        <v>0</v>
      </c>
    </row>
    <row r="141" spans="1:11">
      <c r="A141">
        <v>140</v>
      </c>
      <c r="B141">
        <f>COUNTIF(Data!$P$2:$P$66, "&lt;"&amp;'Time to prediction (2)'!$A141)/COUNT(Data!$P$2:$P$66)</f>
        <v>0.91379310344827591</v>
      </c>
      <c r="C141">
        <f t="shared" si="10"/>
        <v>0</v>
      </c>
      <c r="E141">
        <f>COUNTIFS(Data!$P$2:$P$66, "&lt;"&amp;'Time to prediction (2)'!$A141, Data!$D$2:$D$66, "AI")/COUNTIFS(Data!$P$2:$P$66, "&gt;0", Data!$D$2:$D$66, "AI")</f>
        <v>0.95454545454545459</v>
      </c>
      <c r="G141">
        <f>COUNTIFS(Data!$P$2:$P$66, "&lt;"&amp;'Time to prediction (2)'!$A141, Data!$H$2:$H$66, "&lt;2000")/COUNTIFS(Data!$P$2:$P$66, "&gt;0", Data!$H$2:$H$66, "&lt;2000")</f>
        <v>0.88888888888888884</v>
      </c>
      <c r="H141">
        <f>COUNTIFS(Data!$P$2:$P$66, "&lt;"&amp;'Time to prediction (2)'!$A141, Data!$H$2:$H$66, "&gt;1999")/COUNTIFS(Data!$P$2:$P$66, "&gt;0", Data!$H$2:$H$66, "&gt;1999")</f>
        <v>0.92500000000000004</v>
      </c>
      <c r="I141">
        <f t="shared" si="9"/>
        <v>3.6111111111111205E-2</v>
      </c>
      <c r="J141">
        <f t="shared" si="7"/>
        <v>0</v>
      </c>
      <c r="K141">
        <f t="shared" si="8"/>
        <v>0</v>
      </c>
    </row>
    <row r="142" spans="1:11">
      <c r="A142">
        <v>141</v>
      </c>
      <c r="B142">
        <f>COUNTIF(Data!$P$2:$P$66, "&lt;"&amp;'Time to prediction (2)'!$A142)/COUNT(Data!$P$2:$P$66)</f>
        <v>0.91379310344827591</v>
      </c>
      <c r="C142">
        <f t="shared" si="10"/>
        <v>0</v>
      </c>
      <c r="E142">
        <f>COUNTIFS(Data!$P$2:$P$66, "&lt;"&amp;'Time to prediction (2)'!$A142, Data!$D$2:$D$66, "AI")/COUNTIFS(Data!$P$2:$P$66, "&gt;0", Data!$D$2:$D$66, "AI")</f>
        <v>0.95454545454545459</v>
      </c>
      <c r="G142">
        <f>COUNTIFS(Data!$P$2:$P$66, "&lt;"&amp;'Time to prediction (2)'!$A142, Data!$H$2:$H$66, "&lt;2000")/COUNTIFS(Data!$P$2:$P$66, "&gt;0", Data!$H$2:$H$66, "&lt;2000")</f>
        <v>0.88888888888888884</v>
      </c>
      <c r="H142">
        <f>COUNTIFS(Data!$P$2:$P$66, "&lt;"&amp;'Time to prediction (2)'!$A142, Data!$H$2:$H$66, "&gt;1999")/COUNTIFS(Data!$P$2:$P$66, "&gt;0", Data!$H$2:$H$66, "&gt;1999")</f>
        <v>0.92500000000000004</v>
      </c>
      <c r="I142">
        <f t="shared" si="9"/>
        <v>3.6111111111111205E-2</v>
      </c>
      <c r="J142">
        <f t="shared" si="7"/>
        <v>0</v>
      </c>
      <c r="K142">
        <f t="shared" si="8"/>
        <v>0</v>
      </c>
    </row>
    <row r="143" spans="1:11">
      <c r="A143">
        <v>142</v>
      </c>
      <c r="B143">
        <f>COUNTIF(Data!$P$2:$P$66, "&lt;"&amp;'Time to prediction (2)'!$A143)/COUNT(Data!$P$2:$P$66)</f>
        <v>0.91379310344827591</v>
      </c>
      <c r="C143">
        <f t="shared" si="10"/>
        <v>0</v>
      </c>
      <c r="E143">
        <f>COUNTIFS(Data!$P$2:$P$66, "&lt;"&amp;'Time to prediction (2)'!$A143, Data!$D$2:$D$66, "AI")/COUNTIFS(Data!$P$2:$P$66, "&gt;0", Data!$D$2:$D$66, "AI")</f>
        <v>0.95454545454545459</v>
      </c>
      <c r="G143">
        <f>COUNTIFS(Data!$P$2:$P$66, "&lt;"&amp;'Time to prediction (2)'!$A143, Data!$H$2:$H$66, "&lt;2000")/COUNTIFS(Data!$P$2:$P$66, "&gt;0", Data!$H$2:$H$66, "&lt;2000")</f>
        <v>0.88888888888888884</v>
      </c>
      <c r="H143">
        <f>COUNTIFS(Data!$P$2:$P$66, "&lt;"&amp;'Time to prediction (2)'!$A143, Data!$H$2:$H$66, "&gt;1999")/COUNTIFS(Data!$P$2:$P$66, "&gt;0", Data!$H$2:$H$66, "&gt;1999")</f>
        <v>0.92500000000000004</v>
      </c>
      <c r="I143">
        <f t="shared" si="9"/>
        <v>3.6111111111111205E-2</v>
      </c>
      <c r="J143">
        <f t="shared" si="7"/>
        <v>0</v>
      </c>
      <c r="K143">
        <f t="shared" si="8"/>
        <v>0</v>
      </c>
    </row>
    <row r="144" spans="1:11">
      <c r="A144">
        <v>143</v>
      </c>
      <c r="B144">
        <f>COUNTIF(Data!$P$2:$P$66, "&lt;"&amp;'Time to prediction (2)'!$A144)/COUNT(Data!$P$2:$P$66)</f>
        <v>0.91379310344827591</v>
      </c>
      <c r="C144">
        <f t="shared" si="10"/>
        <v>0</v>
      </c>
      <c r="E144">
        <f>COUNTIFS(Data!$P$2:$P$66, "&lt;"&amp;'Time to prediction (2)'!$A144, Data!$D$2:$D$66, "AI")/COUNTIFS(Data!$P$2:$P$66, "&gt;0", Data!$D$2:$D$66, "AI")</f>
        <v>0.95454545454545459</v>
      </c>
      <c r="G144">
        <f>COUNTIFS(Data!$P$2:$P$66, "&lt;"&amp;'Time to prediction (2)'!$A144, Data!$H$2:$H$66, "&lt;2000")/COUNTIFS(Data!$P$2:$P$66, "&gt;0", Data!$H$2:$H$66, "&lt;2000")</f>
        <v>0.88888888888888884</v>
      </c>
      <c r="H144">
        <f>COUNTIFS(Data!$P$2:$P$66, "&lt;"&amp;'Time to prediction (2)'!$A144, Data!$H$2:$H$66, "&gt;1999")/COUNTIFS(Data!$P$2:$P$66, "&gt;0", Data!$H$2:$H$66, "&gt;1999")</f>
        <v>0.92500000000000004</v>
      </c>
      <c r="I144">
        <f t="shared" si="9"/>
        <v>3.6111111111111205E-2</v>
      </c>
      <c r="J144">
        <f t="shared" si="7"/>
        <v>0</v>
      </c>
      <c r="K144">
        <f t="shared" si="8"/>
        <v>0</v>
      </c>
    </row>
    <row r="145" spans="1:11">
      <c r="A145">
        <v>144</v>
      </c>
      <c r="B145">
        <f>COUNTIF(Data!$P$2:$P$66, "&lt;"&amp;'Time to prediction (2)'!$A145)/COUNT(Data!$P$2:$P$66)</f>
        <v>0.91379310344827591</v>
      </c>
      <c r="C145">
        <f t="shared" si="10"/>
        <v>0</v>
      </c>
      <c r="E145">
        <f>COUNTIFS(Data!$P$2:$P$66, "&lt;"&amp;'Time to prediction (2)'!$A145, Data!$D$2:$D$66, "AI")/COUNTIFS(Data!$P$2:$P$66, "&gt;0", Data!$D$2:$D$66, "AI")</f>
        <v>0.95454545454545459</v>
      </c>
      <c r="G145">
        <f>COUNTIFS(Data!$P$2:$P$66, "&lt;"&amp;'Time to prediction (2)'!$A145, Data!$H$2:$H$66, "&lt;2000")/COUNTIFS(Data!$P$2:$P$66, "&gt;0", Data!$H$2:$H$66, "&lt;2000")</f>
        <v>0.88888888888888884</v>
      </c>
      <c r="H145">
        <f>COUNTIFS(Data!$P$2:$P$66, "&lt;"&amp;'Time to prediction (2)'!$A145, Data!$H$2:$H$66, "&gt;1999")/COUNTIFS(Data!$P$2:$P$66, "&gt;0", Data!$H$2:$H$66, "&gt;1999")</f>
        <v>0.92500000000000004</v>
      </c>
      <c r="I145">
        <f t="shared" si="9"/>
        <v>3.6111111111111205E-2</v>
      </c>
      <c r="J145">
        <f t="shared" si="7"/>
        <v>0</v>
      </c>
      <c r="K145">
        <f t="shared" si="8"/>
        <v>0</v>
      </c>
    </row>
    <row r="146" spans="1:11">
      <c r="A146">
        <v>145</v>
      </c>
      <c r="B146">
        <f>COUNTIF(Data!$P$2:$P$66, "&lt;"&amp;'Time to prediction (2)'!$A146)/COUNT(Data!$P$2:$P$66)</f>
        <v>0.91379310344827591</v>
      </c>
      <c r="C146">
        <f t="shared" si="10"/>
        <v>0</v>
      </c>
      <c r="E146">
        <f>COUNTIFS(Data!$P$2:$P$66, "&lt;"&amp;'Time to prediction (2)'!$A146, Data!$D$2:$D$66, "AI")/COUNTIFS(Data!$P$2:$P$66, "&gt;0", Data!$D$2:$D$66, "AI")</f>
        <v>0.95454545454545459</v>
      </c>
      <c r="G146">
        <f>COUNTIFS(Data!$P$2:$P$66, "&lt;"&amp;'Time to prediction (2)'!$A146, Data!$H$2:$H$66, "&lt;2000")/COUNTIFS(Data!$P$2:$P$66, "&gt;0", Data!$H$2:$H$66, "&lt;2000")</f>
        <v>0.88888888888888884</v>
      </c>
      <c r="H146">
        <f>COUNTIFS(Data!$P$2:$P$66, "&lt;"&amp;'Time to prediction (2)'!$A146, Data!$H$2:$H$66, "&gt;1999")/COUNTIFS(Data!$P$2:$P$66, "&gt;0", Data!$H$2:$H$66, "&gt;1999")</f>
        <v>0.92500000000000004</v>
      </c>
      <c r="I146">
        <f t="shared" si="9"/>
        <v>3.6111111111111205E-2</v>
      </c>
      <c r="J146">
        <f t="shared" si="7"/>
        <v>0</v>
      </c>
      <c r="K146">
        <f t="shared" si="8"/>
        <v>0</v>
      </c>
    </row>
    <row r="147" spans="1:11">
      <c r="A147">
        <v>146</v>
      </c>
      <c r="B147">
        <f>COUNTIF(Data!$P$2:$P$66, "&lt;"&amp;'Time to prediction (2)'!$A147)/COUNT(Data!$P$2:$P$66)</f>
        <v>0.91379310344827591</v>
      </c>
      <c r="C147">
        <f t="shared" si="10"/>
        <v>0</v>
      </c>
      <c r="E147">
        <f>COUNTIFS(Data!$P$2:$P$66, "&lt;"&amp;'Time to prediction (2)'!$A147, Data!$D$2:$D$66, "AI")/COUNTIFS(Data!$P$2:$P$66, "&gt;0", Data!$D$2:$D$66, "AI")</f>
        <v>0.95454545454545459</v>
      </c>
      <c r="G147">
        <f>COUNTIFS(Data!$P$2:$P$66, "&lt;"&amp;'Time to prediction (2)'!$A147, Data!$H$2:$H$66, "&lt;2000")/COUNTIFS(Data!$P$2:$P$66, "&gt;0", Data!$H$2:$H$66, "&lt;2000")</f>
        <v>0.88888888888888884</v>
      </c>
      <c r="H147">
        <f>COUNTIFS(Data!$P$2:$P$66, "&lt;"&amp;'Time to prediction (2)'!$A147, Data!$H$2:$H$66, "&gt;1999")/COUNTIFS(Data!$P$2:$P$66, "&gt;0", Data!$H$2:$H$66, "&gt;1999")</f>
        <v>0.92500000000000004</v>
      </c>
      <c r="I147">
        <f t="shared" si="9"/>
        <v>3.6111111111111205E-2</v>
      </c>
      <c r="J147">
        <f t="shared" si="7"/>
        <v>0</v>
      </c>
      <c r="K147">
        <f t="shared" si="8"/>
        <v>0</v>
      </c>
    </row>
    <row r="148" spans="1:11">
      <c r="A148">
        <v>147</v>
      </c>
      <c r="B148">
        <f>COUNTIF(Data!$P$2:$P$66, "&lt;"&amp;'Time to prediction (2)'!$A148)/COUNT(Data!$P$2:$P$66)</f>
        <v>0.91379310344827591</v>
      </c>
      <c r="C148">
        <f t="shared" si="10"/>
        <v>0</v>
      </c>
      <c r="E148">
        <f>COUNTIFS(Data!$P$2:$P$66, "&lt;"&amp;'Time to prediction (2)'!$A148, Data!$D$2:$D$66, "AI")/COUNTIFS(Data!$P$2:$P$66, "&gt;0", Data!$D$2:$D$66, "AI")</f>
        <v>0.95454545454545459</v>
      </c>
      <c r="G148">
        <f>COUNTIFS(Data!$P$2:$P$66, "&lt;"&amp;'Time to prediction (2)'!$A148, Data!$H$2:$H$66, "&lt;2000")/COUNTIFS(Data!$P$2:$P$66, "&gt;0", Data!$H$2:$H$66, "&lt;2000")</f>
        <v>0.88888888888888884</v>
      </c>
      <c r="H148">
        <f>COUNTIFS(Data!$P$2:$P$66, "&lt;"&amp;'Time to prediction (2)'!$A148, Data!$H$2:$H$66, "&gt;1999")/COUNTIFS(Data!$P$2:$P$66, "&gt;0", Data!$H$2:$H$66, "&gt;1999")</f>
        <v>0.92500000000000004</v>
      </c>
      <c r="I148">
        <f t="shared" si="9"/>
        <v>3.6111111111111205E-2</v>
      </c>
      <c r="J148">
        <f t="shared" si="7"/>
        <v>0</v>
      </c>
      <c r="K148">
        <f t="shared" si="8"/>
        <v>0</v>
      </c>
    </row>
    <row r="149" spans="1:11">
      <c r="A149">
        <v>148</v>
      </c>
      <c r="B149">
        <f>COUNTIF(Data!$P$2:$P$66, "&lt;"&amp;'Time to prediction (2)'!$A149)/COUNT(Data!$P$2:$P$66)</f>
        <v>0.91379310344827591</v>
      </c>
      <c r="C149">
        <f t="shared" si="10"/>
        <v>0</v>
      </c>
      <c r="E149">
        <f>COUNTIFS(Data!$P$2:$P$66, "&lt;"&amp;'Time to prediction (2)'!$A149, Data!$D$2:$D$66, "AI")/COUNTIFS(Data!$P$2:$P$66, "&gt;0", Data!$D$2:$D$66, "AI")</f>
        <v>0.95454545454545459</v>
      </c>
      <c r="G149">
        <f>COUNTIFS(Data!$P$2:$P$66, "&lt;"&amp;'Time to prediction (2)'!$A149, Data!$H$2:$H$66, "&lt;2000")/COUNTIFS(Data!$P$2:$P$66, "&gt;0", Data!$H$2:$H$66, "&lt;2000")</f>
        <v>0.88888888888888884</v>
      </c>
      <c r="H149">
        <f>COUNTIFS(Data!$P$2:$P$66, "&lt;"&amp;'Time to prediction (2)'!$A149, Data!$H$2:$H$66, "&gt;1999")/COUNTIFS(Data!$P$2:$P$66, "&gt;0", Data!$H$2:$H$66, "&gt;1999")</f>
        <v>0.92500000000000004</v>
      </c>
      <c r="I149">
        <f t="shared" si="9"/>
        <v>3.6111111111111205E-2</v>
      </c>
      <c r="J149">
        <f t="shared" si="7"/>
        <v>0</v>
      </c>
      <c r="K149">
        <f t="shared" si="8"/>
        <v>0</v>
      </c>
    </row>
    <row r="150" spans="1:11">
      <c r="A150">
        <v>149</v>
      </c>
      <c r="B150">
        <f>COUNTIF(Data!$P$2:$P$66, "&lt;"&amp;'Time to prediction (2)'!$A150)/COUNT(Data!$P$2:$P$66)</f>
        <v>0.91379310344827591</v>
      </c>
      <c r="C150">
        <f t="shared" si="10"/>
        <v>0</v>
      </c>
      <c r="E150">
        <f>COUNTIFS(Data!$P$2:$P$66, "&lt;"&amp;'Time to prediction (2)'!$A150, Data!$D$2:$D$66, "AI")/COUNTIFS(Data!$P$2:$P$66, "&gt;0", Data!$D$2:$D$66, "AI")</f>
        <v>0.95454545454545459</v>
      </c>
      <c r="G150">
        <f>COUNTIFS(Data!$P$2:$P$66, "&lt;"&amp;'Time to prediction (2)'!$A150, Data!$H$2:$H$66, "&lt;2000")/COUNTIFS(Data!$P$2:$P$66, "&gt;0", Data!$H$2:$H$66, "&lt;2000")</f>
        <v>0.88888888888888884</v>
      </c>
      <c r="H150">
        <f>COUNTIFS(Data!$P$2:$P$66, "&lt;"&amp;'Time to prediction (2)'!$A150, Data!$H$2:$H$66, "&gt;1999")/COUNTIFS(Data!$P$2:$P$66, "&gt;0", Data!$H$2:$H$66, "&gt;1999")</f>
        <v>0.92500000000000004</v>
      </c>
      <c r="I150">
        <f t="shared" si="9"/>
        <v>3.6111111111111205E-2</v>
      </c>
      <c r="J150">
        <f t="shared" si="7"/>
        <v>0</v>
      </c>
      <c r="K150">
        <f t="shared" si="8"/>
        <v>0</v>
      </c>
    </row>
    <row r="151" spans="1:11">
      <c r="A151">
        <v>150</v>
      </c>
      <c r="B151">
        <f>COUNTIF(Data!$P$2:$P$66, "&lt;"&amp;'Time to prediction (2)'!$A151)/COUNT(Data!$P$2:$P$66)</f>
        <v>0.91379310344827591</v>
      </c>
      <c r="C151">
        <f t="shared" si="10"/>
        <v>0</v>
      </c>
      <c r="E151">
        <f>COUNTIFS(Data!$P$2:$P$66, "&lt;"&amp;'Time to prediction (2)'!$A151, Data!$D$2:$D$66, "AI")/COUNTIFS(Data!$P$2:$P$66, "&gt;0", Data!$D$2:$D$66, "AI")</f>
        <v>0.95454545454545459</v>
      </c>
      <c r="G151">
        <f>COUNTIFS(Data!$P$2:$P$66, "&lt;"&amp;'Time to prediction (2)'!$A151, Data!$H$2:$H$66, "&lt;2000")/COUNTIFS(Data!$P$2:$P$66, "&gt;0", Data!$H$2:$H$66, "&lt;2000")</f>
        <v>0.88888888888888884</v>
      </c>
      <c r="H151">
        <f>COUNTIFS(Data!$P$2:$P$66, "&lt;"&amp;'Time to prediction (2)'!$A151, Data!$H$2:$H$66, "&gt;1999")/COUNTIFS(Data!$P$2:$P$66, "&gt;0", Data!$H$2:$H$66, "&gt;1999")</f>
        <v>0.92500000000000004</v>
      </c>
      <c r="I151">
        <f t="shared" si="9"/>
        <v>3.6111111111111205E-2</v>
      </c>
      <c r="J151">
        <f t="shared" si="7"/>
        <v>0</v>
      </c>
      <c r="K151">
        <f t="shared" si="8"/>
        <v>0</v>
      </c>
    </row>
    <row r="152" spans="1:11">
      <c r="A152">
        <v>151</v>
      </c>
      <c r="B152">
        <f>COUNTIF(Data!$P$2:$P$66, "&lt;"&amp;'Time to prediction (2)'!$A152)/COUNT(Data!$P$2:$P$66)</f>
        <v>0.91379310344827591</v>
      </c>
      <c r="C152">
        <f t="shared" si="10"/>
        <v>0</v>
      </c>
      <c r="E152">
        <f>COUNTIFS(Data!$P$2:$P$66, "&lt;"&amp;'Time to prediction (2)'!$A152, Data!$D$2:$D$66, "AI")/COUNTIFS(Data!$P$2:$P$66, "&gt;0", Data!$D$2:$D$66, "AI")</f>
        <v>0.95454545454545459</v>
      </c>
      <c r="G152">
        <f>COUNTIFS(Data!$P$2:$P$66, "&lt;"&amp;'Time to prediction (2)'!$A152, Data!$H$2:$H$66, "&lt;2000")/COUNTIFS(Data!$P$2:$P$66, "&gt;0", Data!$H$2:$H$66, "&lt;2000")</f>
        <v>0.88888888888888884</v>
      </c>
      <c r="H152">
        <f>COUNTIFS(Data!$P$2:$P$66, "&lt;"&amp;'Time to prediction (2)'!$A152, Data!$H$2:$H$66, "&gt;1999")/COUNTIFS(Data!$P$2:$P$66, "&gt;0", Data!$H$2:$H$66, "&gt;1999")</f>
        <v>0.92500000000000004</v>
      </c>
      <c r="I152">
        <f t="shared" si="9"/>
        <v>3.6111111111111205E-2</v>
      </c>
      <c r="J152">
        <f t="shared" si="7"/>
        <v>0</v>
      </c>
      <c r="K152">
        <f t="shared" si="8"/>
        <v>0</v>
      </c>
    </row>
    <row r="153" spans="1:11">
      <c r="A153">
        <v>152</v>
      </c>
      <c r="B153">
        <f>COUNTIF(Data!$P$2:$P$66, "&lt;"&amp;'Time to prediction (2)'!$A153)/COUNT(Data!$P$2:$P$66)</f>
        <v>0.91379310344827591</v>
      </c>
      <c r="C153">
        <f t="shared" si="10"/>
        <v>0</v>
      </c>
      <c r="E153">
        <f>COUNTIFS(Data!$P$2:$P$66, "&lt;"&amp;'Time to prediction (2)'!$A153, Data!$D$2:$D$66, "AI")/COUNTIFS(Data!$P$2:$P$66, "&gt;0", Data!$D$2:$D$66, "AI")</f>
        <v>0.95454545454545459</v>
      </c>
      <c r="G153">
        <f>COUNTIFS(Data!$P$2:$P$66, "&lt;"&amp;'Time to prediction (2)'!$A153, Data!$H$2:$H$66, "&lt;2000")/COUNTIFS(Data!$P$2:$P$66, "&gt;0", Data!$H$2:$H$66, "&lt;2000")</f>
        <v>0.88888888888888884</v>
      </c>
      <c r="H153">
        <f>COUNTIFS(Data!$P$2:$P$66, "&lt;"&amp;'Time to prediction (2)'!$A153, Data!$H$2:$H$66, "&gt;1999")/COUNTIFS(Data!$P$2:$P$66, "&gt;0", Data!$H$2:$H$66, "&gt;1999")</f>
        <v>0.92500000000000004</v>
      </c>
      <c r="I153">
        <f t="shared" si="9"/>
        <v>3.6111111111111205E-2</v>
      </c>
      <c r="J153">
        <f t="shared" ref="J153:J216" si="11">G153-G152</f>
        <v>0</v>
      </c>
      <c r="K153">
        <f t="shared" ref="K153:K216" si="12">H153-H152</f>
        <v>0</v>
      </c>
    </row>
    <row r="154" spans="1:11">
      <c r="A154">
        <v>153</v>
      </c>
      <c r="B154">
        <f>COUNTIF(Data!$P$2:$P$66, "&lt;"&amp;'Time to prediction (2)'!$A154)/COUNT(Data!$P$2:$P$66)</f>
        <v>0.91379310344827591</v>
      </c>
      <c r="C154">
        <f t="shared" si="10"/>
        <v>0</v>
      </c>
      <c r="E154">
        <f>COUNTIFS(Data!$P$2:$P$66, "&lt;"&amp;'Time to prediction (2)'!$A154, Data!$D$2:$D$66, "AI")/COUNTIFS(Data!$P$2:$P$66, "&gt;0", Data!$D$2:$D$66, "AI")</f>
        <v>0.95454545454545459</v>
      </c>
      <c r="G154">
        <f>COUNTIFS(Data!$P$2:$P$66, "&lt;"&amp;'Time to prediction (2)'!$A154, Data!$H$2:$H$66, "&lt;2000")/COUNTIFS(Data!$P$2:$P$66, "&gt;0", Data!$H$2:$H$66, "&lt;2000")</f>
        <v>0.88888888888888884</v>
      </c>
      <c r="H154">
        <f>COUNTIFS(Data!$P$2:$P$66, "&lt;"&amp;'Time to prediction (2)'!$A154, Data!$H$2:$H$66, "&gt;1999")/COUNTIFS(Data!$P$2:$P$66, "&gt;0", Data!$H$2:$H$66, "&gt;1999")</f>
        <v>0.92500000000000004</v>
      </c>
      <c r="I154">
        <f t="shared" si="9"/>
        <v>3.6111111111111205E-2</v>
      </c>
      <c r="J154">
        <f t="shared" si="11"/>
        <v>0</v>
      </c>
      <c r="K154">
        <f t="shared" si="12"/>
        <v>0</v>
      </c>
    </row>
    <row r="155" spans="1:11">
      <c r="A155">
        <v>154</v>
      </c>
      <c r="B155">
        <f>COUNTIF(Data!$P$2:$P$66, "&lt;"&amp;'Time to prediction (2)'!$A155)/COUNT(Data!$P$2:$P$66)</f>
        <v>0.91379310344827591</v>
      </c>
      <c r="C155">
        <f t="shared" si="10"/>
        <v>0</v>
      </c>
      <c r="E155">
        <f>COUNTIFS(Data!$P$2:$P$66, "&lt;"&amp;'Time to prediction (2)'!$A155, Data!$D$2:$D$66, "AI")/COUNTIFS(Data!$P$2:$P$66, "&gt;0", Data!$D$2:$D$66, "AI")</f>
        <v>0.95454545454545459</v>
      </c>
      <c r="G155">
        <f>COUNTIFS(Data!$P$2:$P$66, "&lt;"&amp;'Time to prediction (2)'!$A155, Data!$H$2:$H$66, "&lt;2000")/COUNTIFS(Data!$P$2:$P$66, "&gt;0", Data!$H$2:$H$66, "&lt;2000")</f>
        <v>0.88888888888888884</v>
      </c>
      <c r="H155">
        <f>COUNTIFS(Data!$P$2:$P$66, "&lt;"&amp;'Time to prediction (2)'!$A155, Data!$H$2:$H$66, "&gt;1999")/COUNTIFS(Data!$P$2:$P$66, "&gt;0", Data!$H$2:$H$66, "&gt;1999")</f>
        <v>0.92500000000000004</v>
      </c>
      <c r="I155">
        <f t="shared" si="9"/>
        <v>3.6111111111111205E-2</v>
      </c>
      <c r="J155">
        <f t="shared" si="11"/>
        <v>0</v>
      </c>
      <c r="K155">
        <f t="shared" si="12"/>
        <v>0</v>
      </c>
    </row>
    <row r="156" spans="1:11">
      <c r="A156">
        <v>155</v>
      </c>
      <c r="B156">
        <f>COUNTIF(Data!$P$2:$P$66, "&lt;"&amp;'Time to prediction (2)'!$A156)/COUNT(Data!$P$2:$P$66)</f>
        <v>0.91379310344827591</v>
      </c>
      <c r="C156">
        <f t="shared" si="10"/>
        <v>0</v>
      </c>
      <c r="E156">
        <f>COUNTIFS(Data!$P$2:$P$66, "&lt;"&amp;'Time to prediction (2)'!$A156, Data!$D$2:$D$66, "AI")/COUNTIFS(Data!$P$2:$P$66, "&gt;0", Data!$D$2:$D$66, "AI")</f>
        <v>0.95454545454545459</v>
      </c>
      <c r="G156">
        <f>COUNTIFS(Data!$P$2:$P$66, "&lt;"&amp;'Time to prediction (2)'!$A156, Data!$H$2:$H$66, "&lt;2000")/COUNTIFS(Data!$P$2:$P$66, "&gt;0", Data!$H$2:$H$66, "&lt;2000")</f>
        <v>0.88888888888888884</v>
      </c>
      <c r="H156">
        <f>COUNTIFS(Data!$P$2:$P$66, "&lt;"&amp;'Time to prediction (2)'!$A156, Data!$H$2:$H$66, "&gt;1999")/COUNTIFS(Data!$P$2:$P$66, "&gt;0", Data!$H$2:$H$66, "&gt;1999")</f>
        <v>0.92500000000000004</v>
      </c>
      <c r="I156">
        <f t="shared" si="9"/>
        <v>3.6111111111111205E-2</v>
      </c>
      <c r="J156">
        <f t="shared" si="11"/>
        <v>0</v>
      </c>
      <c r="K156">
        <f t="shared" si="12"/>
        <v>0</v>
      </c>
    </row>
    <row r="157" spans="1:11">
      <c r="A157">
        <v>156</v>
      </c>
      <c r="B157">
        <f>COUNTIF(Data!$P$2:$P$66, "&lt;"&amp;'Time to prediction (2)'!$A157)/COUNT(Data!$P$2:$P$66)</f>
        <v>0.93103448275862066</v>
      </c>
      <c r="C157">
        <f t="shared" si="10"/>
        <v>1.7241379310344751E-2</v>
      </c>
      <c r="E157">
        <f>COUNTIFS(Data!$P$2:$P$66, "&lt;"&amp;'Time to prediction (2)'!$A157, Data!$D$2:$D$66, "AI")/COUNTIFS(Data!$P$2:$P$66, "&gt;0", Data!$D$2:$D$66, "AI")</f>
        <v>0.95454545454545459</v>
      </c>
      <c r="G157">
        <f>COUNTIFS(Data!$P$2:$P$66, "&lt;"&amp;'Time to prediction (2)'!$A157, Data!$H$2:$H$66, "&lt;2000")/COUNTIFS(Data!$P$2:$P$66, "&gt;0", Data!$H$2:$H$66, "&lt;2000")</f>
        <v>0.94444444444444442</v>
      </c>
      <c r="H157">
        <f>COUNTIFS(Data!$P$2:$P$66, "&lt;"&amp;'Time to prediction (2)'!$A157, Data!$H$2:$H$66, "&gt;1999")/COUNTIFS(Data!$P$2:$P$66, "&gt;0", Data!$H$2:$H$66, "&gt;1999")</f>
        <v>0.92500000000000004</v>
      </c>
      <c r="I157">
        <f t="shared" si="9"/>
        <v>1.9444444444444375E-2</v>
      </c>
      <c r="J157">
        <f t="shared" si="11"/>
        <v>5.555555555555558E-2</v>
      </c>
      <c r="K157">
        <f t="shared" si="12"/>
        <v>0</v>
      </c>
    </row>
    <row r="158" spans="1:11">
      <c r="A158">
        <v>157</v>
      </c>
      <c r="B158">
        <f>COUNTIF(Data!$P$2:$P$66, "&lt;"&amp;'Time to prediction (2)'!$A158)/COUNT(Data!$P$2:$P$66)</f>
        <v>0.93103448275862066</v>
      </c>
      <c r="C158">
        <f t="shared" si="10"/>
        <v>0</v>
      </c>
      <c r="E158">
        <f>COUNTIFS(Data!$P$2:$P$66, "&lt;"&amp;'Time to prediction (2)'!$A158, Data!$D$2:$D$66, "AI")/COUNTIFS(Data!$P$2:$P$66, "&gt;0", Data!$D$2:$D$66, "AI")</f>
        <v>0.95454545454545459</v>
      </c>
      <c r="G158">
        <f>COUNTIFS(Data!$P$2:$P$66, "&lt;"&amp;'Time to prediction (2)'!$A158, Data!$H$2:$H$66, "&lt;2000")/COUNTIFS(Data!$P$2:$P$66, "&gt;0", Data!$H$2:$H$66, "&lt;2000")</f>
        <v>0.94444444444444442</v>
      </c>
      <c r="H158">
        <f>COUNTIFS(Data!$P$2:$P$66, "&lt;"&amp;'Time to prediction (2)'!$A158, Data!$H$2:$H$66, "&gt;1999")/COUNTIFS(Data!$P$2:$P$66, "&gt;0", Data!$H$2:$H$66, "&gt;1999")</f>
        <v>0.92500000000000004</v>
      </c>
      <c r="I158">
        <f t="shared" si="9"/>
        <v>1.9444444444444375E-2</v>
      </c>
      <c r="J158">
        <f t="shared" si="11"/>
        <v>0</v>
      </c>
      <c r="K158">
        <f t="shared" si="12"/>
        <v>0</v>
      </c>
    </row>
    <row r="159" spans="1:11">
      <c r="A159">
        <v>158</v>
      </c>
      <c r="B159">
        <f>COUNTIF(Data!$P$2:$P$66, "&lt;"&amp;'Time to prediction (2)'!$A159)/COUNT(Data!$P$2:$P$66)</f>
        <v>0.93103448275862066</v>
      </c>
      <c r="C159">
        <f t="shared" si="10"/>
        <v>0</v>
      </c>
      <c r="E159">
        <f>COUNTIFS(Data!$P$2:$P$66, "&lt;"&amp;'Time to prediction (2)'!$A159, Data!$D$2:$D$66, "AI")/COUNTIFS(Data!$P$2:$P$66, "&gt;0", Data!$D$2:$D$66, "AI")</f>
        <v>0.95454545454545459</v>
      </c>
      <c r="G159">
        <f>COUNTIFS(Data!$P$2:$P$66, "&lt;"&amp;'Time to prediction (2)'!$A159, Data!$H$2:$H$66, "&lt;2000")/COUNTIFS(Data!$P$2:$P$66, "&gt;0", Data!$H$2:$H$66, "&lt;2000")</f>
        <v>0.94444444444444442</v>
      </c>
      <c r="H159">
        <f>COUNTIFS(Data!$P$2:$P$66, "&lt;"&amp;'Time to prediction (2)'!$A159, Data!$H$2:$H$66, "&gt;1999")/COUNTIFS(Data!$P$2:$P$66, "&gt;0", Data!$H$2:$H$66, "&gt;1999")</f>
        <v>0.92500000000000004</v>
      </c>
      <c r="I159">
        <f t="shared" si="9"/>
        <v>1.9444444444444375E-2</v>
      </c>
      <c r="J159">
        <f t="shared" si="11"/>
        <v>0</v>
      </c>
      <c r="K159">
        <f t="shared" si="12"/>
        <v>0</v>
      </c>
    </row>
    <row r="160" spans="1:11">
      <c r="A160">
        <v>159</v>
      </c>
      <c r="B160">
        <f>COUNTIF(Data!$P$2:$P$66, "&lt;"&amp;'Time to prediction (2)'!$A160)/COUNT(Data!$P$2:$P$66)</f>
        <v>0.93103448275862066</v>
      </c>
      <c r="C160">
        <f t="shared" si="10"/>
        <v>0</v>
      </c>
      <c r="E160">
        <f>COUNTIFS(Data!$P$2:$P$66, "&lt;"&amp;'Time to prediction (2)'!$A160, Data!$D$2:$D$66, "AI")/COUNTIFS(Data!$P$2:$P$66, "&gt;0", Data!$D$2:$D$66, "AI")</f>
        <v>0.95454545454545459</v>
      </c>
      <c r="G160">
        <f>COUNTIFS(Data!$P$2:$P$66, "&lt;"&amp;'Time to prediction (2)'!$A160, Data!$H$2:$H$66, "&lt;2000")/COUNTIFS(Data!$P$2:$P$66, "&gt;0", Data!$H$2:$H$66, "&lt;2000")</f>
        <v>0.94444444444444442</v>
      </c>
      <c r="H160">
        <f>COUNTIFS(Data!$P$2:$P$66, "&lt;"&amp;'Time to prediction (2)'!$A160, Data!$H$2:$H$66, "&gt;1999")/COUNTIFS(Data!$P$2:$P$66, "&gt;0", Data!$H$2:$H$66, "&gt;1999")</f>
        <v>0.92500000000000004</v>
      </c>
      <c r="I160">
        <f t="shared" si="9"/>
        <v>1.9444444444444375E-2</v>
      </c>
      <c r="J160">
        <f t="shared" si="11"/>
        <v>0</v>
      </c>
      <c r="K160">
        <f t="shared" si="12"/>
        <v>0</v>
      </c>
    </row>
    <row r="161" spans="1:11">
      <c r="A161">
        <v>160</v>
      </c>
      <c r="B161">
        <f>COUNTIF(Data!$P$2:$P$66, "&lt;"&amp;'Time to prediction (2)'!$A161)/COUNT(Data!$P$2:$P$66)</f>
        <v>0.93103448275862066</v>
      </c>
      <c r="C161">
        <f t="shared" si="10"/>
        <v>0</v>
      </c>
      <c r="E161">
        <f>COUNTIFS(Data!$P$2:$P$66, "&lt;"&amp;'Time to prediction (2)'!$A161, Data!$D$2:$D$66, "AI")/COUNTIFS(Data!$P$2:$P$66, "&gt;0", Data!$D$2:$D$66, "AI")</f>
        <v>0.95454545454545459</v>
      </c>
      <c r="G161">
        <f>COUNTIFS(Data!$P$2:$P$66, "&lt;"&amp;'Time to prediction (2)'!$A161, Data!$H$2:$H$66, "&lt;2000")/COUNTIFS(Data!$P$2:$P$66, "&gt;0", Data!$H$2:$H$66, "&lt;2000")</f>
        <v>0.94444444444444442</v>
      </c>
      <c r="H161">
        <f>COUNTIFS(Data!$P$2:$P$66, "&lt;"&amp;'Time to prediction (2)'!$A161, Data!$H$2:$H$66, "&gt;1999")/COUNTIFS(Data!$P$2:$P$66, "&gt;0", Data!$H$2:$H$66, "&gt;1999")</f>
        <v>0.92500000000000004</v>
      </c>
      <c r="I161">
        <f t="shared" si="9"/>
        <v>1.9444444444444375E-2</v>
      </c>
      <c r="J161">
        <f t="shared" si="11"/>
        <v>0</v>
      </c>
      <c r="K161">
        <f t="shared" si="12"/>
        <v>0</v>
      </c>
    </row>
    <row r="162" spans="1:11">
      <c r="A162">
        <v>161</v>
      </c>
      <c r="B162">
        <f>COUNTIF(Data!$P$2:$P$66, "&lt;"&amp;'Time to prediction (2)'!$A162)/COUNT(Data!$P$2:$P$66)</f>
        <v>0.93103448275862066</v>
      </c>
      <c r="C162">
        <f t="shared" si="10"/>
        <v>0</v>
      </c>
      <c r="E162">
        <f>COUNTIFS(Data!$P$2:$P$66, "&lt;"&amp;'Time to prediction (2)'!$A162, Data!$D$2:$D$66, "AI")/COUNTIFS(Data!$P$2:$P$66, "&gt;0", Data!$D$2:$D$66, "AI")</f>
        <v>0.95454545454545459</v>
      </c>
      <c r="G162">
        <f>COUNTIFS(Data!$P$2:$P$66, "&lt;"&amp;'Time to prediction (2)'!$A162, Data!$H$2:$H$66, "&lt;2000")/COUNTIFS(Data!$P$2:$P$66, "&gt;0", Data!$H$2:$H$66, "&lt;2000")</f>
        <v>0.94444444444444442</v>
      </c>
      <c r="H162">
        <f>COUNTIFS(Data!$P$2:$P$66, "&lt;"&amp;'Time to prediction (2)'!$A162, Data!$H$2:$H$66, "&gt;1999")/COUNTIFS(Data!$P$2:$P$66, "&gt;0", Data!$H$2:$H$66, "&gt;1999")</f>
        <v>0.92500000000000004</v>
      </c>
      <c r="I162">
        <f t="shared" si="9"/>
        <v>1.9444444444444375E-2</v>
      </c>
      <c r="J162">
        <f t="shared" si="11"/>
        <v>0</v>
      </c>
      <c r="K162">
        <f t="shared" si="12"/>
        <v>0</v>
      </c>
    </row>
    <row r="163" spans="1:11">
      <c r="A163">
        <v>162</v>
      </c>
      <c r="B163">
        <f>COUNTIF(Data!$P$2:$P$66, "&lt;"&amp;'Time to prediction (2)'!$A163)/COUNT(Data!$P$2:$P$66)</f>
        <v>0.93103448275862066</v>
      </c>
      <c r="C163">
        <f t="shared" si="10"/>
        <v>0</v>
      </c>
      <c r="E163">
        <f>COUNTIFS(Data!$P$2:$P$66, "&lt;"&amp;'Time to prediction (2)'!$A163, Data!$D$2:$D$66, "AI")/COUNTIFS(Data!$P$2:$P$66, "&gt;0", Data!$D$2:$D$66, "AI")</f>
        <v>0.95454545454545459</v>
      </c>
      <c r="G163">
        <f>COUNTIFS(Data!$P$2:$P$66, "&lt;"&amp;'Time to prediction (2)'!$A163, Data!$H$2:$H$66, "&lt;2000")/COUNTIFS(Data!$P$2:$P$66, "&gt;0", Data!$H$2:$H$66, "&lt;2000")</f>
        <v>0.94444444444444442</v>
      </c>
      <c r="H163">
        <f>COUNTIFS(Data!$P$2:$P$66, "&lt;"&amp;'Time to prediction (2)'!$A163, Data!$H$2:$H$66, "&gt;1999")/COUNTIFS(Data!$P$2:$P$66, "&gt;0", Data!$H$2:$H$66, "&gt;1999")</f>
        <v>0.92500000000000004</v>
      </c>
      <c r="I163">
        <f t="shared" si="9"/>
        <v>1.9444444444444375E-2</v>
      </c>
      <c r="J163">
        <f t="shared" si="11"/>
        <v>0</v>
      </c>
      <c r="K163">
        <f t="shared" si="12"/>
        <v>0</v>
      </c>
    </row>
    <row r="164" spans="1:11">
      <c r="A164">
        <v>163</v>
      </c>
      <c r="B164">
        <f>COUNTIF(Data!$P$2:$P$66, "&lt;"&amp;'Time to prediction (2)'!$A164)/COUNT(Data!$P$2:$P$66)</f>
        <v>0.93103448275862066</v>
      </c>
      <c r="C164">
        <f t="shared" si="10"/>
        <v>0</v>
      </c>
      <c r="E164">
        <f>COUNTIFS(Data!$P$2:$P$66, "&lt;"&amp;'Time to prediction (2)'!$A164, Data!$D$2:$D$66, "AI")/COUNTIFS(Data!$P$2:$P$66, "&gt;0", Data!$D$2:$D$66, "AI")</f>
        <v>0.95454545454545459</v>
      </c>
      <c r="G164">
        <f>COUNTIFS(Data!$P$2:$P$66, "&lt;"&amp;'Time to prediction (2)'!$A164, Data!$H$2:$H$66, "&lt;2000")/COUNTIFS(Data!$P$2:$P$66, "&gt;0", Data!$H$2:$H$66, "&lt;2000")</f>
        <v>0.94444444444444442</v>
      </c>
      <c r="H164">
        <f>COUNTIFS(Data!$P$2:$P$66, "&lt;"&amp;'Time to prediction (2)'!$A164, Data!$H$2:$H$66, "&gt;1999")/COUNTIFS(Data!$P$2:$P$66, "&gt;0", Data!$H$2:$H$66, "&gt;1999")</f>
        <v>0.92500000000000004</v>
      </c>
      <c r="I164">
        <f t="shared" si="9"/>
        <v>1.9444444444444375E-2</v>
      </c>
      <c r="J164">
        <f t="shared" si="11"/>
        <v>0</v>
      </c>
      <c r="K164">
        <f t="shared" si="12"/>
        <v>0</v>
      </c>
    </row>
    <row r="165" spans="1:11">
      <c r="A165">
        <v>164</v>
      </c>
      <c r="B165">
        <f>COUNTIF(Data!$P$2:$P$66, "&lt;"&amp;'Time to prediction (2)'!$A165)/COUNT(Data!$P$2:$P$66)</f>
        <v>0.93103448275862066</v>
      </c>
      <c r="C165">
        <f t="shared" si="10"/>
        <v>0</v>
      </c>
      <c r="E165">
        <f>COUNTIFS(Data!$P$2:$P$66, "&lt;"&amp;'Time to prediction (2)'!$A165, Data!$D$2:$D$66, "AI")/COUNTIFS(Data!$P$2:$P$66, "&gt;0", Data!$D$2:$D$66, "AI")</f>
        <v>0.95454545454545459</v>
      </c>
      <c r="G165">
        <f>COUNTIFS(Data!$P$2:$P$66, "&lt;"&amp;'Time to prediction (2)'!$A165, Data!$H$2:$H$66, "&lt;2000")/COUNTIFS(Data!$P$2:$P$66, "&gt;0", Data!$H$2:$H$66, "&lt;2000")</f>
        <v>0.94444444444444442</v>
      </c>
      <c r="H165">
        <f>COUNTIFS(Data!$P$2:$P$66, "&lt;"&amp;'Time to prediction (2)'!$A165, Data!$H$2:$H$66, "&gt;1999")/COUNTIFS(Data!$P$2:$P$66, "&gt;0", Data!$H$2:$H$66, "&gt;1999")</f>
        <v>0.92500000000000004</v>
      </c>
      <c r="I165">
        <f t="shared" si="9"/>
        <v>1.9444444444444375E-2</v>
      </c>
      <c r="J165">
        <f t="shared" si="11"/>
        <v>0</v>
      </c>
      <c r="K165">
        <f t="shared" si="12"/>
        <v>0</v>
      </c>
    </row>
    <row r="166" spans="1:11">
      <c r="A166">
        <v>165</v>
      </c>
      <c r="B166">
        <f>COUNTIF(Data!$P$2:$P$66, "&lt;"&amp;'Time to prediction (2)'!$A166)/COUNT(Data!$P$2:$P$66)</f>
        <v>0.93103448275862066</v>
      </c>
      <c r="C166">
        <f t="shared" si="10"/>
        <v>0</v>
      </c>
      <c r="E166">
        <f>COUNTIFS(Data!$P$2:$P$66, "&lt;"&amp;'Time to prediction (2)'!$A166, Data!$D$2:$D$66, "AI")/COUNTIFS(Data!$P$2:$P$66, "&gt;0", Data!$D$2:$D$66, "AI")</f>
        <v>0.95454545454545459</v>
      </c>
      <c r="G166">
        <f>COUNTIFS(Data!$P$2:$P$66, "&lt;"&amp;'Time to prediction (2)'!$A166, Data!$H$2:$H$66, "&lt;2000")/COUNTIFS(Data!$P$2:$P$66, "&gt;0", Data!$H$2:$H$66, "&lt;2000")</f>
        <v>0.94444444444444442</v>
      </c>
      <c r="H166">
        <f>COUNTIFS(Data!$P$2:$P$66, "&lt;"&amp;'Time to prediction (2)'!$A166, Data!$H$2:$H$66, "&gt;1999")/COUNTIFS(Data!$P$2:$P$66, "&gt;0", Data!$H$2:$H$66, "&gt;1999")</f>
        <v>0.92500000000000004</v>
      </c>
      <c r="I166">
        <f t="shared" si="9"/>
        <v>1.9444444444444375E-2</v>
      </c>
      <c r="J166">
        <f t="shared" si="11"/>
        <v>0</v>
      </c>
      <c r="K166">
        <f t="shared" si="12"/>
        <v>0</v>
      </c>
    </row>
    <row r="167" spans="1:11">
      <c r="A167">
        <v>166</v>
      </c>
      <c r="B167">
        <f>COUNTIF(Data!$P$2:$P$66, "&lt;"&amp;'Time to prediction (2)'!$A167)/COUNT(Data!$P$2:$P$66)</f>
        <v>0.93103448275862066</v>
      </c>
      <c r="C167">
        <f t="shared" si="10"/>
        <v>0</v>
      </c>
      <c r="E167">
        <f>COUNTIFS(Data!$P$2:$P$66, "&lt;"&amp;'Time to prediction (2)'!$A167, Data!$D$2:$D$66, "AI")/COUNTIFS(Data!$P$2:$P$66, "&gt;0", Data!$D$2:$D$66, "AI")</f>
        <v>0.95454545454545459</v>
      </c>
      <c r="G167">
        <f>COUNTIFS(Data!$P$2:$P$66, "&lt;"&amp;'Time to prediction (2)'!$A167, Data!$H$2:$H$66, "&lt;2000")/COUNTIFS(Data!$P$2:$P$66, "&gt;0", Data!$H$2:$H$66, "&lt;2000")</f>
        <v>0.94444444444444442</v>
      </c>
      <c r="H167">
        <f>COUNTIFS(Data!$P$2:$P$66, "&lt;"&amp;'Time to prediction (2)'!$A167, Data!$H$2:$H$66, "&gt;1999")/COUNTIFS(Data!$P$2:$P$66, "&gt;0", Data!$H$2:$H$66, "&gt;1999")</f>
        <v>0.92500000000000004</v>
      </c>
      <c r="I167">
        <f t="shared" si="9"/>
        <v>1.9444444444444375E-2</v>
      </c>
      <c r="J167">
        <f t="shared" si="11"/>
        <v>0</v>
      </c>
      <c r="K167">
        <f t="shared" si="12"/>
        <v>0</v>
      </c>
    </row>
    <row r="168" spans="1:11">
      <c r="A168">
        <v>167</v>
      </c>
      <c r="B168">
        <f>COUNTIF(Data!$P$2:$P$66, "&lt;"&amp;'Time to prediction (2)'!$A168)/COUNT(Data!$P$2:$P$66)</f>
        <v>0.93103448275862066</v>
      </c>
      <c r="C168">
        <f t="shared" si="10"/>
        <v>0</v>
      </c>
      <c r="E168">
        <f>COUNTIFS(Data!$P$2:$P$66, "&lt;"&amp;'Time to prediction (2)'!$A168, Data!$D$2:$D$66, "AI")/COUNTIFS(Data!$P$2:$P$66, "&gt;0", Data!$D$2:$D$66, "AI")</f>
        <v>0.95454545454545459</v>
      </c>
      <c r="G168">
        <f>COUNTIFS(Data!$P$2:$P$66, "&lt;"&amp;'Time to prediction (2)'!$A168, Data!$H$2:$H$66, "&lt;2000")/COUNTIFS(Data!$P$2:$P$66, "&gt;0", Data!$H$2:$H$66, "&lt;2000")</f>
        <v>0.94444444444444442</v>
      </c>
      <c r="H168">
        <f>COUNTIFS(Data!$P$2:$P$66, "&lt;"&amp;'Time to prediction (2)'!$A168, Data!$H$2:$H$66, "&gt;1999")/COUNTIFS(Data!$P$2:$P$66, "&gt;0", Data!$H$2:$H$66, "&gt;1999")</f>
        <v>0.92500000000000004</v>
      </c>
      <c r="I168">
        <f t="shared" si="9"/>
        <v>1.9444444444444375E-2</v>
      </c>
      <c r="J168">
        <f t="shared" si="11"/>
        <v>0</v>
      </c>
      <c r="K168">
        <f t="shared" si="12"/>
        <v>0</v>
      </c>
    </row>
    <row r="169" spans="1:11">
      <c r="A169">
        <v>168</v>
      </c>
      <c r="B169">
        <f>COUNTIF(Data!$P$2:$P$66, "&lt;"&amp;'Time to prediction (2)'!$A169)/COUNT(Data!$P$2:$P$66)</f>
        <v>0.93103448275862066</v>
      </c>
      <c r="C169">
        <f t="shared" si="10"/>
        <v>0</v>
      </c>
      <c r="E169">
        <f>COUNTIFS(Data!$P$2:$P$66, "&lt;"&amp;'Time to prediction (2)'!$A169, Data!$D$2:$D$66, "AI")/COUNTIFS(Data!$P$2:$P$66, "&gt;0", Data!$D$2:$D$66, "AI")</f>
        <v>0.95454545454545459</v>
      </c>
      <c r="G169">
        <f>COUNTIFS(Data!$P$2:$P$66, "&lt;"&amp;'Time to prediction (2)'!$A169, Data!$H$2:$H$66, "&lt;2000")/COUNTIFS(Data!$P$2:$P$66, "&gt;0", Data!$H$2:$H$66, "&lt;2000")</f>
        <v>0.94444444444444442</v>
      </c>
      <c r="H169">
        <f>COUNTIFS(Data!$P$2:$P$66, "&lt;"&amp;'Time to prediction (2)'!$A169, Data!$H$2:$H$66, "&gt;1999")/COUNTIFS(Data!$P$2:$P$66, "&gt;0", Data!$H$2:$H$66, "&gt;1999")</f>
        <v>0.92500000000000004</v>
      </c>
      <c r="I169">
        <f t="shared" si="9"/>
        <v>1.9444444444444375E-2</v>
      </c>
      <c r="J169">
        <f t="shared" si="11"/>
        <v>0</v>
      </c>
      <c r="K169">
        <f t="shared" si="12"/>
        <v>0</v>
      </c>
    </row>
    <row r="170" spans="1:11">
      <c r="A170">
        <v>169</v>
      </c>
      <c r="B170">
        <f>COUNTIF(Data!$P$2:$P$66, "&lt;"&amp;'Time to prediction (2)'!$A170)/COUNT(Data!$P$2:$P$66)</f>
        <v>0.93103448275862066</v>
      </c>
      <c r="C170">
        <f t="shared" si="10"/>
        <v>0</v>
      </c>
      <c r="E170">
        <f>COUNTIFS(Data!$P$2:$P$66, "&lt;"&amp;'Time to prediction (2)'!$A170, Data!$D$2:$D$66, "AI")/COUNTIFS(Data!$P$2:$P$66, "&gt;0", Data!$D$2:$D$66, "AI")</f>
        <v>0.95454545454545459</v>
      </c>
      <c r="G170">
        <f>COUNTIFS(Data!$P$2:$P$66, "&lt;"&amp;'Time to prediction (2)'!$A170, Data!$H$2:$H$66, "&lt;2000")/COUNTIFS(Data!$P$2:$P$66, "&gt;0", Data!$H$2:$H$66, "&lt;2000")</f>
        <v>0.94444444444444442</v>
      </c>
      <c r="H170">
        <f>COUNTIFS(Data!$P$2:$P$66, "&lt;"&amp;'Time to prediction (2)'!$A170, Data!$H$2:$H$66, "&gt;1999")/COUNTIFS(Data!$P$2:$P$66, "&gt;0", Data!$H$2:$H$66, "&gt;1999")</f>
        <v>0.92500000000000004</v>
      </c>
      <c r="I170">
        <f t="shared" si="9"/>
        <v>1.9444444444444375E-2</v>
      </c>
      <c r="J170">
        <f t="shared" si="11"/>
        <v>0</v>
      </c>
      <c r="K170">
        <f t="shared" si="12"/>
        <v>0</v>
      </c>
    </row>
    <row r="171" spans="1:11">
      <c r="A171">
        <v>170</v>
      </c>
      <c r="B171">
        <f>COUNTIF(Data!$P$2:$P$66, "&lt;"&amp;'Time to prediction (2)'!$A171)/COUNT(Data!$P$2:$P$66)</f>
        <v>0.93103448275862066</v>
      </c>
      <c r="C171">
        <f t="shared" si="10"/>
        <v>0</v>
      </c>
      <c r="E171">
        <f>COUNTIFS(Data!$P$2:$P$66, "&lt;"&amp;'Time to prediction (2)'!$A171, Data!$D$2:$D$66, "AI")/COUNTIFS(Data!$P$2:$P$66, "&gt;0", Data!$D$2:$D$66, "AI")</f>
        <v>0.95454545454545459</v>
      </c>
      <c r="G171">
        <f>COUNTIFS(Data!$P$2:$P$66, "&lt;"&amp;'Time to prediction (2)'!$A171, Data!$H$2:$H$66, "&lt;2000")/COUNTIFS(Data!$P$2:$P$66, "&gt;0", Data!$H$2:$H$66, "&lt;2000")</f>
        <v>0.94444444444444442</v>
      </c>
      <c r="H171">
        <f>COUNTIFS(Data!$P$2:$P$66, "&lt;"&amp;'Time to prediction (2)'!$A171, Data!$H$2:$H$66, "&gt;1999")/COUNTIFS(Data!$P$2:$P$66, "&gt;0", Data!$H$2:$H$66, "&gt;1999")</f>
        <v>0.92500000000000004</v>
      </c>
      <c r="I171">
        <f t="shared" si="9"/>
        <v>1.9444444444444375E-2</v>
      </c>
      <c r="J171">
        <f t="shared" si="11"/>
        <v>0</v>
      </c>
      <c r="K171">
        <f t="shared" si="12"/>
        <v>0</v>
      </c>
    </row>
    <row r="172" spans="1:11">
      <c r="A172">
        <v>171</v>
      </c>
      <c r="B172">
        <f>COUNTIF(Data!$P$2:$P$66, "&lt;"&amp;'Time to prediction (2)'!$A172)/COUNT(Data!$P$2:$P$66)</f>
        <v>0.93103448275862066</v>
      </c>
      <c r="C172">
        <f t="shared" si="10"/>
        <v>0</v>
      </c>
      <c r="E172">
        <f>COUNTIFS(Data!$P$2:$P$66, "&lt;"&amp;'Time to prediction (2)'!$A172, Data!$D$2:$D$66, "AI")/COUNTIFS(Data!$P$2:$P$66, "&gt;0", Data!$D$2:$D$66, "AI")</f>
        <v>0.95454545454545459</v>
      </c>
      <c r="G172">
        <f>COUNTIFS(Data!$P$2:$P$66, "&lt;"&amp;'Time to prediction (2)'!$A172, Data!$H$2:$H$66, "&lt;2000")/COUNTIFS(Data!$P$2:$P$66, "&gt;0", Data!$H$2:$H$66, "&lt;2000")</f>
        <v>0.94444444444444442</v>
      </c>
      <c r="H172">
        <f>COUNTIFS(Data!$P$2:$P$66, "&lt;"&amp;'Time to prediction (2)'!$A172, Data!$H$2:$H$66, "&gt;1999")/COUNTIFS(Data!$P$2:$P$66, "&gt;0", Data!$H$2:$H$66, "&gt;1999")</f>
        <v>0.92500000000000004</v>
      </c>
      <c r="I172">
        <f t="shared" si="9"/>
        <v>1.9444444444444375E-2</v>
      </c>
      <c r="J172">
        <f t="shared" si="11"/>
        <v>0</v>
      </c>
      <c r="K172">
        <f t="shared" si="12"/>
        <v>0</v>
      </c>
    </row>
    <row r="173" spans="1:11">
      <c r="A173">
        <v>172</v>
      </c>
      <c r="B173">
        <f>COUNTIF(Data!$P$2:$P$66, "&lt;"&amp;'Time to prediction (2)'!$A173)/COUNT(Data!$P$2:$P$66)</f>
        <v>0.93103448275862066</v>
      </c>
      <c r="C173">
        <f t="shared" si="10"/>
        <v>0</v>
      </c>
      <c r="E173">
        <f>COUNTIFS(Data!$P$2:$P$66, "&lt;"&amp;'Time to prediction (2)'!$A173, Data!$D$2:$D$66, "AI")/COUNTIFS(Data!$P$2:$P$66, "&gt;0", Data!$D$2:$D$66, "AI")</f>
        <v>0.95454545454545459</v>
      </c>
      <c r="G173">
        <f>COUNTIFS(Data!$P$2:$P$66, "&lt;"&amp;'Time to prediction (2)'!$A173, Data!$H$2:$H$66, "&lt;2000")/COUNTIFS(Data!$P$2:$P$66, "&gt;0", Data!$H$2:$H$66, "&lt;2000")</f>
        <v>0.94444444444444442</v>
      </c>
      <c r="H173">
        <f>COUNTIFS(Data!$P$2:$P$66, "&lt;"&amp;'Time to prediction (2)'!$A173, Data!$H$2:$H$66, "&gt;1999")/COUNTIFS(Data!$P$2:$P$66, "&gt;0", Data!$H$2:$H$66, "&gt;1999")</f>
        <v>0.92500000000000004</v>
      </c>
      <c r="I173">
        <f t="shared" si="9"/>
        <v>1.9444444444444375E-2</v>
      </c>
      <c r="J173">
        <f t="shared" si="11"/>
        <v>0</v>
      </c>
      <c r="K173">
        <f t="shared" si="12"/>
        <v>0</v>
      </c>
    </row>
    <row r="174" spans="1:11">
      <c r="A174">
        <v>173</v>
      </c>
      <c r="B174">
        <f>COUNTIF(Data!$P$2:$P$66, "&lt;"&amp;'Time to prediction (2)'!$A174)/COUNT(Data!$P$2:$P$66)</f>
        <v>0.93103448275862066</v>
      </c>
      <c r="C174">
        <f t="shared" si="10"/>
        <v>0</v>
      </c>
      <c r="E174">
        <f>COUNTIFS(Data!$P$2:$P$66, "&lt;"&amp;'Time to prediction (2)'!$A174, Data!$D$2:$D$66, "AI")/COUNTIFS(Data!$P$2:$P$66, "&gt;0", Data!$D$2:$D$66, "AI")</f>
        <v>0.95454545454545459</v>
      </c>
      <c r="G174">
        <f>COUNTIFS(Data!$P$2:$P$66, "&lt;"&amp;'Time to prediction (2)'!$A174, Data!$H$2:$H$66, "&lt;2000")/COUNTIFS(Data!$P$2:$P$66, "&gt;0", Data!$H$2:$H$66, "&lt;2000")</f>
        <v>0.94444444444444442</v>
      </c>
      <c r="H174">
        <f>COUNTIFS(Data!$P$2:$P$66, "&lt;"&amp;'Time to prediction (2)'!$A174, Data!$H$2:$H$66, "&gt;1999")/COUNTIFS(Data!$P$2:$P$66, "&gt;0", Data!$H$2:$H$66, "&gt;1999")</f>
        <v>0.92500000000000004</v>
      </c>
      <c r="I174">
        <f t="shared" si="9"/>
        <v>1.9444444444444375E-2</v>
      </c>
      <c r="J174">
        <f t="shared" si="11"/>
        <v>0</v>
      </c>
      <c r="K174">
        <f t="shared" si="12"/>
        <v>0</v>
      </c>
    </row>
    <row r="175" spans="1:11">
      <c r="A175">
        <v>174</v>
      </c>
      <c r="B175">
        <f>COUNTIF(Data!$P$2:$P$66, "&lt;"&amp;'Time to prediction (2)'!$A175)/COUNT(Data!$P$2:$P$66)</f>
        <v>0.93103448275862066</v>
      </c>
      <c r="C175">
        <f t="shared" si="10"/>
        <v>0</v>
      </c>
      <c r="E175">
        <f>COUNTIFS(Data!$P$2:$P$66, "&lt;"&amp;'Time to prediction (2)'!$A175, Data!$D$2:$D$66, "AI")/COUNTIFS(Data!$P$2:$P$66, "&gt;0", Data!$D$2:$D$66, "AI")</f>
        <v>0.95454545454545459</v>
      </c>
      <c r="G175">
        <f>COUNTIFS(Data!$P$2:$P$66, "&lt;"&amp;'Time to prediction (2)'!$A175, Data!$H$2:$H$66, "&lt;2000")/COUNTIFS(Data!$P$2:$P$66, "&gt;0", Data!$H$2:$H$66, "&lt;2000")</f>
        <v>0.94444444444444442</v>
      </c>
      <c r="H175">
        <f>COUNTIFS(Data!$P$2:$P$66, "&lt;"&amp;'Time to prediction (2)'!$A175, Data!$H$2:$H$66, "&gt;1999")/COUNTIFS(Data!$P$2:$P$66, "&gt;0", Data!$H$2:$H$66, "&gt;1999")</f>
        <v>0.92500000000000004</v>
      </c>
      <c r="I175">
        <f t="shared" si="9"/>
        <v>1.9444444444444375E-2</v>
      </c>
      <c r="J175">
        <f t="shared" si="11"/>
        <v>0</v>
      </c>
      <c r="K175">
        <f t="shared" si="12"/>
        <v>0</v>
      </c>
    </row>
    <row r="176" spans="1:11">
      <c r="A176">
        <v>175</v>
      </c>
      <c r="B176">
        <f>COUNTIF(Data!$P$2:$P$66, "&lt;"&amp;'Time to prediction (2)'!$A176)/COUNT(Data!$P$2:$P$66)</f>
        <v>0.93103448275862066</v>
      </c>
      <c r="C176">
        <f t="shared" si="10"/>
        <v>0</v>
      </c>
      <c r="E176">
        <f>COUNTIFS(Data!$P$2:$P$66, "&lt;"&amp;'Time to prediction (2)'!$A176, Data!$D$2:$D$66, "AI")/COUNTIFS(Data!$P$2:$P$66, "&gt;0", Data!$D$2:$D$66, "AI")</f>
        <v>0.95454545454545459</v>
      </c>
      <c r="G176">
        <f>COUNTIFS(Data!$P$2:$P$66, "&lt;"&amp;'Time to prediction (2)'!$A176, Data!$H$2:$H$66, "&lt;2000")/COUNTIFS(Data!$P$2:$P$66, "&gt;0", Data!$H$2:$H$66, "&lt;2000")</f>
        <v>0.94444444444444442</v>
      </c>
      <c r="H176">
        <f>COUNTIFS(Data!$P$2:$P$66, "&lt;"&amp;'Time to prediction (2)'!$A176, Data!$H$2:$H$66, "&gt;1999")/COUNTIFS(Data!$P$2:$P$66, "&gt;0", Data!$H$2:$H$66, "&gt;1999")</f>
        <v>0.92500000000000004</v>
      </c>
      <c r="I176">
        <f t="shared" ref="I176:I239" si="13">ABS(G176-H176)</f>
        <v>1.9444444444444375E-2</v>
      </c>
      <c r="J176">
        <f t="shared" si="11"/>
        <v>0</v>
      </c>
      <c r="K176">
        <f t="shared" si="12"/>
        <v>0</v>
      </c>
    </row>
    <row r="177" spans="1:11">
      <c r="A177">
        <v>176</v>
      </c>
      <c r="B177">
        <f>COUNTIF(Data!$P$2:$P$66, "&lt;"&amp;'Time to prediction (2)'!$A177)/COUNT(Data!$P$2:$P$66)</f>
        <v>0.93103448275862066</v>
      </c>
      <c r="C177">
        <f t="shared" si="10"/>
        <v>0</v>
      </c>
      <c r="E177">
        <f>COUNTIFS(Data!$P$2:$P$66, "&lt;"&amp;'Time to prediction (2)'!$A177, Data!$D$2:$D$66, "AI")/COUNTIFS(Data!$P$2:$P$66, "&gt;0", Data!$D$2:$D$66, "AI")</f>
        <v>0.95454545454545459</v>
      </c>
      <c r="G177">
        <f>COUNTIFS(Data!$P$2:$P$66, "&lt;"&amp;'Time to prediction (2)'!$A177, Data!$H$2:$H$66, "&lt;2000")/COUNTIFS(Data!$P$2:$P$66, "&gt;0", Data!$H$2:$H$66, "&lt;2000")</f>
        <v>0.94444444444444442</v>
      </c>
      <c r="H177">
        <f>COUNTIFS(Data!$P$2:$P$66, "&lt;"&amp;'Time to prediction (2)'!$A177, Data!$H$2:$H$66, "&gt;1999")/COUNTIFS(Data!$P$2:$P$66, "&gt;0", Data!$H$2:$H$66, "&gt;1999")</f>
        <v>0.92500000000000004</v>
      </c>
      <c r="I177">
        <f t="shared" si="13"/>
        <v>1.9444444444444375E-2</v>
      </c>
      <c r="J177">
        <f t="shared" si="11"/>
        <v>0</v>
      </c>
      <c r="K177">
        <f t="shared" si="12"/>
        <v>0</v>
      </c>
    </row>
    <row r="178" spans="1:11">
      <c r="A178">
        <v>177</v>
      </c>
      <c r="B178">
        <f>COUNTIF(Data!$P$2:$P$66, "&lt;"&amp;'Time to prediction (2)'!$A178)/COUNT(Data!$P$2:$P$66)</f>
        <v>0.93103448275862066</v>
      </c>
      <c r="C178">
        <f t="shared" si="10"/>
        <v>0</v>
      </c>
      <c r="E178">
        <f>COUNTIFS(Data!$P$2:$P$66, "&lt;"&amp;'Time to prediction (2)'!$A178, Data!$D$2:$D$66, "AI")/COUNTIFS(Data!$P$2:$P$66, "&gt;0", Data!$D$2:$D$66, "AI")</f>
        <v>0.95454545454545459</v>
      </c>
      <c r="G178">
        <f>COUNTIFS(Data!$P$2:$P$66, "&lt;"&amp;'Time to prediction (2)'!$A178, Data!$H$2:$H$66, "&lt;2000")/COUNTIFS(Data!$P$2:$P$66, "&gt;0", Data!$H$2:$H$66, "&lt;2000")</f>
        <v>0.94444444444444442</v>
      </c>
      <c r="H178">
        <f>COUNTIFS(Data!$P$2:$P$66, "&lt;"&amp;'Time to prediction (2)'!$A178, Data!$H$2:$H$66, "&gt;1999")/COUNTIFS(Data!$P$2:$P$66, "&gt;0", Data!$H$2:$H$66, "&gt;1999")</f>
        <v>0.92500000000000004</v>
      </c>
      <c r="I178">
        <f t="shared" si="13"/>
        <v>1.9444444444444375E-2</v>
      </c>
      <c r="J178">
        <f t="shared" si="11"/>
        <v>0</v>
      </c>
      <c r="K178">
        <f t="shared" si="12"/>
        <v>0</v>
      </c>
    </row>
    <row r="179" spans="1:11">
      <c r="A179">
        <v>178</v>
      </c>
      <c r="B179">
        <f>COUNTIF(Data!$P$2:$P$66, "&lt;"&amp;'Time to prediction (2)'!$A179)/COUNT(Data!$P$2:$P$66)</f>
        <v>0.93103448275862066</v>
      </c>
      <c r="C179">
        <f t="shared" si="10"/>
        <v>0</v>
      </c>
      <c r="E179">
        <f>COUNTIFS(Data!$P$2:$P$66, "&lt;"&amp;'Time to prediction (2)'!$A179, Data!$D$2:$D$66, "AI")/COUNTIFS(Data!$P$2:$P$66, "&gt;0", Data!$D$2:$D$66, "AI")</f>
        <v>0.95454545454545459</v>
      </c>
      <c r="G179">
        <f>COUNTIFS(Data!$P$2:$P$66, "&lt;"&amp;'Time to prediction (2)'!$A179, Data!$H$2:$H$66, "&lt;2000")/COUNTIFS(Data!$P$2:$P$66, "&gt;0", Data!$H$2:$H$66, "&lt;2000")</f>
        <v>0.94444444444444442</v>
      </c>
      <c r="H179">
        <f>COUNTIFS(Data!$P$2:$P$66, "&lt;"&amp;'Time to prediction (2)'!$A179, Data!$H$2:$H$66, "&gt;1999")/COUNTIFS(Data!$P$2:$P$66, "&gt;0", Data!$H$2:$H$66, "&gt;1999")</f>
        <v>0.92500000000000004</v>
      </c>
      <c r="I179">
        <f t="shared" si="13"/>
        <v>1.9444444444444375E-2</v>
      </c>
      <c r="J179">
        <f t="shared" si="11"/>
        <v>0</v>
      </c>
      <c r="K179">
        <f t="shared" si="12"/>
        <v>0</v>
      </c>
    </row>
    <row r="180" spans="1:11">
      <c r="A180">
        <v>179</v>
      </c>
      <c r="B180">
        <f>COUNTIF(Data!$P$2:$P$66, "&lt;"&amp;'Time to prediction (2)'!$A180)/COUNT(Data!$P$2:$P$66)</f>
        <v>0.93103448275862066</v>
      </c>
      <c r="C180">
        <f t="shared" si="10"/>
        <v>0</v>
      </c>
      <c r="E180">
        <f>COUNTIFS(Data!$P$2:$P$66, "&lt;"&amp;'Time to prediction (2)'!$A180, Data!$D$2:$D$66, "AI")/COUNTIFS(Data!$P$2:$P$66, "&gt;0", Data!$D$2:$D$66, "AI")</f>
        <v>0.95454545454545459</v>
      </c>
      <c r="G180">
        <f>COUNTIFS(Data!$P$2:$P$66, "&lt;"&amp;'Time to prediction (2)'!$A180, Data!$H$2:$H$66, "&lt;2000")/COUNTIFS(Data!$P$2:$P$66, "&gt;0", Data!$H$2:$H$66, "&lt;2000")</f>
        <v>0.94444444444444442</v>
      </c>
      <c r="H180">
        <f>COUNTIFS(Data!$P$2:$P$66, "&lt;"&amp;'Time to prediction (2)'!$A180, Data!$H$2:$H$66, "&gt;1999")/COUNTIFS(Data!$P$2:$P$66, "&gt;0", Data!$H$2:$H$66, "&gt;1999")</f>
        <v>0.92500000000000004</v>
      </c>
      <c r="I180">
        <f t="shared" si="13"/>
        <v>1.9444444444444375E-2</v>
      </c>
      <c r="J180">
        <f t="shared" si="11"/>
        <v>0</v>
      </c>
      <c r="K180">
        <f t="shared" si="12"/>
        <v>0</v>
      </c>
    </row>
    <row r="181" spans="1:11">
      <c r="A181">
        <v>180</v>
      </c>
      <c r="B181">
        <f>COUNTIF(Data!$P$2:$P$66, "&lt;"&amp;'Time to prediction (2)'!$A181)/COUNT(Data!$P$2:$P$66)</f>
        <v>0.93103448275862066</v>
      </c>
      <c r="C181">
        <f t="shared" si="10"/>
        <v>0</v>
      </c>
      <c r="E181">
        <f>COUNTIFS(Data!$P$2:$P$66, "&lt;"&amp;'Time to prediction (2)'!$A181, Data!$D$2:$D$66, "AI")/COUNTIFS(Data!$P$2:$P$66, "&gt;0", Data!$D$2:$D$66, "AI")</f>
        <v>0.95454545454545459</v>
      </c>
      <c r="G181">
        <f>COUNTIFS(Data!$P$2:$P$66, "&lt;"&amp;'Time to prediction (2)'!$A181, Data!$H$2:$H$66, "&lt;2000")/COUNTIFS(Data!$P$2:$P$66, "&gt;0", Data!$H$2:$H$66, "&lt;2000")</f>
        <v>0.94444444444444442</v>
      </c>
      <c r="H181">
        <f>COUNTIFS(Data!$P$2:$P$66, "&lt;"&amp;'Time to prediction (2)'!$A181, Data!$H$2:$H$66, "&gt;1999")/COUNTIFS(Data!$P$2:$P$66, "&gt;0", Data!$H$2:$H$66, "&gt;1999")</f>
        <v>0.92500000000000004</v>
      </c>
      <c r="I181">
        <f t="shared" si="13"/>
        <v>1.9444444444444375E-2</v>
      </c>
      <c r="J181">
        <f t="shared" si="11"/>
        <v>0</v>
      </c>
      <c r="K181">
        <f t="shared" si="12"/>
        <v>0</v>
      </c>
    </row>
    <row r="182" spans="1:11">
      <c r="A182">
        <v>181</v>
      </c>
      <c r="B182">
        <f>COUNTIF(Data!$P$2:$P$66, "&lt;"&amp;'Time to prediction (2)'!$A182)/COUNT(Data!$P$2:$P$66)</f>
        <v>0.93103448275862066</v>
      </c>
      <c r="C182">
        <f t="shared" si="10"/>
        <v>0</v>
      </c>
      <c r="E182">
        <f>COUNTIFS(Data!$P$2:$P$66, "&lt;"&amp;'Time to prediction (2)'!$A182, Data!$D$2:$D$66, "AI")/COUNTIFS(Data!$P$2:$P$66, "&gt;0", Data!$D$2:$D$66, "AI")</f>
        <v>0.95454545454545459</v>
      </c>
      <c r="G182">
        <f>COUNTIFS(Data!$P$2:$P$66, "&lt;"&amp;'Time to prediction (2)'!$A182, Data!$H$2:$H$66, "&lt;2000")/COUNTIFS(Data!$P$2:$P$66, "&gt;0", Data!$H$2:$H$66, "&lt;2000")</f>
        <v>0.94444444444444442</v>
      </c>
      <c r="H182">
        <f>COUNTIFS(Data!$P$2:$P$66, "&lt;"&amp;'Time to prediction (2)'!$A182, Data!$H$2:$H$66, "&gt;1999")/COUNTIFS(Data!$P$2:$P$66, "&gt;0", Data!$H$2:$H$66, "&gt;1999")</f>
        <v>0.92500000000000004</v>
      </c>
      <c r="I182">
        <f t="shared" si="13"/>
        <v>1.9444444444444375E-2</v>
      </c>
      <c r="J182">
        <f t="shared" si="11"/>
        <v>0</v>
      </c>
      <c r="K182">
        <f t="shared" si="12"/>
        <v>0</v>
      </c>
    </row>
    <row r="183" spans="1:11">
      <c r="A183">
        <v>182</v>
      </c>
      <c r="B183">
        <f>COUNTIF(Data!$P$2:$P$66, "&lt;"&amp;'Time to prediction (2)'!$A183)/COUNT(Data!$P$2:$P$66)</f>
        <v>0.93103448275862066</v>
      </c>
      <c r="C183">
        <f t="shared" si="10"/>
        <v>0</v>
      </c>
      <c r="E183">
        <f>COUNTIFS(Data!$P$2:$P$66, "&lt;"&amp;'Time to prediction (2)'!$A183, Data!$D$2:$D$66, "AI")/COUNTIFS(Data!$P$2:$P$66, "&gt;0", Data!$D$2:$D$66, "AI")</f>
        <v>0.95454545454545459</v>
      </c>
      <c r="G183">
        <f>COUNTIFS(Data!$P$2:$P$66, "&lt;"&amp;'Time to prediction (2)'!$A183, Data!$H$2:$H$66, "&lt;2000")/COUNTIFS(Data!$P$2:$P$66, "&gt;0", Data!$H$2:$H$66, "&lt;2000")</f>
        <v>0.94444444444444442</v>
      </c>
      <c r="H183">
        <f>COUNTIFS(Data!$P$2:$P$66, "&lt;"&amp;'Time to prediction (2)'!$A183, Data!$H$2:$H$66, "&gt;1999")/COUNTIFS(Data!$P$2:$P$66, "&gt;0", Data!$H$2:$H$66, "&gt;1999")</f>
        <v>0.92500000000000004</v>
      </c>
      <c r="I183">
        <f t="shared" si="13"/>
        <v>1.9444444444444375E-2</v>
      </c>
      <c r="J183">
        <f t="shared" si="11"/>
        <v>0</v>
      </c>
      <c r="K183">
        <f t="shared" si="12"/>
        <v>0</v>
      </c>
    </row>
    <row r="184" spans="1:11">
      <c r="A184">
        <v>183</v>
      </c>
      <c r="B184">
        <f>COUNTIF(Data!$P$2:$P$66, "&lt;"&amp;'Time to prediction (2)'!$A184)/COUNT(Data!$P$2:$P$66)</f>
        <v>0.93103448275862066</v>
      </c>
      <c r="C184">
        <f t="shared" si="10"/>
        <v>0</v>
      </c>
      <c r="E184">
        <f>COUNTIFS(Data!$P$2:$P$66, "&lt;"&amp;'Time to prediction (2)'!$A184, Data!$D$2:$D$66, "AI")/COUNTIFS(Data!$P$2:$P$66, "&gt;0", Data!$D$2:$D$66, "AI")</f>
        <v>0.95454545454545459</v>
      </c>
      <c r="G184">
        <f>COUNTIFS(Data!$P$2:$P$66, "&lt;"&amp;'Time to prediction (2)'!$A184, Data!$H$2:$H$66, "&lt;2000")/COUNTIFS(Data!$P$2:$P$66, "&gt;0", Data!$H$2:$H$66, "&lt;2000")</f>
        <v>0.94444444444444442</v>
      </c>
      <c r="H184">
        <f>COUNTIFS(Data!$P$2:$P$66, "&lt;"&amp;'Time to prediction (2)'!$A184, Data!$H$2:$H$66, "&gt;1999")/COUNTIFS(Data!$P$2:$P$66, "&gt;0", Data!$H$2:$H$66, "&gt;1999")</f>
        <v>0.92500000000000004</v>
      </c>
      <c r="I184">
        <f t="shared" si="13"/>
        <v>1.9444444444444375E-2</v>
      </c>
      <c r="J184">
        <f t="shared" si="11"/>
        <v>0</v>
      </c>
      <c r="K184">
        <f t="shared" si="12"/>
        <v>0</v>
      </c>
    </row>
    <row r="185" spans="1:11">
      <c r="A185">
        <v>184</v>
      </c>
      <c r="B185">
        <f>COUNTIF(Data!$P$2:$P$66, "&lt;"&amp;'Time to prediction (2)'!$A185)/COUNT(Data!$P$2:$P$66)</f>
        <v>0.93103448275862066</v>
      </c>
      <c r="C185">
        <f t="shared" si="10"/>
        <v>0</v>
      </c>
      <c r="E185">
        <f>COUNTIFS(Data!$P$2:$P$66, "&lt;"&amp;'Time to prediction (2)'!$A185, Data!$D$2:$D$66, "AI")/COUNTIFS(Data!$P$2:$P$66, "&gt;0", Data!$D$2:$D$66, "AI")</f>
        <v>0.95454545454545459</v>
      </c>
      <c r="G185">
        <f>COUNTIFS(Data!$P$2:$P$66, "&lt;"&amp;'Time to prediction (2)'!$A185, Data!$H$2:$H$66, "&lt;2000")/COUNTIFS(Data!$P$2:$P$66, "&gt;0", Data!$H$2:$H$66, "&lt;2000")</f>
        <v>0.94444444444444442</v>
      </c>
      <c r="H185">
        <f>COUNTIFS(Data!$P$2:$P$66, "&lt;"&amp;'Time to prediction (2)'!$A185, Data!$H$2:$H$66, "&gt;1999")/COUNTIFS(Data!$P$2:$P$66, "&gt;0", Data!$H$2:$H$66, "&gt;1999")</f>
        <v>0.92500000000000004</v>
      </c>
      <c r="I185">
        <f t="shared" si="13"/>
        <v>1.9444444444444375E-2</v>
      </c>
      <c r="J185">
        <f t="shared" si="11"/>
        <v>0</v>
      </c>
      <c r="K185">
        <f t="shared" si="12"/>
        <v>0</v>
      </c>
    </row>
    <row r="186" spans="1:11">
      <c r="A186">
        <v>185</v>
      </c>
      <c r="B186">
        <f>COUNTIF(Data!$P$2:$P$66, "&lt;"&amp;'Time to prediction (2)'!$A186)/COUNT(Data!$P$2:$P$66)</f>
        <v>0.93103448275862066</v>
      </c>
      <c r="C186">
        <f t="shared" si="10"/>
        <v>0</v>
      </c>
      <c r="E186">
        <f>COUNTIFS(Data!$P$2:$P$66, "&lt;"&amp;'Time to prediction (2)'!$A186, Data!$D$2:$D$66, "AI")/COUNTIFS(Data!$P$2:$P$66, "&gt;0", Data!$D$2:$D$66, "AI")</f>
        <v>0.95454545454545459</v>
      </c>
      <c r="G186">
        <f>COUNTIFS(Data!$P$2:$P$66, "&lt;"&amp;'Time to prediction (2)'!$A186, Data!$H$2:$H$66, "&lt;2000")/COUNTIFS(Data!$P$2:$P$66, "&gt;0", Data!$H$2:$H$66, "&lt;2000")</f>
        <v>0.94444444444444442</v>
      </c>
      <c r="H186">
        <f>COUNTIFS(Data!$P$2:$P$66, "&lt;"&amp;'Time to prediction (2)'!$A186, Data!$H$2:$H$66, "&gt;1999")/COUNTIFS(Data!$P$2:$P$66, "&gt;0", Data!$H$2:$H$66, "&gt;1999")</f>
        <v>0.92500000000000004</v>
      </c>
      <c r="I186">
        <f t="shared" si="13"/>
        <v>1.9444444444444375E-2</v>
      </c>
      <c r="J186">
        <f t="shared" si="11"/>
        <v>0</v>
      </c>
      <c r="K186">
        <f t="shared" si="12"/>
        <v>0</v>
      </c>
    </row>
    <row r="187" spans="1:11">
      <c r="A187">
        <v>186</v>
      </c>
      <c r="B187">
        <f>COUNTIF(Data!$P$2:$P$66, "&lt;"&amp;'Time to prediction (2)'!$A187)/COUNT(Data!$P$2:$P$66)</f>
        <v>0.93103448275862066</v>
      </c>
      <c r="C187">
        <f t="shared" si="10"/>
        <v>0</v>
      </c>
      <c r="E187">
        <f>COUNTIFS(Data!$P$2:$P$66, "&lt;"&amp;'Time to prediction (2)'!$A187, Data!$D$2:$D$66, "AI")/COUNTIFS(Data!$P$2:$P$66, "&gt;0", Data!$D$2:$D$66, "AI")</f>
        <v>0.95454545454545459</v>
      </c>
      <c r="G187">
        <f>COUNTIFS(Data!$P$2:$P$66, "&lt;"&amp;'Time to prediction (2)'!$A187, Data!$H$2:$H$66, "&lt;2000")/COUNTIFS(Data!$P$2:$P$66, "&gt;0", Data!$H$2:$H$66, "&lt;2000")</f>
        <v>0.94444444444444442</v>
      </c>
      <c r="H187">
        <f>COUNTIFS(Data!$P$2:$P$66, "&lt;"&amp;'Time to prediction (2)'!$A187, Data!$H$2:$H$66, "&gt;1999")/COUNTIFS(Data!$P$2:$P$66, "&gt;0", Data!$H$2:$H$66, "&gt;1999")</f>
        <v>0.92500000000000004</v>
      </c>
      <c r="I187">
        <f t="shared" si="13"/>
        <v>1.9444444444444375E-2</v>
      </c>
      <c r="J187">
        <f t="shared" si="11"/>
        <v>0</v>
      </c>
      <c r="K187">
        <f t="shared" si="12"/>
        <v>0</v>
      </c>
    </row>
    <row r="188" spans="1:11">
      <c r="A188">
        <v>187</v>
      </c>
      <c r="B188">
        <f>COUNTIF(Data!$P$2:$P$66, "&lt;"&amp;'Time to prediction (2)'!$A188)/COUNT(Data!$P$2:$P$66)</f>
        <v>0.93103448275862066</v>
      </c>
      <c r="C188">
        <f t="shared" si="10"/>
        <v>0</v>
      </c>
      <c r="E188">
        <f>COUNTIFS(Data!$P$2:$P$66, "&lt;"&amp;'Time to prediction (2)'!$A188, Data!$D$2:$D$66, "AI")/COUNTIFS(Data!$P$2:$P$66, "&gt;0", Data!$D$2:$D$66, "AI")</f>
        <v>0.95454545454545459</v>
      </c>
      <c r="G188">
        <f>COUNTIFS(Data!$P$2:$P$66, "&lt;"&amp;'Time to prediction (2)'!$A188, Data!$H$2:$H$66, "&lt;2000")/COUNTIFS(Data!$P$2:$P$66, "&gt;0", Data!$H$2:$H$66, "&lt;2000")</f>
        <v>0.94444444444444442</v>
      </c>
      <c r="H188">
        <f>COUNTIFS(Data!$P$2:$P$66, "&lt;"&amp;'Time to prediction (2)'!$A188, Data!$H$2:$H$66, "&gt;1999")/COUNTIFS(Data!$P$2:$P$66, "&gt;0", Data!$H$2:$H$66, "&gt;1999")</f>
        <v>0.92500000000000004</v>
      </c>
      <c r="I188">
        <f t="shared" si="13"/>
        <v>1.9444444444444375E-2</v>
      </c>
      <c r="J188">
        <f t="shared" si="11"/>
        <v>0</v>
      </c>
      <c r="K188">
        <f t="shared" si="12"/>
        <v>0</v>
      </c>
    </row>
    <row r="189" spans="1:11">
      <c r="A189">
        <v>188</v>
      </c>
      <c r="B189">
        <f>COUNTIF(Data!$P$2:$P$66, "&lt;"&amp;'Time to prediction (2)'!$A189)/COUNT(Data!$P$2:$P$66)</f>
        <v>0.93103448275862066</v>
      </c>
      <c r="C189">
        <f t="shared" si="10"/>
        <v>0</v>
      </c>
      <c r="E189">
        <f>COUNTIFS(Data!$P$2:$P$66, "&lt;"&amp;'Time to prediction (2)'!$A189, Data!$D$2:$D$66, "AI")/COUNTIFS(Data!$P$2:$P$66, "&gt;0", Data!$D$2:$D$66, "AI")</f>
        <v>0.95454545454545459</v>
      </c>
      <c r="G189">
        <f>COUNTIFS(Data!$P$2:$P$66, "&lt;"&amp;'Time to prediction (2)'!$A189, Data!$H$2:$H$66, "&lt;2000")/COUNTIFS(Data!$P$2:$P$66, "&gt;0", Data!$H$2:$H$66, "&lt;2000")</f>
        <v>0.94444444444444442</v>
      </c>
      <c r="H189">
        <f>COUNTIFS(Data!$P$2:$P$66, "&lt;"&amp;'Time to prediction (2)'!$A189, Data!$H$2:$H$66, "&gt;1999")/COUNTIFS(Data!$P$2:$P$66, "&gt;0", Data!$H$2:$H$66, "&gt;1999")</f>
        <v>0.92500000000000004</v>
      </c>
      <c r="I189">
        <f t="shared" si="13"/>
        <v>1.9444444444444375E-2</v>
      </c>
      <c r="J189">
        <f t="shared" si="11"/>
        <v>0</v>
      </c>
      <c r="K189">
        <f t="shared" si="12"/>
        <v>0</v>
      </c>
    </row>
    <row r="190" spans="1:11">
      <c r="A190">
        <v>189</v>
      </c>
      <c r="B190">
        <f>COUNTIF(Data!$P$2:$P$66, "&lt;"&amp;'Time to prediction (2)'!$A190)/COUNT(Data!$P$2:$P$66)</f>
        <v>0.94827586206896552</v>
      </c>
      <c r="C190">
        <f t="shared" si="10"/>
        <v>1.7241379310344862E-2</v>
      </c>
      <c r="E190">
        <f>COUNTIFS(Data!$P$2:$P$66, "&lt;"&amp;'Time to prediction (2)'!$A190, Data!$D$2:$D$66, "AI")/COUNTIFS(Data!$P$2:$P$66, "&gt;0", Data!$D$2:$D$66, "AI")</f>
        <v>1</v>
      </c>
      <c r="G190">
        <f>COUNTIFS(Data!$P$2:$P$66, "&lt;"&amp;'Time to prediction (2)'!$A190, Data!$H$2:$H$66, "&lt;2000")/COUNTIFS(Data!$P$2:$P$66, "&gt;0", Data!$H$2:$H$66, "&lt;2000")</f>
        <v>0.94444444444444442</v>
      </c>
      <c r="H190">
        <f>COUNTIFS(Data!$P$2:$P$66, "&lt;"&amp;'Time to prediction (2)'!$A190, Data!$H$2:$H$66, "&gt;1999")/COUNTIFS(Data!$P$2:$P$66, "&gt;0", Data!$H$2:$H$66, "&gt;1999")</f>
        <v>0.95</v>
      </c>
      <c r="I190">
        <f t="shared" si="13"/>
        <v>5.5555555555555358E-3</v>
      </c>
      <c r="J190">
        <f t="shared" si="11"/>
        <v>0</v>
      </c>
      <c r="K190">
        <f t="shared" si="12"/>
        <v>2.4999999999999911E-2</v>
      </c>
    </row>
    <row r="191" spans="1:11">
      <c r="A191">
        <v>190</v>
      </c>
      <c r="B191">
        <f>COUNTIF(Data!$P$2:$P$66, "&lt;"&amp;'Time to prediction (2)'!$A191)/COUNT(Data!$P$2:$P$66)</f>
        <v>0.94827586206896552</v>
      </c>
      <c r="C191">
        <f t="shared" si="10"/>
        <v>0</v>
      </c>
      <c r="E191">
        <f>COUNTIFS(Data!$P$2:$P$66, "&lt;"&amp;'Time to prediction (2)'!$A191, Data!$D$2:$D$66, "AI")/COUNTIFS(Data!$P$2:$P$66, "&gt;0", Data!$D$2:$D$66, "AI")</f>
        <v>1</v>
      </c>
      <c r="G191">
        <f>COUNTIFS(Data!$P$2:$P$66, "&lt;"&amp;'Time to prediction (2)'!$A191, Data!$H$2:$H$66, "&lt;2000")/COUNTIFS(Data!$P$2:$P$66, "&gt;0", Data!$H$2:$H$66, "&lt;2000")</f>
        <v>0.94444444444444442</v>
      </c>
      <c r="H191">
        <f>COUNTIFS(Data!$P$2:$P$66, "&lt;"&amp;'Time to prediction (2)'!$A191, Data!$H$2:$H$66, "&gt;1999")/COUNTIFS(Data!$P$2:$P$66, "&gt;0", Data!$H$2:$H$66, "&gt;1999")</f>
        <v>0.95</v>
      </c>
      <c r="I191">
        <f t="shared" si="13"/>
        <v>5.5555555555555358E-3</v>
      </c>
      <c r="J191">
        <f t="shared" si="11"/>
        <v>0</v>
      </c>
      <c r="K191">
        <f t="shared" si="12"/>
        <v>0</v>
      </c>
    </row>
    <row r="192" spans="1:11">
      <c r="A192">
        <v>191</v>
      </c>
      <c r="B192">
        <f>COUNTIF(Data!$P$2:$P$66, "&lt;"&amp;'Time to prediction (2)'!$A192)/COUNT(Data!$P$2:$P$66)</f>
        <v>0.94827586206896552</v>
      </c>
      <c r="C192">
        <f t="shared" si="10"/>
        <v>0</v>
      </c>
      <c r="E192">
        <f>COUNTIFS(Data!$P$2:$P$66, "&lt;"&amp;'Time to prediction (2)'!$A192, Data!$D$2:$D$66, "AI")/COUNTIFS(Data!$P$2:$P$66, "&gt;0", Data!$D$2:$D$66, "AI")</f>
        <v>1</v>
      </c>
      <c r="G192">
        <f>COUNTIFS(Data!$P$2:$P$66, "&lt;"&amp;'Time to prediction (2)'!$A192, Data!$H$2:$H$66, "&lt;2000")/COUNTIFS(Data!$P$2:$P$66, "&gt;0", Data!$H$2:$H$66, "&lt;2000")</f>
        <v>0.94444444444444442</v>
      </c>
      <c r="H192">
        <f>COUNTIFS(Data!$P$2:$P$66, "&lt;"&amp;'Time to prediction (2)'!$A192, Data!$H$2:$H$66, "&gt;1999")/COUNTIFS(Data!$P$2:$P$66, "&gt;0", Data!$H$2:$H$66, "&gt;1999")</f>
        <v>0.95</v>
      </c>
      <c r="I192">
        <f t="shared" si="13"/>
        <v>5.5555555555555358E-3</v>
      </c>
      <c r="J192">
        <f t="shared" si="11"/>
        <v>0</v>
      </c>
      <c r="K192">
        <f t="shared" si="12"/>
        <v>0</v>
      </c>
    </row>
    <row r="193" spans="1:11">
      <c r="A193">
        <v>192</v>
      </c>
      <c r="B193">
        <f>COUNTIF(Data!$P$2:$P$66, "&lt;"&amp;'Time to prediction (2)'!$A193)/COUNT(Data!$P$2:$P$66)</f>
        <v>0.94827586206896552</v>
      </c>
      <c r="C193">
        <f t="shared" si="10"/>
        <v>0</v>
      </c>
      <c r="E193">
        <f>COUNTIFS(Data!$P$2:$P$66, "&lt;"&amp;'Time to prediction (2)'!$A193, Data!$D$2:$D$66, "AI")/COUNTIFS(Data!$P$2:$P$66, "&gt;0", Data!$D$2:$D$66, "AI")</f>
        <v>1</v>
      </c>
      <c r="G193">
        <f>COUNTIFS(Data!$P$2:$P$66, "&lt;"&amp;'Time to prediction (2)'!$A193, Data!$H$2:$H$66, "&lt;2000")/COUNTIFS(Data!$P$2:$P$66, "&gt;0", Data!$H$2:$H$66, "&lt;2000")</f>
        <v>0.94444444444444442</v>
      </c>
      <c r="H193">
        <f>COUNTIFS(Data!$P$2:$P$66, "&lt;"&amp;'Time to prediction (2)'!$A193, Data!$H$2:$H$66, "&gt;1999")/COUNTIFS(Data!$P$2:$P$66, "&gt;0", Data!$H$2:$H$66, "&gt;1999")</f>
        <v>0.95</v>
      </c>
      <c r="I193">
        <f t="shared" si="13"/>
        <v>5.5555555555555358E-3</v>
      </c>
      <c r="J193">
        <f t="shared" si="11"/>
        <v>0</v>
      </c>
      <c r="K193">
        <f t="shared" si="12"/>
        <v>0</v>
      </c>
    </row>
    <row r="194" spans="1:11">
      <c r="A194">
        <v>193</v>
      </c>
      <c r="B194">
        <f>COUNTIF(Data!$P$2:$P$66, "&lt;"&amp;'Time to prediction (2)'!$A194)/COUNT(Data!$P$2:$P$66)</f>
        <v>0.94827586206896552</v>
      </c>
      <c r="C194">
        <f t="shared" si="10"/>
        <v>0</v>
      </c>
      <c r="E194">
        <f>COUNTIFS(Data!$P$2:$P$66, "&lt;"&amp;'Time to prediction (2)'!$A194, Data!$D$2:$D$66, "AI")/COUNTIFS(Data!$P$2:$P$66, "&gt;0", Data!$D$2:$D$66, "AI")</f>
        <v>1</v>
      </c>
      <c r="G194">
        <f>COUNTIFS(Data!$P$2:$P$66, "&lt;"&amp;'Time to prediction (2)'!$A194, Data!$H$2:$H$66, "&lt;2000")/COUNTIFS(Data!$P$2:$P$66, "&gt;0", Data!$H$2:$H$66, "&lt;2000")</f>
        <v>0.94444444444444442</v>
      </c>
      <c r="H194">
        <f>COUNTIFS(Data!$P$2:$P$66, "&lt;"&amp;'Time to prediction (2)'!$A194, Data!$H$2:$H$66, "&gt;1999")/COUNTIFS(Data!$P$2:$P$66, "&gt;0", Data!$H$2:$H$66, "&gt;1999")</f>
        <v>0.95</v>
      </c>
      <c r="I194">
        <f t="shared" si="13"/>
        <v>5.5555555555555358E-3</v>
      </c>
      <c r="J194">
        <f t="shared" si="11"/>
        <v>0</v>
      </c>
      <c r="K194">
        <f t="shared" si="12"/>
        <v>0</v>
      </c>
    </row>
    <row r="195" spans="1:11">
      <c r="A195">
        <v>194</v>
      </c>
      <c r="B195">
        <f>COUNTIF(Data!$P$2:$P$66, "&lt;"&amp;'Time to prediction (2)'!$A195)/COUNT(Data!$P$2:$P$66)</f>
        <v>0.94827586206896552</v>
      </c>
      <c r="C195">
        <f t="shared" si="10"/>
        <v>0</v>
      </c>
      <c r="E195">
        <f>COUNTIFS(Data!$P$2:$P$66, "&lt;"&amp;'Time to prediction (2)'!$A195, Data!$D$2:$D$66, "AI")/COUNTIFS(Data!$P$2:$P$66, "&gt;0", Data!$D$2:$D$66, "AI")</f>
        <v>1</v>
      </c>
      <c r="G195">
        <f>COUNTIFS(Data!$P$2:$P$66, "&lt;"&amp;'Time to prediction (2)'!$A195, Data!$H$2:$H$66, "&lt;2000")/COUNTIFS(Data!$P$2:$P$66, "&gt;0", Data!$H$2:$H$66, "&lt;2000")</f>
        <v>0.94444444444444442</v>
      </c>
      <c r="H195">
        <f>COUNTIFS(Data!$P$2:$P$66, "&lt;"&amp;'Time to prediction (2)'!$A195, Data!$H$2:$H$66, "&gt;1999")/COUNTIFS(Data!$P$2:$P$66, "&gt;0", Data!$H$2:$H$66, "&gt;1999")</f>
        <v>0.95</v>
      </c>
      <c r="I195">
        <f t="shared" si="13"/>
        <v>5.5555555555555358E-3</v>
      </c>
      <c r="J195">
        <f t="shared" si="11"/>
        <v>0</v>
      </c>
      <c r="K195">
        <f t="shared" si="12"/>
        <v>0</v>
      </c>
    </row>
    <row r="196" spans="1:11">
      <c r="A196">
        <v>195</v>
      </c>
      <c r="B196">
        <f>COUNTIF(Data!$P$2:$P$66, "&lt;"&amp;'Time to prediction (2)'!$A196)/COUNT(Data!$P$2:$P$66)</f>
        <v>0.94827586206896552</v>
      </c>
      <c r="C196">
        <f t="shared" ref="C196:C252" si="14">B196-B195</f>
        <v>0</v>
      </c>
      <c r="E196">
        <f>COUNTIFS(Data!$P$2:$P$66, "&lt;"&amp;'Time to prediction (2)'!$A196, Data!$D$2:$D$66, "AI")/COUNTIFS(Data!$P$2:$P$66, "&gt;0", Data!$D$2:$D$66, "AI")</f>
        <v>1</v>
      </c>
      <c r="G196">
        <f>COUNTIFS(Data!$P$2:$P$66, "&lt;"&amp;'Time to prediction (2)'!$A196, Data!$H$2:$H$66, "&lt;2000")/COUNTIFS(Data!$P$2:$P$66, "&gt;0", Data!$H$2:$H$66, "&lt;2000")</f>
        <v>0.94444444444444442</v>
      </c>
      <c r="H196">
        <f>COUNTIFS(Data!$P$2:$P$66, "&lt;"&amp;'Time to prediction (2)'!$A196, Data!$H$2:$H$66, "&gt;1999")/COUNTIFS(Data!$P$2:$P$66, "&gt;0", Data!$H$2:$H$66, "&gt;1999")</f>
        <v>0.95</v>
      </c>
      <c r="I196">
        <f t="shared" si="13"/>
        <v>5.5555555555555358E-3</v>
      </c>
      <c r="J196">
        <f t="shared" si="11"/>
        <v>0</v>
      </c>
      <c r="K196">
        <f t="shared" si="12"/>
        <v>0</v>
      </c>
    </row>
    <row r="197" spans="1:11">
      <c r="A197">
        <v>196</v>
      </c>
      <c r="B197">
        <f>COUNTIF(Data!$P$2:$P$66, "&lt;"&amp;'Time to prediction (2)'!$A197)/COUNT(Data!$P$2:$P$66)</f>
        <v>0.94827586206896552</v>
      </c>
      <c r="C197">
        <f t="shared" si="14"/>
        <v>0</v>
      </c>
      <c r="E197">
        <f>COUNTIFS(Data!$P$2:$P$66, "&lt;"&amp;'Time to prediction (2)'!$A197, Data!$D$2:$D$66, "AI")/COUNTIFS(Data!$P$2:$P$66, "&gt;0", Data!$D$2:$D$66, "AI")</f>
        <v>1</v>
      </c>
      <c r="G197">
        <f>COUNTIFS(Data!$P$2:$P$66, "&lt;"&amp;'Time to prediction (2)'!$A197, Data!$H$2:$H$66, "&lt;2000")/COUNTIFS(Data!$P$2:$P$66, "&gt;0", Data!$H$2:$H$66, "&lt;2000")</f>
        <v>0.94444444444444442</v>
      </c>
      <c r="H197">
        <f>COUNTIFS(Data!$P$2:$P$66, "&lt;"&amp;'Time to prediction (2)'!$A197, Data!$H$2:$H$66, "&gt;1999")/COUNTIFS(Data!$P$2:$P$66, "&gt;0", Data!$H$2:$H$66, "&gt;1999")</f>
        <v>0.95</v>
      </c>
      <c r="I197">
        <f t="shared" si="13"/>
        <v>5.5555555555555358E-3</v>
      </c>
      <c r="J197">
        <f t="shared" si="11"/>
        <v>0</v>
      </c>
      <c r="K197">
        <f t="shared" si="12"/>
        <v>0</v>
      </c>
    </row>
    <row r="198" spans="1:11">
      <c r="A198">
        <v>197</v>
      </c>
      <c r="B198">
        <f>COUNTIF(Data!$P$2:$P$66, "&lt;"&amp;'Time to prediction (2)'!$A198)/COUNT(Data!$P$2:$P$66)</f>
        <v>0.94827586206896552</v>
      </c>
      <c r="C198">
        <f t="shared" si="14"/>
        <v>0</v>
      </c>
      <c r="E198">
        <f>COUNTIFS(Data!$P$2:$P$66, "&lt;"&amp;'Time to prediction (2)'!$A198, Data!$D$2:$D$66, "AI")/COUNTIFS(Data!$P$2:$P$66, "&gt;0", Data!$D$2:$D$66, "AI")</f>
        <v>1</v>
      </c>
      <c r="G198">
        <f>COUNTIFS(Data!$P$2:$P$66, "&lt;"&amp;'Time to prediction (2)'!$A198, Data!$H$2:$H$66, "&lt;2000")/COUNTIFS(Data!$P$2:$P$66, "&gt;0", Data!$H$2:$H$66, "&lt;2000")</f>
        <v>0.94444444444444442</v>
      </c>
      <c r="H198">
        <f>COUNTIFS(Data!$P$2:$P$66, "&lt;"&amp;'Time to prediction (2)'!$A198, Data!$H$2:$H$66, "&gt;1999")/COUNTIFS(Data!$P$2:$P$66, "&gt;0", Data!$H$2:$H$66, "&gt;1999")</f>
        <v>0.95</v>
      </c>
      <c r="I198">
        <f t="shared" si="13"/>
        <v>5.5555555555555358E-3</v>
      </c>
      <c r="J198">
        <f t="shared" si="11"/>
        <v>0</v>
      </c>
      <c r="K198">
        <f t="shared" si="12"/>
        <v>0</v>
      </c>
    </row>
    <row r="199" spans="1:11">
      <c r="A199">
        <v>198</v>
      </c>
      <c r="B199">
        <f>COUNTIF(Data!$P$2:$P$66, "&lt;"&amp;'Time to prediction (2)'!$A199)/COUNT(Data!$P$2:$P$66)</f>
        <v>0.94827586206896552</v>
      </c>
      <c r="C199">
        <f t="shared" si="14"/>
        <v>0</v>
      </c>
      <c r="E199">
        <f>COUNTIFS(Data!$P$2:$P$66, "&lt;"&amp;'Time to prediction (2)'!$A199, Data!$D$2:$D$66, "AI")/COUNTIFS(Data!$P$2:$P$66, "&gt;0", Data!$D$2:$D$66, "AI")</f>
        <v>1</v>
      </c>
      <c r="G199">
        <f>COUNTIFS(Data!$P$2:$P$66, "&lt;"&amp;'Time to prediction (2)'!$A199, Data!$H$2:$H$66, "&lt;2000")/COUNTIFS(Data!$P$2:$P$66, "&gt;0", Data!$H$2:$H$66, "&lt;2000")</f>
        <v>0.94444444444444442</v>
      </c>
      <c r="H199">
        <f>COUNTIFS(Data!$P$2:$P$66, "&lt;"&amp;'Time to prediction (2)'!$A199, Data!$H$2:$H$66, "&gt;1999")/COUNTIFS(Data!$P$2:$P$66, "&gt;0", Data!$H$2:$H$66, "&gt;1999")</f>
        <v>0.95</v>
      </c>
      <c r="I199">
        <f t="shared" si="13"/>
        <v>5.5555555555555358E-3</v>
      </c>
      <c r="J199">
        <f t="shared" si="11"/>
        <v>0</v>
      </c>
      <c r="K199">
        <f t="shared" si="12"/>
        <v>0</v>
      </c>
    </row>
    <row r="200" spans="1:11">
      <c r="A200">
        <v>199</v>
      </c>
      <c r="B200">
        <f>COUNTIF(Data!$P$2:$P$66, "&lt;"&amp;'Time to prediction (2)'!$A200)/COUNT(Data!$P$2:$P$66)</f>
        <v>0.94827586206896552</v>
      </c>
      <c r="C200">
        <f t="shared" si="14"/>
        <v>0</v>
      </c>
      <c r="E200">
        <f>COUNTIFS(Data!$P$2:$P$66, "&lt;"&amp;'Time to prediction (2)'!$A200, Data!$D$2:$D$66, "AI")/COUNTIFS(Data!$P$2:$P$66, "&gt;0", Data!$D$2:$D$66, "AI")</f>
        <v>1</v>
      </c>
      <c r="G200">
        <f>COUNTIFS(Data!$P$2:$P$66, "&lt;"&amp;'Time to prediction (2)'!$A200, Data!$H$2:$H$66, "&lt;2000")/COUNTIFS(Data!$P$2:$P$66, "&gt;0", Data!$H$2:$H$66, "&lt;2000")</f>
        <v>0.94444444444444442</v>
      </c>
      <c r="H200">
        <f>COUNTIFS(Data!$P$2:$P$66, "&lt;"&amp;'Time to prediction (2)'!$A200, Data!$H$2:$H$66, "&gt;1999")/COUNTIFS(Data!$P$2:$P$66, "&gt;0", Data!$H$2:$H$66, "&gt;1999")</f>
        <v>0.95</v>
      </c>
      <c r="I200">
        <f t="shared" si="13"/>
        <v>5.5555555555555358E-3</v>
      </c>
      <c r="J200">
        <f t="shared" si="11"/>
        <v>0</v>
      </c>
      <c r="K200">
        <f t="shared" si="12"/>
        <v>0</v>
      </c>
    </row>
    <row r="201" spans="1:11">
      <c r="A201">
        <v>200</v>
      </c>
      <c r="B201">
        <f>COUNTIF(Data!$P$2:$P$66, "&lt;"&amp;'Time to prediction (2)'!$A201)/COUNT(Data!$P$2:$P$66)</f>
        <v>0.94827586206896552</v>
      </c>
      <c r="C201">
        <f t="shared" si="14"/>
        <v>0</v>
      </c>
      <c r="E201">
        <f>COUNTIFS(Data!$P$2:$P$66, "&lt;"&amp;'Time to prediction (2)'!$A201, Data!$D$2:$D$66, "AI")/COUNTIFS(Data!$P$2:$P$66, "&gt;0", Data!$D$2:$D$66, "AI")</f>
        <v>1</v>
      </c>
      <c r="G201">
        <f>COUNTIFS(Data!$P$2:$P$66, "&lt;"&amp;'Time to prediction (2)'!$A201, Data!$H$2:$H$66, "&lt;2000")/COUNTIFS(Data!$P$2:$P$66, "&gt;0", Data!$H$2:$H$66, "&lt;2000")</f>
        <v>0.94444444444444442</v>
      </c>
      <c r="H201">
        <f>COUNTIFS(Data!$P$2:$P$66, "&lt;"&amp;'Time to prediction (2)'!$A201, Data!$H$2:$H$66, "&gt;1999")/COUNTIFS(Data!$P$2:$P$66, "&gt;0", Data!$H$2:$H$66, "&gt;1999")</f>
        <v>0.95</v>
      </c>
      <c r="I201">
        <f t="shared" si="13"/>
        <v>5.5555555555555358E-3</v>
      </c>
      <c r="J201">
        <f t="shared" si="11"/>
        <v>0</v>
      </c>
      <c r="K201">
        <f t="shared" si="12"/>
        <v>0</v>
      </c>
    </row>
    <row r="202" spans="1:11">
      <c r="A202">
        <v>201</v>
      </c>
      <c r="B202">
        <f>COUNTIF(Data!$P$2:$P$66, "&lt;"&amp;'Time to prediction (2)'!$A202)/COUNT(Data!$P$2:$P$66)</f>
        <v>0.96551724137931039</v>
      </c>
      <c r="C202">
        <f t="shared" si="14"/>
        <v>1.7241379310344862E-2</v>
      </c>
      <c r="E202">
        <f>COUNTIFS(Data!$P$2:$P$66, "&lt;"&amp;'Time to prediction (2)'!$A202, Data!$D$2:$D$66, "AI")/COUNTIFS(Data!$P$2:$P$66, "&gt;0", Data!$D$2:$D$66, "AI")</f>
        <v>1</v>
      </c>
      <c r="G202">
        <f>COUNTIFS(Data!$P$2:$P$66, "&lt;"&amp;'Time to prediction (2)'!$A202, Data!$H$2:$H$66, "&lt;2000")/COUNTIFS(Data!$P$2:$P$66, "&gt;0", Data!$H$2:$H$66, "&lt;2000")</f>
        <v>0.94444444444444442</v>
      </c>
      <c r="H202">
        <f>COUNTIFS(Data!$P$2:$P$66, "&lt;"&amp;'Time to prediction (2)'!$A202, Data!$H$2:$H$66, "&gt;1999")/COUNTIFS(Data!$P$2:$P$66, "&gt;0", Data!$H$2:$H$66, "&gt;1999")</f>
        <v>0.97499999999999998</v>
      </c>
      <c r="I202">
        <f t="shared" si="13"/>
        <v>3.0555555555555558E-2</v>
      </c>
      <c r="J202">
        <f t="shared" si="11"/>
        <v>0</v>
      </c>
      <c r="K202">
        <f t="shared" si="12"/>
        <v>2.5000000000000022E-2</v>
      </c>
    </row>
    <row r="203" spans="1:11">
      <c r="A203">
        <v>202</v>
      </c>
      <c r="B203">
        <f>COUNTIF(Data!$P$2:$P$66, "&lt;"&amp;'Time to prediction (2)'!$A203)/COUNT(Data!$P$2:$P$66)</f>
        <v>0.96551724137931039</v>
      </c>
      <c r="C203">
        <f t="shared" si="14"/>
        <v>0</v>
      </c>
      <c r="E203">
        <f>COUNTIFS(Data!$P$2:$P$66, "&lt;"&amp;'Time to prediction (2)'!$A203, Data!$D$2:$D$66, "AI")/COUNTIFS(Data!$P$2:$P$66, "&gt;0", Data!$D$2:$D$66, "AI")</f>
        <v>1</v>
      </c>
      <c r="G203">
        <f>COUNTIFS(Data!$P$2:$P$66, "&lt;"&amp;'Time to prediction (2)'!$A203, Data!$H$2:$H$66, "&lt;2000")/COUNTIFS(Data!$P$2:$P$66, "&gt;0", Data!$H$2:$H$66, "&lt;2000")</f>
        <v>0.94444444444444442</v>
      </c>
      <c r="H203">
        <f>COUNTIFS(Data!$P$2:$P$66, "&lt;"&amp;'Time to prediction (2)'!$A203, Data!$H$2:$H$66, "&gt;1999")/COUNTIFS(Data!$P$2:$P$66, "&gt;0", Data!$H$2:$H$66, "&gt;1999")</f>
        <v>0.97499999999999998</v>
      </c>
      <c r="I203">
        <f t="shared" si="13"/>
        <v>3.0555555555555558E-2</v>
      </c>
      <c r="J203">
        <f t="shared" si="11"/>
        <v>0</v>
      </c>
      <c r="K203">
        <f t="shared" si="12"/>
        <v>0</v>
      </c>
    </row>
    <row r="204" spans="1:11">
      <c r="A204">
        <v>203</v>
      </c>
      <c r="B204">
        <f>COUNTIF(Data!$P$2:$P$66, "&lt;"&amp;'Time to prediction (2)'!$A204)/COUNT(Data!$P$2:$P$66)</f>
        <v>0.96551724137931039</v>
      </c>
      <c r="C204">
        <f t="shared" si="14"/>
        <v>0</v>
      </c>
      <c r="E204">
        <f>COUNTIFS(Data!$P$2:$P$66, "&lt;"&amp;'Time to prediction (2)'!$A204, Data!$D$2:$D$66, "AI")/COUNTIFS(Data!$P$2:$P$66, "&gt;0", Data!$D$2:$D$66, "AI")</f>
        <v>1</v>
      </c>
      <c r="G204">
        <f>COUNTIFS(Data!$P$2:$P$66, "&lt;"&amp;'Time to prediction (2)'!$A204, Data!$H$2:$H$66, "&lt;2000")/COUNTIFS(Data!$P$2:$P$66, "&gt;0", Data!$H$2:$H$66, "&lt;2000")</f>
        <v>0.94444444444444442</v>
      </c>
      <c r="H204">
        <f>COUNTIFS(Data!$P$2:$P$66, "&lt;"&amp;'Time to prediction (2)'!$A204, Data!$H$2:$H$66, "&gt;1999")/COUNTIFS(Data!$P$2:$P$66, "&gt;0", Data!$H$2:$H$66, "&gt;1999")</f>
        <v>0.97499999999999998</v>
      </c>
      <c r="I204">
        <f t="shared" si="13"/>
        <v>3.0555555555555558E-2</v>
      </c>
      <c r="J204">
        <f t="shared" si="11"/>
        <v>0</v>
      </c>
      <c r="K204">
        <f t="shared" si="12"/>
        <v>0</v>
      </c>
    </row>
    <row r="205" spans="1:11">
      <c r="A205">
        <v>204</v>
      </c>
      <c r="B205">
        <f>COUNTIF(Data!$P$2:$P$66, "&lt;"&amp;'Time to prediction (2)'!$A205)/COUNT(Data!$P$2:$P$66)</f>
        <v>0.96551724137931039</v>
      </c>
      <c r="C205">
        <f t="shared" si="14"/>
        <v>0</v>
      </c>
      <c r="E205">
        <f>COUNTIFS(Data!$P$2:$P$66, "&lt;"&amp;'Time to prediction (2)'!$A205, Data!$D$2:$D$66, "AI")/COUNTIFS(Data!$P$2:$P$66, "&gt;0", Data!$D$2:$D$66, "AI")</f>
        <v>1</v>
      </c>
      <c r="G205">
        <f>COUNTIFS(Data!$P$2:$P$66, "&lt;"&amp;'Time to prediction (2)'!$A205, Data!$H$2:$H$66, "&lt;2000")/COUNTIFS(Data!$P$2:$P$66, "&gt;0", Data!$H$2:$H$66, "&lt;2000")</f>
        <v>0.94444444444444442</v>
      </c>
      <c r="H205">
        <f>COUNTIFS(Data!$P$2:$P$66, "&lt;"&amp;'Time to prediction (2)'!$A205, Data!$H$2:$H$66, "&gt;1999")/COUNTIFS(Data!$P$2:$P$66, "&gt;0", Data!$H$2:$H$66, "&gt;1999")</f>
        <v>0.97499999999999998</v>
      </c>
      <c r="I205">
        <f t="shared" si="13"/>
        <v>3.0555555555555558E-2</v>
      </c>
      <c r="J205">
        <f t="shared" si="11"/>
        <v>0</v>
      </c>
      <c r="K205">
        <f t="shared" si="12"/>
        <v>0</v>
      </c>
    </row>
    <row r="206" spans="1:11">
      <c r="A206">
        <v>205</v>
      </c>
      <c r="B206">
        <f>COUNTIF(Data!$P$2:$P$66, "&lt;"&amp;'Time to prediction (2)'!$A206)/COUNT(Data!$P$2:$P$66)</f>
        <v>0.96551724137931039</v>
      </c>
      <c r="C206">
        <f t="shared" si="14"/>
        <v>0</v>
      </c>
      <c r="E206">
        <f>COUNTIFS(Data!$P$2:$P$66, "&lt;"&amp;'Time to prediction (2)'!$A206, Data!$D$2:$D$66, "AI")/COUNTIFS(Data!$P$2:$P$66, "&gt;0", Data!$D$2:$D$66, "AI")</f>
        <v>1</v>
      </c>
      <c r="G206">
        <f>COUNTIFS(Data!$P$2:$P$66, "&lt;"&amp;'Time to prediction (2)'!$A206, Data!$H$2:$H$66, "&lt;2000")/COUNTIFS(Data!$P$2:$P$66, "&gt;0", Data!$H$2:$H$66, "&lt;2000")</f>
        <v>0.94444444444444442</v>
      </c>
      <c r="H206">
        <f>COUNTIFS(Data!$P$2:$P$66, "&lt;"&amp;'Time to prediction (2)'!$A206, Data!$H$2:$H$66, "&gt;1999")/COUNTIFS(Data!$P$2:$P$66, "&gt;0", Data!$H$2:$H$66, "&gt;1999")</f>
        <v>0.97499999999999998</v>
      </c>
      <c r="I206">
        <f t="shared" si="13"/>
        <v>3.0555555555555558E-2</v>
      </c>
      <c r="J206">
        <f t="shared" si="11"/>
        <v>0</v>
      </c>
      <c r="K206">
        <f t="shared" si="12"/>
        <v>0</v>
      </c>
    </row>
    <row r="207" spans="1:11">
      <c r="A207">
        <v>206</v>
      </c>
      <c r="B207">
        <f>COUNTIF(Data!$P$2:$P$66, "&lt;"&amp;'Time to prediction (2)'!$A207)/COUNT(Data!$P$2:$P$66)</f>
        <v>0.98275862068965514</v>
      </c>
      <c r="C207">
        <f t="shared" si="14"/>
        <v>1.7241379310344751E-2</v>
      </c>
      <c r="E207">
        <f>COUNTIFS(Data!$P$2:$P$66, "&lt;"&amp;'Time to prediction (2)'!$A207, Data!$D$2:$D$66, "AI")/COUNTIFS(Data!$P$2:$P$66, "&gt;0", Data!$D$2:$D$66, "AI")</f>
        <v>1</v>
      </c>
      <c r="G207">
        <f>COUNTIFS(Data!$P$2:$P$66, "&lt;"&amp;'Time to prediction (2)'!$A207, Data!$H$2:$H$66, "&lt;2000")/COUNTIFS(Data!$P$2:$P$66, "&gt;0", Data!$H$2:$H$66, "&lt;2000")</f>
        <v>1</v>
      </c>
      <c r="H207">
        <f>COUNTIFS(Data!$P$2:$P$66, "&lt;"&amp;'Time to prediction (2)'!$A207, Data!$H$2:$H$66, "&gt;1999")/COUNTIFS(Data!$P$2:$P$66, "&gt;0", Data!$H$2:$H$66, "&gt;1999")</f>
        <v>0.97499999999999998</v>
      </c>
      <c r="I207">
        <f t="shared" si="13"/>
        <v>2.5000000000000022E-2</v>
      </c>
      <c r="J207">
        <f t="shared" si="11"/>
        <v>5.555555555555558E-2</v>
      </c>
      <c r="K207">
        <f t="shared" si="12"/>
        <v>0</v>
      </c>
    </row>
    <row r="208" spans="1:11">
      <c r="A208">
        <v>207</v>
      </c>
      <c r="B208">
        <f>COUNTIF(Data!$P$2:$P$66, "&lt;"&amp;'Time to prediction (2)'!$A208)/COUNT(Data!$P$2:$P$66)</f>
        <v>0.98275862068965514</v>
      </c>
      <c r="C208">
        <f t="shared" si="14"/>
        <v>0</v>
      </c>
      <c r="E208">
        <f>COUNTIFS(Data!$P$2:$P$66, "&lt;"&amp;'Time to prediction (2)'!$A208, Data!$D$2:$D$66, "AI")/COUNTIFS(Data!$P$2:$P$66, "&gt;0", Data!$D$2:$D$66, "AI")</f>
        <v>1</v>
      </c>
      <c r="G208">
        <f>COUNTIFS(Data!$P$2:$P$66, "&lt;"&amp;'Time to prediction (2)'!$A208, Data!$H$2:$H$66, "&lt;2000")/COUNTIFS(Data!$P$2:$P$66, "&gt;0", Data!$H$2:$H$66, "&lt;2000")</f>
        <v>1</v>
      </c>
      <c r="H208">
        <f>COUNTIFS(Data!$P$2:$P$66, "&lt;"&amp;'Time to prediction (2)'!$A208, Data!$H$2:$H$66, "&gt;1999")/COUNTIFS(Data!$P$2:$P$66, "&gt;0", Data!$H$2:$H$66, "&gt;1999")</f>
        <v>0.97499999999999998</v>
      </c>
      <c r="I208">
        <f t="shared" si="13"/>
        <v>2.5000000000000022E-2</v>
      </c>
      <c r="J208">
        <f t="shared" si="11"/>
        <v>0</v>
      </c>
      <c r="K208">
        <f t="shared" si="12"/>
        <v>0</v>
      </c>
    </row>
    <row r="209" spans="1:11">
      <c r="A209">
        <v>208</v>
      </c>
      <c r="B209">
        <f>COUNTIF(Data!$P$2:$P$66, "&lt;"&amp;'Time to prediction (2)'!$A209)/COUNT(Data!$P$2:$P$66)</f>
        <v>0.98275862068965514</v>
      </c>
      <c r="C209">
        <f t="shared" si="14"/>
        <v>0</v>
      </c>
      <c r="E209">
        <f>COUNTIFS(Data!$P$2:$P$66, "&lt;"&amp;'Time to prediction (2)'!$A209, Data!$D$2:$D$66, "AI")/COUNTIFS(Data!$P$2:$P$66, "&gt;0", Data!$D$2:$D$66, "AI")</f>
        <v>1</v>
      </c>
      <c r="G209">
        <f>COUNTIFS(Data!$P$2:$P$66, "&lt;"&amp;'Time to prediction (2)'!$A209, Data!$H$2:$H$66, "&lt;2000")/COUNTIFS(Data!$P$2:$P$66, "&gt;0", Data!$H$2:$H$66, "&lt;2000")</f>
        <v>1</v>
      </c>
      <c r="H209">
        <f>COUNTIFS(Data!$P$2:$P$66, "&lt;"&amp;'Time to prediction (2)'!$A209, Data!$H$2:$H$66, "&gt;1999")/COUNTIFS(Data!$P$2:$P$66, "&gt;0", Data!$H$2:$H$66, "&gt;1999")</f>
        <v>0.97499999999999998</v>
      </c>
      <c r="I209">
        <f t="shared" si="13"/>
        <v>2.5000000000000022E-2</v>
      </c>
      <c r="J209">
        <f t="shared" si="11"/>
        <v>0</v>
      </c>
      <c r="K209">
        <f t="shared" si="12"/>
        <v>0</v>
      </c>
    </row>
    <row r="210" spans="1:11">
      <c r="A210">
        <v>209</v>
      </c>
      <c r="B210">
        <f>COUNTIF(Data!$P$2:$P$66, "&lt;"&amp;'Time to prediction (2)'!$A210)/COUNT(Data!$P$2:$P$66)</f>
        <v>0.98275862068965514</v>
      </c>
      <c r="C210">
        <f t="shared" si="14"/>
        <v>0</v>
      </c>
      <c r="E210">
        <f>COUNTIFS(Data!$P$2:$P$66, "&lt;"&amp;'Time to prediction (2)'!$A210, Data!$D$2:$D$66, "AI")/COUNTIFS(Data!$P$2:$P$66, "&gt;0", Data!$D$2:$D$66, "AI")</f>
        <v>1</v>
      </c>
      <c r="G210">
        <f>COUNTIFS(Data!$P$2:$P$66, "&lt;"&amp;'Time to prediction (2)'!$A210, Data!$H$2:$H$66, "&lt;2000")/COUNTIFS(Data!$P$2:$P$66, "&gt;0", Data!$H$2:$H$66, "&lt;2000")</f>
        <v>1</v>
      </c>
      <c r="H210">
        <f>COUNTIFS(Data!$P$2:$P$66, "&lt;"&amp;'Time to prediction (2)'!$A210, Data!$H$2:$H$66, "&gt;1999")/COUNTIFS(Data!$P$2:$P$66, "&gt;0", Data!$H$2:$H$66, "&gt;1999")</f>
        <v>0.97499999999999998</v>
      </c>
      <c r="I210">
        <f t="shared" si="13"/>
        <v>2.5000000000000022E-2</v>
      </c>
      <c r="J210">
        <f t="shared" si="11"/>
        <v>0</v>
      </c>
      <c r="K210">
        <f t="shared" si="12"/>
        <v>0</v>
      </c>
    </row>
    <row r="211" spans="1:11">
      <c r="A211">
        <v>210</v>
      </c>
      <c r="B211">
        <f>COUNTIF(Data!$P$2:$P$66, "&lt;"&amp;'Time to prediction (2)'!$A211)/COUNT(Data!$P$2:$P$66)</f>
        <v>0.98275862068965514</v>
      </c>
      <c r="C211">
        <f t="shared" si="14"/>
        <v>0</v>
      </c>
      <c r="E211">
        <f>COUNTIFS(Data!$P$2:$P$66, "&lt;"&amp;'Time to prediction (2)'!$A211, Data!$D$2:$D$66, "AI")/COUNTIFS(Data!$P$2:$P$66, "&gt;0", Data!$D$2:$D$66, "AI")</f>
        <v>1</v>
      </c>
      <c r="G211">
        <f>COUNTIFS(Data!$P$2:$P$66, "&lt;"&amp;'Time to prediction (2)'!$A211, Data!$H$2:$H$66, "&lt;2000")/COUNTIFS(Data!$P$2:$P$66, "&gt;0", Data!$H$2:$H$66, "&lt;2000")</f>
        <v>1</v>
      </c>
      <c r="H211">
        <f>COUNTIFS(Data!$P$2:$P$66, "&lt;"&amp;'Time to prediction (2)'!$A211, Data!$H$2:$H$66, "&gt;1999")/COUNTIFS(Data!$P$2:$P$66, "&gt;0", Data!$H$2:$H$66, "&gt;1999")</f>
        <v>0.97499999999999998</v>
      </c>
      <c r="I211">
        <f t="shared" si="13"/>
        <v>2.5000000000000022E-2</v>
      </c>
      <c r="J211">
        <f t="shared" si="11"/>
        <v>0</v>
      </c>
      <c r="K211">
        <f t="shared" si="12"/>
        <v>0</v>
      </c>
    </row>
    <row r="212" spans="1:11">
      <c r="A212">
        <v>211</v>
      </c>
      <c r="B212">
        <f>COUNTIF(Data!$P$2:$P$66, "&lt;"&amp;'Time to prediction (2)'!$A212)/COUNT(Data!$P$2:$P$66)</f>
        <v>0.98275862068965514</v>
      </c>
      <c r="C212">
        <f t="shared" si="14"/>
        <v>0</v>
      </c>
      <c r="E212">
        <f>COUNTIFS(Data!$P$2:$P$66, "&lt;"&amp;'Time to prediction (2)'!$A212, Data!$D$2:$D$66, "AI")/COUNTIFS(Data!$P$2:$P$66, "&gt;0", Data!$D$2:$D$66, "AI")</f>
        <v>1</v>
      </c>
      <c r="G212">
        <f>COUNTIFS(Data!$P$2:$P$66, "&lt;"&amp;'Time to prediction (2)'!$A212, Data!$H$2:$H$66, "&lt;2000")/COUNTIFS(Data!$P$2:$P$66, "&gt;0", Data!$H$2:$H$66, "&lt;2000")</f>
        <v>1</v>
      </c>
      <c r="H212">
        <f>COUNTIFS(Data!$P$2:$P$66, "&lt;"&amp;'Time to prediction (2)'!$A212, Data!$H$2:$H$66, "&gt;1999")/COUNTIFS(Data!$P$2:$P$66, "&gt;0", Data!$H$2:$H$66, "&gt;1999")</f>
        <v>0.97499999999999998</v>
      </c>
      <c r="I212">
        <f t="shared" si="13"/>
        <v>2.5000000000000022E-2</v>
      </c>
      <c r="J212">
        <f t="shared" si="11"/>
        <v>0</v>
      </c>
      <c r="K212">
        <f t="shared" si="12"/>
        <v>0</v>
      </c>
    </row>
    <row r="213" spans="1:11">
      <c r="A213">
        <v>212</v>
      </c>
      <c r="B213">
        <f>COUNTIF(Data!$P$2:$P$66, "&lt;"&amp;'Time to prediction (2)'!$A213)/COUNT(Data!$P$2:$P$66)</f>
        <v>0.98275862068965514</v>
      </c>
      <c r="C213">
        <f t="shared" si="14"/>
        <v>0</v>
      </c>
      <c r="E213">
        <f>COUNTIFS(Data!$P$2:$P$66, "&lt;"&amp;'Time to prediction (2)'!$A213, Data!$D$2:$D$66, "AI")/COUNTIFS(Data!$P$2:$P$66, "&gt;0", Data!$D$2:$D$66, "AI")</f>
        <v>1</v>
      </c>
      <c r="G213">
        <f>COUNTIFS(Data!$P$2:$P$66, "&lt;"&amp;'Time to prediction (2)'!$A213, Data!$H$2:$H$66, "&lt;2000")/COUNTIFS(Data!$P$2:$P$66, "&gt;0", Data!$H$2:$H$66, "&lt;2000")</f>
        <v>1</v>
      </c>
      <c r="H213">
        <f>COUNTIFS(Data!$P$2:$P$66, "&lt;"&amp;'Time to prediction (2)'!$A213, Data!$H$2:$H$66, "&gt;1999")/COUNTIFS(Data!$P$2:$P$66, "&gt;0", Data!$H$2:$H$66, "&gt;1999")</f>
        <v>0.97499999999999998</v>
      </c>
      <c r="I213">
        <f t="shared" si="13"/>
        <v>2.5000000000000022E-2</v>
      </c>
      <c r="J213">
        <f t="shared" si="11"/>
        <v>0</v>
      </c>
      <c r="K213">
        <f t="shared" si="12"/>
        <v>0</v>
      </c>
    </row>
    <row r="214" spans="1:11">
      <c r="A214">
        <v>213</v>
      </c>
      <c r="B214">
        <f>COUNTIF(Data!$P$2:$P$66, "&lt;"&amp;'Time to prediction (2)'!$A214)/COUNT(Data!$P$2:$P$66)</f>
        <v>0.98275862068965514</v>
      </c>
      <c r="C214">
        <f t="shared" si="14"/>
        <v>0</v>
      </c>
      <c r="E214">
        <f>COUNTIFS(Data!$P$2:$P$66, "&lt;"&amp;'Time to prediction (2)'!$A214, Data!$D$2:$D$66, "AI")/COUNTIFS(Data!$P$2:$P$66, "&gt;0", Data!$D$2:$D$66, "AI")</f>
        <v>1</v>
      </c>
      <c r="G214">
        <f>COUNTIFS(Data!$P$2:$P$66, "&lt;"&amp;'Time to prediction (2)'!$A214, Data!$H$2:$H$66, "&lt;2000")/COUNTIFS(Data!$P$2:$P$66, "&gt;0", Data!$H$2:$H$66, "&lt;2000")</f>
        <v>1</v>
      </c>
      <c r="H214">
        <f>COUNTIFS(Data!$P$2:$P$66, "&lt;"&amp;'Time to prediction (2)'!$A214, Data!$H$2:$H$66, "&gt;1999")/COUNTIFS(Data!$P$2:$P$66, "&gt;0", Data!$H$2:$H$66, "&gt;1999")</f>
        <v>0.97499999999999998</v>
      </c>
      <c r="I214">
        <f t="shared" si="13"/>
        <v>2.5000000000000022E-2</v>
      </c>
      <c r="J214">
        <f t="shared" si="11"/>
        <v>0</v>
      </c>
      <c r="K214">
        <f t="shared" si="12"/>
        <v>0</v>
      </c>
    </row>
    <row r="215" spans="1:11">
      <c r="A215">
        <v>214</v>
      </c>
      <c r="B215">
        <f>COUNTIF(Data!$P$2:$P$66, "&lt;"&amp;'Time to prediction (2)'!$A215)/COUNT(Data!$P$2:$P$66)</f>
        <v>0.98275862068965514</v>
      </c>
      <c r="C215">
        <f t="shared" si="14"/>
        <v>0</v>
      </c>
      <c r="E215">
        <f>COUNTIFS(Data!$P$2:$P$66, "&lt;"&amp;'Time to prediction (2)'!$A215, Data!$D$2:$D$66, "AI")/COUNTIFS(Data!$P$2:$P$66, "&gt;0", Data!$D$2:$D$66, "AI")</f>
        <v>1</v>
      </c>
      <c r="G215">
        <f>COUNTIFS(Data!$P$2:$P$66, "&lt;"&amp;'Time to prediction (2)'!$A215, Data!$H$2:$H$66, "&lt;2000")/COUNTIFS(Data!$P$2:$P$66, "&gt;0", Data!$H$2:$H$66, "&lt;2000")</f>
        <v>1</v>
      </c>
      <c r="H215">
        <f>COUNTIFS(Data!$P$2:$P$66, "&lt;"&amp;'Time to prediction (2)'!$A215, Data!$H$2:$H$66, "&gt;1999")/COUNTIFS(Data!$P$2:$P$66, "&gt;0", Data!$H$2:$H$66, "&gt;1999")</f>
        <v>0.97499999999999998</v>
      </c>
      <c r="I215">
        <f t="shared" si="13"/>
        <v>2.5000000000000022E-2</v>
      </c>
      <c r="J215">
        <f t="shared" si="11"/>
        <v>0</v>
      </c>
      <c r="K215">
        <f t="shared" si="12"/>
        <v>0</v>
      </c>
    </row>
    <row r="216" spans="1:11">
      <c r="A216">
        <v>215</v>
      </c>
      <c r="B216">
        <f>COUNTIF(Data!$P$2:$P$66, "&lt;"&amp;'Time to prediction (2)'!$A216)/COUNT(Data!$P$2:$P$66)</f>
        <v>0.98275862068965514</v>
      </c>
      <c r="C216">
        <f t="shared" si="14"/>
        <v>0</v>
      </c>
      <c r="E216">
        <f>COUNTIFS(Data!$P$2:$P$66, "&lt;"&amp;'Time to prediction (2)'!$A216, Data!$D$2:$D$66, "AI")/COUNTIFS(Data!$P$2:$P$66, "&gt;0", Data!$D$2:$D$66, "AI")</f>
        <v>1</v>
      </c>
      <c r="G216">
        <f>COUNTIFS(Data!$P$2:$P$66, "&lt;"&amp;'Time to prediction (2)'!$A216, Data!$H$2:$H$66, "&lt;2000")/COUNTIFS(Data!$P$2:$P$66, "&gt;0", Data!$H$2:$H$66, "&lt;2000")</f>
        <v>1</v>
      </c>
      <c r="H216">
        <f>COUNTIFS(Data!$P$2:$P$66, "&lt;"&amp;'Time to prediction (2)'!$A216, Data!$H$2:$H$66, "&gt;1999")/COUNTIFS(Data!$P$2:$P$66, "&gt;0", Data!$H$2:$H$66, "&gt;1999")</f>
        <v>0.97499999999999998</v>
      </c>
      <c r="I216">
        <f t="shared" si="13"/>
        <v>2.5000000000000022E-2</v>
      </c>
      <c r="J216">
        <f t="shared" si="11"/>
        <v>0</v>
      </c>
      <c r="K216">
        <f t="shared" si="12"/>
        <v>0</v>
      </c>
    </row>
    <row r="217" spans="1:11">
      <c r="A217">
        <v>216</v>
      </c>
      <c r="B217">
        <f>COUNTIF(Data!$P$2:$P$66, "&lt;"&amp;'Time to prediction (2)'!$A217)/COUNT(Data!$P$2:$P$66)</f>
        <v>0.98275862068965514</v>
      </c>
      <c r="C217">
        <f t="shared" si="14"/>
        <v>0</v>
      </c>
      <c r="E217">
        <f>COUNTIFS(Data!$P$2:$P$66, "&lt;"&amp;'Time to prediction (2)'!$A217, Data!$D$2:$D$66, "AI")/COUNTIFS(Data!$P$2:$P$66, "&gt;0", Data!$D$2:$D$66, "AI")</f>
        <v>1</v>
      </c>
      <c r="G217">
        <f>COUNTIFS(Data!$P$2:$P$66, "&lt;"&amp;'Time to prediction (2)'!$A217, Data!$H$2:$H$66, "&lt;2000")/COUNTIFS(Data!$P$2:$P$66, "&gt;0", Data!$H$2:$H$66, "&lt;2000")</f>
        <v>1</v>
      </c>
      <c r="H217">
        <f>COUNTIFS(Data!$P$2:$P$66, "&lt;"&amp;'Time to prediction (2)'!$A217, Data!$H$2:$H$66, "&gt;1999")/COUNTIFS(Data!$P$2:$P$66, "&gt;0", Data!$H$2:$H$66, "&gt;1999")</f>
        <v>0.97499999999999998</v>
      </c>
      <c r="I217">
        <f t="shared" si="13"/>
        <v>2.5000000000000022E-2</v>
      </c>
      <c r="J217">
        <f t="shared" ref="J217:K252" si="15">G217-G216</f>
        <v>0</v>
      </c>
      <c r="K217">
        <f t="shared" si="15"/>
        <v>0</v>
      </c>
    </row>
    <row r="218" spans="1:11">
      <c r="A218">
        <v>217</v>
      </c>
      <c r="B218">
        <f>COUNTIF(Data!$P$2:$P$66, "&lt;"&amp;'Time to prediction (2)'!$A218)/COUNT(Data!$P$2:$P$66)</f>
        <v>0.98275862068965514</v>
      </c>
      <c r="C218">
        <f t="shared" si="14"/>
        <v>0</v>
      </c>
      <c r="E218">
        <f>COUNTIFS(Data!$P$2:$P$66, "&lt;"&amp;'Time to prediction (2)'!$A218, Data!$D$2:$D$66, "AI")/COUNTIFS(Data!$P$2:$P$66, "&gt;0", Data!$D$2:$D$66, "AI")</f>
        <v>1</v>
      </c>
      <c r="G218">
        <f>COUNTIFS(Data!$P$2:$P$66, "&lt;"&amp;'Time to prediction (2)'!$A218, Data!$H$2:$H$66, "&lt;2000")/COUNTIFS(Data!$P$2:$P$66, "&gt;0", Data!$H$2:$H$66, "&lt;2000")</f>
        <v>1</v>
      </c>
      <c r="H218">
        <f>COUNTIFS(Data!$P$2:$P$66, "&lt;"&amp;'Time to prediction (2)'!$A218, Data!$H$2:$H$66, "&gt;1999")/COUNTIFS(Data!$P$2:$P$66, "&gt;0", Data!$H$2:$H$66, "&gt;1999")</f>
        <v>0.97499999999999998</v>
      </c>
      <c r="I218">
        <f t="shared" si="13"/>
        <v>2.5000000000000022E-2</v>
      </c>
      <c r="J218">
        <f t="shared" si="15"/>
        <v>0</v>
      </c>
      <c r="K218">
        <f t="shared" si="15"/>
        <v>0</v>
      </c>
    </row>
    <row r="219" spans="1:11">
      <c r="A219">
        <v>218</v>
      </c>
      <c r="B219">
        <f>COUNTIF(Data!$P$2:$P$66, "&lt;"&amp;'Time to prediction (2)'!$A219)/COUNT(Data!$P$2:$P$66)</f>
        <v>0.98275862068965514</v>
      </c>
      <c r="C219">
        <f t="shared" si="14"/>
        <v>0</v>
      </c>
      <c r="E219">
        <f>COUNTIFS(Data!$P$2:$P$66, "&lt;"&amp;'Time to prediction (2)'!$A219, Data!$D$2:$D$66, "AI")/COUNTIFS(Data!$P$2:$P$66, "&gt;0", Data!$D$2:$D$66, "AI")</f>
        <v>1</v>
      </c>
      <c r="G219">
        <f>COUNTIFS(Data!$P$2:$P$66, "&lt;"&amp;'Time to prediction (2)'!$A219, Data!$H$2:$H$66, "&lt;2000")/COUNTIFS(Data!$P$2:$P$66, "&gt;0", Data!$H$2:$H$66, "&lt;2000")</f>
        <v>1</v>
      </c>
      <c r="H219">
        <f>COUNTIFS(Data!$P$2:$P$66, "&lt;"&amp;'Time to prediction (2)'!$A219, Data!$H$2:$H$66, "&gt;1999")/COUNTIFS(Data!$P$2:$P$66, "&gt;0", Data!$H$2:$H$66, "&gt;1999")</f>
        <v>0.97499999999999998</v>
      </c>
      <c r="I219">
        <f t="shared" si="13"/>
        <v>2.5000000000000022E-2</v>
      </c>
      <c r="J219">
        <f t="shared" si="15"/>
        <v>0</v>
      </c>
      <c r="K219">
        <f t="shared" si="15"/>
        <v>0</v>
      </c>
    </row>
    <row r="220" spans="1:11">
      <c r="A220">
        <v>219</v>
      </c>
      <c r="B220">
        <f>COUNTIF(Data!$P$2:$P$66, "&lt;"&amp;'Time to prediction (2)'!$A220)/COUNT(Data!$P$2:$P$66)</f>
        <v>0.98275862068965514</v>
      </c>
      <c r="C220">
        <f t="shared" si="14"/>
        <v>0</v>
      </c>
      <c r="E220">
        <f>COUNTIFS(Data!$P$2:$P$66, "&lt;"&amp;'Time to prediction (2)'!$A220, Data!$D$2:$D$66, "AI")/COUNTIFS(Data!$P$2:$P$66, "&gt;0", Data!$D$2:$D$66, "AI")</f>
        <v>1</v>
      </c>
      <c r="G220">
        <f>COUNTIFS(Data!$P$2:$P$66, "&lt;"&amp;'Time to prediction (2)'!$A220, Data!$H$2:$H$66, "&lt;2000")/COUNTIFS(Data!$P$2:$P$66, "&gt;0", Data!$H$2:$H$66, "&lt;2000")</f>
        <v>1</v>
      </c>
      <c r="H220">
        <f>COUNTIFS(Data!$P$2:$P$66, "&lt;"&amp;'Time to prediction (2)'!$A220, Data!$H$2:$H$66, "&gt;1999")/COUNTIFS(Data!$P$2:$P$66, "&gt;0", Data!$H$2:$H$66, "&gt;1999")</f>
        <v>0.97499999999999998</v>
      </c>
      <c r="I220">
        <f t="shared" si="13"/>
        <v>2.5000000000000022E-2</v>
      </c>
      <c r="J220">
        <f t="shared" si="15"/>
        <v>0</v>
      </c>
      <c r="K220">
        <f t="shared" si="15"/>
        <v>0</v>
      </c>
    </row>
    <row r="221" spans="1:11">
      <c r="A221">
        <v>220</v>
      </c>
      <c r="B221">
        <f>COUNTIF(Data!$P$2:$P$66, "&lt;"&amp;'Time to prediction (2)'!$A221)/COUNT(Data!$P$2:$P$66)</f>
        <v>0.98275862068965514</v>
      </c>
      <c r="C221">
        <f t="shared" si="14"/>
        <v>0</v>
      </c>
      <c r="E221">
        <f>COUNTIFS(Data!$P$2:$P$66, "&lt;"&amp;'Time to prediction (2)'!$A221, Data!$D$2:$D$66, "AI")/COUNTIFS(Data!$P$2:$P$66, "&gt;0", Data!$D$2:$D$66, "AI")</f>
        <v>1</v>
      </c>
      <c r="G221">
        <f>COUNTIFS(Data!$P$2:$P$66, "&lt;"&amp;'Time to prediction (2)'!$A221, Data!$H$2:$H$66, "&lt;2000")/COUNTIFS(Data!$P$2:$P$66, "&gt;0", Data!$H$2:$H$66, "&lt;2000")</f>
        <v>1</v>
      </c>
      <c r="H221">
        <f>COUNTIFS(Data!$P$2:$P$66, "&lt;"&amp;'Time to prediction (2)'!$A221, Data!$H$2:$H$66, "&gt;1999")/COUNTIFS(Data!$P$2:$P$66, "&gt;0", Data!$H$2:$H$66, "&gt;1999")</f>
        <v>0.97499999999999998</v>
      </c>
      <c r="I221">
        <f t="shared" si="13"/>
        <v>2.5000000000000022E-2</v>
      </c>
      <c r="J221">
        <f t="shared" si="15"/>
        <v>0</v>
      </c>
      <c r="K221">
        <f t="shared" si="15"/>
        <v>0</v>
      </c>
    </row>
    <row r="222" spans="1:11">
      <c r="A222">
        <v>221</v>
      </c>
      <c r="B222">
        <f>COUNTIF(Data!$P$2:$P$66, "&lt;"&amp;'Time to prediction (2)'!$A222)/COUNT(Data!$P$2:$P$66)</f>
        <v>0.98275862068965514</v>
      </c>
      <c r="C222">
        <f t="shared" si="14"/>
        <v>0</v>
      </c>
      <c r="E222">
        <f>COUNTIFS(Data!$P$2:$P$66, "&lt;"&amp;'Time to prediction (2)'!$A222, Data!$D$2:$D$66, "AI")/COUNTIFS(Data!$P$2:$P$66, "&gt;0", Data!$D$2:$D$66, "AI")</f>
        <v>1</v>
      </c>
      <c r="G222">
        <f>COUNTIFS(Data!$P$2:$P$66, "&lt;"&amp;'Time to prediction (2)'!$A222, Data!$H$2:$H$66, "&lt;2000")/COUNTIFS(Data!$P$2:$P$66, "&gt;0", Data!$H$2:$H$66, "&lt;2000")</f>
        <v>1</v>
      </c>
      <c r="H222">
        <f>COUNTIFS(Data!$P$2:$P$66, "&lt;"&amp;'Time to prediction (2)'!$A222, Data!$H$2:$H$66, "&gt;1999")/COUNTIFS(Data!$P$2:$P$66, "&gt;0", Data!$H$2:$H$66, "&gt;1999")</f>
        <v>0.97499999999999998</v>
      </c>
      <c r="I222">
        <f t="shared" si="13"/>
        <v>2.5000000000000022E-2</v>
      </c>
      <c r="J222">
        <f t="shared" si="15"/>
        <v>0</v>
      </c>
      <c r="K222">
        <f t="shared" si="15"/>
        <v>0</v>
      </c>
    </row>
    <row r="223" spans="1:11">
      <c r="A223">
        <v>222</v>
      </c>
      <c r="B223">
        <f>COUNTIF(Data!$P$2:$P$66, "&lt;"&amp;'Time to prediction (2)'!$A223)/COUNT(Data!$P$2:$P$66)</f>
        <v>0.98275862068965514</v>
      </c>
      <c r="C223">
        <f t="shared" si="14"/>
        <v>0</v>
      </c>
      <c r="E223">
        <f>COUNTIFS(Data!$P$2:$P$66, "&lt;"&amp;'Time to prediction (2)'!$A223, Data!$D$2:$D$66, "AI")/COUNTIFS(Data!$P$2:$P$66, "&gt;0", Data!$D$2:$D$66, "AI")</f>
        <v>1</v>
      </c>
      <c r="G223">
        <f>COUNTIFS(Data!$P$2:$P$66, "&lt;"&amp;'Time to prediction (2)'!$A223, Data!$H$2:$H$66, "&lt;2000")/COUNTIFS(Data!$P$2:$P$66, "&gt;0", Data!$H$2:$H$66, "&lt;2000")</f>
        <v>1</v>
      </c>
      <c r="H223">
        <f>COUNTIFS(Data!$P$2:$P$66, "&lt;"&amp;'Time to prediction (2)'!$A223, Data!$H$2:$H$66, "&gt;1999")/COUNTIFS(Data!$P$2:$P$66, "&gt;0", Data!$H$2:$H$66, "&gt;1999")</f>
        <v>0.97499999999999998</v>
      </c>
      <c r="I223">
        <f t="shared" si="13"/>
        <v>2.5000000000000022E-2</v>
      </c>
      <c r="J223">
        <f t="shared" si="15"/>
        <v>0</v>
      </c>
      <c r="K223">
        <f t="shared" si="15"/>
        <v>0</v>
      </c>
    </row>
    <row r="224" spans="1:11">
      <c r="A224">
        <v>223</v>
      </c>
      <c r="B224">
        <f>COUNTIF(Data!$P$2:$P$66, "&lt;"&amp;'Time to prediction (2)'!$A224)/COUNT(Data!$P$2:$P$66)</f>
        <v>0.98275862068965514</v>
      </c>
      <c r="C224">
        <f t="shared" si="14"/>
        <v>0</v>
      </c>
      <c r="E224">
        <f>COUNTIFS(Data!$P$2:$P$66, "&lt;"&amp;'Time to prediction (2)'!$A224, Data!$D$2:$D$66, "AI")/COUNTIFS(Data!$P$2:$P$66, "&gt;0", Data!$D$2:$D$66, "AI")</f>
        <v>1</v>
      </c>
      <c r="G224">
        <f>COUNTIFS(Data!$P$2:$P$66, "&lt;"&amp;'Time to prediction (2)'!$A224, Data!$H$2:$H$66, "&lt;2000")/COUNTIFS(Data!$P$2:$P$66, "&gt;0", Data!$H$2:$H$66, "&lt;2000")</f>
        <v>1</v>
      </c>
      <c r="H224">
        <f>COUNTIFS(Data!$P$2:$P$66, "&lt;"&amp;'Time to prediction (2)'!$A224, Data!$H$2:$H$66, "&gt;1999")/COUNTIFS(Data!$P$2:$P$66, "&gt;0", Data!$H$2:$H$66, "&gt;1999")</f>
        <v>0.97499999999999998</v>
      </c>
      <c r="I224">
        <f t="shared" si="13"/>
        <v>2.5000000000000022E-2</v>
      </c>
      <c r="J224">
        <f t="shared" si="15"/>
        <v>0</v>
      </c>
      <c r="K224">
        <f t="shared" si="15"/>
        <v>0</v>
      </c>
    </row>
    <row r="225" spans="1:11">
      <c r="A225">
        <v>224</v>
      </c>
      <c r="B225">
        <f>COUNTIF(Data!$P$2:$P$66, "&lt;"&amp;'Time to prediction (2)'!$A225)/COUNT(Data!$P$2:$P$66)</f>
        <v>0.98275862068965514</v>
      </c>
      <c r="C225">
        <f t="shared" si="14"/>
        <v>0</v>
      </c>
      <c r="E225">
        <f>COUNTIFS(Data!$P$2:$P$66, "&lt;"&amp;'Time to prediction (2)'!$A225, Data!$D$2:$D$66, "AI")/COUNTIFS(Data!$P$2:$P$66, "&gt;0", Data!$D$2:$D$66, "AI")</f>
        <v>1</v>
      </c>
      <c r="G225">
        <f>COUNTIFS(Data!$P$2:$P$66, "&lt;"&amp;'Time to prediction (2)'!$A225, Data!$H$2:$H$66, "&lt;2000")/COUNTIFS(Data!$P$2:$P$66, "&gt;0", Data!$H$2:$H$66, "&lt;2000")</f>
        <v>1</v>
      </c>
      <c r="H225">
        <f>COUNTIFS(Data!$P$2:$P$66, "&lt;"&amp;'Time to prediction (2)'!$A225, Data!$H$2:$H$66, "&gt;1999")/COUNTIFS(Data!$P$2:$P$66, "&gt;0", Data!$H$2:$H$66, "&gt;1999")</f>
        <v>0.97499999999999998</v>
      </c>
      <c r="I225">
        <f t="shared" si="13"/>
        <v>2.5000000000000022E-2</v>
      </c>
      <c r="J225">
        <f t="shared" si="15"/>
        <v>0</v>
      </c>
      <c r="K225">
        <f t="shared" si="15"/>
        <v>0</v>
      </c>
    </row>
    <row r="226" spans="1:11">
      <c r="A226">
        <v>225</v>
      </c>
      <c r="B226">
        <f>COUNTIF(Data!$P$2:$P$66, "&lt;"&amp;'Time to prediction (2)'!$A226)/COUNT(Data!$P$2:$P$66)</f>
        <v>0.98275862068965514</v>
      </c>
      <c r="C226">
        <f t="shared" si="14"/>
        <v>0</v>
      </c>
      <c r="E226">
        <f>COUNTIFS(Data!$P$2:$P$66, "&lt;"&amp;'Time to prediction (2)'!$A226, Data!$D$2:$D$66, "AI")/COUNTIFS(Data!$P$2:$P$66, "&gt;0", Data!$D$2:$D$66, "AI")</f>
        <v>1</v>
      </c>
      <c r="G226">
        <f>COUNTIFS(Data!$P$2:$P$66, "&lt;"&amp;'Time to prediction (2)'!$A226, Data!$H$2:$H$66, "&lt;2000")/COUNTIFS(Data!$P$2:$P$66, "&gt;0", Data!$H$2:$H$66, "&lt;2000")</f>
        <v>1</v>
      </c>
      <c r="H226">
        <f>COUNTIFS(Data!$P$2:$P$66, "&lt;"&amp;'Time to prediction (2)'!$A226, Data!$H$2:$H$66, "&gt;1999")/COUNTIFS(Data!$P$2:$P$66, "&gt;0", Data!$H$2:$H$66, "&gt;1999")</f>
        <v>0.97499999999999998</v>
      </c>
      <c r="I226">
        <f t="shared" si="13"/>
        <v>2.5000000000000022E-2</v>
      </c>
      <c r="J226">
        <f t="shared" si="15"/>
        <v>0</v>
      </c>
      <c r="K226">
        <f t="shared" si="15"/>
        <v>0</v>
      </c>
    </row>
    <row r="227" spans="1:11">
      <c r="A227">
        <v>226</v>
      </c>
      <c r="B227">
        <f>COUNTIF(Data!$P$2:$P$66, "&lt;"&amp;'Time to prediction (2)'!$A227)/COUNT(Data!$P$2:$P$66)</f>
        <v>0.98275862068965514</v>
      </c>
      <c r="C227">
        <f t="shared" si="14"/>
        <v>0</v>
      </c>
      <c r="E227">
        <f>COUNTIFS(Data!$P$2:$P$66, "&lt;"&amp;'Time to prediction (2)'!$A227, Data!$D$2:$D$66, "AI")/COUNTIFS(Data!$P$2:$P$66, "&gt;0", Data!$D$2:$D$66, "AI")</f>
        <v>1</v>
      </c>
      <c r="G227">
        <f>COUNTIFS(Data!$P$2:$P$66, "&lt;"&amp;'Time to prediction (2)'!$A227, Data!$H$2:$H$66, "&lt;2000")/COUNTIFS(Data!$P$2:$P$66, "&gt;0", Data!$H$2:$H$66, "&lt;2000")</f>
        <v>1</v>
      </c>
      <c r="H227">
        <f>COUNTIFS(Data!$P$2:$P$66, "&lt;"&amp;'Time to prediction (2)'!$A227, Data!$H$2:$H$66, "&gt;1999")/COUNTIFS(Data!$P$2:$P$66, "&gt;0", Data!$H$2:$H$66, "&gt;1999")</f>
        <v>0.97499999999999998</v>
      </c>
      <c r="I227">
        <f t="shared" si="13"/>
        <v>2.5000000000000022E-2</v>
      </c>
      <c r="J227">
        <f t="shared" si="15"/>
        <v>0</v>
      </c>
      <c r="K227">
        <f t="shared" si="15"/>
        <v>0</v>
      </c>
    </row>
    <row r="228" spans="1:11">
      <c r="A228">
        <v>227</v>
      </c>
      <c r="B228">
        <f>COUNTIF(Data!$P$2:$P$66, "&lt;"&amp;'Time to prediction (2)'!$A228)/COUNT(Data!$P$2:$P$66)</f>
        <v>0.98275862068965514</v>
      </c>
      <c r="C228">
        <f t="shared" si="14"/>
        <v>0</v>
      </c>
      <c r="E228">
        <f>COUNTIFS(Data!$P$2:$P$66, "&lt;"&amp;'Time to prediction (2)'!$A228, Data!$D$2:$D$66, "AI")/COUNTIFS(Data!$P$2:$P$66, "&gt;0", Data!$D$2:$D$66, "AI")</f>
        <v>1</v>
      </c>
      <c r="G228">
        <f>COUNTIFS(Data!$P$2:$P$66, "&lt;"&amp;'Time to prediction (2)'!$A228, Data!$H$2:$H$66, "&lt;2000")/COUNTIFS(Data!$P$2:$P$66, "&gt;0", Data!$H$2:$H$66, "&lt;2000")</f>
        <v>1</v>
      </c>
      <c r="H228">
        <f>COUNTIFS(Data!$P$2:$P$66, "&lt;"&amp;'Time to prediction (2)'!$A228, Data!$H$2:$H$66, "&gt;1999")/COUNTIFS(Data!$P$2:$P$66, "&gt;0", Data!$H$2:$H$66, "&gt;1999")</f>
        <v>0.97499999999999998</v>
      </c>
      <c r="I228">
        <f t="shared" si="13"/>
        <v>2.5000000000000022E-2</v>
      </c>
      <c r="J228">
        <f t="shared" si="15"/>
        <v>0</v>
      </c>
      <c r="K228">
        <f t="shared" si="15"/>
        <v>0</v>
      </c>
    </row>
    <row r="229" spans="1:11">
      <c r="A229">
        <v>228</v>
      </c>
      <c r="B229">
        <f>COUNTIF(Data!$P$2:$P$66, "&lt;"&amp;'Time to prediction (2)'!$A229)/COUNT(Data!$P$2:$P$66)</f>
        <v>0.98275862068965514</v>
      </c>
      <c r="C229">
        <f t="shared" si="14"/>
        <v>0</v>
      </c>
      <c r="E229">
        <f>COUNTIFS(Data!$P$2:$P$66, "&lt;"&amp;'Time to prediction (2)'!$A229, Data!$D$2:$D$66, "AI")/COUNTIFS(Data!$P$2:$P$66, "&gt;0", Data!$D$2:$D$66, "AI")</f>
        <v>1</v>
      </c>
      <c r="G229">
        <f>COUNTIFS(Data!$P$2:$P$66, "&lt;"&amp;'Time to prediction (2)'!$A229, Data!$H$2:$H$66, "&lt;2000")/COUNTIFS(Data!$P$2:$P$66, "&gt;0", Data!$H$2:$H$66, "&lt;2000")</f>
        <v>1</v>
      </c>
      <c r="H229">
        <f>COUNTIFS(Data!$P$2:$P$66, "&lt;"&amp;'Time to prediction (2)'!$A229, Data!$H$2:$H$66, "&gt;1999")/COUNTIFS(Data!$P$2:$P$66, "&gt;0", Data!$H$2:$H$66, "&gt;1999")</f>
        <v>0.97499999999999998</v>
      </c>
      <c r="I229">
        <f t="shared" si="13"/>
        <v>2.5000000000000022E-2</v>
      </c>
      <c r="J229">
        <f t="shared" si="15"/>
        <v>0</v>
      </c>
      <c r="K229">
        <f t="shared" si="15"/>
        <v>0</v>
      </c>
    </row>
    <row r="230" spans="1:11">
      <c r="A230">
        <v>229</v>
      </c>
      <c r="B230">
        <f>COUNTIF(Data!$P$2:$P$66, "&lt;"&amp;'Time to prediction (2)'!$A230)/COUNT(Data!$P$2:$P$66)</f>
        <v>0.98275862068965514</v>
      </c>
      <c r="C230">
        <f t="shared" si="14"/>
        <v>0</v>
      </c>
      <c r="E230">
        <f>COUNTIFS(Data!$P$2:$P$66, "&lt;"&amp;'Time to prediction (2)'!$A230, Data!$D$2:$D$66, "AI")/COUNTIFS(Data!$P$2:$P$66, "&gt;0", Data!$D$2:$D$66, "AI")</f>
        <v>1</v>
      </c>
      <c r="G230">
        <f>COUNTIFS(Data!$P$2:$P$66, "&lt;"&amp;'Time to prediction (2)'!$A230, Data!$H$2:$H$66, "&lt;2000")/COUNTIFS(Data!$P$2:$P$66, "&gt;0", Data!$H$2:$H$66, "&lt;2000")</f>
        <v>1</v>
      </c>
      <c r="H230">
        <f>COUNTIFS(Data!$P$2:$P$66, "&lt;"&amp;'Time to prediction (2)'!$A230, Data!$H$2:$H$66, "&gt;1999")/COUNTIFS(Data!$P$2:$P$66, "&gt;0", Data!$H$2:$H$66, "&gt;1999")</f>
        <v>0.97499999999999998</v>
      </c>
      <c r="I230">
        <f t="shared" si="13"/>
        <v>2.5000000000000022E-2</v>
      </c>
      <c r="J230">
        <f t="shared" si="15"/>
        <v>0</v>
      </c>
      <c r="K230">
        <f t="shared" si="15"/>
        <v>0</v>
      </c>
    </row>
    <row r="231" spans="1:11">
      <c r="A231">
        <v>230</v>
      </c>
      <c r="B231">
        <f>COUNTIF(Data!$P$2:$P$66, "&lt;"&amp;'Time to prediction (2)'!$A231)/COUNT(Data!$P$2:$P$66)</f>
        <v>0.98275862068965514</v>
      </c>
      <c r="C231">
        <f t="shared" si="14"/>
        <v>0</v>
      </c>
      <c r="E231">
        <f>COUNTIFS(Data!$P$2:$P$66, "&lt;"&amp;'Time to prediction (2)'!$A231, Data!$D$2:$D$66, "AI")/COUNTIFS(Data!$P$2:$P$66, "&gt;0", Data!$D$2:$D$66, "AI")</f>
        <v>1</v>
      </c>
      <c r="G231">
        <f>COUNTIFS(Data!$P$2:$P$66, "&lt;"&amp;'Time to prediction (2)'!$A231, Data!$H$2:$H$66, "&lt;2000")/COUNTIFS(Data!$P$2:$P$66, "&gt;0", Data!$H$2:$H$66, "&lt;2000")</f>
        <v>1</v>
      </c>
      <c r="H231">
        <f>COUNTIFS(Data!$P$2:$P$66, "&lt;"&amp;'Time to prediction (2)'!$A231, Data!$H$2:$H$66, "&gt;1999")/COUNTIFS(Data!$P$2:$P$66, "&gt;0", Data!$H$2:$H$66, "&gt;1999")</f>
        <v>0.97499999999999998</v>
      </c>
      <c r="I231">
        <f t="shared" si="13"/>
        <v>2.5000000000000022E-2</v>
      </c>
      <c r="J231">
        <f t="shared" si="15"/>
        <v>0</v>
      </c>
      <c r="K231">
        <f t="shared" si="15"/>
        <v>0</v>
      </c>
    </row>
    <row r="232" spans="1:11">
      <c r="A232">
        <v>231</v>
      </c>
      <c r="B232">
        <f>COUNTIF(Data!$P$2:$P$66, "&lt;"&amp;'Time to prediction (2)'!$A232)/COUNT(Data!$P$2:$P$66)</f>
        <v>0.98275862068965514</v>
      </c>
      <c r="C232">
        <f t="shared" si="14"/>
        <v>0</v>
      </c>
      <c r="E232">
        <f>COUNTIFS(Data!$P$2:$P$66, "&lt;"&amp;'Time to prediction (2)'!$A232, Data!$D$2:$D$66, "AI")/COUNTIFS(Data!$P$2:$P$66, "&gt;0", Data!$D$2:$D$66, "AI")</f>
        <v>1</v>
      </c>
      <c r="G232">
        <f>COUNTIFS(Data!$P$2:$P$66, "&lt;"&amp;'Time to prediction (2)'!$A232, Data!$H$2:$H$66, "&lt;2000")/COUNTIFS(Data!$P$2:$P$66, "&gt;0", Data!$H$2:$H$66, "&lt;2000")</f>
        <v>1</v>
      </c>
      <c r="H232">
        <f>COUNTIFS(Data!$P$2:$P$66, "&lt;"&amp;'Time to prediction (2)'!$A232, Data!$H$2:$H$66, "&gt;1999")/COUNTIFS(Data!$P$2:$P$66, "&gt;0", Data!$H$2:$H$66, "&gt;1999")</f>
        <v>0.97499999999999998</v>
      </c>
      <c r="I232">
        <f t="shared" si="13"/>
        <v>2.5000000000000022E-2</v>
      </c>
      <c r="J232">
        <f t="shared" si="15"/>
        <v>0</v>
      </c>
      <c r="K232">
        <f t="shared" si="15"/>
        <v>0</v>
      </c>
    </row>
    <row r="233" spans="1:11">
      <c r="A233">
        <v>232</v>
      </c>
      <c r="B233">
        <f>COUNTIF(Data!$P$2:$P$66, "&lt;"&amp;'Time to prediction (2)'!$A233)/COUNT(Data!$P$2:$P$66)</f>
        <v>0.98275862068965514</v>
      </c>
      <c r="C233">
        <f t="shared" si="14"/>
        <v>0</v>
      </c>
      <c r="E233">
        <f>COUNTIFS(Data!$P$2:$P$66, "&lt;"&amp;'Time to prediction (2)'!$A233, Data!$D$2:$D$66, "AI")/COUNTIFS(Data!$P$2:$P$66, "&gt;0", Data!$D$2:$D$66, "AI")</f>
        <v>1</v>
      </c>
      <c r="G233">
        <f>COUNTIFS(Data!$P$2:$P$66, "&lt;"&amp;'Time to prediction (2)'!$A233, Data!$H$2:$H$66, "&lt;2000")/COUNTIFS(Data!$P$2:$P$66, "&gt;0", Data!$H$2:$H$66, "&lt;2000")</f>
        <v>1</v>
      </c>
      <c r="H233">
        <f>COUNTIFS(Data!$P$2:$P$66, "&lt;"&amp;'Time to prediction (2)'!$A233, Data!$H$2:$H$66, "&gt;1999")/COUNTIFS(Data!$P$2:$P$66, "&gt;0", Data!$H$2:$H$66, "&gt;1999")</f>
        <v>0.97499999999999998</v>
      </c>
      <c r="I233">
        <f t="shared" si="13"/>
        <v>2.5000000000000022E-2</v>
      </c>
      <c r="J233">
        <f t="shared" si="15"/>
        <v>0</v>
      </c>
      <c r="K233">
        <f t="shared" si="15"/>
        <v>0</v>
      </c>
    </row>
    <row r="234" spans="1:11">
      <c r="A234">
        <v>233</v>
      </c>
      <c r="B234">
        <f>COUNTIF(Data!$P$2:$P$66, "&lt;"&amp;'Time to prediction (2)'!$A234)/COUNT(Data!$P$2:$P$66)</f>
        <v>0.98275862068965514</v>
      </c>
      <c r="C234">
        <f t="shared" si="14"/>
        <v>0</v>
      </c>
      <c r="E234">
        <f>COUNTIFS(Data!$P$2:$P$66, "&lt;"&amp;'Time to prediction (2)'!$A234, Data!$D$2:$D$66, "AI")/COUNTIFS(Data!$P$2:$P$66, "&gt;0", Data!$D$2:$D$66, "AI")</f>
        <v>1</v>
      </c>
      <c r="G234">
        <f>COUNTIFS(Data!$P$2:$P$66, "&lt;"&amp;'Time to prediction (2)'!$A234, Data!$H$2:$H$66, "&lt;2000")/COUNTIFS(Data!$P$2:$P$66, "&gt;0", Data!$H$2:$H$66, "&lt;2000")</f>
        <v>1</v>
      </c>
      <c r="H234">
        <f>COUNTIFS(Data!$P$2:$P$66, "&lt;"&amp;'Time to prediction (2)'!$A234, Data!$H$2:$H$66, "&gt;1999")/COUNTIFS(Data!$P$2:$P$66, "&gt;0", Data!$H$2:$H$66, "&gt;1999")</f>
        <v>0.97499999999999998</v>
      </c>
      <c r="I234">
        <f t="shared" si="13"/>
        <v>2.5000000000000022E-2</v>
      </c>
      <c r="J234">
        <f t="shared" si="15"/>
        <v>0</v>
      </c>
      <c r="K234">
        <f t="shared" si="15"/>
        <v>0</v>
      </c>
    </row>
    <row r="235" spans="1:11">
      <c r="A235">
        <v>234</v>
      </c>
      <c r="B235">
        <f>COUNTIF(Data!$P$2:$P$66, "&lt;"&amp;'Time to prediction (2)'!$A235)/COUNT(Data!$P$2:$P$66)</f>
        <v>0.98275862068965514</v>
      </c>
      <c r="C235">
        <f t="shared" si="14"/>
        <v>0</v>
      </c>
      <c r="E235">
        <f>COUNTIFS(Data!$P$2:$P$66, "&lt;"&amp;'Time to prediction (2)'!$A235, Data!$D$2:$D$66, "AI")/COUNTIFS(Data!$P$2:$P$66, "&gt;0", Data!$D$2:$D$66, "AI")</f>
        <v>1</v>
      </c>
      <c r="G235">
        <f>COUNTIFS(Data!$P$2:$P$66, "&lt;"&amp;'Time to prediction (2)'!$A235, Data!$H$2:$H$66, "&lt;2000")/COUNTIFS(Data!$P$2:$P$66, "&gt;0", Data!$H$2:$H$66, "&lt;2000")</f>
        <v>1</v>
      </c>
      <c r="H235">
        <f>COUNTIFS(Data!$P$2:$P$66, "&lt;"&amp;'Time to prediction (2)'!$A235, Data!$H$2:$H$66, "&gt;1999")/COUNTIFS(Data!$P$2:$P$66, "&gt;0", Data!$H$2:$H$66, "&gt;1999")</f>
        <v>0.97499999999999998</v>
      </c>
      <c r="I235">
        <f t="shared" si="13"/>
        <v>2.5000000000000022E-2</v>
      </c>
      <c r="J235">
        <f t="shared" si="15"/>
        <v>0</v>
      </c>
      <c r="K235">
        <f t="shared" si="15"/>
        <v>0</v>
      </c>
    </row>
    <row r="236" spans="1:11">
      <c r="A236">
        <v>235</v>
      </c>
      <c r="B236">
        <f>COUNTIF(Data!$P$2:$P$66, "&lt;"&amp;'Time to prediction (2)'!$A236)/COUNT(Data!$P$2:$P$66)</f>
        <v>0.98275862068965514</v>
      </c>
      <c r="C236">
        <f t="shared" si="14"/>
        <v>0</v>
      </c>
      <c r="E236">
        <f>COUNTIFS(Data!$P$2:$P$66, "&lt;"&amp;'Time to prediction (2)'!$A236, Data!$D$2:$D$66, "AI")/COUNTIFS(Data!$P$2:$P$66, "&gt;0", Data!$D$2:$D$66, "AI")</f>
        <v>1</v>
      </c>
      <c r="G236">
        <f>COUNTIFS(Data!$P$2:$P$66, "&lt;"&amp;'Time to prediction (2)'!$A236, Data!$H$2:$H$66, "&lt;2000")/COUNTIFS(Data!$P$2:$P$66, "&gt;0", Data!$H$2:$H$66, "&lt;2000")</f>
        <v>1</v>
      </c>
      <c r="H236">
        <f>COUNTIFS(Data!$P$2:$P$66, "&lt;"&amp;'Time to prediction (2)'!$A236, Data!$H$2:$H$66, "&gt;1999")/COUNTIFS(Data!$P$2:$P$66, "&gt;0", Data!$H$2:$H$66, "&gt;1999")</f>
        <v>0.97499999999999998</v>
      </c>
      <c r="I236">
        <f t="shared" si="13"/>
        <v>2.5000000000000022E-2</v>
      </c>
      <c r="J236">
        <f t="shared" si="15"/>
        <v>0</v>
      </c>
      <c r="K236">
        <f t="shared" si="15"/>
        <v>0</v>
      </c>
    </row>
    <row r="237" spans="1:11">
      <c r="A237">
        <v>236</v>
      </c>
      <c r="B237">
        <f>COUNTIF(Data!$P$2:$P$66, "&lt;"&amp;'Time to prediction (2)'!$A237)/COUNT(Data!$P$2:$P$66)</f>
        <v>0.98275862068965514</v>
      </c>
      <c r="C237">
        <f t="shared" si="14"/>
        <v>0</v>
      </c>
      <c r="E237">
        <f>COUNTIFS(Data!$P$2:$P$66, "&lt;"&amp;'Time to prediction (2)'!$A237, Data!$D$2:$D$66, "AI")/COUNTIFS(Data!$P$2:$P$66, "&gt;0", Data!$D$2:$D$66, "AI")</f>
        <v>1</v>
      </c>
      <c r="G237">
        <f>COUNTIFS(Data!$P$2:$P$66, "&lt;"&amp;'Time to prediction (2)'!$A237, Data!$H$2:$H$66, "&lt;2000")/COUNTIFS(Data!$P$2:$P$66, "&gt;0", Data!$H$2:$H$66, "&lt;2000")</f>
        <v>1</v>
      </c>
      <c r="H237">
        <f>COUNTIFS(Data!$P$2:$P$66, "&lt;"&amp;'Time to prediction (2)'!$A237, Data!$H$2:$H$66, "&gt;1999")/COUNTIFS(Data!$P$2:$P$66, "&gt;0", Data!$H$2:$H$66, "&gt;1999")</f>
        <v>0.97499999999999998</v>
      </c>
      <c r="I237">
        <f t="shared" si="13"/>
        <v>2.5000000000000022E-2</v>
      </c>
      <c r="J237">
        <f t="shared" si="15"/>
        <v>0</v>
      </c>
      <c r="K237">
        <f t="shared" si="15"/>
        <v>0</v>
      </c>
    </row>
    <row r="238" spans="1:11">
      <c r="A238">
        <v>237</v>
      </c>
      <c r="B238">
        <f>COUNTIF(Data!$P$2:$P$66, "&lt;"&amp;'Time to prediction (2)'!$A238)/COUNT(Data!$P$2:$P$66)</f>
        <v>0.98275862068965514</v>
      </c>
      <c r="C238">
        <f t="shared" si="14"/>
        <v>0</v>
      </c>
      <c r="E238">
        <f>COUNTIFS(Data!$P$2:$P$66, "&lt;"&amp;'Time to prediction (2)'!$A238, Data!$D$2:$D$66, "AI")/COUNTIFS(Data!$P$2:$P$66, "&gt;0", Data!$D$2:$D$66, "AI")</f>
        <v>1</v>
      </c>
      <c r="G238">
        <f>COUNTIFS(Data!$P$2:$P$66, "&lt;"&amp;'Time to prediction (2)'!$A238, Data!$H$2:$H$66, "&lt;2000")/COUNTIFS(Data!$P$2:$P$66, "&gt;0", Data!$H$2:$H$66, "&lt;2000")</f>
        <v>1</v>
      </c>
      <c r="H238">
        <f>COUNTIFS(Data!$P$2:$P$66, "&lt;"&amp;'Time to prediction (2)'!$A238, Data!$H$2:$H$66, "&gt;1999")/COUNTIFS(Data!$P$2:$P$66, "&gt;0", Data!$H$2:$H$66, "&gt;1999")</f>
        <v>0.97499999999999998</v>
      </c>
      <c r="I238">
        <f t="shared" si="13"/>
        <v>2.5000000000000022E-2</v>
      </c>
      <c r="J238">
        <f t="shared" si="15"/>
        <v>0</v>
      </c>
      <c r="K238">
        <f t="shared" si="15"/>
        <v>0</v>
      </c>
    </row>
    <row r="239" spans="1:11">
      <c r="A239">
        <v>238</v>
      </c>
      <c r="B239">
        <f>COUNTIF(Data!$P$2:$P$66, "&lt;"&amp;'Time to prediction (2)'!$A239)/COUNT(Data!$P$2:$P$66)</f>
        <v>0.98275862068965514</v>
      </c>
      <c r="C239">
        <f t="shared" si="14"/>
        <v>0</v>
      </c>
      <c r="E239">
        <f>COUNTIFS(Data!$P$2:$P$66, "&lt;"&amp;'Time to prediction (2)'!$A239, Data!$D$2:$D$66, "AI")/COUNTIFS(Data!$P$2:$P$66, "&gt;0", Data!$D$2:$D$66, "AI")</f>
        <v>1</v>
      </c>
      <c r="G239">
        <f>COUNTIFS(Data!$P$2:$P$66, "&lt;"&amp;'Time to prediction (2)'!$A239, Data!$H$2:$H$66, "&lt;2000")/COUNTIFS(Data!$P$2:$P$66, "&gt;0", Data!$H$2:$H$66, "&lt;2000")</f>
        <v>1</v>
      </c>
      <c r="H239">
        <f>COUNTIFS(Data!$P$2:$P$66, "&lt;"&amp;'Time to prediction (2)'!$A239, Data!$H$2:$H$66, "&gt;1999")/COUNTIFS(Data!$P$2:$P$66, "&gt;0", Data!$H$2:$H$66, "&gt;1999")</f>
        <v>0.97499999999999998</v>
      </c>
      <c r="I239">
        <f t="shared" si="13"/>
        <v>2.5000000000000022E-2</v>
      </c>
      <c r="J239">
        <f t="shared" si="15"/>
        <v>0</v>
      </c>
      <c r="K239">
        <f t="shared" si="15"/>
        <v>0</v>
      </c>
    </row>
    <row r="240" spans="1:11">
      <c r="A240">
        <v>239</v>
      </c>
      <c r="B240">
        <f>COUNTIF(Data!$P$2:$P$66, "&lt;"&amp;'Time to prediction (2)'!$A240)/COUNT(Data!$P$2:$P$66)</f>
        <v>0.98275862068965514</v>
      </c>
      <c r="C240">
        <f t="shared" si="14"/>
        <v>0</v>
      </c>
      <c r="E240">
        <f>COUNTIFS(Data!$P$2:$P$66, "&lt;"&amp;'Time to prediction (2)'!$A240, Data!$D$2:$D$66, "AI")/COUNTIFS(Data!$P$2:$P$66, "&gt;0", Data!$D$2:$D$66, "AI")</f>
        <v>1</v>
      </c>
      <c r="G240">
        <f>COUNTIFS(Data!$P$2:$P$66, "&lt;"&amp;'Time to prediction (2)'!$A240, Data!$H$2:$H$66, "&lt;2000")/COUNTIFS(Data!$P$2:$P$66, "&gt;0", Data!$H$2:$H$66, "&lt;2000")</f>
        <v>1</v>
      </c>
      <c r="H240">
        <f>COUNTIFS(Data!$P$2:$P$66, "&lt;"&amp;'Time to prediction (2)'!$A240, Data!$H$2:$H$66, "&gt;1999")/COUNTIFS(Data!$P$2:$P$66, "&gt;0", Data!$H$2:$H$66, "&gt;1999")</f>
        <v>0.97499999999999998</v>
      </c>
      <c r="I240">
        <f t="shared" ref="I240:I252" si="16">ABS(G240-H240)</f>
        <v>2.5000000000000022E-2</v>
      </c>
      <c r="J240">
        <f t="shared" si="15"/>
        <v>0</v>
      </c>
      <c r="K240">
        <f t="shared" si="15"/>
        <v>0</v>
      </c>
    </row>
    <row r="241" spans="1:11">
      <c r="A241">
        <v>240</v>
      </c>
      <c r="B241">
        <f>COUNTIF(Data!$P$2:$P$66, "&lt;"&amp;'Time to prediction (2)'!$A241)/COUNT(Data!$P$2:$P$66)</f>
        <v>0.98275862068965514</v>
      </c>
      <c r="C241">
        <f t="shared" si="14"/>
        <v>0</v>
      </c>
      <c r="E241">
        <f>COUNTIFS(Data!$P$2:$P$66, "&lt;"&amp;'Time to prediction (2)'!$A241, Data!$D$2:$D$66, "AI")/COUNTIFS(Data!$P$2:$P$66, "&gt;0", Data!$D$2:$D$66, "AI")</f>
        <v>1</v>
      </c>
      <c r="G241">
        <f>COUNTIFS(Data!$P$2:$P$66, "&lt;"&amp;'Time to prediction (2)'!$A241, Data!$H$2:$H$66, "&lt;2000")/COUNTIFS(Data!$P$2:$P$66, "&gt;0", Data!$H$2:$H$66, "&lt;2000")</f>
        <v>1</v>
      </c>
      <c r="H241">
        <f>COUNTIFS(Data!$P$2:$P$66, "&lt;"&amp;'Time to prediction (2)'!$A241, Data!$H$2:$H$66, "&gt;1999")/COUNTIFS(Data!$P$2:$P$66, "&gt;0", Data!$H$2:$H$66, "&gt;1999")</f>
        <v>0.97499999999999998</v>
      </c>
      <c r="I241">
        <f t="shared" si="16"/>
        <v>2.5000000000000022E-2</v>
      </c>
      <c r="J241">
        <f t="shared" si="15"/>
        <v>0</v>
      </c>
      <c r="K241">
        <f t="shared" si="15"/>
        <v>0</v>
      </c>
    </row>
    <row r="242" spans="1:11">
      <c r="A242">
        <v>241</v>
      </c>
      <c r="B242">
        <f>COUNTIF(Data!$P$2:$P$66, "&lt;"&amp;'Time to prediction (2)'!$A242)/COUNT(Data!$P$2:$P$66)</f>
        <v>0.98275862068965514</v>
      </c>
      <c r="C242">
        <f t="shared" si="14"/>
        <v>0</v>
      </c>
      <c r="E242">
        <f>COUNTIFS(Data!$P$2:$P$66, "&lt;"&amp;'Time to prediction (2)'!$A242, Data!$D$2:$D$66, "AI")/COUNTIFS(Data!$P$2:$P$66, "&gt;0", Data!$D$2:$D$66, "AI")</f>
        <v>1</v>
      </c>
      <c r="G242">
        <f>COUNTIFS(Data!$P$2:$P$66, "&lt;"&amp;'Time to prediction (2)'!$A242, Data!$H$2:$H$66, "&lt;2000")/COUNTIFS(Data!$P$2:$P$66, "&gt;0", Data!$H$2:$H$66, "&lt;2000")</f>
        <v>1</v>
      </c>
      <c r="H242">
        <f>COUNTIFS(Data!$P$2:$P$66, "&lt;"&amp;'Time to prediction (2)'!$A242, Data!$H$2:$H$66, "&gt;1999")/COUNTIFS(Data!$P$2:$P$66, "&gt;0", Data!$H$2:$H$66, "&gt;1999")</f>
        <v>0.97499999999999998</v>
      </c>
      <c r="I242">
        <f t="shared" si="16"/>
        <v>2.5000000000000022E-2</v>
      </c>
      <c r="J242">
        <f t="shared" si="15"/>
        <v>0</v>
      </c>
      <c r="K242">
        <f t="shared" si="15"/>
        <v>0</v>
      </c>
    </row>
    <row r="243" spans="1:11">
      <c r="A243">
        <v>242</v>
      </c>
      <c r="B243">
        <f>COUNTIF(Data!$P$2:$P$66, "&lt;"&amp;'Time to prediction (2)'!$A243)/COUNT(Data!$P$2:$P$66)</f>
        <v>0.98275862068965514</v>
      </c>
      <c r="C243">
        <f t="shared" si="14"/>
        <v>0</v>
      </c>
      <c r="E243">
        <f>COUNTIFS(Data!$P$2:$P$66, "&lt;"&amp;'Time to prediction (2)'!$A243, Data!$D$2:$D$66, "AI")/COUNTIFS(Data!$P$2:$P$66, "&gt;0", Data!$D$2:$D$66, "AI")</f>
        <v>1</v>
      </c>
      <c r="G243">
        <f>COUNTIFS(Data!$P$2:$P$66, "&lt;"&amp;'Time to prediction (2)'!$A243, Data!$H$2:$H$66, "&lt;2000")/COUNTIFS(Data!$P$2:$P$66, "&gt;0", Data!$H$2:$H$66, "&lt;2000")</f>
        <v>1</v>
      </c>
      <c r="H243">
        <f>COUNTIFS(Data!$P$2:$P$66, "&lt;"&amp;'Time to prediction (2)'!$A243, Data!$H$2:$H$66, "&gt;1999")/COUNTIFS(Data!$P$2:$P$66, "&gt;0", Data!$H$2:$H$66, "&gt;1999")</f>
        <v>0.97499999999999998</v>
      </c>
      <c r="I243">
        <f t="shared" si="16"/>
        <v>2.5000000000000022E-2</v>
      </c>
      <c r="J243">
        <f t="shared" si="15"/>
        <v>0</v>
      </c>
      <c r="K243">
        <f t="shared" si="15"/>
        <v>0</v>
      </c>
    </row>
    <row r="244" spans="1:11">
      <c r="A244">
        <v>243</v>
      </c>
      <c r="B244">
        <f>COUNTIF(Data!$P$2:$P$66, "&lt;"&amp;'Time to prediction (2)'!$A244)/COUNT(Data!$P$2:$P$66)</f>
        <v>0.98275862068965514</v>
      </c>
      <c r="C244">
        <f t="shared" si="14"/>
        <v>0</v>
      </c>
      <c r="E244">
        <f>COUNTIFS(Data!$P$2:$P$66, "&lt;"&amp;'Time to prediction (2)'!$A244, Data!$D$2:$D$66, "AI")/COUNTIFS(Data!$P$2:$P$66, "&gt;0", Data!$D$2:$D$66, "AI")</f>
        <v>1</v>
      </c>
      <c r="G244">
        <f>COUNTIFS(Data!$P$2:$P$66, "&lt;"&amp;'Time to prediction (2)'!$A244, Data!$H$2:$H$66, "&lt;2000")/COUNTIFS(Data!$P$2:$P$66, "&gt;0", Data!$H$2:$H$66, "&lt;2000")</f>
        <v>1</v>
      </c>
      <c r="H244">
        <f>COUNTIFS(Data!$P$2:$P$66, "&lt;"&amp;'Time to prediction (2)'!$A244, Data!$H$2:$H$66, "&gt;1999")/COUNTIFS(Data!$P$2:$P$66, "&gt;0", Data!$H$2:$H$66, "&gt;1999")</f>
        <v>0.97499999999999998</v>
      </c>
      <c r="I244">
        <f t="shared" si="16"/>
        <v>2.5000000000000022E-2</v>
      </c>
      <c r="J244">
        <f t="shared" si="15"/>
        <v>0</v>
      </c>
      <c r="K244">
        <f t="shared" si="15"/>
        <v>0</v>
      </c>
    </row>
    <row r="245" spans="1:11">
      <c r="A245">
        <v>244</v>
      </c>
      <c r="B245">
        <f>COUNTIF(Data!$P$2:$P$66, "&lt;"&amp;'Time to prediction (2)'!$A245)/COUNT(Data!$P$2:$P$66)</f>
        <v>0.98275862068965514</v>
      </c>
      <c r="C245">
        <f t="shared" si="14"/>
        <v>0</v>
      </c>
      <c r="E245">
        <f>COUNTIFS(Data!$P$2:$P$66, "&lt;"&amp;'Time to prediction (2)'!$A245, Data!$D$2:$D$66, "AI")/COUNTIFS(Data!$P$2:$P$66, "&gt;0", Data!$D$2:$D$66, "AI")</f>
        <v>1</v>
      </c>
      <c r="G245">
        <f>COUNTIFS(Data!$P$2:$P$66, "&lt;"&amp;'Time to prediction (2)'!$A245, Data!$H$2:$H$66, "&lt;2000")/COUNTIFS(Data!$P$2:$P$66, "&gt;0", Data!$H$2:$H$66, "&lt;2000")</f>
        <v>1</v>
      </c>
      <c r="H245">
        <f>COUNTIFS(Data!$P$2:$P$66, "&lt;"&amp;'Time to prediction (2)'!$A245, Data!$H$2:$H$66, "&gt;1999")/COUNTIFS(Data!$P$2:$P$66, "&gt;0", Data!$H$2:$H$66, "&gt;1999")</f>
        <v>0.97499999999999998</v>
      </c>
      <c r="I245">
        <f t="shared" si="16"/>
        <v>2.5000000000000022E-2</v>
      </c>
      <c r="J245">
        <f t="shared" si="15"/>
        <v>0</v>
      </c>
      <c r="K245">
        <f t="shared" si="15"/>
        <v>0</v>
      </c>
    </row>
    <row r="246" spans="1:11">
      <c r="A246">
        <v>245</v>
      </c>
      <c r="B246">
        <f>COUNTIF(Data!$P$2:$P$66, "&lt;"&amp;'Time to prediction (2)'!$A246)/COUNT(Data!$P$2:$P$66)</f>
        <v>0.98275862068965514</v>
      </c>
      <c r="C246">
        <f t="shared" si="14"/>
        <v>0</v>
      </c>
      <c r="E246">
        <f>COUNTIFS(Data!$P$2:$P$66, "&lt;"&amp;'Time to prediction (2)'!$A246, Data!$D$2:$D$66, "AI")/COUNTIFS(Data!$P$2:$P$66, "&gt;0", Data!$D$2:$D$66, "AI")</f>
        <v>1</v>
      </c>
      <c r="G246">
        <f>COUNTIFS(Data!$P$2:$P$66, "&lt;"&amp;'Time to prediction (2)'!$A246, Data!$H$2:$H$66, "&lt;2000")/COUNTIFS(Data!$P$2:$P$66, "&gt;0", Data!$H$2:$H$66, "&lt;2000")</f>
        <v>1</v>
      </c>
      <c r="H246">
        <f>COUNTIFS(Data!$P$2:$P$66, "&lt;"&amp;'Time to prediction (2)'!$A246, Data!$H$2:$H$66, "&gt;1999")/COUNTIFS(Data!$P$2:$P$66, "&gt;0", Data!$H$2:$H$66, "&gt;1999")</f>
        <v>0.97499999999999998</v>
      </c>
      <c r="I246">
        <f t="shared" si="16"/>
        <v>2.5000000000000022E-2</v>
      </c>
      <c r="J246">
        <f t="shared" si="15"/>
        <v>0</v>
      </c>
      <c r="K246">
        <f t="shared" si="15"/>
        <v>0</v>
      </c>
    </row>
    <row r="247" spans="1:11">
      <c r="A247">
        <v>246</v>
      </c>
      <c r="B247">
        <f>COUNTIF(Data!$P$2:$P$66, "&lt;"&amp;'Time to prediction (2)'!$A247)/COUNT(Data!$P$2:$P$66)</f>
        <v>0.98275862068965514</v>
      </c>
      <c r="C247">
        <f t="shared" si="14"/>
        <v>0</v>
      </c>
      <c r="E247">
        <f>COUNTIFS(Data!$P$2:$P$66, "&lt;"&amp;'Time to prediction (2)'!$A247, Data!$D$2:$D$66, "AI")/COUNTIFS(Data!$P$2:$P$66, "&gt;0", Data!$D$2:$D$66, "AI")</f>
        <v>1</v>
      </c>
      <c r="G247">
        <f>COUNTIFS(Data!$P$2:$P$66, "&lt;"&amp;'Time to prediction (2)'!$A247, Data!$H$2:$H$66, "&lt;2000")/COUNTIFS(Data!$P$2:$P$66, "&gt;0", Data!$H$2:$H$66, "&lt;2000")</f>
        <v>1</v>
      </c>
      <c r="H247">
        <f>COUNTIFS(Data!$P$2:$P$66, "&lt;"&amp;'Time to prediction (2)'!$A247, Data!$H$2:$H$66, "&gt;1999")/COUNTIFS(Data!$P$2:$P$66, "&gt;0", Data!$H$2:$H$66, "&gt;1999")</f>
        <v>0.97499999999999998</v>
      </c>
      <c r="I247">
        <f t="shared" si="16"/>
        <v>2.5000000000000022E-2</v>
      </c>
      <c r="J247">
        <f t="shared" si="15"/>
        <v>0</v>
      </c>
      <c r="K247">
        <f t="shared" si="15"/>
        <v>0</v>
      </c>
    </row>
    <row r="248" spans="1:11">
      <c r="A248">
        <v>247</v>
      </c>
      <c r="B248">
        <f>COUNTIF(Data!$P$2:$P$66, "&lt;"&amp;'Time to prediction (2)'!$A248)/COUNT(Data!$P$2:$P$66)</f>
        <v>0.98275862068965514</v>
      </c>
      <c r="C248">
        <f t="shared" si="14"/>
        <v>0</v>
      </c>
      <c r="E248">
        <f>COUNTIFS(Data!$P$2:$P$66, "&lt;"&amp;'Time to prediction (2)'!$A248, Data!$D$2:$D$66, "AI")/COUNTIFS(Data!$P$2:$P$66, "&gt;0", Data!$D$2:$D$66, "AI")</f>
        <v>1</v>
      </c>
      <c r="G248">
        <f>COUNTIFS(Data!$P$2:$P$66, "&lt;"&amp;'Time to prediction (2)'!$A248, Data!$H$2:$H$66, "&lt;2000")/COUNTIFS(Data!$P$2:$P$66, "&gt;0", Data!$H$2:$H$66, "&lt;2000")</f>
        <v>1</v>
      </c>
      <c r="H248">
        <f>COUNTIFS(Data!$P$2:$P$66, "&lt;"&amp;'Time to prediction (2)'!$A248, Data!$H$2:$H$66, "&gt;1999")/COUNTIFS(Data!$P$2:$P$66, "&gt;0", Data!$H$2:$H$66, "&gt;1999")</f>
        <v>0.97499999999999998</v>
      </c>
      <c r="I248">
        <f t="shared" si="16"/>
        <v>2.5000000000000022E-2</v>
      </c>
      <c r="J248">
        <f t="shared" si="15"/>
        <v>0</v>
      </c>
      <c r="K248">
        <f t="shared" si="15"/>
        <v>0</v>
      </c>
    </row>
    <row r="249" spans="1:11">
      <c r="A249">
        <v>248</v>
      </c>
      <c r="B249">
        <f>COUNTIF(Data!$P$2:$P$66, "&lt;"&amp;'Time to prediction (2)'!$A249)/COUNT(Data!$P$2:$P$66)</f>
        <v>0.98275862068965514</v>
      </c>
      <c r="C249">
        <f t="shared" si="14"/>
        <v>0</v>
      </c>
      <c r="E249">
        <f>COUNTIFS(Data!$P$2:$P$66, "&lt;"&amp;'Time to prediction (2)'!$A249, Data!$D$2:$D$66, "AI")/COUNTIFS(Data!$P$2:$P$66, "&gt;0", Data!$D$2:$D$66, "AI")</f>
        <v>1</v>
      </c>
      <c r="G249">
        <f>COUNTIFS(Data!$P$2:$P$66, "&lt;"&amp;'Time to prediction (2)'!$A249, Data!$H$2:$H$66, "&lt;2000")/COUNTIFS(Data!$P$2:$P$66, "&gt;0", Data!$H$2:$H$66, "&lt;2000")</f>
        <v>1</v>
      </c>
      <c r="H249">
        <f>COUNTIFS(Data!$P$2:$P$66, "&lt;"&amp;'Time to prediction (2)'!$A249, Data!$H$2:$H$66, "&gt;1999")/COUNTIFS(Data!$P$2:$P$66, "&gt;0", Data!$H$2:$H$66, "&gt;1999")</f>
        <v>0.97499999999999998</v>
      </c>
      <c r="I249">
        <f t="shared" si="16"/>
        <v>2.5000000000000022E-2</v>
      </c>
      <c r="J249">
        <f t="shared" si="15"/>
        <v>0</v>
      </c>
      <c r="K249">
        <f t="shared" si="15"/>
        <v>0</v>
      </c>
    </row>
    <row r="250" spans="1:11">
      <c r="A250">
        <v>249</v>
      </c>
      <c r="B250">
        <f>COUNTIF(Data!$P$2:$P$66, "&lt;"&amp;'Time to prediction (2)'!$A250)/COUNT(Data!$P$2:$P$66)</f>
        <v>0.98275862068965514</v>
      </c>
      <c r="C250">
        <f t="shared" si="14"/>
        <v>0</v>
      </c>
      <c r="E250">
        <f>COUNTIFS(Data!$P$2:$P$66, "&lt;"&amp;'Time to prediction (2)'!$A250, Data!$D$2:$D$66, "AI")/COUNTIFS(Data!$P$2:$P$66, "&gt;0", Data!$D$2:$D$66, "AI")</f>
        <v>1</v>
      </c>
      <c r="G250">
        <f>COUNTIFS(Data!$P$2:$P$66, "&lt;"&amp;'Time to prediction (2)'!$A250, Data!$H$2:$H$66, "&lt;2000")/COUNTIFS(Data!$P$2:$P$66, "&gt;0", Data!$H$2:$H$66, "&lt;2000")</f>
        <v>1</v>
      </c>
      <c r="H250">
        <f>COUNTIFS(Data!$P$2:$P$66, "&lt;"&amp;'Time to prediction (2)'!$A250, Data!$H$2:$H$66, "&gt;1999")/COUNTIFS(Data!$P$2:$P$66, "&gt;0", Data!$H$2:$H$66, "&gt;1999")</f>
        <v>0.97499999999999998</v>
      </c>
      <c r="I250">
        <f t="shared" si="16"/>
        <v>2.5000000000000022E-2</v>
      </c>
      <c r="J250">
        <f t="shared" si="15"/>
        <v>0</v>
      </c>
      <c r="K250">
        <f t="shared" si="15"/>
        <v>0</v>
      </c>
    </row>
    <row r="251" spans="1:11">
      <c r="A251">
        <v>250</v>
      </c>
      <c r="B251">
        <f>COUNTIF(Data!$P$2:$P$66, "&lt;"&amp;'Time to prediction (2)'!$A251)/COUNT(Data!$P$2:$P$66)</f>
        <v>0.98275862068965514</v>
      </c>
      <c r="C251">
        <f t="shared" si="14"/>
        <v>0</v>
      </c>
      <c r="E251">
        <f>COUNTIFS(Data!$P$2:$P$66, "&lt;"&amp;'Time to prediction (2)'!$A251, Data!$D$2:$D$66, "AI")/COUNTIFS(Data!$P$2:$P$66, "&gt;0", Data!$D$2:$D$66, "AI")</f>
        <v>1</v>
      </c>
      <c r="G251">
        <f>COUNTIFS(Data!$P$2:$P$66, "&lt;"&amp;'Time to prediction (2)'!$A251, Data!$H$2:$H$66, "&lt;2000")/COUNTIFS(Data!$P$2:$P$66, "&gt;0", Data!$H$2:$H$66, "&lt;2000")</f>
        <v>1</v>
      </c>
      <c r="H251">
        <f>COUNTIFS(Data!$P$2:$P$66, "&lt;"&amp;'Time to prediction (2)'!$A251, Data!$H$2:$H$66, "&gt;1999")/COUNTIFS(Data!$P$2:$P$66, "&gt;0", Data!$H$2:$H$66, "&gt;1999")</f>
        <v>0.97499999999999998</v>
      </c>
      <c r="I251">
        <f t="shared" si="16"/>
        <v>2.5000000000000022E-2</v>
      </c>
      <c r="J251">
        <f t="shared" si="15"/>
        <v>0</v>
      </c>
      <c r="K251">
        <f t="shared" si="15"/>
        <v>0</v>
      </c>
    </row>
    <row r="252" spans="1:11">
      <c r="A252">
        <v>251</v>
      </c>
      <c r="B252">
        <f>COUNTIF(Data!$P$2:$P$66, "&lt;"&amp;'Time to prediction (2)'!$A252)/COUNT(Data!$P$2:$P$66)</f>
        <v>0.98275862068965514</v>
      </c>
      <c r="C252">
        <f t="shared" si="14"/>
        <v>0</v>
      </c>
      <c r="E252">
        <f>COUNTIFS(Data!$P$2:$P$66, "&lt;"&amp;'Time to prediction (2)'!$A252, Data!$D$2:$D$66, "AI")/COUNTIFS(Data!$P$2:$P$66, "&gt;0", Data!$D$2:$D$66, "AI")</f>
        <v>1</v>
      </c>
      <c r="G252">
        <f>COUNTIFS(Data!$P$2:$P$66, "&lt;"&amp;'Time to prediction (2)'!$A252, Data!$H$2:$H$66, "&lt;2000")/COUNTIFS(Data!$P$2:$P$66, "&gt;0", Data!$H$2:$H$66, "&lt;2000")</f>
        <v>1</v>
      </c>
      <c r="H252">
        <f>COUNTIFS(Data!$P$2:$P$66, "&lt;"&amp;'Time to prediction (2)'!$A252, Data!$H$2:$H$66, "&gt;1999")/COUNTIFS(Data!$P$2:$P$66, "&gt;0", Data!$H$2:$H$66, "&gt;1999")</f>
        <v>0.97499999999999998</v>
      </c>
      <c r="I252">
        <f t="shared" si="16"/>
        <v>2.5000000000000022E-2</v>
      </c>
      <c r="J252">
        <f t="shared" si="15"/>
        <v>0</v>
      </c>
      <c r="K252">
        <f t="shared" si="15"/>
        <v>0</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9"/>
  <sheetViews>
    <sheetView topLeftCell="A54" workbookViewId="0">
      <selection activeCell="L1" sqref="L1"/>
    </sheetView>
  </sheetViews>
  <sheetFormatPr baseColWidth="10" defaultRowHeight="12" x14ac:dyDescent="0"/>
  <cols>
    <col min="1" max="1" width="7.5" customWidth="1"/>
    <col min="2" max="2" width="9.6640625" customWidth="1"/>
    <col min="3" max="3" width="10.5" customWidth="1"/>
    <col min="4" max="6" width="13.1640625" customWidth="1"/>
    <col min="7" max="7" width="16.5" customWidth="1"/>
    <col min="8" max="9" width="22.1640625" customWidth="1"/>
  </cols>
  <sheetData>
    <row r="1" spans="1:13" ht="37">
      <c r="A1" s="2"/>
      <c r="B1" s="2"/>
      <c r="C1" s="2"/>
      <c r="D1" s="2"/>
      <c r="E1" s="2"/>
      <c r="F1" s="2"/>
      <c r="G1" s="2"/>
      <c r="H1" s="2"/>
      <c r="I1" s="2"/>
      <c r="L1" t="s">
        <v>625</v>
      </c>
      <c r="M1" t="s">
        <v>626</v>
      </c>
    </row>
    <row r="2" spans="1:13" ht="14">
      <c r="A2" s="3"/>
      <c r="B2" s="3"/>
      <c r="C2" s="3"/>
      <c r="D2" s="5"/>
      <c r="E2" s="5"/>
      <c r="F2" s="5"/>
      <c r="G2" s="5"/>
      <c r="H2" s="3"/>
      <c r="I2" s="3"/>
      <c r="L2" t="b">
        <f>IF(AND(Data!H2&lt;2000, Data!M2&gt;0),Data!M2)</f>
        <v>0</v>
      </c>
      <c r="M2">
        <f>IF(AND(Data!H2&gt;1999, Data!M2&gt;0),Data!M2)</f>
        <v>2026</v>
      </c>
    </row>
    <row r="3" spans="1:13" ht="14">
      <c r="A3" s="3"/>
      <c r="B3" s="3"/>
      <c r="C3" s="3"/>
      <c r="D3" s="3"/>
      <c r="E3" s="3"/>
      <c r="F3" s="3"/>
      <c r="G3" s="5"/>
      <c r="H3" s="3"/>
      <c r="I3" s="3"/>
      <c r="L3" t="b">
        <f>IF(AND(Data!H3&lt;2000, Data!M3&gt;0),Data!M3)</f>
        <v>0</v>
      </c>
      <c r="M3">
        <f>IF(AND(Data!H3&gt;1999, Data!M3&gt;0),Data!M3)</f>
        <v>2207</v>
      </c>
    </row>
    <row r="4" spans="1:13" ht="14">
      <c r="A4" s="3"/>
      <c r="B4" s="3"/>
      <c r="C4" s="3"/>
      <c r="D4" s="3"/>
      <c r="E4" s="3"/>
      <c r="F4" s="3"/>
      <c r="G4" s="5"/>
      <c r="H4" s="3"/>
      <c r="I4" s="3"/>
      <c r="L4" t="b">
        <f>IF(AND(Data!H4&lt;2000, Data!M4&gt;0),Data!M4)</f>
        <v>0</v>
      </c>
      <c r="M4">
        <f>IF(AND(Data!H4&gt;1999, Data!M4&gt;0),Data!M4)</f>
        <v>2101</v>
      </c>
    </row>
    <row r="5" spans="1:13" ht="14">
      <c r="A5" s="3"/>
      <c r="B5" s="3"/>
      <c r="C5" s="3"/>
      <c r="D5" s="3"/>
      <c r="E5" s="3"/>
      <c r="F5" s="3"/>
      <c r="G5" s="5"/>
      <c r="H5" s="3"/>
      <c r="I5" s="3"/>
      <c r="L5" t="b">
        <f>IF(AND(Data!H5&lt;2000, Data!M5&gt;0),Data!M5)</f>
        <v>0</v>
      </c>
      <c r="M5">
        <f>IF(AND(Data!H5&gt;1999, Data!M5&gt;0),Data!M5)</f>
        <v>2039</v>
      </c>
    </row>
    <row r="6" spans="1:13" ht="14">
      <c r="A6" s="3"/>
      <c r="B6" s="3"/>
      <c r="C6" s="3"/>
      <c r="D6" s="3"/>
      <c r="E6" s="3"/>
      <c r="F6" s="3"/>
      <c r="G6" s="5"/>
      <c r="H6" s="3"/>
      <c r="I6" s="3"/>
      <c r="L6">
        <f>IF(AND(Data!H6&lt;2000, Data!M6&gt;0),Data!M6)</f>
        <v>2030</v>
      </c>
      <c r="M6" t="b">
        <f>IF(AND(Data!H6&gt;1999, Data!M6&gt;0),Data!M6)</f>
        <v>0</v>
      </c>
    </row>
    <row r="7" spans="1:13" ht="14">
      <c r="A7" s="3"/>
      <c r="B7" s="3"/>
      <c r="C7" s="3"/>
      <c r="D7" s="3"/>
      <c r="E7" s="3"/>
      <c r="F7" s="3"/>
      <c r="G7" s="5"/>
      <c r="H7" s="3"/>
      <c r="I7" s="3"/>
      <c r="L7" t="b">
        <f>IF(AND(Data!H7&lt;2000, Data!M7&gt;0),Data!M7)</f>
        <v>0</v>
      </c>
      <c r="M7" t="b">
        <f>IF(AND(Data!H7&gt;1999, Data!M7&gt;0),Data!M7)</f>
        <v>0</v>
      </c>
    </row>
    <row r="8" spans="1:13" ht="14">
      <c r="A8" s="3"/>
      <c r="B8" s="3"/>
      <c r="C8" s="3"/>
      <c r="D8" s="3"/>
      <c r="E8" s="3"/>
      <c r="F8" s="3"/>
      <c r="G8" s="5"/>
      <c r="H8" s="3"/>
      <c r="I8" s="3"/>
      <c r="L8">
        <f>IF(AND(Data!H8&lt;2000, Data!M8&gt;0),Data!M8)</f>
        <v>1985</v>
      </c>
      <c r="M8" t="b">
        <f>IF(AND(Data!H8&gt;1999, Data!M8&gt;0),Data!M8)</f>
        <v>0</v>
      </c>
    </row>
    <row r="9" spans="1:13" ht="14">
      <c r="A9" s="3"/>
      <c r="B9" s="3"/>
      <c r="C9" s="3"/>
      <c r="D9" s="3"/>
      <c r="E9" s="3"/>
      <c r="F9" s="3"/>
      <c r="G9" s="5"/>
      <c r="H9" s="3"/>
      <c r="I9" s="3"/>
      <c r="L9">
        <f>IF(AND(Data!H9&lt;2000, Data!M9&gt;0),Data!M9)</f>
        <v>2050</v>
      </c>
      <c r="M9" t="b">
        <f>IF(AND(Data!H9&gt;1999, Data!M9&gt;0),Data!M9)</f>
        <v>0</v>
      </c>
    </row>
    <row r="10" spans="1:13" ht="14">
      <c r="A10" s="3"/>
      <c r="B10" s="3"/>
      <c r="C10" s="3"/>
      <c r="D10" s="3"/>
      <c r="E10" s="3"/>
      <c r="F10" s="3"/>
      <c r="G10" s="5"/>
      <c r="H10" s="3"/>
      <c r="I10" s="3"/>
      <c r="L10" t="b">
        <f>IF(AND(Data!H10&lt;2000, Data!M10&gt;0),Data!M10)</f>
        <v>0</v>
      </c>
      <c r="M10" t="b">
        <f>IF(AND(Data!H10&gt;1999, Data!M10&gt;0),Data!M10)</f>
        <v>0</v>
      </c>
    </row>
    <row r="11" spans="1:13" ht="14">
      <c r="A11" s="3"/>
      <c r="B11" s="3"/>
      <c r="C11" s="3"/>
      <c r="D11" s="3"/>
      <c r="E11" s="3"/>
      <c r="F11" s="3"/>
      <c r="G11" s="5"/>
      <c r="H11" s="3"/>
      <c r="I11" s="3"/>
      <c r="L11" t="b">
        <f>IF(AND(Data!H11&lt;2000, Data!M11&gt;0),Data!M11)</f>
        <v>0</v>
      </c>
      <c r="M11">
        <f>IF(AND(Data!H11&gt;1999, Data!M11&gt;0),Data!M11)</f>
        <v>2040</v>
      </c>
    </row>
    <row r="12" spans="1:13" ht="14">
      <c r="A12" s="3"/>
      <c r="B12" s="3"/>
      <c r="C12" s="3"/>
      <c r="D12" s="3"/>
      <c r="E12" s="3"/>
      <c r="F12" s="3"/>
      <c r="G12" s="5"/>
      <c r="H12" s="3"/>
      <c r="I12" s="3"/>
      <c r="L12" t="b">
        <f>IF(AND(Data!H12&lt;2000, Data!M12&gt;0),Data!M12)</f>
        <v>0</v>
      </c>
      <c r="M12">
        <f>IF(AND(Data!H12&gt;1999, Data!M12&gt;0),Data!M12)</f>
        <v>3012</v>
      </c>
    </row>
    <row r="13" spans="1:13" ht="14">
      <c r="A13" s="3"/>
      <c r="B13" s="3"/>
      <c r="C13" s="3"/>
      <c r="D13" s="3"/>
      <c r="E13" s="3"/>
      <c r="F13" s="3"/>
      <c r="G13" s="5"/>
      <c r="H13" s="3"/>
      <c r="I13" s="3"/>
      <c r="L13" t="b">
        <f>IF(AND(Data!H13&lt;2000, Data!M13&gt;0),Data!M13)</f>
        <v>0</v>
      </c>
      <c r="M13">
        <f>IF(AND(Data!H13&gt;1999, Data!M13&gt;0),Data!M13)</f>
        <v>2020</v>
      </c>
    </row>
    <row r="14" spans="1:13" ht="14">
      <c r="A14" s="3"/>
      <c r="B14" s="3"/>
      <c r="C14" s="3"/>
      <c r="D14" s="3"/>
      <c r="E14" s="3"/>
      <c r="F14" s="3"/>
      <c r="G14" s="5"/>
      <c r="H14" s="3"/>
      <c r="I14" s="3"/>
      <c r="L14">
        <f>IF(AND(Data!H14&lt;2000, Data!M14&gt;0),Data!M14)</f>
        <v>2108</v>
      </c>
      <c r="M14" t="b">
        <f>IF(AND(Data!H14&gt;1999, Data!M14&gt;0),Data!M14)</f>
        <v>0</v>
      </c>
    </row>
    <row r="15" spans="1:13" ht="14">
      <c r="I15" s="3"/>
      <c r="L15" t="b">
        <f>IF(AND(Data!H15&lt;2000, Data!M15&gt;0),Data!M15)</f>
        <v>0</v>
      </c>
      <c r="M15">
        <f>IF(AND(Data!H15&gt;1999, Data!M15&gt;0),Data!M15)</f>
        <v>2027</v>
      </c>
    </row>
    <row r="16" spans="1:13" ht="14">
      <c r="A16" s="3"/>
      <c r="B16" s="3"/>
      <c r="C16" s="3"/>
      <c r="D16" s="3"/>
      <c r="E16" s="3"/>
      <c r="F16" s="3"/>
      <c r="G16" s="5"/>
      <c r="H16" s="3"/>
      <c r="I16" s="3"/>
      <c r="L16">
        <f>IF(AND(Data!H16&lt;2000, Data!M16&gt;0),Data!M16)</f>
        <v>2019</v>
      </c>
      <c r="M16" t="b">
        <f>IF(AND(Data!H16&gt;1999, Data!M16&gt;0),Data!M16)</f>
        <v>0</v>
      </c>
    </row>
    <row r="17" spans="1:13" ht="14">
      <c r="A17" s="3"/>
      <c r="B17" s="3"/>
      <c r="C17" s="3"/>
      <c r="D17" s="3"/>
      <c r="E17" s="3"/>
      <c r="F17" s="3"/>
      <c r="G17" s="5"/>
      <c r="H17" s="3"/>
      <c r="I17" s="3"/>
      <c r="L17" t="b">
        <f>IF(AND(Data!H17&lt;2000, Data!M17&gt;0),Data!M17)</f>
        <v>0</v>
      </c>
      <c r="M17" t="b">
        <f>IF(AND(Data!H17&gt;1999, Data!M17&gt;0),Data!M17)</f>
        <v>0</v>
      </c>
    </row>
    <row r="18" spans="1:13" ht="14">
      <c r="A18" s="3"/>
      <c r="B18" s="3"/>
      <c r="C18" s="3"/>
      <c r="D18" s="3"/>
      <c r="E18" s="3"/>
      <c r="F18" s="3"/>
      <c r="G18" s="5"/>
      <c r="H18" s="3"/>
      <c r="I18" s="3"/>
      <c r="L18">
        <f>IF(AND(Data!H18&lt;2000, Data!M18&gt;0),Data!M18)</f>
        <v>2035</v>
      </c>
      <c r="M18" t="b">
        <f>IF(AND(Data!H18&gt;1999, Data!M18&gt;0),Data!M18)</f>
        <v>0</v>
      </c>
    </row>
    <row r="19" spans="1:13" ht="14">
      <c r="I19" s="3"/>
      <c r="L19" t="b">
        <f>IF(AND(Data!H19&lt;2000, Data!M19&gt;0),Data!M19)</f>
        <v>0</v>
      </c>
      <c r="M19">
        <f>IF(AND(Data!H19&gt;1999, Data!M19&gt;0),Data!M19)</f>
        <v>2112</v>
      </c>
    </row>
    <row r="20" spans="1:13" ht="14">
      <c r="A20" s="3"/>
      <c r="B20" s="3"/>
      <c r="C20" s="3"/>
      <c r="D20" s="3"/>
      <c r="E20" s="3"/>
      <c r="F20" s="3"/>
      <c r="G20" s="5"/>
      <c r="H20" s="3"/>
      <c r="I20" s="3"/>
      <c r="L20">
        <f>IF(AND(Data!H20&lt;2000, Data!M20&gt;0),Data!M20)</f>
        <v>2010</v>
      </c>
      <c r="M20" t="b">
        <f>IF(AND(Data!H20&gt;1999, Data!M20&gt;0),Data!M20)</f>
        <v>0</v>
      </c>
    </row>
    <row r="21" spans="1:13" ht="14">
      <c r="A21" s="3"/>
      <c r="B21" s="3"/>
      <c r="C21" s="3"/>
      <c r="D21" s="3"/>
      <c r="E21" s="3"/>
      <c r="F21" s="3"/>
      <c r="G21" s="5"/>
      <c r="H21" s="3"/>
      <c r="I21" s="3"/>
      <c r="L21" t="b">
        <f>IF(AND(Data!H21&lt;2000, Data!M21&gt;0),Data!M21)</f>
        <v>0</v>
      </c>
      <c r="M21">
        <f>IF(AND(Data!H21&gt;1999, Data!M21&gt;0),Data!M21)</f>
        <v>2092</v>
      </c>
    </row>
    <row r="22" spans="1:13" ht="14">
      <c r="A22" s="3"/>
      <c r="B22" s="3"/>
      <c r="C22" s="3"/>
      <c r="D22" s="3"/>
      <c r="E22" s="3"/>
      <c r="F22" s="3"/>
      <c r="G22" s="5"/>
      <c r="H22" s="3"/>
      <c r="I22" s="3"/>
      <c r="L22">
        <f>IF(AND(Data!H22&lt;2000, Data!M22&gt;0),Data!M22)</f>
        <v>1978</v>
      </c>
      <c r="M22" t="b">
        <f>IF(AND(Data!H22&gt;1999, Data!M22&gt;0),Data!M22)</f>
        <v>0</v>
      </c>
    </row>
    <row r="23" spans="1:13" ht="14">
      <c r="A23" s="3"/>
      <c r="B23" s="3"/>
      <c r="C23" s="3"/>
      <c r="D23" s="3"/>
      <c r="E23" s="3"/>
      <c r="F23" s="3"/>
      <c r="G23" s="5"/>
      <c r="H23" s="3"/>
      <c r="I23" s="3"/>
      <c r="L23" t="b">
        <f>IF(AND(Data!H23&lt;2000, Data!M23&gt;0),Data!M23)</f>
        <v>0</v>
      </c>
      <c r="M23">
        <f>IF(AND(Data!H23&gt;1999, Data!M23&gt;0),Data!M23)</f>
        <v>2030</v>
      </c>
    </row>
    <row r="24" spans="1:13" ht="14">
      <c r="A24" s="3"/>
      <c r="B24" s="3"/>
      <c r="C24" s="3"/>
      <c r="D24" s="3"/>
      <c r="E24" s="3"/>
      <c r="F24" s="3"/>
      <c r="G24" s="5"/>
      <c r="H24" s="3"/>
      <c r="I24" s="3"/>
      <c r="L24" t="b">
        <f>IF(AND(Data!H24&lt;2000, Data!M24&gt;0),Data!M24)</f>
        <v>0</v>
      </c>
      <c r="M24">
        <f>IF(AND(Data!H24&gt;1999, Data!M24&gt;0),Data!M24)</f>
        <v>2054</v>
      </c>
    </row>
    <row r="25" spans="1:13" ht="14">
      <c r="A25" s="3"/>
      <c r="B25" s="3"/>
      <c r="C25" s="3"/>
      <c r="D25" s="3"/>
      <c r="E25" s="3"/>
      <c r="F25" s="3"/>
      <c r="G25" s="5"/>
      <c r="H25" s="3"/>
      <c r="I25" s="3"/>
      <c r="L25" t="b">
        <f>IF(AND(Data!H25&lt;2000, Data!M25&gt;0),Data!M25)</f>
        <v>0</v>
      </c>
      <c r="M25">
        <f>IF(AND(Data!H25&gt;1999, Data!M25&gt;0),Data!M25)</f>
        <v>2101</v>
      </c>
    </row>
    <row r="26" spans="1:13" ht="14">
      <c r="A26" s="3"/>
      <c r="B26" s="3"/>
      <c r="C26" s="3"/>
      <c r="D26" s="3"/>
      <c r="E26" s="3"/>
      <c r="F26" s="3"/>
      <c r="G26" s="5"/>
      <c r="H26" s="3"/>
      <c r="I26" s="3"/>
      <c r="L26" t="b">
        <f>IF(AND(Data!H26&lt;2000, Data!M26&gt;0),Data!M26)</f>
        <v>0</v>
      </c>
      <c r="M26">
        <f>IF(AND(Data!H26&gt;1999, Data!M26&gt;0),Data!M26)</f>
        <v>2100</v>
      </c>
    </row>
    <row r="27" spans="1:13" ht="14">
      <c r="A27" s="3"/>
      <c r="B27" s="3"/>
      <c r="C27" s="3"/>
      <c r="D27" s="3"/>
      <c r="E27" s="3"/>
      <c r="F27" s="3"/>
      <c r="G27" s="5"/>
      <c r="H27" s="3"/>
      <c r="I27" s="3"/>
      <c r="L27" t="b">
        <f>IF(AND(Data!H27&lt;2000, Data!M27&gt;0),Data!M27)</f>
        <v>0</v>
      </c>
      <c r="M27">
        <f>IF(AND(Data!H27&gt;1999, Data!M27&gt;0),Data!M27)</f>
        <v>2042</v>
      </c>
    </row>
    <row r="28" spans="1:13" ht="14">
      <c r="A28" s="3"/>
      <c r="B28" s="3"/>
      <c r="C28" s="3"/>
      <c r="D28" s="3"/>
      <c r="E28" s="3"/>
      <c r="F28" s="3"/>
      <c r="G28" s="5"/>
      <c r="H28" s="3"/>
      <c r="I28" s="3"/>
      <c r="L28" t="b">
        <f>IF(AND(Data!H28&lt;2000, Data!M28&gt;0),Data!M28)</f>
        <v>0</v>
      </c>
      <c r="M28">
        <f>IF(AND(Data!H28&gt;1999, Data!M28&gt;0),Data!M28)</f>
        <v>2048</v>
      </c>
    </row>
    <row r="29" spans="1:13" ht="14">
      <c r="A29" s="3"/>
      <c r="B29" s="3"/>
      <c r="C29" s="3"/>
      <c r="D29" s="3"/>
      <c r="E29" s="3"/>
      <c r="F29" s="3"/>
      <c r="G29" s="5"/>
      <c r="H29" s="3"/>
      <c r="I29" s="3"/>
      <c r="L29" t="b">
        <f>IF(AND(Data!H29&lt;2000, Data!M29&gt;0),Data!M29)</f>
        <v>0</v>
      </c>
      <c r="M29" t="b">
        <f>IF(AND(Data!H29&gt;1999, Data!M29&gt;0),Data!M29)</f>
        <v>0</v>
      </c>
    </row>
    <row r="30" spans="1:13" ht="14">
      <c r="A30" s="3"/>
      <c r="B30" s="3"/>
      <c r="C30" s="3"/>
      <c r="D30" s="3"/>
      <c r="E30" s="3"/>
      <c r="F30" s="3"/>
      <c r="G30" s="5"/>
      <c r="H30" s="3"/>
      <c r="I30" s="3"/>
      <c r="L30" t="b">
        <f>IF(AND(Data!H30&lt;2000, Data!M30&gt;0),Data!M30)</f>
        <v>0</v>
      </c>
      <c r="M30">
        <f>IF(AND(Data!H30&gt;1999, Data!M30&gt;0),Data!M30)</f>
        <v>2035</v>
      </c>
    </row>
    <row r="31" spans="1:13" ht="14">
      <c r="I31" s="3"/>
      <c r="L31" t="b">
        <f>IF(AND(Data!H31&lt;2000, Data!M31&gt;0),Data!M31)</f>
        <v>0</v>
      </c>
      <c r="M31">
        <f>IF(AND(Data!H31&gt;1999, Data!M31&gt;0),Data!M31)</f>
        <v>2200</v>
      </c>
    </row>
    <row r="32" spans="1:13" ht="14">
      <c r="A32" s="3"/>
      <c r="B32" s="3"/>
      <c r="C32" s="3"/>
      <c r="D32" s="3"/>
      <c r="E32" s="3"/>
      <c r="F32" s="3"/>
      <c r="G32" s="5"/>
      <c r="H32" s="3"/>
      <c r="I32" s="3"/>
      <c r="L32" t="b">
        <f>IF(AND(Data!H32&lt;2000, Data!M32&gt;0),Data!M32)</f>
        <v>0</v>
      </c>
      <c r="M32">
        <f>IF(AND(Data!H32&gt;1999, Data!M32&gt;0),Data!M32)</f>
        <v>2029</v>
      </c>
    </row>
    <row r="33" spans="1:13" ht="14">
      <c r="I33" s="3"/>
      <c r="L33" t="b">
        <f>IF(AND(Data!H33&lt;2000, Data!M33&gt;0),Data!M33)</f>
        <v>0</v>
      </c>
      <c r="M33">
        <f>IF(AND(Data!H33&gt;1999, Data!M33&gt;0),Data!M33)</f>
        <v>2062</v>
      </c>
    </row>
    <row r="34" spans="1:13" ht="14">
      <c r="A34" s="3"/>
      <c r="B34" s="3"/>
      <c r="C34" s="3"/>
      <c r="D34" s="3"/>
      <c r="E34" s="3"/>
      <c r="F34" s="3"/>
      <c r="G34" s="5"/>
      <c r="H34" s="3"/>
      <c r="I34" s="3"/>
      <c r="L34" t="b">
        <f>IF(AND(Data!H34&lt;2000, Data!M34&gt;0),Data!M34)</f>
        <v>0</v>
      </c>
      <c r="M34">
        <f>IF(AND(Data!H34&gt;1999, Data!M34&gt;0),Data!M34)</f>
        <v>2062</v>
      </c>
    </row>
    <row r="35" spans="1:13" ht="14">
      <c r="A35" s="3"/>
      <c r="B35" s="3"/>
      <c r="C35" s="3"/>
      <c r="D35" s="3"/>
      <c r="E35" s="3"/>
      <c r="F35" s="3"/>
      <c r="G35" s="5"/>
      <c r="H35" s="3"/>
      <c r="I35" s="3"/>
      <c r="L35" t="b">
        <f>IF(AND(Data!H35&lt;2000, Data!M35&gt;0),Data!M35)</f>
        <v>0</v>
      </c>
      <c r="M35">
        <f>IF(AND(Data!H35&gt;1999, Data!M35&gt;0),Data!M35)</f>
        <v>2020</v>
      </c>
    </row>
    <row r="36" spans="1:13" ht="14">
      <c r="A36" s="3"/>
      <c r="B36" s="3"/>
      <c r="C36" s="3"/>
      <c r="D36" s="3"/>
      <c r="E36" s="3"/>
      <c r="F36" s="3"/>
      <c r="G36" s="5"/>
      <c r="H36" s="3"/>
      <c r="I36" s="3"/>
      <c r="L36" t="b">
        <f>IF(AND(Data!H36&lt;2000, Data!M36&gt;0),Data!M36)</f>
        <v>0</v>
      </c>
      <c r="M36">
        <f>IF(AND(Data!H36&gt;1999, Data!M36&gt;0),Data!M36)</f>
        <v>2112</v>
      </c>
    </row>
    <row r="37" spans="1:13" ht="14">
      <c r="A37" s="3"/>
      <c r="B37" s="3"/>
      <c r="C37" s="3"/>
      <c r="D37" s="3"/>
      <c r="E37" s="3"/>
      <c r="F37" s="3"/>
      <c r="G37" s="5"/>
      <c r="H37" s="3"/>
      <c r="I37" s="3"/>
      <c r="L37" t="b">
        <f>IF(AND(Data!H37&lt;2000, Data!M37&gt;0),Data!M37)</f>
        <v>0</v>
      </c>
      <c r="M37">
        <f>IF(AND(Data!H37&gt;1999, Data!M37&gt;0),Data!M37)</f>
        <v>2100</v>
      </c>
    </row>
    <row r="38" spans="1:13" ht="14">
      <c r="A38" s="3"/>
      <c r="B38" s="3"/>
      <c r="C38" s="3"/>
      <c r="D38" s="3"/>
      <c r="E38" s="3"/>
      <c r="F38" s="3"/>
      <c r="G38" s="5"/>
      <c r="H38" s="3"/>
      <c r="I38" s="3"/>
      <c r="L38">
        <f>IF(AND(Data!H38&lt;2000, Data!M38&gt;0),Data!M38)</f>
        <v>1976</v>
      </c>
      <c r="M38" t="b">
        <f>IF(AND(Data!H38&gt;1999, Data!M38&gt;0),Data!M38)</f>
        <v>0</v>
      </c>
    </row>
    <row r="39" spans="1:13" ht="14">
      <c r="A39" s="3"/>
      <c r="B39" s="3"/>
      <c r="C39" s="3"/>
      <c r="D39" s="3"/>
      <c r="E39" s="3"/>
      <c r="F39" s="3"/>
      <c r="G39" s="5"/>
      <c r="H39" s="3"/>
      <c r="I39" s="3"/>
      <c r="L39">
        <f>IF(AND(Data!H39&lt;2000, Data!M39&gt;0),Data!M39)</f>
        <v>1992</v>
      </c>
      <c r="M39" t="b">
        <f>IF(AND(Data!H39&gt;1999, Data!M39&gt;0),Data!M39)</f>
        <v>0</v>
      </c>
    </row>
    <row r="40" spans="1:13" ht="14">
      <c r="A40" s="3"/>
      <c r="B40" s="3"/>
      <c r="C40" s="3"/>
      <c r="D40" s="3"/>
      <c r="E40" s="3"/>
      <c r="F40" s="3"/>
      <c r="G40" s="5"/>
      <c r="H40" s="3"/>
      <c r="I40" s="3"/>
      <c r="L40">
        <f>IF(AND(Data!H40&lt;2000, Data!M40&gt;0),Data!M40)</f>
        <v>1987</v>
      </c>
      <c r="M40" t="b">
        <f>IF(AND(Data!H40&gt;1999, Data!M40&gt;0),Data!M40)</f>
        <v>0</v>
      </c>
    </row>
    <row r="41" spans="1:13" ht="14">
      <c r="I41" s="3"/>
      <c r="L41">
        <f>IF(AND(Data!H41&lt;2000, Data!M41&gt;0),Data!M41)</f>
        <v>2028</v>
      </c>
      <c r="M41" t="b">
        <f>IF(AND(Data!H41&gt;1999, Data!M41&gt;0),Data!M41)</f>
        <v>0</v>
      </c>
    </row>
    <row r="42" spans="1:13" ht="14">
      <c r="A42" s="3"/>
      <c r="B42" s="3"/>
      <c r="C42" s="3"/>
      <c r="D42" s="3"/>
      <c r="E42" s="3"/>
      <c r="F42" s="3"/>
      <c r="G42" s="5"/>
      <c r="H42" s="3"/>
      <c r="I42" s="3"/>
      <c r="L42">
        <f>IF(AND(Data!H42&lt;2000, Data!M42&gt;0),Data!M42)</f>
        <v>2038</v>
      </c>
      <c r="M42" t="b">
        <f>IF(AND(Data!H42&gt;1999, Data!M42&gt;0),Data!M42)</f>
        <v>0</v>
      </c>
    </row>
    <row r="43" spans="1:13" ht="14">
      <c r="A43" s="3"/>
      <c r="B43" s="3"/>
      <c r="C43" s="3"/>
      <c r="D43" s="3"/>
      <c r="E43" s="3"/>
      <c r="F43" s="3"/>
      <c r="G43" s="5"/>
      <c r="H43" s="3"/>
      <c r="I43" s="3"/>
      <c r="L43">
        <f>IF(AND(Data!H43&lt;2000, Data!M43&gt;0),Data!M43)</f>
        <v>2150</v>
      </c>
      <c r="M43" t="b">
        <f>IF(AND(Data!H43&gt;1999, Data!M43&gt;0),Data!M43)</f>
        <v>0</v>
      </c>
    </row>
    <row r="44" spans="1:13" ht="14">
      <c r="A44" s="3"/>
      <c r="B44" s="3"/>
      <c r="C44" s="3"/>
      <c r="D44" s="3"/>
      <c r="E44" s="3"/>
      <c r="F44" s="3"/>
      <c r="G44" s="5"/>
      <c r="H44" s="3"/>
      <c r="I44" s="3"/>
      <c r="L44" t="b">
        <f>IF(AND(Data!H44&lt;2000, Data!M44&gt;0),Data!M44)</f>
        <v>0</v>
      </c>
      <c r="M44">
        <f>IF(AND(Data!H44&gt;1999, Data!M44&gt;0),Data!M44)</f>
        <v>2050</v>
      </c>
    </row>
    <row r="45" spans="1:13" ht="14">
      <c r="A45" s="3"/>
      <c r="B45" s="3"/>
      <c r="C45" s="3"/>
      <c r="D45" s="3"/>
      <c r="E45" s="3"/>
      <c r="F45" s="3"/>
      <c r="G45" s="5"/>
      <c r="H45" s="3"/>
      <c r="I45" s="3"/>
      <c r="L45" t="b">
        <f>IF(AND(Data!H45&lt;2000, Data!M45&gt;0),Data!M45)</f>
        <v>0</v>
      </c>
      <c r="M45">
        <f>IF(AND(Data!H45&gt;1999, Data!M45&gt;0),Data!M45)</f>
        <v>2032</v>
      </c>
    </row>
    <row r="46" spans="1:13" ht="14">
      <c r="I46" s="3"/>
      <c r="L46" t="b">
        <f>IF(AND(Data!H46&lt;2000, Data!M46&gt;0),Data!M46)</f>
        <v>0</v>
      </c>
      <c r="M46">
        <f>IF(AND(Data!H46&gt;1999, Data!M46&gt;0),Data!M46)</f>
        <v>2030</v>
      </c>
    </row>
    <row r="47" spans="1:13" ht="14">
      <c r="A47" s="3"/>
      <c r="B47" s="3"/>
      <c r="C47" s="3"/>
      <c r="D47" s="3"/>
      <c r="E47" s="3"/>
      <c r="F47" s="3"/>
      <c r="G47" s="5"/>
      <c r="H47" s="3"/>
      <c r="I47" s="3"/>
      <c r="L47" t="b">
        <f>IF(AND(Data!H47&lt;2000, Data!M47&gt;0),Data!M47)</f>
        <v>0</v>
      </c>
      <c r="M47" t="b">
        <f>IF(AND(Data!H47&gt;1999, Data!M47&gt;0),Data!M47)</f>
        <v>0</v>
      </c>
    </row>
    <row r="48" spans="1:13">
      <c r="L48" t="b">
        <f>IF(AND(Data!H48&lt;2000, Data!M48&gt;0),Data!M48)</f>
        <v>0</v>
      </c>
      <c r="M48">
        <f>IF(AND(Data!H48&gt;1999, Data!M48&gt;0),Data!M48)</f>
        <v>2017</v>
      </c>
    </row>
    <row r="49" spans="12:13">
      <c r="L49" t="b">
        <f>IF(AND(Data!H49&lt;2000, Data!M49&gt;0),Data!M49)</f>
        <v>0</v>
      </c>
      <c r="M49">
        <f>IF(AND(Data!H49&gt;1999, Data!M49&gt;0),Data!M49)</f>
        <v>2035</v>
      </c>
    </row>
    <row r="50" spans="12:13">
      <c r="L50" t="b">
        <f>IF(AND(Data!H50&lt;2000, Data!M50&gt;0),Data!M50)</f>
        <v>0</v>
      </c>
      <c r="M50">
        <f>IF(AND(Data!H50&gt;1999, Data!M50&gt;0),Data!M50)</f>
        <v>2052</v>
      </c>
    </row>
    <row r="51" spans="12:13">
      <c r="L51" t="b">
        <f>IF(AND(Data!H51&lt;2000, Data!M51&gt;0),Data!M51)</f>
        <v>0</v>
      </c>
      <c r="M51">
        <f>IF(AND(Data!H51&gt;1999, Data!M51&gt;0),Data!M51)</f>
        <v>2041</v>
      </c>
    </row>
    <row r="52" spans="12:13">
      <c r="L52" t="b">
        <f>IF(AND(Data!H52&lt;2000, Data!M52&gt;0),Data!M52)</f>
        <v>0</v>
      </c>
      <c r="M52">
        <f>IF(AND(Data!H52&gt;1999, Data!M52&gt;0),Data!M52)</f>
        <v>2025</v>
      </c>
    </row>
    <row r="53" spans="12:13">
      <c r="L53">
        <f>IF(AND(Data!H53&lt;2000, Data!M53&gt;0),Data!M53)</f>
        <v>1985</v>
      </c>
      <c r="M53" t="b">
        <f>IF(AND(Data!H53&gt;1999, Data!M53&gt;0),Data!M53)</f>
        <v>0</v>
      </c>
    </row>
    <row r="54" spans="12:13">
      <c r="L54" t="b">
        <f>IF(AND(Data!H54&lt;2000, Data!M54&gt;0),Data!M54)</f>
        <v>0</v>
      </c>
      <c r="M54">
        <f>IF(AND(Data!H54&gt;1999, Data!M54&gt;0),Data!M54)</f>
        <v>2061</v>
      </c>
    </row>
    <row r="55" spans="12:13">
      <c r="L55" t="b">
        <f>IF(AND(Data!H55&lt;2000, Data!M55&gt;0),Data!M55)</f>
        <v>0</v>
      </c>
      <c r="M55">
        <f>IF(AND(Data!H55&gt;1999, Data!M55&gt;0),Data!M55)</f>
        <v>2026</v>
      </c>
    </row>
    <row r="56" spans="12:13">
      <c r="L56" t="b">
        <f>IF(AND(Data!H56&lt;2000, Data!M56&gt;0),Data!M56)</f>
        <v>0</v>
      </c>
      <c r="M56">
        <f>IF(AND(Data!H56&gt;1999, Data!M56&gt;0),Data!M56)</f>
        <v>2030</v>
      </c>
    </row>
    <row r="57" spans="12:13">
      <c r="L57">
        <f>IF(AND(Data!H57&lt;2000, Data!M57&gt;0),Data!M57)</f>
        <v>2200</v>
      </c>
      <c r="M57" t="b">
        <f>IF(AND(Data!H57&gt;1999, Data!M57&gt;0),Data!M57)</f>
        <v>0</v>
      </c>
    </row>
    <row r="58" spans="12:13">
      <c r="L58" t="b">
        <f>IF(AND(Data!H58&lt;2000, Data!M58&gt;0),Data!M58)</f>
        <v>0</v>
      </c>
      <c r="M58">
        <f>IF(AND(Data!H58&gt;1999, Data!M58&gt;0),Data!M58)</f>
        <v>2045</v>
      </c>
    </row>
    <row r="59" spans="12:13">
      <c r="L59" t="b">
        <f>IF(AND(Data!H59&lt;2000, Data!M59&gt;0),Data!M59)</f>
        <v>0</v>
      </c>
      <c r="M59">
        <f>IF(AND(Data!H59&gt;1999, Data!M59&gt;0),Data!M59)</f>
        <v>2030</v>
      </c>
    </row>
    <row r="60" spans="12:13">
      <c r="L60" t="b">
        <f>IF(AND(Data!H60&lt;2000, Data!M60&gt;0),Data!M60)</f>
        <v>0</v>
      </c>
      <c r="M60" t="b">
        <f>IF(AND(Data!H60&gt;1999, Data!M60&gt;0),Data!M60)</f>
        <v>0</v>
      </c>
    </row>
    <row r="61" spans="12:13">
      <c r="L61">
        <f>IF(AND(Data!H61&lt;2000, Data!M61&gt;0),Data!M61)</f>
        <v>2030</v>
      </c>
      <c r="M61" t="b">
        <f>IF(AND(Data!H61&gt;1999, Data!M61&gt;0),Data!M61)</f>
        <v>0</v>
      </c>
    </row>
    <row r="62" spans="12:13">
      <c r="L62" t="b">
        <f>IF(AND(Data!H62&lt;2000, Data!M62&gt;0),Data!M62)</f>
        <v>0</v>
      </c>
      <c r="M62" t="b">
        <f>IF(AND(Data!H62&gt;1999, Data!M62&gt;0),Data!M62)</f>
        <v>0</v>
      </c>
    </row>
    <row r="63" spans="12:13">
      <c r="L63" t="b">
        <f>IF(AND(Data!H63&lt;2000, Data!M63&gt;0),Data!M63)</f>
        <v>0</v>
      </c>
      <c r="M63">
        <f>IF(AND(Data!H63&gt;1999, Data!M63&gt;0),Data!M63)</f>
        <v>2030</v>
      </c>
    </row>
    <row r="64" spans="12:13">
      <c r="L64" t="b">
        <f>IF(AND(Data!H64&lt;2000, Data!M64&gt;0),Data!M64)</f>
        <v>0</v>
      </c>
      <c r="M64">
        <f>IF(AND(Data!H64&gt;1999, Data!M64&gt;0),Data!M64)</f>
        <v>2050</v>
      </c>
    </row>
    <row r="65" spans="11:13">
      <c r="L65" t="b">
        <f>IF(AND(Data!H65&lt;2000, Data!M65&gt;0),Data!M65)</f>
        <v>0</v>
      </c>
      <c r="M65">
        <f>IF(AND(Data!H65&gt;1999, Data!M65&gt;0),Data!M65)</f>
        <v>2040</v>
      </c>
    </row>
    <row r="66" spans="11:13">
      <c r="L66">
        <f>IF(AND(Data!H66&lt;2000, Data!M66&gt;0),Data!M66)</f>
        <v>2020</v>
      </c>
      <c r="M66" t="b">
        <f>IF(AND(Data!H66&gt;1999, Data!M66&gt;0),Data!M66)</f>
        <v>0</v>
      </c>
    </row>
    <row r="74" spans="11:13">
      <c r="K74" t="s">
        <v>636</v>
      </c>
      <c r="L74">
        <f>COUNT(L2:L66)</f>
        <v>18</v>
      </c>
      <c r="M74">
        <f>COUNT(M2:M66)</f>
        <v>40</v>
      </c>
    </row>
    <row r="75" spans="11:13">
      <c r="K75" t="s">
        <v>637</v>
      </c>
      <c r="L75">
        <f>MEDIAN(L2:L66)</f>
        <v>2024</v>
      </c>
      <c r="M75">
        <f>MEDIAN(M2:M66)</f>
        <v>2041.5</v>
      </c>
    </row>
    <row r="79" spans="11:13" ht="180">
      <c r="K79" s="13" t="s">
        <v>647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2"/>
  <sheetViews>
    <sheetView topLeftCell="A2" workbookViewId="0">
      <pane ySplit="760" activePane="bottomLeft"/>
      <selection activeCell="AD2" sqref="AD1:AH1048576"/>
      <selection pane="bottomLeft" activeCell="N4" sqref="N4"/>
    </sheetView>
  </sheetViews>
  <sheetFormatPr baseColWidth="10" defaultColWidth="11.5" defaultRowHeight="13.5" customHeight="1" x14ac:dyDescent="0"/>
  <cols>
    <col min="1" max="4" width="10.1640625" customWidth="1"/>
    <col min="6" max="6" width="10.1640625" hidden="1" customWidth="1"/>
    <col min="7" max="8" width="0" hidden="1" customWidth="1"/>
    <col min="11" max="13" width="0" hidden="1" customWidth="1"/>
    <col min="14" max="14" width="61.1640625" customWidth="1"/>
    <col min="15" max="29" width="11.5" customWidth="1"/>
    <col min="30" max="30" width="11.5" style="18" customWidth="1"/>
    <col min="31" max="33" width="11.5" style="18"/>
    <col min="34" max="34" width="10.1640625" style="18" customWidth="1"/>
  </cols>
  <sheetData>
    <row r="1" spans="1:34" ht="25">
      <c r="A1" s="2" t="s">
        <v>0</v>
      </c>
      <c r="B1" s="2" t="s">
        <v>1</v>
      </c>
      <c r="C1" s="2" t="s">
        <v>2</v>
      </c>
      <c r="D1" s="2" t="s">
        <v>3</v>
      </c>
      <c r="F1" s="2" t="s">
        <v>4</v>
      </c>
      <c r="G1" s="2" t="s">
        <v>5</v>
      </c>
      <c r="H1" s="2" t="s">
        <v>6</v>
      </c>
      <c r="I1" s="2" t="s">
        <v>7</v>
      </c>
      <c r="J1" s="2" t="s">
        <v>8</v>
      </c>
      <c r="K1" s="2" t="s">
        <v>9</v>
      </c>
      <c r="L1" s="2" t="s">
        <v>10</v>
      </c>
      <c r="M1" s="2" t="s">
        <v>11</v>
      </c>
      <c r="N1" s="4"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17" t="s">
        <v>459</v>
      </c>
      <c r="AE1" s="17" t="s">
        <v>667</v>
      </c>
      <c r="AH1" s="19" t="s">
        <v>668</v>
      </c>
    </row>
    <row r="2" spans="1:34" ht="55.5" customHeight="1">
      <c r="A2" s="3" t="s">
        <v>28</v>
      </c>
      <c r="B2" s="3" t="s">
        <v>29</v>
      </c>
      <c r="C2" s="3"/>
      <c r="D2" s="3"/>
      <c r="F2" s="3" t="s">
        <v>31</v>
      </c>
      <c r="G2" s="3">
        <v>1960</v>
      </c>
      <c r="H2" s="3">
        <v>1980</v>
      </c>
      <c r="I2" s="3">
        <v>1980</v>
      </c>
      <c r="J2" s="3"/>
      <c r="K2" s="3"/>
      <c r="L2" s="3"/>
      <c r="M2" s="3"/>
      <c r="N2" s="1" t="s">
        <v>32</v>
      </c>
      <c r="O2" s="3" t="s">
        <v>14</v>
      </c>
      <c r="P2" s="3">
        <v>1</v>
      </c>
      <c r="Q2" s="3">
        <v>0</v>
      </c>
      <c r="R2" s="3">
        <v>0</v>
      </c>
      <c r="S2" s="3">
        <v>0</v>
      </c>
      <c r="T2" s="3" t="s">
        <v>23</v>
      </c>
      <c r="U2" s="3">
        <v>0</v>
      </c>
      <c r="V2" s="3">
        <v>0</v>
      </c>
      <c r="W2" s="3">
        <v>0</v>
      </c>
      <c r="X2" s="3">
        <v>0</v>
      </c>
      <c r="Y2" s="3">
        <v>1</v>
      </c>
      <c r="Z2" s="3">
        <v>0</v>
      </c>
      <c r="AA2" s="3">
        <v>0</v>
      </c>
      <c r="AB2" s="3">
        <v>0</v>
      </c>
      <c r="AC2" s="3" t="s">
        <v>33</v>
      </c>
      <c r="AD2" s="18" t="s">
        <v>458</v>
      </c>
      <c r="AH2" s="20" t="s">
        <v>30</v>
      </c>
    </row>
    <row r="3" spans="1:34" ht="112">
      <c r="A3" s="3" t="s">
        <v>83</v>
      </c>
      <c r="B3" s="3" t="s">
        <v>84</v>
      </c>
      <c r="C3" s="3" t="s">
        <v>35</v>
      </c>
      <c r="D3" s="3">
        <v>1</v>
      </c>
      <c r="F3" s="3" t="s">
        <v>47</v>
      </c>
      <c r="G3" s="3">
        <v>2002</v>
      </c>
      <c r="H3" s="3" t="s">
        <v>86</v>
      </c>
      <c r="I3" s="3">
        <v>2022</v>
      </c>
      <c r="J3" s="3">
        <v>2022</v>
      </c>
      <c r="K3" s="3">
        <v>48</v>
      </c>
      <c r="L3" s="3">
        <v>2034</v>
      </c>
      <c r="M3" s="3" t="b">
        <v>1</v>
      </c>
      <c r="N3" s="1" t="s">
        <v>87</v>
      </c>
      <c r="O3" s="1" t="s">
        <v>88</v>
      </c>
      <c r="P3" s="3">
        <v>1</v>
      </c>
      <c r="Q3" s="3">
        <v>0</v>
      </c>
      <c r="R3" s="3">
        <v>0</v>
      </c>
      <c r="S3" s="3">
        <v>0</v>
      </c>
      <c r="T3" s="3" t="s">
        <v>89</v>
      </c>
      <c r="U3" s="3">
        <v>0</v>
      </c>
      <c r="V3" s="3">
        <v>0</v>
      </c>
      <c r="W3" s="3">
        <v>0</v>
      </c>
      <c r="X3" s="3">
        <v>0</v>
      </c>
      <c r="Y3" s="3">
        <v>0</v>
      </c>
      <c r="Z3" s="3">
        <v>0</v>
      </c>
      <c r="AA3" s="3">
        <v>0</v>
      </c>
      <c r="AB3" s="3">
        <v>1</v>
      </c>
      <c r="AC3" s="3" t="s">
        <v>51</v>
      </c>
      <c r="AD3" s="18" t="s">
        <v>460</v>
      </c>
      <c r="AH3" s="20" t="s">
        <v>85</v>
      </c>
    </row>
    <row r="4" spans="1:34" ht="55.5" customHeight="1">
      <c r="A4" s="3" t="s">
        <v>83</v>
      </c>
      <c r="B4" s="3" t="s">
        <v>95</v>
      </c>
      <c r="C4" s="3"/>
      <c r="D4" s="3"/>
      <c r="F4" s="3" t="s">
        <v>97</v>
      </c>
      <c r="G4" s="3">
        <v>2007</v>
      </c>
      <c r="H4" s="3" t="s">
        <v>98</v>
      </c>
      <c r="I4" s="3">
        <v>2029</v>
      </c>
      <c r="J4" s="3"/>
      <c r="K4" s="3">
        <v>53</v>
      </c>
      <c r="L4" s="3">
        <v>2034</v>
      </c>
      <c r="M4" s="3" t="b">
        <v>1</v>
      </c>
      <c r="N4" s="1" t="s">
        <v>99</v>
      </c>
      <c r="O4" s="3" t="s">
        <v>100</v>
      </c>
      <c r="P4" s="3">
        <v>1</v>
      </c>
      <c r="Q4" s="3">
        <v>1</v>
      </c>
      <c r="R4" s="3">
        <v>0</v>
      </c>
      <c r="S4" s="3">
        <v>1</v>
      </c>
      <c r="T4" s="3" t="s">
        <v>101</v>
      </c>
      <c r="U4" s="3">
        <v>0</v>
      </c>
      <c r="V4" s="3">
        <v>1</v>
      </c>
      <c r="W4" s="3">
        <v>1</v>
      </c>
      <c r="X4" s="3">
        <v>0</v>
      </c>
      <c r="Y4" s="3">
        <v>1</v>
      </c>
      <c r="Z4" s="3">
        <v>0</v>
      </c>
      <c r="AA4" s="3">
        <v>0</v>
      </c>
      <c r="AB4" s="3">
        <v>0</v>
      </c>
      <c r="AC4" s="3" t="s">
        <v>33</v>
      </c>
      <c r="AD4" s="18" t="s">
        <v>460</v>
      </c>
      <c r="AH4" s="20" t="s">
        <v>96</v>
      </c>
    </row>
    <row r="5" spans="1:34" ht="42" customHeight="1">
      <c r="A5" s="3" t="s">
        <v>182</v>
      </c>
      <c r="B5" s="3" t="s">
        <v>183</v>
      </c>
      <c r="C5" s="3"/>
      <c r="D5" s="3"/>
      <c r="F5" s="3" t="s">
        <v>47</v>
      </c>
      <c r="G5" s="3">
        <v>2008</v>
      </c>
      <c r="H5" s="3">
        <v>2020</v>
      </c>
      <c r="I5" s="3">
        <v>2020</v>
      </c>
      <c r="J5" s="3"/>
      <c r="K5" s="3"/>
      <c r="L5" s="3"/>
      <c r="M5" s="3"/>
      <c r="N5" s="1" t="s">
        <v>184</v>
      </c>
      <c r="O5" s="3" t="s">
        <v>14</v>
      </c>
      <c r="P5" s="3">
        <v>1</v>
      </c>
      <c r="Q5" s="3">
        <v>0</v>
      </c>
      <c r="R5" s="3">
        <v>0</v>
      </c>
      <c r="S5" s="3">
        <v>0</v>
      </c>
      <c r="T5" s="3" t="s">
        <v>23</v>
      </c>
      <c r="U5" s="3">
        <v>0</v>
      </c>
      <c r="V5" s="3">
        <v>0</v>
      </c>
      <c r="W5" s="3">
        <v>0</v>
      </c>
      <c r="X5" s="3">
        <v>0</v>
      </c>
      <c r="Y5" s="3">
        <v>1</v>
      </c>
      <c r="Z5" s="3">
        <v>0</v>
      </c>
      <c r="AA5" s="3">
        <v>0</v>
      </c>
      <c r="AB5" s="3">
        <v>0</v>
      </c>
      <c r="AC5" s="3" t="s">
        <v>33</v>
      </c>
      <c r="AD5" s="18" t="s">
        <v>460</v>
      </c>
      <c r="AH5" s="20" t="s">
        <v>30</v>
      </c>
    </row>
    <row r="6" spans="1:34" ht="252" customHeight="1">
      <c r="A6" s="3" t="s">
        <v>201</v>
      </c>
      <c r="B6" s="3" t="s">
        <v>202</v>
      </c>
      <c r="C6" s="3" t="s">
        <v>203</v>
      </c>
      <c r="D6" s="3">
        <v>2</v>
      </c>
      <c r="F6" s="3" t="s">
        <v>97</v>
      </c>
      <c r="G6" s="3">
        <v>2009</v>
      </c>
      <c r="H6" s="3">
        <v>2019</v>
      </c>
      <c r="I6" s="3">
        <v>2019</v>
      </c>
      <c r="J6" s="3"/>
      <c r="K6" s="3"/>
      <c r="L6" s="3"/>
      <c r="M6" s="3"/>
      <c r="N6" s="1" t="s">
        <v>204</v>
      </c>
      <c r="O6" s="3" t="s">
        <v>178</v>
      </c>
      <c r="P6" s="3">
        <v>1</v>
      </c>
      <c r="Q6" s="3">
        <v>0</v>
      </c>
      <c r="R6" s="3">
        <v>1</v>
      </c>
      <c r="S6" s="3">
        <v>0</v>
      </c>
      <c r="T6" s="3" t="s">
        <v>205</v>
      </c>
      <c r="U6" s="3">
        <v>0</v>
      </c>
      <c r="V6" s="3">
        <v>0</v>
      </c>
      <c r="W6" s="3">
        <v>1</v>
      </c>
      <c r="X6" s="3">
        <v>0</v>
      </c>
      <c r="Y6" s="3">
        <v>1</v>
      </c>
      <c r="Z6" s="3">
        <v>0</v>
      </c>
      <c r="AA6" s="3">
        <v>0</v>
      </c>
      <c r="AB6" s="3">
        <v>0</v>
      </c>
      <c r="AC6" s="3" t="s">
        <v>33</v>
      </c>
      <c r="AD6" s="18" t="s">
        <v>460</v>
      </c>
      <c r="AH6" s="20" t="s">
        <v>30</v>
      </c>
    </row>
    <row r="7" spans="1:34" ht="126">
      <c r="A7" s="3" t="s">
        <v>233</v>
      </c>
      <c r="B7" s="3" t="s">
        <v>234</v>
      </c>
      <c r="C7" s="3"/>
      <c r="D7" s="3"/>
      <c r="F7" s="3" t="s">
        <v>47</v>
      </c>
      <c r="G7" s="3">
        <v>2006</v>
      </c>
      <c r="H7" s="3">
        <v>2029</v>
      </c>
      <c r="I7" s="3">
        <v>2029</v>
      </c>
      <c r="J7" s="3"/>
      <c r="K7" s="3">
        <v>58</v>
      </c>
      <c r="L7" s="3">
        <v>2028</v>
      </c>
      <c r="M7" s="3" t="b">
        <v>0</v>
      </c>
      <c r="N7" s="1" t="s">
        <v>236</v>
      </c>
      <c r="O7" s="3" t="s">
        <v>237</v>
      </c>
      <c r="P7" s="3">
        <v>1</v>
      </c>
      <c r="Q7" s="3">
        <v>1</v>
      </c>
      <c r="R7" s="3">
        <v>0</v>
      </c>
      <c r="S7" s="3">
        <v>1</v>
      </c>
      <c r="T7" s="3" t="s">
        <v>238</v>
      </c>
      <c r="U7" s="3">
        <v>0</v>
      </c>
      <c r="V7" s="3">
        <v>1</v>
      </c>
      <c r="W7" s="3">
        <v>1</v>
      </c>
      <c r="X7" s="3">
        <v>0</v>
      </c>
      <c r="Y7" s="3">
        <v>1</v>
      </c>
      <c r="Z7" s="3">
        <v>0</v>
      </c>
      <c r="AA7" s="3">
        <v>0</v>
      </c>
      <c r="AB7" s="3">
        <v>0</v>
      </c>
      <c r="AC7" s="3" t="s">
        <v>33</v>
      </c>
      <c r="AD7" s="18" t="s">
        <v>460</v>
      </c>
      <c r="AH7" s="20" t="s">
        <v>235</v>
      </c>
    </row>
    <row r="8" spans="1:34" ht="112">
      <c r="A8" s="3" t="s">
        <v>233</v>
      </c>
      <c r="B8" s="3" t="s">
        <v>241</v>
      </c>
      <c r="C8" s="3"/>
      <c r="D8" s="3"/>
      <c r="F8" s="3" t="s">
        <v>47</v>
      </c>
      <c r="G8" s="3">
        <v>2000</v>
      </c>
      <c r="H8" s="3" t="s">
        <v>243</v>
      </c>
      <c r="I8" s="3">
        <v>2059</v>
      </c>
      <c r="J8" s="3"/>
      <c r="K8" s="3">
        <v>52</v>
      </c>
      <c r="L8" s="3">
        <v>2028</v>
      </c>
      <c r="M8" s="3" t="b">
        <v>0</v>
      </c>
      <c r="N8" s="1" t="s">
        <v>244</v>
      </c>
      <c r="O8" s="3" t="s">
        <v>245</v>
      </c>
      <c r="P8" s="3">
        <v>1</v>
      </c>
      <c r="Q8" s="3">
        <v>1</v>
      </c>
      <c r="R8" s="3">
        <v>0</v>
      </c>
      <c r="S8" s="3">
        <v>1</v>
      </c>
      <c r="T8" s="3" t="s">
        <v>238</v>
      </c>
      <c r="U8" s="3">
        <v>0</v>
      </c>
      <c r="V8" s="3">
        <v>1</v>
      </c>
      <c r="W8" s="3">
        <v>1</v>
      </c>
      <c r="X8" s="3">
        <v>0</v>
      </c>
      <c r="Y8" s="3">
        <v>1</v>
      </c>
      <c r="Z8" s="3">
        <v>0</v>
      </c>
      <c r="AA8" s="3">
        <v>0</v>
      </c>
      <c r="AB8" s="3">
        <v>0</v>
      </c>
      <c r="AC8" s="3" t="s">
        <v>33</v>
      </c>
      <c r="AD8" s="18" t="s">
        <v>460</v>
      </c>
      <c r="AH8" s="20" t="s">
        <v>242</v>
      </c>
    </row>
    <row r="9" spans="1:34" ht="223.5" customHeight="1">
      <c r="A9" s="3" t="s">
        <v>318</v>
      </c>
      <c r="B9" s="3" t="s">
        <v>319</v>
      </c>
      <c r="C9" s="3" t="s">
        <v>35</v>
      </c>
      <c r="D9" s="3">
        <v>2</v>
      </c>
      <c r="F9" s="3" t="s">
        <v>31</v>
      </c>
      <c r="G9" s="3">
        <v>2001</v>
      </c>
      <c r="H9" s="3" t="s">
        <v>320</v>
      </c>
      <c r="I9" s="3">
        <v>2013</v>
      </c>
      <c r="J9" s="3"/>
      <c r="K9" s="3"/>
      <c r="L9" s="3"/>
      <c r="M9" s="3"/>
      <c r="N9" s="1" t="s">
        <v>321</v>
      </c>
      <c r="O9" s="3" t="s">
        <v>14</v>
      </c>
      <c r="P9" s="3">
        <v>1</v>
      </c>
      <c r="Q9" s="3">
        <v>0</v>
      </c>
      <c r="R9" s="3">
        <v>0</v>
      </c>
      <c r="S9" s="3">
        <v>0</v>
      </c>
      <c r="T9" s="3" t="s">
        <v>322</v>
      </c>
      <c r="U9" s="3">
        <v>0</v>
      </c>
      <c r="V9" s="3">
        <v>0</v>
      </c>
      <c r="W9" s="3">
        <v>0</v>
      </c>
      <c r="X9" s="3">
        <v>0</v>
      </c>
      <c r="Y9" s="3">
        <v>1</v>
      </c>
      <c r="Z9" s="3">
        <v>0</v>
      </c>
      <c r="AA9" s="3">
        <v>0</v>
      </c>
      <c r="AB9" s="3">
        <v>0</v>
      </c>
      <c r="AC9" s="3" t="s">
        <v>33</v>
      </c>
      <c r="AD9" s="18" t="s">
        <v>460</v>
      </c>
      <c r="AH9" s="20" t="s">
        <v>30</v>
      </c>
    </row>
    <row r="10" spans="1:34" ht="27.75" customHeight="1">
      <c r="A10" s="3" t="s">
        <v>318</v>
      </c>
      <c r="B10" s="3" t="s">
        <v>319</v>
      </c>
      <c r="C10" s="3" t="s">
        <v>35</v>
      </c>
      <c r="D10" s="3">
        <v>2</v>
      </c>
      <c r="F10" s="3" t="s">
        <v>323</v>
      </c>
      <c r="G10" s="3">
        <v>1996</v>
      </c>
      <c r="H10" s="3" t="s">
        <v>324</v>
      </c>
      <c r="I10" s="3">
        <v>2025</v>
      </c>
      <c r="J10" s="3"/>
      <c r="K10" s="3"/>
      <c r="L10" s="3"/>
      <c r="M10" s="3"/>
      <c r="N10" s="3"/>
      <c r="O10" s="3" t="s">
        <v>14</v>
      </c>
      <c r="P10" s="3">
        <v>1</v>
      </c>
      <c r="Q10" s="3">
        <v>0</v>
      </c>
      <c r="R10" s="3">
        <v>0</v>
      </c>
      <c r="S10" s="3">
        <v>0</v>
      </c>
      <c r="T10" s="3" t="s">
        <v>325</v>
      </c>
      <c r="U10" s="3">
        <v>0</v>
      </c>
      <c r="V10" s="3">
        <v>0</v>
      </c>
      <c r="W10" s="3">
        <v>0</v>
      </c>
      <c r="X10" s="3">
        <v>0</v>
      </c>
      <c r="Y10" s="3">
        <v>1</v>
      </c>
      <c r="Z10" s="3">
        <v>0</v>
      </c>
      <c r="AA10" s="3">
        <v>0</v>
      </c>
      <c r="AB10" s="3">
        <v>0</v>
      </c>
      <c r="AC10" s="3" t="s">
        <v>33</v>
      </c>
      <c r="AD10" s="18" t="s">
        <v>460</v>
      </c>
      <c r="AH10" s="20" t="s">
        <v>30</v>
      </c>
    </row>
    <row r="11" spans="1:34" ht="55.5" customHeight="1">
      <c r="A11" s="3" t="s">
        <v>326</v>
      </c>
      <c r="B11" s="3" t="s">
        <v>327</v>
      </c>
      <c r="C11" s="3" t="s">
        <v>35</v>
      </c>
      <c r="D11" s="3">
        <v>0</v>
      </c>
      <c r="F11" s="3" t="s">
        <v>328</v>
      </c>
      <c r="G11" s="3">
        <v>2007</v>
      </c>
      <c r="H11" s="3" t="s">
        <v>329</v>
      </c>
      <c r="I11" s="3">
        <v>2082</v>
      </c>
      <c r="J11" s="3"/>
      <c r="K11" s="3">
        <v>35</v>
      </c>
      <c r="L11" s="3">
        <v>2052</v>
      </c>
      <c r="M11" s="3" t="b">
        <v>0</v>
      </c>
      <c r="N11" s="1" t="s">
        <v>330</v>
      </c>
      <c r="O11" s="3" t="s">
        <v>331</v>
      </c>
      <c r="P11" s="3">
        <v>1</v>
      </c>
      <c r="Q11" s="3">
        <v>0</v>
      </c>
      <c r="R11" s="3">
        <v>1</v>
      </c>
      <c r="S11" s="3">
        <v>1</v>
      </c>
      <c r="T11" s="3" t="s">
        <v>332</v>
      </c>
      <c r="U11" s="3">
        <v>0</v>
      </c>
      <c r="V11" s="3">
        <v>0</v>
      </c>
      <c r="W11" s="3">
        <v>0</v>
      </c>
      <c r="X11" s="3">
        <v>0</v>
      </c>
      <c r="Y11" s="3">
        <v>1</v>
      </c>
      <c r="Z11" s="3">
        <v>0</v>
      </c>
      <c r="AA11" s="3">
        <v>0</v>
      </c>
      <c r="AB11" s="3">
        <v>0</v>
      </c>
      <c r="AC11" s="3" t="s">
        <v>33</v>
      </c>
      <c r="AD11" s="18" t="s">
        <v>460</v>
      </c>
      <c r="AH11" s="20" t="s">
        <v>85</v>
      </c>
    </row>
    <row r="12" spans="1:34" ht="84">
      <c r="A12" s="3" t="s">
        <v>341</v>
      </c>
      <c r="B12" s="3" t="s">
        <v>342</v>
      </c>
      <c r="C12" s="3"/>
      <c r="D12" s="3"/>
      <c r="F12" s="3" t="s">
        <v>42</v>
      </c>
      <c r="G12" s="3">
        <v>2006</v>
      </c>
      <c r="H12" s="3" t="s">
        <v>343</v>
      </c>
      <c r="I12" s="3">
        <v>2016</v>
      </c>
      <c r="J12" s="3"/>
      <c r="K12" s="3"/>
      <c r="L12" s="3"/>
      <c r="M12" s="3"/>
      <c r="N12" s="1" t="s">
        <v>344</v>
      </c>
      <c r="O12" s="3" t="s">
        <v>14</v>
      </c>
      <c r="P12" s="3">
        <v>1</v>
      </c>
      <c r="Q12" s="3">
        <v>0</v>
      </c>
      <c r="R12" s="3">
        <v>0</v>
      </c>
      <c r="S12" s="3">
        <v>0</v>
      </c>
      <c r="T12" s="3" t="s">
        <v>345</v>
      </c>
      <c r="U12" s="3">
        <v>0</v>
      </c>
      <c r="V12" s="3">
        <v>0</v>
      </c>
      <c r="W12" s="3">
        <v>0</v>
      </c>
      <c r="X12" s="3">
        <v>0</v>
      </c>
      <c r="Y12" s="3">
        <v>1</v>
      </c>
      <c r="Z12" s="3">
        <v>0</v>
      </c>
      <c r="AA12" s="3">
        <v>0</v>
      </c>
      <c r="AB12" s="3">
        <v>0</v>
      </c>
      <c r="AC12" s="3" t="s">
        <v>33</v>
      </c>
      <c r="AD12" s="18" t="s">
        <v>460</v>
      </c>
      <c r="AH12" s="20" t="s">
        <v>30</v>
      </c>
    </row>
    <row r="13" spans="1:34" ht="117" customHeight="1">
      <c r="A13" s="3" t="s">
        <v>387</v>
      </c>
      <c r="B13" s="3" t="s">
        <v>388</v>
      </c>
      <c r="C13" s="3" t="s">
        <v>41</v>
      </c>
      <c r="D13" s="3"/>
      <c r="F13" s="3" t="s">
        <v>42</v>
      </c>
      <c r="G13" s="3">
        <v>2009</v>
      </c>
      <c r="H13" s="5" t="s">
        <v>389</v>
      </c>
      <c r="I13" s="3">
        <v>2065</v>
      </c>
      <c r="J13" s="3"/>
      <c r="K13" s="3"/>
      <c r="L13" s="3"/>
      <c r="M13" s="3"/>
      <c r="N13" s="1" t="s">
        <v>390</v>
      </c>
      <c r="O13" s="3" t="s">
        <v>14</v>
      </c>
      <c r="P13" s="3">
        <v>1</v>
      </c>
      <c r="Q13" s="3">
        <v>0</v>
      </c>
      <c r="R13" s="3">
        <v>0</v>
      </c>
      <c r="S13" s="3">
        <v>0</v>
      </c>
      <c r="T13" s="3" t="s">
        <v>391</v>
      </c>
      <c r="U13" s="3">
        <v>0</v>
      </c>
      <c r="V13" s="3">
        <v>1</v>
      </c>
      <c r="W13" s="3">
        <v>0</v>
      </c>
      <c r="X13" s="3">
        <v>1</v>
      </c>
      <c r="Y13" s="3">
        <v>1</v>
      </c>
      <c r="Z13" s="3">
        <v>0</v>
      </c>
      <c r="AA13" s="3">
        <v>0</v>
      </c>
      <c r="AB13" s="3">
        <v>0</v>
      </c>
      <c r="AC13" s="3" t="s">
        <v>33</v>
      </c>
      <c r="AD13" s="18" t="s">
        <v>460</v>
      </c>
      <c r="AH13" s="21" t="s">
        <v>639</v>
      </c>
    </row>
    <row r="14" spans="1:34" ht="210" customHeight="1">
      <c r="A14" s="3" t="s">
        <v>396</v>
      </c>
      <c r="B14" s="3" t="s">
        <v>397</v>
      </c>
      <c r="C14" s="3" t="s">
        <v>261</v>
      </c>
      <c r="D14" s="3">
        <v>1</v>
      </c>
      <c r="F14" s="3" t="s">
        <v>31</v>
      </c>
      <c r="G14" s="3">
        <v>1950</v>
      </c>
      <c r="H14" s="3" t="s">
        <v>398</v>
      </c>
      <c r="I14" s="3">
        <v>2000</v>
      </c>
      <c r="J14" s="3" t="s">
        <v>399</v>
      </c>
      <c r="K14" s="3">
        <v>38</v>
      </c>
      <c r="L14" s="3">
        <v>1992</v>
      </c>
      <c r="M14" s="3" t="b">
        <v>0</v>
      </c>
      <c r="N14" s="1" t="s">
        <v>400</v>
      </c>
      <c r="O14" s="3" t="s">
        <v>14</v>
      </c>
      <c r="P14" s="3">
        <v>1</v>
      </c>
      <c r="Q14" s="3">
        <v>0</v>
      </c>
      <c r="R14" s="3">
        <v>0</v>
      </c>
      <c r="S14" s="3">
        <v>0</v>
      </c>
      <c r="T14" s="3" t="s">
        <v>401</v>
      </c>
      <c r="U14" s="3">
        <v>0</v>
      </c>
      <c r="V14" s="3">
        <v>0</v>
      </c>
      <c r="W14" s="3">
        <v>0</v>
      </c>
      <c r="X14" s="3">
        <v>0</v>
      </c>
      <c r="Y14" s="3">
        <v>1</v>
      </c>
      <c r="Z14" s="3">
        <v>0</v>
      </c>
      <c r="AA14" s="3">
        <v>0</v>
      </c>
      <c r="AB14" s="3">
        <v>0</v>
      </c>
      <c r="AC14" s="3" t="s">
        <v>33</v>
      </c>
      <c r="AD14" s="18" t="s">
        <v>461</v>
      </c>
      <c r="AH14" s="20" t="s">
        <v>85</v>
      </c>
    </row>
    <row r="15" spans="1:34" ht="408.75" customHeight="1">
      <c r="A15" s="3" t="s">
        <v>402</v>
      </c>
      <c r="B15" s="3" t="s">
        <v>403</v>
      </c>
      <c r="C15" s="3" t="s">
        <v>41</v>
      </c>
      <c r="D15" s="3"/>
      <c r="F15" s="3" t="s">
        <v>404</v>
      </c>
      <c r="G15" s="3">
        <v>2003</v>
      </c>
      <c r="H15" s="3" t="s">
        <v>405</v>
      </c>
      <c r="I15" s="3">
        <v>2017</v>
      </c>
      <c r="J15" s="3"/>
      <c r="K15" s="3">
        <v>59</v>
      </c>
      <c r="L15" s="3">
        <v>2024</v>
      </c>
      <c r="M15" s="3" t="b">
        <v>1</v>
      </c>
      <c r="N15" s="1" t="s">
        <v>406</v>
      </c>
      <c r="O15" s="3" t="s">
        <v>14</v>
      </c>
      <c r="P15" s="3">
        <v>1</v>
      </c>
      <c r="Q15" s="3">
        <v>0</v>
      </c>
      <c r="R15" s="3">
        <v>0</v>
      </c>
      <c r="S15" s="3">
        <v>0</v>
      </c>
      <c r="T15" s="3" t="s">
        <v>407</v>
      </c>
      <c r="U15" s="3">
        <v>0</v>
      </c>
      <c r="V15" s="3">
        <v>0</v>
      </c>
      <c r="W15" s="3">
        <v>0</v>
      </c>
      <c r="X15" s="3">
        <v>0</v>
      </c>
      <c r="Y15" s="3">
        <v>0</v>
      </c>
      <c r="Z15" s="3">
        <v>0</v>
      </c>
      <c r="AA15" s="3">
        <v>1</v>
      </c>
      <c r="AB15" s="3">
        <v>0</v>
      </c>
      <c r="AC15" s="3" t="s">
        <v>33</v>
      </c>
      <c r="AD15" s="18" t="s">
        <v>460</v>
      </c>
      <c r="AH15" s="20" t="s">
        <v>235</v>
      </c>
    </row>
    <row r="17" spans="1:34" ht="266">
      <c r="A17" s="3" t="s">
        <v>408</v>
      </c>
      <c r="B17" s="3" t="s">
        <v>409</v>
      </c>
      <c r="C17" s="3" t="s">
        <v>41</v>
      </c>
      <c r="D17" s="3">
        <v>2</v>
      </c>
      <c r="F17" s="3" t="s">
        <v>42</v>
      </c>
      <c r="G17" s="3">
        <v>2008</v>
      </c>
      <c r="H17" s="3">
        <v>2030</v>
      </c>
      <c r="I17" s="3">
        <v>2030</v>
      </c>
      <c r="J17" s="3"/>
      <c r="K17" s="3"/>
      <c r="L17" s="3"/>
      <c r="M17" s="3"/>
      <c r="N17" s="1" t="s">
        <v>410</v>
      </c>
      <c r="O17" s="3" t="s">
        <v>411</v>
      </c>
      <c r="P17" s="3">
        <v>1</v>
      </c>
      <c r="Q17" s="3">
        <v>1</v>
      </c>
      <c r="R17" s="3">
        <v>1</v>
      </c>
      <c r="S17" s="3">
        <v>0</v>
      </c>
      <c r="T17" s="3" t="s">
        <v>412</v>
      </c>
      <c r="U17" s="3">
        <v>0</v>
      </c>
      <c r="V17" s="3">
        <v>1</v>
      </c>
      <c r="W17" s="3">
        <v>1</v>
      </c>
      <c r="X17" s="3">
        <v>1</v>
      </c>
      <c r="Y17" s="3">
        <v>0</v>
      </c>
      <c r="Z17" s="3">
        <v>0</v>
      </c>
      <c r="AA17" s="3">
        <v>0</v>
      </c>
      <c r="AB17" s="3">
        <v>0</v>
      </c>
      <c r="AC17" s="3" t="s">
        <v>33</v>
      </c>
      <c r="AD17" s="18" t="s">
        <v>460</v>
      </c>
      <c r="AH17" s="20" t="s">
        <v>235</v>
      </c>
    </row>
    <row r="18" spans="1:34" ht="98">
      <c r="A18" s="3" t="s">
        <v>233</v>
      </c>
      <c r="B18" s="3" t="s">
        <v>246</v>
      </c>
      <c r="C18" s="3" t="s">
        <v>41</v>
      </c>
      <c r="D18" s="3">
        <v>2</v>
      </c>
      <c r="F18" s="3" t="s">
        <v>42</v>
      </c>
      <c r="G18" s="3">
        <v>2010</v>
      </c>
      <c r="H18" s="3" t="s">
        <v>247</v>
      </c>
      <c r="I18" s="3">
        <v>2029</v>
      </c>
      <c r="J18" s="3"/>
      <c r="K18" s="3">
        <v>62</v>
      </c>
      <c r="L18" s="3">
        <v>2028</v>
      </c>
      <c r="M18" s="3" t="b">
        <v>0</v>
      </c>
      <c r="N18" s="1" t="s">
        <v>248</v>
      </c>
      <c r="O18" s="3" t="s">
        <v>14</v>
      </c>
      <c r="P18" s="3">
        <v>1</v>
      </c>
      <c r="Q18" s="3">
        <v>0</v>
      </c>
      <c r="R18" s="3">
        <v>0</v>
      </c>
      <c r="S18" s="3">
        <v>0</v>
      </c>
      <c r="T18" s="3" t="s">
        <v>25</v>
      </c>
      <c r="U18" s="3">
        <v>0</v>
      </c>
      <c r="V18" s="3">
        <v>0</v>
      </c>
      <c r="W18" s="3">
        <v>0</v>
      </c>
      <c r="X18" s="3">
        <v>0</v>
      </c>
      <c r="Y18" s="3">
        <v>0</v>
      </c>
      <c r="Z18" s="3">
        <v>0</v>
      </c>
      <c r="AA18" s="3">
        <v>1</v>
      </c>
      <c r="AB18" s="3">
        <v>0</v>
      </c>
      <c r="AC18" s="3" t="s">
        <v>33</v>
      </c>
      <c r="AH18" s="20"/>
    </row>
    <row r="19" spans="1:34" ht="42">
      <c r="A19" s="3" t="s">
        <v>120</v>
      </c>
      <c r="B19" s="3" t="s">
        <v>121</v>
      </c>
      <c r="C19" s="3" t="s">
        <v>35</v>
      </c>
      <c r="D19" s="3"/>
      <c r="F19" s="3" t="s">
        <v>36</v>
      </c>
      <c r="G19" s="3">
        <v>1998</v>
      </c>
      <c r="H19" s="3" t="s">
        <v>123</v>
      </c>
      <c r="I19" s="3">
        <v>2201</v>
      </c>
      <c r="J19" s="3"/>
      <c r="K19" s="3">
        <v>61</v>
      </c>
      <c r="L19" s="3">
        <v>2017</v>
      </c>
      <c r="M19" s="3" t="b">
        <v>0</v>
      </c>
      <c r="N19" s="1" t="s">
        <v>124</v>
      </c>
      <c r="O19" s="3" t="s">
        <v>14</v>
      </c>
      <c r="P19" s="3">
        <v>1</v>
      </c>
      <c r="Q19" s="3">
        <v>0</v>
      </c>
      <c r="R19" s="3">
        <v>0</v>
      </c>
      <c r="S19" s="3">
        <v>0</v>
      </c>
      <c r="T19" s="3" t="s">
        <v>23</v>
      </c>
      <c r="U19" s="3">
        <v>0</v>
      </c>
      <c r="V19" s="3">
        <v>0</v>
      </c>
      <c r="W19" s="3">
        <v>0</v>
      </c>
      <c r="X19" s="3">
        <v>0</v>
      </c>
      <c r="Y19" s="3">
        <v>1</v>
      </c>
      <c r="Z19" s="3">
        <v>0</v>
      </c>
      <c r="AA19" s="3">
        <v>0</v>
      </c>
      <c r="AB19" s="3">
        <v>0</v>
      </c>
      <c r="AC19" s="3" t="s">
        <v>33</v>
      </c>
      <c r="AD19" s="18" t="s">
        <v>460</v>
      </c>
      <c r="AH19" s="20" t="s">
        <v>122</v>
      </c>
    </row>
    <row r="20" spans="1:34" ht="168" customHeight="1">
      <c r="A20" s="3" t="s">
        <v>439</v>
      </c>
      <c r="B20" s="3" t="s">
        <v>440</v>
      </c>
      <c r="C20" s="3"/>
      <c r="D20" s="3"/>
      <c r="F20" s="3" t="s">
        <v>442</v>
      </c>
      <c r="G20" s="3">
        <v>1973</v>
      </c>
      <c r="H20" s="1" t="s">
        <v>443</v>
      </c>
      <c r="I20" s="3">
        <v>2023</v>
      </c>
      <c r="J20" s="3"/>
      <c r="K20" s="3"/>
      <c r="L20" s="3"/>
      <c r="M20" s="3"/>
      <c r="N20" s="1" t="s">
        <v>444</v>
      </c>
      <c r="O20" s="3" t="s">
        <v>14</v>
      </c>
      <c r="P20" s="3">
        <v>1</v>
      </c>
      <c r="Q20" s="3">
        <v>0</v>
      </c>
      <c r="R20" s="3">
        <v>0</v>
      </c>
      <c r="S20" s="3">
        <v>0</v>
      </c>
      <c r="T20" s="3" t="s">
        <v>445</v>
      </c>
      <c r="U20" s="3">
        <v>0</v>
      </c>
      <c r="V20" s="3">
        <v>0</v>
      </c>
      <c r="W20" s="3">
        <v>0</v>
      </c>
      <c r="X20" s="3">
        <v>0</v>
      </c>
      <c r="Y20" s="3">
        <v>1</v>
      </c>
      <c r="Z20" s="3">
        <v>0</v>
      </c>
      <c r="AA20" s="3">
        <v>0</v>
      </c>
      <c r="AB20" s="3">
        <v>0</v>
      </c>
      <c r="AC20" s="3" t="s">
        <v>33</v>
      </c>
      <c r="AH20" s="20" t="s">
        <v>441</v>
      </c>
    </row>
    <row r="21" spans="1:34" ht="73">
      <c r="A21" s="3" t="s">
        <v>106</v>
      </c>
      <c r="B21" s="5" t="s">
        <v>107</v>
      </c>
      <c r="C21" s="3" t="s">
        <v>103</v>
      </c>
      <c r="D21" s="3">
        <v>2</v>
      </c>
      <c r="F21" s="3" t="s">
        <v>109</v>
      </c>
      <c r="G21" s="3">
        <v>2008</v>
      </c>
      <c r="H21" s="3" t="s">
        <v>110</v>
      </c>
      <c r="I21" s="3">
        <v>2042</v>
      </c>
      <c r="J21" s="3"/>
      <c r="K21" s="3"/>
      <c r="L21" s="3"/>
      <c r="M21" s="3"/>
      <c r="N21" s="1" t="s">
        <v>111</v>
      </c>
      <c r="O21" s="3" t="s">
        <v>14</v>
      </c>
      <c r="P21" s="3">
        <v>1</v>
      </c>
      <c r="Q21" s="3">
        <v>0</v>
      </c>
      <c r="R21" s="3">
        <v>0</v>
      </c>
      <c r="S21" s="3">
        <v>0</v>
      </c>
      <c r="T21" s="3" t="s">
        <v>112</v>
      </c>
      <c r="U21" s="3">
        <v>0</v>
      </c>
      <c r="V21" s="3">
        <v>0</v>
      </c>
      <c r="W21" s="3">
        <v>0</v>
      </c>
      <c r="X21" s="3">
        <v>0</v>
      </c>
      <c r="Y21" s="3">
        <v>1</v>
      </c>
      <c r="Z21" s="3">
        <v>0</v>
      </c>
      <c r="AA21" s="3">
        <v>0</v>
      </c>
      <c r="AB21" s="3">
        <v>0</v>
      </c>
      <c r="AC21" s="3" t="s">
        <v>33</v>
      </c>
      <c r="AD21" s="18" t="s">
        <v>471</v>
      </c>
      <c r="AH21" s="21" t="s">
        <v>108</v>
      </c>
    </row>
    <row r="22" spans="1:34" ht="27.75" customHeight="1">
      <c r="A22" s="3" t="s">
        <v>164</v>
      </c>
      <c r="B22" s="3" t="s">
        <v>107</v>
      </c>
      <c r="C22" s="3" t="s">
        <v>103</v>
      </c>
      <c r="D22" s="3">
        <v>2</v>
      </c>
      <c r="F22" s="3" t="s">
        <v>109</v>
      </c>
      <c r="G22" s="3">
        <v>2008</v>
      </c>
      <c r="H22" s="3" t="s">
        <v>110</v>
      </c>
      <c r="I22" s="3">
        <v>2042</v>
      </c>
      <c r="J22" s="3"/>
      <c r="K22" s="3">
        <v>49</v>
      </c>
      <c r="L22" s="3">
        <v>2039</v>
      </c>
      <c r="M22" s="3" t="b">
        <v>0</v>
      </c>
      <c r="N22" s="1" t="s">
        <v>111</v>
      </c>
      <c r="O22" s="3" t="s">
        <v>14</v>
      </c>
      <c r="P22" s="3">
        <v>1</v>
      </c>
      <c r="Q22" s="3">
        <v>0</v>
      </c>
      <c r="R22" s="3">
        <v>0</v>
      </c>
      <c r="S22" s="3">
        <v>0</v>
      </c>
      <c r="T22" s="3" t="s">
        <v>165</v>
      </c>
      <c r="U22" s="3">
        <v>0</v>
      </c>
      <c r="V22" s="3">
        <v>0</v>
      </c>
      <c r="W22" s="3">
        <v>0</v>
      </c>
      <c r="X22" s="3">
        <v>0</v>
      </c>
      <c r="Y22" s="3">
        <v>1</v>
      </c>
      <c r="Z22" s="3">
        <v>0</v>
      </c>
      <c r="AA22" s="3">
        <v>0</v>
      </c>
      <c r="AB22" s="3">
        <v>0</v>
      </c>
      <c r="AC22" s="3" t="s">
        <v>33</v>
      </c>
      <c r="AD22" s="18" t="s">
        <v>471</v>
      </c>
      <c r="AH22" s="20" t="s">
        <v>108</v>
      </c>
    </row>
    <row r="23" spans="1:34" ht="73">
      <c r="A23" s="3" t="s">
        <v>180</v>
      </c>
      <c r="B23" s="3" t="s">
        <v>107</v>
      </c>
      <c r="C23" s="3" t="s">
        <v>103</v>
      </c>
      <c r="D23" s="3">
        <v>2</v>
      </c>
      <c r="F23" s="3" t="s">
        <v>109</v>
      </c>
      <c r="G23" s="3">
        <v>2008</v>
      </c>
      <c r="H23" s="3" t="s">
        <v>110</v>
      </c>
      <c r="I23" s="3">
        <v>2042</v>
      </c>
      <c r="J23" s="3"/>
      <c r="K23" s="3"/>
      <c r="L23" s="3"/>
      <c r="M23" s="3"/>
      <c r="N23" s="1" t="s">
        <v>111</v>
      </c>
      <c r="O23" s="3" t="s">
        <v>14</v>
      </c>
      <c r="P23" s="3">
        <v>1</v>
      </c>
      <c r="Q23" s="3">
        <v>0</v>
      </c>
      <c r="R23" s="3">
        <v>0</v>
      </c>
      <c r="S23" s="3">
        <v>0</v>
      </c>
      <c r="T23" s="3" t="s">
        <v>181</v>
      </c>
      <c r="U23" s="3">
        <v>0</v>
      </c>
      <c r="V23" s="3">
        <v>0</v>
      </c>
      <c r="W23" s="3">
        <v>0</v>
      </c>
      <c r="X23" s="3">
        <v>0</v>
      </c>
      <c r="Y23" s="3">
        <v>0</v>
      </c>
      <c r="Z23" s="3">
        <v>1</v>
      </c>
      <c r="AA23" s="3">
        <v>0</v>
      </c>
      <c r="AB23" s="3">
        <v>0</v>
      </c>
      <c r="AC23" s="3" t="s">
        <v>33</v>
      </c>
      <c r="AD23" s="18" t="s">
        <v>471</v>
      </c>
      <c r="AH23" s="20" t="s">
        <v>108</v>
      </c>
    </row>
    <row r="24" spans="1:34" ht="80" customHeight="1">
      <c r="A24" s="3" t="s">
        <v>65</v>
      </c>
      <c r="B24" s="3" t="s">
        <v>66</v>
      </c>
      <c r="C24" s="3" t="s">
        <v>41</v>
      </c>
      <c r="D24" s="3">
        <v>1</v>
      </c>
      <c r="F24" s="3" t="s">
        <v>31</v>
      </c>
      <c r="G24" s="3">
        <v>1998</v>
      </c>
      <c r="H24" s="3" t="s">
        <v>68</v>
      </c>
      <c r="I24" s="3">
        <v>2029</v>
      </c>
      <c r="J24" s="3"/>
      <c r="K24" s="3"/>
      <c r="L24" s="3">
        <v>25</v>
      </c>
      <c r="M24" s="3">
        <v>2053</v>
      </c>
      <c r="N24" s="3" t="b">
        <v>1</v>
      </c>
      <c r="O24" s="1" t="s">
        <v>69</v>
      </c>
      <c r="P24" s="3" t="s">
        <v>70</v>
      </c>
      <c r="Q24" s="3">
        <v>1</v>
      </c>
      <c r="R24" s="3">
        <v>1</v>
      </c>
      <c r="S24" s="3">
        <v>0</v>
      </c>
      <c r="T24" s="3">
        <v>0</v>
      </c>
      <c r="U24" s="3" t="s">
        <v>71</v>
      </c>
      <c r="V24" s="3">
        <v>0</v>
      </c>
      <c r="W24" s="3">
        <v>1</v>
      </c>
      <c r="X24" s="3">
        <v>1</v>
      </c>
      <c r="Y24" s="3">
        <v>0</v>
      </c>
      <c r="Z24" s="3">
        <v>1</v>
      </c>
      <c r="AA24" s="3">
        <v>0</v>
      </c>
      <c r="AB24" s="3">
        <v>0</v>
      </c>
      <c r="AC24" s="3">
        <v>0</v>
      </c>
      <c r="AE24" s="21" t="s">
        <v>475</v>
      </c>
      <c r="AH24" s="20" t="s">
        <v>67</v>
      </c>
    </row>
    <row r="25" spans="1:34" ht="84" customHeight="1">
      <c r="A25" s="3" t="s">
        <v>125</v>
      </c>
      <c r="B25" s="3" t="s">
        <v>132</v>
      </c>
      <c r="C25" s="3" t="s">
        <v>46</v>
      </c>
      <c r="D25" s="3"/>
      <c r="F25" s="3" t="s">
        <v>31</v>
      </c>
      <c r="G25" s="3">
        <v>1989</v>
      </c>
      <c r="H25" s="3" t="s">
        <v>133</v>
      </c>
      <c r="I25" s="3">
        <v>2019</v>
      </c>
      <c r="J25" s="3"/>
      <c r="K25" s="3"/>
      <c r="L25" s="3">
        <v>42</v>
      </c>
      <c r="M25" s="3">
        <v>2027</v>
      </c>
      <c r="N25" s="3" t="b">
        <v>1</v>
      </c>
      <c r="O25" s="1" t="s">
        <v>134</v>
      </c>
      <c r="P25" s="3" t="s">
        <v>135</v>
      </c>
      <c r="Q25" s="3">
        <v>1</v>
      </c>
      <c r="R25" s="3">
        <v>0</v>
      </c>
      <c r="S25" s="3">
        <v>0</v>
      </c>
      <c r="T25" s="3">
        <v>1</v>
      </c>
      <c r="U25" s="3" t="s">
        <v>136</v>
      </c>
      <c r="V25" s="3">
        <v>0</v>
      </c>
      <c r="W25" s="3">
        <v>1</v>
      </c>
      <c r="X25" s="3">
        <v>1</v>
      </c>
      <c r="Y25" s="3">
        <v>0</v>
      </c>
      <c r="Z25" s="3">
        <v>1</v>
      </c>
      <c r="AA25" s="3">
        <v>0</v>
      </c>
      <c r="AB25" s="3">
        <v>0</v>
      </c>
      <c r="AC25" s="3">
        <v>0</v>
      </c>
      <c r="AD25" s="20" t="s">
        <v>33</v>
      </c>
      <c r="AE25" s="18" t="s">
        <v>487</v>
      </c>
      <c r="AH25" s="20" t="s">
        <v>127</v>
      </c>
    </row>
    <row r="26" spans="1:34" ht="13.5" customHeight="1">
      <c r="A26" s="3" t="s">
        <v>125</v>
      </c>
      <c r="B26" s="3" t="s">
        <v>126</v>
      </c>
      <c r="C26" s="3" t="s">
        <v>46</v>
      </c>
      <c r="D26" s="3">
        <v>0</v>
      </c>
      <c r="F26" s="3" t="s">
        <v>31</v>
      </c>
      <c r="G26" s="3">
        <v>1990</v>
      </c>
      <c r="H26" s="3" t="s">
        <v>128</v>
      </c>
      <c r="I26" s="3">
        <v>2035</v>
      </c>
      <c r="J26" s="3"/>
      <c r="K26" s="3"/>
      <c r="L26" s="3">
        <v>43</v>
      </c>
      <c r="M26" s="3">
        <v>2027</v>
      </c>
      <c r="N26" s="3" t="b">
        <v>0</v>
      </c>
      <c r="O26" s="1" t="s">
        <v>129</v>
      </c>
      <c r="P26" s="3" t="s">
        <v>130</v>
      </c>
      <c r="Q26" s="3">
        <v>1</v>
      </c>
      <c r="R26" s="3">
        <v>1</v>
      </c>
      <c r="S26" s="3">
        <v>0</v>
      </c>
      <c r="T26" s="3">
        <v>1</v>
      </c>
      <c r="U26" s="3" t="s">
        <v>131</v>
      </c>
      <c r="V26" s="3">
        <v>0</v>
      </c>
      <c r="W26" s="3">
        <v>0</v>
      </c>
      <c r="X26" s="3">
        <v>1</v>
      </c>
      <c r="Y26" s="3">
        <v>1</v>
      </c>
      <c r="Z26" s="3">
        <v>1</v>
      </c>
      <c r="AA26" s="3">
        <v>0</v>
      </c>
      <c r="AB26" s="3">
        <v>0</v>
      </c>
      <c r="AC26" s="3">
        <v>0</v>
      </c>
      <c r="AD26" s="20" t="s">
        <v>33</v>
      </c>
      <c r="AE26" s="18" t="s">
        <v>488</v>
      </c>
      <c r="AH26" s="20" t="s">
        <v>127</v>
      </c>
    </row>
    <row r="27" spans="1:34" ht="409">
      <c r="A27" s="3" t="s">
        <v>168</v>
      </c>
      <c r="B27" s="3" t="s">
        <v>169</v>
      </c>
      <c r="C27" s="3" t="s">
        <v>103</v>
      </c>
      <c r="D27" s="3">
        <v>1</v>
      </c>
      <c r="F27" s="3" t="s">
        <v>31</v>
      </c>
      <c r="G27" s="3">
        <v>1965</v>
      </c>
      <c r="H27" s="3" t="s">
        <v>171</v>
      </c>
      <c r="I27" s="3">
        <v>1999</v>
      </c>
      <c r="J27" s="3"/>
      <c r="K27" s="3"/>
      <c r="L27" s="3">
        <v>49</v>
      </c>
      <c r="M27" s="3">
        <v>1996</v>
      </c>
      <c r="N27" s="3" t="b">
        <v>0</v>
      </c>
      <c r="O27" s="1" t="s">
        <v>172</v>
      </c>
      <c r="P27" s="3" t="s">
        <v>173</v>
      </c>
      <c r="Q27" s="3">
        <v>1</v>
      </c>
      <c r="R27" s="3">
        <v>1</v>
      </c>
      <c r="S27" s="3">
        <v>1</v>
      </c>
      <c r="T27" s="3">
        <v>1</v>
      </c>
      <c r="U27" s="3" t="s">
        <v>174</v>
      </c>
      <c r="V27" s="3">
        <v>0</v>
      </c>
      <c r="W27" s="3">
        <v>0</v>
      </c>
      <c r="X27" s="3">
        <v>1</v>
      </c>
      <c r="Y27" s="3">
        <v>1</v>
      </c>
      <c r="Z27" s="3">
        <v>1</v>
      </c>
      <c r="AA27" s="3">
        <v>0</v>
      </c>
      <c r="AB27" s="3">
        <v>0</v>
      </c>
      <c r="AC27" s="3">
        <v>0</v>
      </c>
      <c r="AD27" s="20" t="s">
        <v>33</v>
      </c>
      <c r="AE27" s="18" t="s">
        <v>525</v>
      </c>
      <c r="AH27" s="20" t="s">
        <v>170</v>
      </c>
    </row>
    <row r="28" spans="1:34" ht="111.75" customHeight="1">
      <c r="A28" s="3" t="s">
        <v>185</v>
      </c>
      <c r="B28" s="3" t="s">
        <v>189</v>
      </c>
      <c r="C28" s="3" t="s">
        <v>41</v>
      </c>
      <c r="D28" s="3">
        <v>1</v>
      </c>
      <c r="F28" s="3" t="s">
        <v>190</v>
      </c>
      <c r="G28" s="3">
        <v>2011</v>
      </c>
      <c r="H28" s="1" t="s">
        <v>191</v>
      </c>
      <c r="I28" s="3">
        <v>2035</v>
      </c>
      <c r="J28" s="3"/>
      <c r="K28" s="3"/>
      <c r="L28" s="3"/>
      <c r="M28" s="3"/>
      <c r="N28" s="3"/>
      <c r="O28" s="1" t="s">
        <v>192</v>
      </c>
      <c r="P28" s="3" t="s">
        <v>193</v>
      </c>
      <c r="Q28" s="3">
        <v>1</v>
      </c>
      <c r="R28" s="3">
        <v>1</v>
      </c>
      <c r="S28" s="3">
        <v>0</v>
      </c>
      <c r="T28" s="3">
        <v>1</v>
      </c>
      <c r="U28" s="3" t="s">
        <v>194</v>
      </c>
      <c r="V28" s="3">
        <v>0</v>
      </c>
      <c r="W28" s="3">
        <v>1</v>
      </c>
      <c r="X28" s="3">
        <v>1</v>
      </c>
      <c r="Y28" s="3">
        <v>1</v>
      </c>
      <c r="Z28" s="3">
        <v>1</v>
      </c>
      <c r="AA28" s="3">
        <v>0</v>
      </c>
      <c r="AB28" s="3">
        <v>0</v>
      </c>
      <c r="AC28" s="3">
        <v>0</v>
      </c>
      <c r="AD28" s="20" t="s">
        <v>33</v>
      </c>
      <c r="AE28" s="18" t="s">
        <v>527</v>
      </c>
      <c r="AH28" s="20" t="s">
        <v>186</v>
      </c>
    </row>
    <row r="29" spans="1:34" ht="27.75" customHeight="1">
      <c r="A29" s="3" t="s">
        <v>233</v>
      </c>
      <c r="B29" s="3" t="s">
        <v>239</v>
      </c>
      <c r="C29" s="3" t="s">
        <v>41</v>
      </c>
      <c r="D29" s="3">
        <v>2</v>
      </c>
      <c r="F29" s="3" t="s">
        <v>42</v>
      </c>
      <c r="G29" s="3">
        <v>1999</v>
      </c>
      <c r="H29" s="3" t="s">
        <v>240</v>
      </c>
      <c r="I29" s="3">
        <v>2030</v>
      </c>
      <c r="J29" s="3"/>
      <c r="K29" s="3"/>
      <c r="L29" s="3">
        <v>51</v>
      </c>
      <c r="M29" s="3">
        <v>2028</v>
      </c>
      <c r="N29" s="3" t="b">
        <v>0</v>
      </c>
      <c r="O29" s="11"/>
      <c r="P29" s="3" t="s">
        <v>14</v>
      </c>
      <c r="Q29" s="3">
        <v>1</v>
      </c>
      <c r="R29" s="3">
        <v>0</v>
      </c>
      <c r="S29" s="3">
        <v>0</v>
      </c>
      <c r="T29" s="3">
        <v>0</v>
      </c>
      <c r="U29" s="3" t="s">
        <v>25</v>
      </c>
      <c r="V29" s="3">
        <v>0</v>
      </c>
      <c r="W29" s="3">
        <v>0</v>
      </c>
      <c r="X29" s="3">
        <v>0</v>
      </c>
      <c r="Y29" s="3">
        <v>0</v>
      </c>
      <c r="Z29" s="3">
        <v>0</v>
      </c>
      <c r="AA29" s="3">
        <v>0</v>
      </c>
      <c r="AB29" s="3">
        <v>1</v>
      </c>
      <c r="AC29" s="3">
        <v>0</v>
      </c>
      <c r="AD29" s="20" t="s">
        <v>33</v>
      </c>
      <c r="AE29" s="18" t="s">
        <v>467</v>
      </c>
      <c r="AH29" s="20"/>
    </row>
    <row r="30" spans="1:34" ht="69.75" customHeight="1">
      <c r="A30" s="3" t="s">
        <v>249</v>
      </c>
      <c r="B30" s="3" t="s">
        <v>250</v>
      </c>
      <c r="C30" s="3" t="s">
        <v>103</v>
      </c>
      <c r="D30" s="3">
        <v>1</v>
      </c>
      <c r="F30" s="3" t="s">
        <v>47</v>
      </c>
      <c r="G30" s="3">
        <v>1962</v>
      </c>
      <c r="H30" s="3" t="s">
        <v>251</v>
      </c>
      <c r="I30" s="3">
        <v>1972</v>
      </c>
      <c r="J30" s="3"/>
      <c r="K30" s="3"/>
      <c r="L30" s="3">
        <v>29</v>
      </c>
      <c r="M30" s="3">
        <v>2013</v>
      </c>
      <c r="N30" s="3" t="b">
        <v>1</v>
      </c>
      <c r="O30" s="1" t="s">
        <v>252</v>
      </c>
      <c r="P30" s="3" t="s">
        <v>253</v>
      </c>
      <c r="Q30" s="3">
        <v>1</v>
      </c>
      <c r="R30" s="3">
        <v>0</v>
      </c>
      <c r="S30" s="3">
        <v>1</v>
      </c>
      <c r="T30" s="3">
        <v>0</v>
      </c>
      <c r="U30" s="3" t="s">
        <v>254</v>
      </c>
      <c r="V30" s="3">
        <v>0</v>
      </c>
      <c r="W30" s="3">
        <v>0</v>
      </c>
      <c r="X30" s="3">
        <v>1</v>
      </c>
      <c r="Y30" s="3">
        <v>1</v>
      </c>
      <c r="Z30" s="3">
        <v>0</v>
      </c>
      <c r="AA30" s="3">
        <v>0</v>
      </c>
      <c r="AB30" s="3">
        <v>0</v>
      </c>
      <c r="AC30" s="3">
        <v>0</v>
      </c>
      <c r="AD30" s="20" t="s">
        <v>33</v>
      </c>
      <c r="AE30" s="18" t="s">
        <v>537</v>
      </c>
      <c r="AH30" s="20"/>
    </row>
    <row r="31" spans="1:34" ht="308">
      <c r="A31" s="3" t="s">
        <v>274</v>
      </c>
      <c r="B31" s="3" t="s">
        <v>284</v>
      </c>
      <c r="C31" s="3"/>
      <c r="D31" s="3"/>
      <c r="F31" s="3" t="s">
        <v>31</v>
      </c>
      <c r="G31" s="3">
        <v>1998</v>
      </c>
      <c r="H31" s="3" t="s">
        <v>285</v>
      </c>
      <c r="I31" s="3">
        <v>2025</v>
      </c>
      <c r="J31" s="3"/>
      <c r="K31" s="5" t="s">
        <v>542</v>
      </c>
      <c r="L31" s="3">
        <v>50</v>
      </c>
      <c r="M31" s="3">
        <v>2028</v>
      </c>
      <c r="N31" s="3" t="b">
        <v>1</v>
      </c>
      <c r="O31" s="1" t="s">
        <v>286</v>
      </c>
      <c r="P31" s="3" t="s">
        <v>14</v>
      </c>
      <c r="Q31" s="3">
        <v>1</v>
      </c>
      <c r="R31" s="3">
        <v>0</v>
      </c>
      <c r="S31" s="3">
        <v>0</v>
      </c>
      <c r="T31" s="3">
        <v>0</v>
      </c>
      <c r="U31" s="3" t="s">
        <v>287</v>
      </c>
      <c r="V31" s="3">
        <v>0</v>
      </c>
      <c r="W31" s="3">
        <v>1</v>
      </c>
      <c r="X31" s="3">
        <v>1</v>
      </c>
      <c r="Y31" s="3">
        <v>0</v>
      </c>
      <c r="Z31" s="3">
        <v>0</v>
      </c>
      <c r="AA31" s="3">
        <v>0</v>
      </c>
      <c r="AB31" s="3">
        <v>0</v>
      </c>
      <c r="AC31" s="3">
        <v>0</v>
      </c>
      <c r="AD31" s="20" t="s">
        <v>33</v>
      </c>
      <c r="AH31" s="20"/>
    </row>
    <row r="32" spans="1:34" ht="42" customHeight="1">
      <c r="A32" s="3" t="s">
        <v>274</v>
      </c>
      <c r="B32" s="3" t="s">
        <v>280</v>
      </c>
      <c r="C32" s="3" t="s">
        <v>261</v>
      </c>
      <c r="D32" s="3">
        <v>2</v>
      </c>
      <c r="F32" s="3" t="s">
        <v>47</v>
      </c>
      <c r="G32" s="3">
        <v>1999</v>
      </c>
      <c r="H32" s="3" t="s">
        <v>281</v>
      </c>
      <c r="I32" s="3">
        <v>2040</v>
      </c>
      <c r="J32" s="3"/>
      <c r="K32" s="3"/>
      <c r="L32" s="3">
        <v>51</v>
      </c>
      <c r="M32" s="3">
        <v>2028</v>
      </c>
      <c r="N32" s="3" t="b">
        <v>0</v>
      </c>
      <c r="O32" s="11"/>
      <c r="P32" s="3" t="s">
        <v>282</v>
      </c>
      <c r="Q32" s="3">
        <v>1</v>
      </c>
      <c r="R32" s="3">
        <v>1</v>
      </c>
      <c r="S32" s="3">
        <v>0</v>
      </c>
      <c r="T32" s="3">
        <v>1</v>
      </c>
      <c r="U32" s="3" t="s">
        <v>283</v>
      </c>
      <c r="V32" s="3">
        <v>0</v>
      </c>
      <c r="W32" s="3">
        <v>1</v>
      </c>
      <c r="X32" s="3">
        <v>1</v>
      </c>
      <c r="Y32" s="3">
        <v>0</v>
      </c>
      <c r="Z32" s="3">
        <v>1</v>
      </c>
      <c r="AA32" s="3">
        <v>0</v>
      </c>
      <c r="AB32" s="3">
        <v>0</v>
      </c>
      <c r="AC32" s="3">
        <v>0</v>
      </c>
      <c r="AD32" s="20" t="s">
        <v>33</v>
      </c>
      <c r="AH32" s="20"/>
    </row>
    <row r="33" spans="1:34" ht="42" customHeight="1">
      <c r="A33" s="3" t="s">
        <v>274</v>
      </c>
      <c r="B33" s="3" t="s">
        <v>288</v>
      </c>
      <c r="C33" s="3" t="s">
        <v>261</v>
      </c>
      <c r="D33" s="3">
        <v>2</v>
      </c>
      <c r="F33" s="3" t="s">
        <v>47</v>
      </c>
      <c r="G33" s="3">
        <v>1990</v>
      </c>
      <c r="H33" s="3" t="s">
        <v>289</v>
      </c>
      <c r="I33" s="3">
        <v>2010</v>
      </c>
      <c r="J33" s="3"/>
      <c r="K33" s="3"/>
      <c r="L33" s="3">
        <v>42</v>
      </c>
      <c r="M33" s="3">
        <v>2028</v>
      </c>
      <c r="N33" s="3" t="b">
        <v>1</v>
      </c>
      <c r="O33" s="11"/>
      <c r="P33" s="3" t="s">
        <v>290</v>
      </c>
      <c r="Q33" s="3">
        <v>1</v>
      </c>
      <c r="R33" s="3">
        <v>1</v>
      </c>
      <c r="S33" s="3">
        <v>0</v>
      </c>
      <c r="T33" s="3">
        <v>1</v>
      </c>
      <c r="U33" s="3" t="s">
        <v>291</v>
      </c>
      <c r="V33" s="3">
        <v>0</v>
      </c>
      <c r="W33" s="3">
        <v>1</v>
      </c>
      <c r="X33" s="3">
        <v>0</v>
      </c>
      <c r="Y33" s="3">
        <v>0</v>
      </c>
      <c r="Z33" s="3">
        <v>1</v>
      </c>
      <c r="AA33" s="3">
        <v>0</v>
      </c>
      <c r="AB33" s="3">
        <v>0</v>
      </c>
      <c r="AC33" s="3">
        <v>0</v>
      </c>
      <c r="AD33" s="20" t="s">
        <v>33</v>
      </c>
      <c r="AH33" s="20"/>
    </row>
    <row r="34" spans="1:34" ht="97.5" customHeight="1">
      <c r="A34" s="3" t="s">
        <v>300</v>
      </c>
      <c r="B34" s="3" t="s">
        <v>304</v>
      </c>
      <c r="C34" s="3" t="s">
        <v>35</v>
      </c>
      <c r="D34" s="3"/>
      <c r="F34" s="3" t="s">
        <v>47</v>
      </c>
      <c r="G34" s="3">
        <v>2009</v>
      </c>
      <c r="H34" s="3" t="s">
        <v>305</v>
      </c>
      <c r="I34" s="3">
        <v>2055</v>
      </c>
      <c r="J34" s="3"/>
      <c r="K34" s="5" t="s">
        <v>540</v>
      </c>
      <c r="L34" s="3"/>
      <c r="M34" s="3"/>
      <c r="N34" s="3"/>
      <c r="O34" s="1" t="s">
        <v>306</v>
      </c>
      <c r="P34" s="3" t="s">
        <v>14</v>
      </c>
      <c r="Q34" s="3">
        <v>1</v>
      </c>
      <c r="R34" s="3">
        <v>0</v>
      </c>
      <c r="S34" s="3">
        <v>0</v>
      </c>
      <c r="T34" s="3">
        <v>0</v>
      </c>
      <c r="U34" s="3" t="s">
        <v>307</v>
      </c>
      <c r="V34" s="3">
        <v>0</v>
      </c>
      <c r="W34" s="3">
        <v>0</v>
      </c>
      <c r="X34" s="3">
        <v>0</v>
      </c>
      <c r="Y34" s="3">
        <v>0</v>
      </c>
      <c r="Z34" s="3">
        <v>1</v>
      </c>
      <c r="AA34" s="3">
        <v>0</v>
      </c>
      <c r="AB34" s="3">
        <v>0</v>
      </c>
      <c r="AC34" s="3">
        <v>0</v>
      </c>
      <c r="AD34" s="20" t="s">
        <v>33</v>
      </c>
      <c r="AE34" s="18" t="s">
        <v>550</v>
      </c>
      <c r="AH34" s="20" t="s">
        <v>301</v>
      </c>
    </row>
    <row r="35" spans="1:34" ht="409">
      <c r="A35" s="3" t="s">
        <v>351</v>
      </c>
      <c r="B35" s="3" t="s">
        <v>355</v>
      </c>
      <c r="C35" s="3" t="s">
        <v>46</v>
      </c>
      <c r="D35" s="3">
        <v>2</v>
      </c>
      <c r="F35" s="3" t="s">
        <v>328</v>
      </c>
      <c r="G35" s="3">
        <v>2006</v>
      </c>
      <c r="H35" s="3" t="s">
        <v>357</v>
      </c>
      <c r="I35" s="3">
        <v>2025</v>
      </c>
      <c r="J35" s="3"/>
      <c r="K35" s="3"/>
      <c r="L35" s="3">
        <v>43</v>
      </c>
      <c r="M35" s="3">
        <v>2043</v>
      </c>
      <c r="N35" s="3" t="b">
        <v>1</v>
      </c>
      <c r="O35" s="1" t="s">
        <v>358</v>
      </c>
      <c r="P35" s="3" t="s">
        <v>14</v>
      </c>
      <c r="Q35" s="3">
        <v>1</v>
      </c>
      <c r="R35" s="3">
        <v>0</v>
      </c>
      <c r="S35" s="3">
        <v>0</v>
      </c>
      <c r="T35" s="3">
        <v>0</v>
      </c>
      <c r="U35" s="3" t="s">
        <v>359</v>
      </c>
      <c r="V35" s="3">
        <v>0</v>
      </c>
      <c r="W35" s="3">
        <v>1</v>
      </c>
      <c r="X35" s="3">
        <v>1</v>
      </c>
      <c r="Y35" s="3">
        <v>0</v>
      </c>
      <c r="Z35" s="3">
        <v>1</v>
      </c>
      <c r="AA35" s="3">
        <v>0</v>
      </c>
      <c r="AB35" s="3">
        <v>0</v>
      </c>
      <c r="AC35" s="3">
        <v>0</v>
      </c>
      <c r="AD35" s="20" t="s">
        <v>33</v>
      </c>
      <c r="AH35" s="20" t="s">
        <v>356</v>
      </c>
    </row>
    <row r="36" spans="1:34" ht="111.75" customHeight="1">
      <c r="A36" s="3" t="s">
        <v>351</v>
      </c>
      <c r="B36" s="3" t="s">
        <v>352</v>
      </c>
      <c r="C36" s="3" t="s">
        <v>46</v>
      </c>
      <c r="D36" s="3">
        <v>2</v>
      </c>
      <c r="F36" s="3" t="s">
        <v>328</v>
      </c>
      <c r="G36" s="3">
        <v>2003</v>
      </c>
      <c r="H36" s="3" t="s">
        <v>353</v>
      </c>
      <c r="I36" s="3">
        <v>2015</v>
      </c>
      <c r="J36" s="3"/>
      <c r="K36" s="3"/>
      <c r="L36" s="3">
        <v>40</v>
      </c>
      <c r="M36" s="3">
        <v>2043</v>
      </c>
      <c r="N36" s="3" t="b">
        <v>1</v>
      </c>
      <c r="O36" s="1" t="s">
        <v>354</v>
      </c>
      <c r="P36" s="3" t="s">
        <v>14</v>
      </c>
      <c r="Q36" s="3">
        <v>1</v>
      </c>
      <c r="R36" s="3">
        <v>0</v>
      </c>
      <c r="S36" s="3">
        <v>0</v>
      </c>
      <c r="T36" s="3">
        <v>0</v>
      </c>
      <c r="U36" s="3" t="s">
        <v>20</v>
      </c>
      <c r="V36" s="3">
        <v>0</v>
      </c>
      <c r="W36" s="3">
        <v>1</v>
      </c>
      <c r="X36" s="3">
        <v>0</v>
      </c>
      <c r="Y36" s="3">
        <v>0</v>
      </c>
      <c r="Z36" s="3">
        <v>0</v>
      </c>
      <c r="AA36" s="3">
        <v>0</v>
      </c>
      <c r="AB36" s="3">
        <v>0</v>
      </c>
      <c r="AC36" s="3">
        <v>0</v>
      </c>
      <c r="AD36" s="20" t="s">
        <v>33</v>
      </c>
      <c r="AH36" s="20"/>
    </row>
    <row r="37" spans="1:34" ht="42" customHeight="1">
      <c r="A37" s="3" t="s">
        <v>425</v>
      </c>
      <c r="B37" s="3" t="s">
        <v>429</v>
      </c>
      <c r="C37" s="3" t="s">
        <v>41</v>
      </c>
      <c r="D37">
        <v>2</v>
      </c>
      <c r="F37" s="3" t="s">
        <v>42</v>
      </c>
      <c r="G37" s="3">
        <v>2001</v>
      </c>
      <c r="H37" s="3" t="s">
        <v>430</v>
      </c>
      <c r="I37" s="3">
        <v>2018</v>
      </c>
      <c r="J37" s="3"/>
      <c r="K37" s="5" t="s">
        <v>565</v>
      </c>
      <c r="L37" s="3">
        <v>22</v>
      </c>
      <c r="M37" s="3">
        <v>2059</v>
      </c>
      <c r="N37" s="3" t="b">
        <v>1</v>
      </c>
      <c r="O37" s="1" t="s">
        <v>431</v>
      </c>
      <c r="P37" s="3" t="s">
        <v>432</v>
      </c>
      <c r="Q37" s="3">
        <v>1</v>
      </c>
      <c r="R37" s="3">
        <v>0</v>
      </c>
      <c r="S37" s="3">
        <v>0</v>
      </c>
      <c r="T37" s="3">
        <v>0</v>
      </c>
      <c r="U37" s="3" t="s">
        <v>433</v>
      </c>
      <c r="V37" s="3">
        <v>0</v>
      </c>
      <c r="W37" s="3">
        <v>1</v>
      </c>
      <c r="X37" s="3">
        <v>0</v>
      </c>
      <c r="Y37" s="3">
        <v>0</v>
      </c>
      <c r="Z37" s="3">
        <v>0</v>
      </c>
      <c r="AA37" s="3">
        <v>1</v>
      </c>
      <c r="AB37" s="3">
        <v>0</v>
      </c>
      <c r="AC37" s="3">
        <v>0</v>
      </c>
      <c r="AD37" s="20" t="s">
        <v>33</v>
      </c>
      <c r="AE37" s="18" t="s">
        <v>567</v>
      </c>
      <c r="AH37" s="20" t="s">
        <v>208</v>
      </c>
    </row>
    <row r="38" spans="1:34" ht="364">
      <c r="A38" s="3" t="s">
        <v>65</v>
      </c>
      <c r="B38" s="3" t="s">
        <v>75</v>
      </c>
      <c r="C38" s="3"/>
      <c r="D38" s="3"/>
      <c r="F38" s="3" t="s">
        <v>31</v>
      </c>
      <c r="G38" s="3">
        <v>2000</v>
      </c>
      <c r="H38" s="3" t="s">
        <v>76</v>
      </c>
      <c r="I38" s="3">
        <v>2050</v>
      </c>
      <c r="J38" s="3"/>
      <c r="K38" s="3">
        <v>2000</v>
      </c>
      <c r="L38" s="3">
        <v>27</v>
      </c>
      <c r="M38" s="3">
        <v>2053</v>
      </c>
      <c r="N38" s="3" t="b">
        <v>1</v>
      </c>
      <c r="O38" s="1" t="s">
        <v>77</v>
      </c>
      <c r="P38" s="3" t="s">
        <v>78</v>
      </c>
      <c r="Q38" s="3">
        <v>1</v>
      </c>
      <c r="R38" s="3">
        <v>1</v>
      </c>
      <c r="S38" s="3">
        <v>0</v>
      </c>
      <c r="T38" s="3">
        <v>0</v>
      </c>
      <c r="U38" s="3" t="s">
        <v>79</v>
      </c>
      <c r="V38" s="3">
        <v>0</v>
      </c>
      <c r="W38" s="3">
        <v>1</v>
      </c>
      <c r="X38" s="3">
        <v>1</v>
      </c>
      <c r="Y38" s="3">
        <v>0</v>
      </c>
      <c r="Z38" s="3">
        <v>1</v>
      </c>
      <c r="AA38" s="3">
        <v>0</v>
      </c>
      <c r="AB38" s="3">
        <v>0</v>
      </c>
      <c r="AC38" s="3">
        <v>0</v>
      </c>
      <c r="AD38" s="20" t="s">
        <v>33</v>
      </c>
      <c r="AE38" s="18" t="s">
        <v>567</v>
      </c>
      <c r="AH38" s="20"/>
    </row>
    <row r="41" spans="1:34" ht="13.5" customHeight="1">
      <c r="A41" t="s">
        <v>571</v>
      </c>
    </row>
    <row r="42" spans="1:34" ht="252" customHeight="1">
      <c r="A42" s="3" t="s">
        <v>56</v>
      </c>
      <c r="B42" s="3" t="s">
        <v>57</v>
      </c>
      <c r="C42" s="3" t="s">
        <v>46</v>
      </c>
      <c r="D42" s="3">
        <v>2</v>
      </c>
      <c r="F42" s="3" t="s">
        <v>31</v>
      </c>
      <c r="G42" s="3">
        <v>2011</v>
      </c>
      <c r="H42" s="3" t="s">
        <v>58</v>
      </c>
      <c r="I42" s="3">
        <v>2045</v>
      </c>
      <c r="J42" s="3"/>
      <c r="K42" s="5"/>
      <c r="L42" s="3"/>
      <c r="M42" s="3"/>
      <c r="N42" s="3"/>
      <c r="O42" s="11"/>
      <c r="P42" s="3" t="s">
        <v>59</v>
      </c>
      <c r="Q42" s="3">
        <v>1</v>
      </c>
      <c r="R42" s="3">
        <v>1</v>
      </c>
      <c r="S42" s="3">
        <v>0</v>
      </c>
      <c r="T42" s="3">
        <v>0</v>
      </c>
      <c r="U42" s="3" t="s">
        <v>23</v>
      </c>
      <c r="V42" s="3">
        <v>0</v>
      </c>
      <c r="W42" s="3">
        <v>0</v>
      </c>
      <c r="X42" s="3">
        <v>0</v>
      </c>
      <c r="Y42" s="3">
        <v>0</v>
      </c>
      <c r="Z42" s="3">
        <v>1</v>
      </c>
      <c r="AA42" s="3">
        <v>0</v>
      </c>
      <c r="AB42" s="3">
        <v>0</v>
      </c>
      <c r="AC42" s="3">
        <v>0</v>
      </c>
      <c r="AD42" s="20" t="s">
        <v>33</v>
      </c>
      <c r="AH42" s="21" t="s">
        <v>474</v>
      </c>
    </row>
    <row r="43" spans="1:34" ht="28">
      <c r="A43" s="3" t="s">
        <v>265</v>
      </c>
      <c r="B43" s="5" t="s">
        <v>266</v>
      </c>
      <c r="C43" s="3" t="s">
        <v>261</v>
      </c>
      <c r="D43" s="3"/>
      <c r="F43" s="3" t="s">
        <v>31</v>
      </c>
      <c r="G43" s="3">
        <v>1973</v>
      </c>
      <c r="H43" s="3" t="s">
        <v>267</v>
      </c>
      <c r="I43" s="3">
        <v>1993</v>
      </c>
      <c r="J43" s="3"/>
      <c r="K43" s="3"/>
      <c r="L43" s="3">
        <v>50</v>
      </c>
      <c r="M43" s="3">
        <v>2003</v>
      </c>
      <c r="N43" s="3" t="b">
        <v>1</v>
      </c>
      <c r="O43" s="1" t="s">
        <v>268</v>
      </c>
      <c r="P43" s="3" t="s">
        <v>14</v>
      </c>
      <c r="Q43" s="3">
        <v>1</v>
      </c>
      <c r="R43" s="3">
        <v>0</v>
      </c>
      <c r="S43" s="3">
        <v>0</v>
      </c>
      <c r="T43" s="3">
        <v>0</v>
      </c>
      <c r="U43" s="3" t="s">
        <v>269</v>
      </c>
      <c r="V43" s="3">
        <v>0</v>
      </c>
      <c r="W43" s="3">
        <v>0</v>
      </c>
      <c r="X43" s="3">
        <v>0</v>
      </c>
      <c r="Y43" s="3">
        <v>0</v>
      </c>
      <c r="Z43" s="3">
        <v>1</v>
      </c>
      <c r="AA43" s="3">
        <v>0</v>
      </c>
      <c r="AB43" s="3">
        <v>0</v>
      </c>
      <c r="AC43" s="3">
        <v>0</v>
      </c>
      <c r="AD43" s="20" t="s">
        <v>33</v>
      </c>
      <c r="AH43" s="21" t="s">
        <v>541</v>
      </c>
    </row>
    <row r="44" spans="1:34" ht="69.75" customHeight="1">
      <c r="A44" s="3" t="s">
        <v>346</v>
      </c>
      <c r="B44" s="3" t="s">
        <v>347</v>
      </c>
      <c r="C44" s="3" t="s">
        <v>46</v>
      </c>
      <c r="D44" s="3">
        <v>2</v>
      </c>
      <c r="F44" s="3" t="s">
        <v>348</v>
      </c>
      <c r="G44" s="3">
        <v>2011</v>
      </c>
      <c r="H44" s="3" t="s">
        <v>349</v>
      </c>
      <c r="I44" s="3">
        <v>2050</v>
      </c>
      <c r="J44" s="3"/>
      <c r="K44" s="3"/>
      <c r="L44" s="3"/>
      <c r="M44" s="3"/>
      <c r="N44" s="3"/>
      <c r="O44" s="11"/>
      <c r="P44" s="3" t="s">
        <v>14</v>
      </c>
      <c r="Q44" s="3">
        <v>1</v>
      </c>
      <c r="R44" s="3">
        <v>0</v>
      </c>
      <c r="S44" s="3">
        <v>0</v>
      </c>
      <c r="T44" s="3">
        <v>0</v>
      </c>
      <c r="U44" s="3" t="s">
        <v>350</v>
      </c>
      <c r="V44" s="3">
        <v>0</v>
      </c>
      <c r="W44" s="3">
        <v>0</v>
      </c>
      <c r="X44" s="3">
        <v>0</v>
      </c>
      <c r="Y44" s="3">
        <v>0</v>
      </c>
      <c r="Z44" s="3">
        <v>1</v>
      </c>
      <c r="AA44" s="3">
        <v>0</v>
      </c>
      <c r="AB44" s="3">
        <v>0</v>
      </c>
      <c r="AC44" s="3">
        <v>0</v>
      </c>
      <c r="AD44" s="20" t="s">
        <v>33</v>
      </c>
      <c r="AH44" s="21" t="s">
        <v>554</v>
      </c>
    </row>
    <row r="45" spans="1:34" ht="13.5" customHeight="1">
      <c r="A45" s="6" t="s">
        <v>146</v>
      </c>
      <c r="B45" s="6" t="s">
        <v>147</v>
      </c>
      <c r="C45" s="6" t="s">
        <v>103</v>
      </c>
      <c r="D45" s="6">
        <v>0</v>
      </c>
      <c r="F45" s="6" t="s">
        <v>148</v>
      </c>
      <c r="G45" s="6">
        <v>1994</v>
      </c>
      <c r="H45" s="6">
        <v>2035</v>
      </c>
      <c r="I45" s="6">
        <v>2035</v>
      </c>
      <c r="J45" s="6"/>
      <c r="K45" s="6">
        <v>2035</v>
      </c>
      <c r="L45" s="6"/>
      <c r="M45" s="6" t="s">
        <v>491</v>
      </c>
      <c r="N45" s="6"/>
      <c r="O45" s="6" t="s">
        <v>638</v>
      </c>
      <c r="P45" s="6"/>
      <c r="Q45" s="6"/>
      <c r="R45" s="1" t="s">
        <v>149</v>
      </c>
      <c r="S45" s="6" t="s">
        <v>14</v>
      </c>
      <c r="T45" s="6">
        <v>1</v>
      </c>
      <c r="U45" s="6">
        <v>0</v>
      </c>
      <c r="V45" s="6">
        <v>0</v>
      </c>
      <c r="W45" s="6">
        <v>0</v>
      </c>
      <c r="X45" s="6" t="s">
        <v>150</v>
      </c>
      <c r="Y45" s="6">
        <v>0</v>
      </c>
      <c r="Z45" s="6">
        <v>1</v>
      </c>
      <c r="AA45" s="6">
        <v>0</v>
      </c>
      <c r="AB45" s="6">
        <v>0</v>
      </c>
      <c r="AC45" s="6">
        <v>0</v>
      </c>
      <c r="AD45" s="22">
        <v>0</v>
      </c>
      <c r="AE45" s="22">
        <v>0</v>
      </c>
      <c r="AF45" s="22">
        <v>0</v>
      </c>
      <c r="AG45" s="22" t="s">
        <v>33</v>
      </c>
      <c r="AH45" s="23"/>
    </row>
    <row r="53" spans="1:34" ht="13.5" customHeight="1">
      <c r="N53" s="1" t="s">
        <v>149</v>
      </c>
      <c r="AE53" s="18" t="s">
        <v>579</v>
      </c>
    </row>
    <row r="59" spans="1:34" ht="105" customHeight="1">
      <c r="H59" s="14" t="s">
        <v>607</v>
      </c>
    </row>
    <row r="60" spans="1:34" ht="409">
      <c r="A60" s="3" t="s">
        <v>157</v>
      </c>
      <c r="B60" s="3" t="s">
        <v>158</v>
      </c>
      <c r="C60" s="3" t="s">
        <v>35</v>
      </c>
      <c r="D60" s="3">
        <v>1</v>
      </c>
      <c r="F60" s="3" t="s">
        <v>31</v>
      </c>
      <c r="G60" s="3">
        <v>2010</v>
      </c>
      <c r="H60" s="3" t="s">
        <v>159</v>
      </c>
      <c r="I60" s="3">
        <v>2040</v>
      </c>
      <c r="J60" s="3"/>
      <c r="K60" s="3" t="s">
        <v>160</v>
      </c>
      <c r="L60" s="3"/>
      <c r="M60" s="3"/>
      <c r="N60" s="3"/>
      <c r="O60" s="1" t="s">
        <v>161</v>
      </c>
      <c r="P60" s="3" t="s">
        <v>162</v>
      </c>
      <c r="Q60" s="3">
        <v>1</v>
      </c>
      <c r="R60" s="3">
        <v>0</v>
      </c>
      <c r="S60" s="3">
        <v>1</v>
      </c>
      <c r="T60" s="3">
        <v>1</v>
      </c>
      <c r="U60" s="3" t="s">
        <v>163</v>
      </c>
      <c r="V60" s="3">
        <v>0</v>
      </c>
      <c r="W60" s="3">
        <v>0</v>
      </c>
      <c r="X60" s="3">
        <v>0</v>
      </c>
      <c r="Y60" s="3">
        <v>0</v>
      </c>
      <c r="Z60" s="3">
        <v>1</v>
      </c>
      <c r="AA60" s="3">
        <v>0</v>
      </c>
      <c r="AB60" s="3">
        <v>0</v>
      </c>
      <c r="AC60" s="3">
        <v>0</v>
      </c>
      <c r="AD60" s="20" t="s">
        <v>33</v>
      </c>
      <c r="AH60" s="20"/>
    </row>
    <row r="61" spans="1:34" ht="111.75" customHeight="1">
      <c r="A61" s="3" t="s">
        <v>296</v>
      </c>
      <c r="B61" s="3" t="s">
        <v>297</v>
      </c>
      <c r="C61" s="3"/>
      <c r="D61" s="3"/>
      <c r="F61" s="3" t="s">
        <v>215</v>
      </c>
      <c r="G61" s="3">
        <v>2007</v>
      </c>
      <c r="H61" s="3" t="s">
        <v>298</v>
      </c>
      <c r="I61" s="3">
        <v>2035</v>
      </c>
      <c r="J61" s="3"/>
      <c r="K61" s="3"/>
      <c r="L61" s="3"/>
      <c r="M61" s="3"/>
      <c r="N61" s="3"/>
      <c r="O61" s="1" t="s">
        <v>299</v>
      </c>
      <c r="P61" s="3" t="s">
        <v>14</v>
      </c>
      <c r="Q61" s="3">
        <v>1</v>
      </c>
      <c r="R61" s="3">
        <v>0</v>
      </c>
      <c r="S61" s="3">
        <v>0</v>
      </c>
      <c r="T61" s="3">
        <v>0</v>
      </c>
      <c r="U61" s="3" t="s">
        <v>23</v>
      </c>
      <c r="V61" s="3">
        <v>0</v>
      </c>
      <c r="W61" s="3">
        <v>0</v>
      </c>
      <c r="X61" s="3">
        <v>0</v>
      </c>
      <c r="Y61" s="3">
        <v>0</v>
      </c>
      <c r="Z61" s="3">
        <v>1</v>
      </c>
      <c r="AA61" s="3">
        <v>0</v>
      </c>
      <c r="AB61" s="3">
        <v>0</v>
      </c>
      <c r="AC61" s="3">
        <v>0</v>
      </c>
      <c r="AD61" s="20" t="s">
        <v>33</v>
      </c>
      <c r="AH61" s="20"/>
    </row>
    <row r="62" spans="1:34" ht="139.5" customHeight="1">
      <c r="A62" s="3" t="s">
        <v>312</v>
      </c>
      <c r="B62" s="3" t="s">
        <v>313</v>
      </c>
      <c r="C62" s="3" t="s">
        <v>41</v>
      </c>
      <c r="D62" s="3">
        <v>0</v>
      </c>
      <c r="F62" s="3" t="s">
        <v>47</v>
      </c>
      <c r="G62" s="3">
        <v>1979</v>
      </c>
      <c r="H62" s="3" t="s">
        <v>314</v>
      </c>
      <c r="I62" s="3">
        <v>2004</v>
      </c>
      <c r="J62" s="3"/>
      <c r="K62" s="3" t="s">
        <v>314</v>
      </c>
      <c r="L62" s="3"/>
      <c r="M62" s="3"/>
      <c r="N62" s="3"/>
      <c r="O62" s="1" t="s">
        <v>315</v>
      </c>
      <c r="P62" s="3" t="s">
        <v>316</v>
      </c>
      <c r="Q62" s="3">
        <v>1</v>
      </c>
      <c r="R62" s="3">
        <v>1</v>
      </c>
      <c r="S62" s="3">
        <v>0</v>
      </c>
      <c r="T62" s="3">
        <v>0</v>
      </c>
      <c r="U62" s="3" t="s">
        <v>317</v>
      </c>
      <c r="V62" s="3">
        <v>0</v>
      </c>
      <c r="W62" s="3">
        <v>0</v>
      </c>
      <c r="X62" s="3">
        <v>0</v>
      </c>
      <c r="Y62" s="3">
        <v>0</v>
      </c>
      <c r="Z62" s="3">
        <v>0</v>
      </c>
      <c r="AA62" s="3">
        <v>1</v>
      </c>
      <c r="AB62" s="3">
        <v>0</v>
      </c>
      <c r="AC62" s="3">
        <v>0</v>
      </c>
      <c r="AD62" s="20" t="s">
        <v>51</v>
      </c>
      <c r="AH62" s="20"/>
    </row>
  </sheetData>
  <sortState ref="A2:AD20">
    <sortCondition ref="A2:A2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5"/>
  <sheetViews>
    <sheetView workbookViewId="0">
      <selection sqref="A1:XFD1048576"/>
    </sheetView>
  </sheetViews>
  <sheetFormatPr baseColWidth="10" defaultColWidth="10.83203125" defaultRowHeight="12" zeroHeight="1" x14ac:dyDescent="0"/>
  <cols>
    <col min="1" max="1" width="15.5" customWidth="1"/>
    <col min="2" max="2" width="0" hidden="1" customWidth="1"/>
    <col min="3" max="3" width="19.33203125" customWidth="1"/>
    <col min="4" max="4" width="6" customWidth="1"/>
    <col min="5" max="5" width="3.33203125" hidden="1" customWidth="1"/>
    <col min="6" max="6" width="11.5" style="15" hidden="1" customWidth="1"/>
    <col min="7" max="7" width="9.1640625" hidden="1" customWidth="1"/>
    <col min="8" max="8" width="7.5" customWidth="1"/>
    <col min="9" max="9" width="9.6640625" customWidth="1"/>
    <col min="10" max="10" width="10.5" customWidth="1"/>
    <col min="11" max="11" width="13.1640625" hidden="1" customWidth="1"/>
    <col min="12" max="13" width="13.1640625" customWidth="1"/>
    <col min="14" max="14" width="16.5" customWidth="1"/>
    <col min="15" max="16" width="22.1640625" customWidth="1"/>
    <col min="17" max="17" width="18.1640625" customWidth="1"/>
    <col min="18" max="18" width="23.5" customWidth="1"/>
    <col min="19" max="19" width="44.6640625" customWidth="1"/>
    <col min="20" max="20" width="25.6640625" customWidth="1"/>
    <col min="21" max="24" width="10.1640625" customWidth="1"/>
    <col min="25" max="25" width="44.6640625" customWidth="1"/>
    <col min="26" max="34" width="10.1640625" customWidth="1"/>
    <col min="35" max="35" width="11.5" customWidth="1"/>
    <col min="36" max="36" width="10.83203125" customWidth="1"/>
    <col min="37" max="37" width="15.5" customWidth="1"/>
    <col min="38" max="106" width="10.83203125" customWidth="1"/>
  </cols>
  <sheetData>
    <row r="1" spans="1:37" ht="14">
      <c r="A1" s="2" t="s">
        <v>0</v>
      </c>
      <c r="C1" s="2" t="s">
        <v>1</v>
      </c>
      <c r="D1" s="2" t="s">
        <v>2</v>
      </c>
      <c r="E1" s="2" t="s">
        <v>3</v>
      </c>
      <c r="F1" s="16" t="s">
        <v>472</v>
      </c>
      <c r="G1" s="2" t="s">
        <v>4</v>
      </c>
      <c r="H1" s="2" t="s">
        <v>5</v>
      </c>
      <c r="I1" s="2" t="s">
        <v>6</v>
      </c>
      <c r="J1" s="2" t="s">
        <v>7</v>
      </c>
      <c r="K1" s="2"/>
      <c r="L1" s="2" t="s">
        <v>573</v>
      </c>
      <c r="M1" s="2" t="s">
        <v>574</v>
      </c>
      <c r="N1" s="2" t="s">
        <v>8</v>
      </c>
      <c r="O1" s="2" t="s">
        <v>9</v>
      </c>
      <c r="P1" s="2" t="s">
        <v>578</v>
      </c>
      <c r="Q1" s="2" t="s">
        <v>10</v>
      </c>
      <c r="R1" s="2" t="s">
        <v>11</v>
      </c>
      <c r="S1" s="4" t="s">
        <v>12</v>
      </c>
      <c r="T1" s="2" t="s">
        <v>13</v>
      </c>
      <c r="U1" s="2" t="s">
        <v>14</v>
      </c>
      <c r="V1" s="2" t="s">
        <v>15</v>
      </c>
      <c r="W1" s="2" t="s">
        <v>16</v>
      </c>
      <c r="X1" s="2" t="s">
        <v>17</v>
      </c>
      <c r="Y1" s="2" t="s">
        <v>18</v>
      </c>
      <c r="Z1" s="2" t="s">
        <v>19</v>
      </c>
      <c r="AA1" s="2" t="s">
        <v>20</v>
      </c>
      <c r="AB1" s="2" t="s">
        <v>21</v>
      </c>
      <c r="AC1" s="2" t="s">
        <v>22</v>
      </c>
      <c r="AD1" s="2" t="s">
        <v>23</v>
      </c>
      <c r="AE1" s="2" t="s">
        <v>24</v>
      </c>
      <c r="AF1" s="2" t="s">
        <v>25</v>
      </c>
      <c r="AG1" s="2" t="s">
        <v>26</v>
      </c>
      <c r="AH1" s="2" t="s">
        <v>27</v>
      </c>
      <c r="AI1" s="13" t="s">
        <v>459</v>
      </c>
      <c r="AK1" s="2" t="s">
        <v>644</v>
      </c>
    </row>
    <row r="2" spans="1:37" ht="27.75" customHeight="1">
      <c r="A2" s="3" t="s">
        <v>34</v>
      </c>
      <c r="C2" s="5" t="s">
        <v>628</v>
      </c>
      <c r="D2" s="3" t="s">
        <v>35</v>
      </c>
      <c r="E2" s="3">
        <v>2</v>
      </c>
      <c r="G2" s="3" t="s">
        <v>36</v>
      </c>
      <c r="H2" s="3">
        <v>2012</v>
      </c>
      <c r="I2" s="3" t="s">
        <v>37</v>
      </c>
      <c r="J2" s="3">
        <v>2026</v>
      </c>
      <c r="K2" s="5"/>
      <c r="L2" s="5">
        <v>2026</v>
      </c>
      <c r="M2" s="5">
        <v>2026</v>
      </c>
      <c r="N2" s="5" t="s">
        <v>477</v>
      </c>
      <c r="O2" s="3"/>
      <c r="P2" s="3">
        <f t="shared" ref="P2:P33" si="0">IF(M2, M2-H2)</f>
        <v>14</v>
      </c>
      <c r="Q2" s="3"/>
      <c r="R2" s="3"/>
      <c r="S2" s="12" t="s">
        <v>495</v>
      </c>
      <c r="T2" s="3" t="s">
        <v>14</v>
      </c>
      <c r="U2" s="3">
        <v>1</v>
      </c>
      <c r="V2" s="3">
        <v>0</v>
      </c>
      <c r="W2" s="3">
        <v>0</v>
      </c>
      <c r="X2" s="3">
        <v>0</v>
      </c>
      <c r="Y2" s="3" t="s">
        <v>38</v>
      </c>
      <c r="Z2" s="3">
        <v>0</v>
      </c>
      <c r="AA2" s="3">
        <v>0</v>
      </c>
      <c r="AB2" s="3">
        <v>0</v>
      </c>
      <c r="AC2" s="3">
        <v>0</v>
      </c>
      <c r="AD2" s="3">
        <v>1</v>
      </c>
      <c r="AE2" s="3">
        <v>0</v>
      </c>
      <c r="AF2" s="3">
        <v>0</v>
      </c>
      <c r="AG2" s="3">
        <v>0</v>
      </c>
      <c r="AH2" s="3" t="s">
        <v>33</v>
      </c>
      <c r="AK2" s="3">
        <v>1</v>
      </c>
    </row>
    <row r="3" spans="1:37" ht="42" customHeight="1">
      <c r="A3" s="3" t="s">
        <v>39</v>
      </c>
      <c r="C3" s="3" t="s">
        <v>40</v>
      </c>
      <c r="D3" s="3" t="s">
        <v>41</v>
      </c>
      <c r="E3" s="3">
        <v>0</v>
      </c>
      <c r="G3" s="3" t="s">
        <v>42</v>
      </c>
      <c r="H3" s="3">
        <v>2007</v>
      </c>
      <c r="I3" s="3">
        <v>2207</v>
      </c>
      <c r="J3" s="3">
        <v>2207</v>
      </c>
      <c r="K3" s="5"/>
      <c r="L3" s="5">
        <v>2207</v>
      </c>
      <c r="M3" s="5">
        <v>2207</v>
      </c>
      <c r="N3" s="5" t="s">
        <v>478</v>
      </c>
      <c r="O3" s="3"/>
      <c r="P3" s="3">
        <f t="shared" si="0"/>
        <v>200</v>
      </c>
      <c r="Q3" s="3"/>
      <c r="R3" s="3" t="b">
        <v>0</v>
      </c>
      <c r="S3" s="1" t="s">
        <v>43</v>
      </c>
      <c r="T3" s="3" t="s">
        <v>14</v>
      </c>
      <c r="U3" s="3">
        <v>1</v>
      </c>
      <c r="V3" s="3">
        <v>0</v>
      </c>
      <c r="W3" s="3">
        <v>0</v>
      </c>
      <c r="X3" s="3">
        <v>0</v>
      </c>
      <c r="Y3" s="3" t="s">
        <v>24</v>
      </c>
      <c r="Z3" s="3">
        <v>0</v>
      </c>
      <c r="AA3" s="3">
        <v>0</v>
      </c>
      <c r="AB3" s="3">
        <v>0</v>
      </c>
      <c r="AC3" s="3">
        <v>0</v>
      </c>
      <c r="AD3" s="3">
        <v>0</v>
      </c>
      <c r="AE3" s="3">
        <v>1</v>
      </c>
      <c r="AF3" s="3">
        <v>0</v>
      </c>
      <c r="AG3" s="3">
        <v>0</v>
      </c>
      <c r="AH3" s="3" t="s">
        <v>33</v>
      </c>
      <c r="AK3" s="3"/>
    </row>
    <row r="4" spans="1:37" ht="42" customHeight="1">
      <c r="A4" s="3" t="s">
        <v>44</v>
      </c>
      <c r="C4" s="3" t="s">
        <v>45</v>
      </c>
      <c r="D4" s="3" t="s">
        <v>46</v>
      </c>
      <c r="E4" s="3">
        <v>0</v>
      </c>
      <c r="G4" s="3" t="s">
        <v>47</v>
      </c>
      <c r="H4" s="3">
        <v>2001</v>
      </c>
      <c r="I4" s="3" t="s">
        <v>48</v>
      </c>
      <c r="J4" s="3">
        <v>2101</v>
      </c>
      <c r="K4" s="5"/>
      <c r="L4" s="5"/>
      <c r="M4" s="5">
        <v>2101</v>
      </c>
      <c r="N4" s="5" t="s">
        <v>479</v>
      </c>
      <c r="O4" s="3">
        <v>39</v>
      </c>
      <c r="P4" s="3">
        <f t="shared" si="0"/>
        <v>100</v>
      </c>
      <c r="Q4" s="3">
        <v>2042</v>
      </c>
      <c r="R4" s="3" t="b">
        <v>0</v>
      </c>
      <c r="S4" s="1" t="s">
        <v>49</v>
      </c>
      <c r="T4" s="3" t="s">
        <v>14</v>
      </c>
      <c r="U4" s="3">
        <v>1</v>
      </c>
      <c r="V4" s="3">
        <v>0</v>
      </c>
      <c r="W4" s="3">
        <v>0</v>
      </c>
      <c r="X4" s="3">
        <v>0</v>
      </c>
      <c r="Y4" s="3" t="s">
        <v>50</v>
      </c>
      <c r="Z4" s="3">
        <v>0</v>
      </c>
      <c r="AA4" s="3">
        <v>0</v>
      </c>
      <c r="AB4" s="3">
        <v>0</v>
      </c>
      <c r="AC4" s="3">
        <v>0</v>
      </c>
      <c r="AD4" s="3">
        <v>0</v>
      </c>
      <c r="AE4" s="3">
        <v>0</v>
      </c>
      <c r="AF4" s="3">
        <v>0</v>
      </c>
      <c r="AG4" s="3">
        <v>1</v>
      </c>
      <c r="AH4" s="3" t="s">
        <v>51</v>
      </c>
      <c r="AK4" s="3"/>
    </row>
    <row r="5" spans="1:37" s="10" customFormat="1" ht="237.75" customHeight="1">
      <c r="A5" s="7" t="s">
        <v>52</v>
      </c>
      <c r="C5" s="8" t="s">
        <v>53</v>
      </c>
      <c r="D5" s="7" t="s">
        <v>35</v>
      </c>
      <c r="E5" s="7">
        <v>1</v>
      </c>
      <c r="F5" s="15" t="s">
        <v>473</v>
      </c>
      <c r="G5" s="7" t="s">
        <v>47</v>
      </c>
      <c r="H5" s="7">
        <v>2009</v>
      </c>
      <c r="I5" s="7">
        <v>2029</v>
      </c>
      <c r="J5" s="7">
        <v>2029</v>
      </c>
      <c r="K5" s="8"/>
      <c r="L5" s="8"/>
      <c r="M5" s="8">
        <v>2039</v>
      </c>
      <c r="N5" s="8" t="s">
        <v>575</v>
      </c>
      <c r="O5" s="7"/>
      <c r="P5" s="3">
        <f t="shared" si="0"/>
        <v>30</v>
      </c>
      <c r="Q5" s="7"/>
      <c r="R5" s="7"/>
      <c r="S5" s="9" t="s">
        <v>54</v>
      </c>
      <c r="T5" s="7" t="s">
        <v>14</v>
      </c>
      <c r="U5" s="7">
        <v>1</v>
      </c>
      <c r="V5" s="7">
        <v>0</v>
      </c>
      <c r="W5" s="7">
        <v>0</v>
      </c>
      <c r="X5" s="7">
        <v>0</v>
      </c>
      <c r="Y5" s="7" t="s">
        <v>55</v>
      </c>
      <c r="Z5" s="7">
        <v>0</v>
      </c>
      <c r="AA5" s="7">
        <v>1</v>
      </c>
      <c r="AB5" s="7">
        <v>1</v>
      </c>
      <c r="AC5" s="7">
        <v>0</v>
      </c>
      <c r="AD5" s="7">
        <v>0</v>
      </c>
      <c r="AE5" s="7">
        <v>0</v>
      </c>
      <c r="AF5" s="7">
        <v>0</v>
      </c>
      <c r="AG5" s="7">
        <v>0</v>
      </c>
      <c r="AH5" s="7" t="s">
        <v>33</v>
      </c>
      <c r="AK5" s="7"/>
    </row>
    <row r="6" spans="1:37" ht="13.5" customHeight="1">
      <c r="A6" s="3" t="s">
        <v>60</v>
      </c>
      <c r="C6" s="3" t="s">
        <v>61</v>
      </c>
      <c r="D6" s="3" t="s">
        <v>41</v>
      </c>
      <c r="E6" s="3">
        <v>2</v>
      </c>
      <c r="G6" s="3" t="s">
        <v>62</v>
      </c>
      <c r="H6" s="3">
        <v>1995</v>
      </c>
      <c r="I6" s="3">
        <v>2030</v>
      </c>
      <c r="J6" s="3">
        <v>2030</v>
      </c>
      <c r="K6" s="3"/>
      <c r="L6" s="3">
        <v>2030</v>
      </c>
      <c r="M6" s="3">
        <v>2030</v>
      </c>
      <c r="N6" s="5" t="s">
        <v>480</v>
      </c>
      <c r="O6" s="3">
        <v>54</v>
      </c>
      <c r="P6" s="3">
        <f t="shared" si="0"/>
        <v>35</v>
      </c>
      <c r="Q6" s="3">
        <v>2021</v>
      </c>
      <c r="R6" s="3" t="b">
        <v>0</v>
      </c>
      <c r="S6" s="1" t="s">
        <v>63</v>
      </c>
      <c r="T6" s="3" t="s">
        <v>14</v>
      </c>
      <c r="U6" s="3">
        <v>1</v>
      </c>
      <c r="V6" s="3">
        <v>0</v>
      </c>
      <c r="W6" s="3">
        <v>0</v>
      </c>
      <c r="X6" s="3">
        <v>0</v>
      </c>
      <c r="Y6" s="3" t="s">
        <v>64</v>
      </c>
      <c r="Z6" s="3">
        <v>0</v>
      </c>
      <c r="AA6" s="3">
        <v>0</v>
      </c>
      <c r="AB6" s="3">
        <v>0</v>
      </c>
      <c r="AC6" s="3">
        <v>0</v>
      </c>
      <c r="AD6" s="3">
        <v>0</v>
      </c>
      <c r="AE6" s="3">
        <v>1</v>
      </c>
      <c r="AF6" s="3">
        <v>0</v>
      </c>
      <c r="AG6" s="3">
        <v>0</v>
      </c>
      <c r="AH6" s="3" t="s">
        <v>51</v>
      </c>
      <c r="AK6" s="3"/>
    </row>
    <row r="7" spans="1:37" ht="364">
      <c r="A7" s="3" t="s">
        <v>65</v>
      </c>
      <c r="C7" s="3" t="s">
        <v>72</v>
      </c>
      <c r="D7" s="3" t="s">
        <v>41</v>
      </c>
      <c r="E7" s="3"/>
      <c r="G7" s="3" t="s">
        <v>73</v>
      </c>
      <c r="H7" s="3">
        <v>2008</v>
      </c>
      <c r="I7" s="3" t="s">
        <v>74</v>
      </c>
      <c r="J7" s="3">
        <v>2033</v>
      </c>
      <c r="K7" s="3"/>
      <c r="L7" s="3">
        <v>2033</v>
      </c>
      <c r="M7" s="3"/>
      <c r="N7" s="5" t="s">
        <v>481</v>
      </c>
      <c r="O7" s="3">
        <v>35</v>
      </c>
      <c r="P7" s="3" t="b">
        <f t="shared" si="0"/>
        <v>0</v>
      </c>
      <c r="Q7" s="3">
        <v>2053</v>
      </c>
      <c r="R7" s="3" t="b">
        <v>1</v>
      </c>
      <c r="S7" s="1" t="s">
        <v>476</v>
      </c>
      <c r="T7" s="3" t="s">
        <v>14</v>
      </c>
      <c r="U7" s="3">
        <v>1</v>
      </c>
      <c r="V7" s="3">
        <v>0</v>
      </c>
      <c r="W7" s="3">
        <v>0</v>
      </c>
      <c r="X7" s="3">
        <v>0</v>
      </c>
      <c r="Y7" s="3" t="s">
        <v>23</v>
      </c>
      <c r="Z7" s="3">
        <v>0</v>
      </c>
      <c r="AA7" s="3">
        <v>0</v>
      </c>
      <c r="AB7" s="3">
        <v>0</v>
      </c>
      <c r="AC7" s="3">
        <v>0</v>
      </c>
      <c r="AD7" s="3">
        <v>1</v>
      </c>
      <c r="AE7" s="3">
        <v>0</v>
      </c>
      <c r="AF7" s="3">
        <v>0</v>
      </c>
      <c r="AG7" s="3">
        <v>0</v>
      </c>
      <c r="AH7" s="3" t="s">
        <v>33</v>
      </c>
      <c r="AI7" t="s">
        <v>469</v>
      </c>
      <c r="AK7" s="3"/>
    </row>
    <row r="8" spans="1:37" ht="13.5" customHeight="1">
      <c r="A8" s="3" t="s">
        <v>434</v>
      </c>
      <c r="C8" s="3" t="s">
        <v>435</v>
      </c>
      <c r="D8" s="3" t="s">
        <v>35</v>
      </c>
      <c r="E8" s="3">
        <v>2</v>
      </c>
      <c r="G8" s="3" t="s">
        <v>109</v>
      </c>
      <c r="H8" s="3">
        <v>1970</v>
      </c>
      <c r="I8" s="3" t="s">
        <v>436</v>
      </c>
      <c r="J8" s="3">
        <v>1979</v>
      </c>
      <c r="K8" s="3"/>
      <c r="L8" s="3">
        <v>1973</v>
      </c>
      <c r="M8" s="3">
        <v>1985</v>
      </c>
      <c r="N8" s="5" t="s">
        <v>576</v>
      </c>
      <c r="O8" s="3"/>
      <c r="P8" s="3">
        <f t="shared" si="0"/>
        <v>15</v>
      </c>
      <c r="Q8" s="3"/>
      <c r="R8" s="3"/>
      <c r="S8" s="1" t="s">
        <v>437</v>
      </c>
      <c r="T8" s="3" t="s">
        <v>14</v>
      </c>
      <c r="U8" s="3">
        <v>1</v>
      </c>
      <c r="V8" s="3">
        <v>0</v>
      </c>
      <c r="W8" s="3">
        <v>0</v>
      </c>
      <c r="X8" s="3">
        <v>0</v>
      </c>
      <c r="Y8" s="3" t="s">
        <v>438</v>
      </c>
      <c r="Z8" s="3">
        <v>0</v>
      </c>
      <c r="AA8" s="3">
        <v>0</v>
      </c>
      <c r="AB8" s="3">
        <v>0</v>
      </c>
      <c r="AC8" s="3">
        <v>0</v>
      </c>
      <c r="AD8" s="3">
        <v>1</v>
      </c>
      <c r="AE8" s="3">
        <v>0</v>
      </c>
      <c r="AF8" s="3">
        <v>0</v>
      </c>
      <c r="AG8" s="3">
        <v>0</v>
      </c>
      <c r="AH8" s="3" t="s">
        <v>33</v>
      </c>
      <c r="AK8" s="3"/>
    </row>
    <row r="9" spans="1:37" ht="168" customHeight="1">
      <c r="A9" s="3" t="s">
        <v>80</v>
      </c>
      <c r="C9" s="3" t="s">
        <v>61</v>
      </c>
      <c r="D9" s="3" t="s">
        <v>41</v>
      </c>
      <c r="E9" s="3">
        <v>2</v>
      </c>
      <c r="G9" s="3" t="s">
        <v>62</v>
      </c>
      <c r="H9" s="3">
        <v>1995</v>
      </c>
      <c r="I9" s="3">
        <v>2050</v>
      </c>
      <c r="J9" s="3">
        <v>2050</v>
      </c>
      <c r="K9" s="3"/>
      <c r="L9" s="3">
        <v>2050</v>
      </c>
      <c r="M9" s="3">
        <v>2050</v>
      </c>
      <c r="N9" s="5" t="s">
        <v>482</v>
      </c>
      <c r="O9" s="3"/>
      <c r="P9" s="3">
        <f t="shared" si="0"/>
        <v>55</v>
      </c>
      <c r="Q9" s="3"/>
      <c r="R9" s="3"/>
      <c r="S9" s="1" t="s">
        <v>81</v>
      </c>
      <c r="T9" s="3" t="s">
        <v>14</v>
      </c>
      <c r="U9" s="3">
        <v>1</v>
      </c>
      <c r="V9" s="3">
        <v>0</v>
      </c>
      <c r="W9" s="3">
        <v>0</v>
      </c>
      <c r="X9" s="3">
        <v>0</v>
      </c>
      <c r="Y9" s="3" t="s">
        <v>82</v>
      </c>
      <c r="Z9" s="3">
        <v>0</v>
      </c>
      <c r="AA9" s="3">
        <v>0</v>
      </c>
      <c r="AB9" s="3">
        <v>0</v>
      </c>
      <c r="AC9" s="3">
        <v>0</v>
      </c>
      <c r="AD9" s="3">
        <v>0</v>
      </c>
      <c r="AE9" s="3">
        <v>1</v>
      </c>
      <c r="AF9" s="3">
        <v>0</v>
      </c>
      <c r="AG9" s="3">
        <v>0</v>
      </c>
      <c r="AH9" s="3" t="s">
        <v>51</v>
      </c>
      <c r="AK9" s="3"/>
    </row>
    <row r="10" spans="1:37" ht="336">
      <c r="A10" s="3" t="s">
        <v>83</v>
      </c>
      <c r="C10" s="3" t="s">
        <v>90</v>
      </c>
      <c r="D10" s="3" t="s">
        <v>35</v>
      </c>
      <c r="E10" s="3"/>
      <c r="G10" s="3" t="s">
        <v>42</v>
      </c>
      <c r="H10" s="3">
        <v>2008</v>
      </c>
      <c r="I10" s="3" t="s">
        <v>91</v>
      </c>
      <c r="J10" s="3">
        <v>2030</v>
      </c>
      <c r="K10" s="3"/>
      <c r="L10" s="3">
        <v>2030</v>
      </c>
      <c r="M10" s="3"/>
      <c r="N10" s="5" t="s">
        <v>483</v>
      </c>
      <c r="O10" s="3">
        <v>54</v>
      </c>
      <c r="P10" s="3" t="b">
        <f t="shared" si="0"/>
        <v>0</v>
      </c>
      <c r="Q10" s="3">
        <v>2034</v>
      </c>
      <c r="R10" s="3" t="b">
        <v>1</v>
      </c>
      <c r="S10" s="1" t="s">
        <v>92</v>
      </c>
      <c r="T10" s="3" t="s">
        <v>93</v>
      </c>
      <c r="U10" s="3">
        <v>1</v>
      </c>
      <c r="V10" s="3">
        <v>1</v>
      </c>
      <c r="W10" s="3">
        <v>0</v>
      </c>
      <c r="X10" s="3">
        <v>1</v>
      </c>
      <c r="Y10" s="3" t="s">
        <v>94</v>
      </c>
      <c r="Z10" s="3">
        <v>0</v>
      </c>
      <c r="AA10" s="3">
        <v>0</v>
      </c>
      <c r="AB10" s="3">
        <v>0</v>
      </c>
      <c r="AC10" s="3">
        <v>1</v>
      </c>
      <c r="AD10" s="3">
        <v>1</v>
      </c>
      <c r="AE10" s="3">
        <v>0</v>
      </c>
      <c r="AF10" s="3">
        <v>0</v>
      </c>
      <c r="AG10" s="3">
        <v>0</v>
      </c>
      <c r="AH10" s="3" t="s">
        <v>33</v>
      </c>
      <c r="AI10" t="s">
        <v>470</v>
      </c>
      <c r="AK10" s="3"/>
    </row>
    <row r="11" spans="1:37" ht="14">
      <c r="A11" s="3" t="s">
        <v>102</v>
      </c>
      <c r="C11" s="3" t="s">
        <v>633</v>
      </c>
      <c r="D11" s="3" t="s">
        <v>103</v>
      </c>
      <c r="E11" s="3">
        <v>2</v>
      </c>
      <c r="G11" s="3" t="s">
        <v>36</v>
      </c>
      <c r="H11" s="3">
        <v>2011</v>
      </c>
      <c r="I11" s="3" t="s">
        <v>104</v>
      </c>
      <c r="J11" s="3">
        <v>2040</v>
      </c>
      <c r="K11" s="3"/>
      <c r="L11" s="3">
        <v>2040</v>
      </c>
      <c r="M11" s="3">
        <v>2040</v>
      </c>
      <c r="N11" s="5" t="s">
        <v>484</v>
      </c>
      <c r="O11" s="3">
        <v>42</v>
      </c>
      <c r="P11" s="3">
        <f t="shared" si="0"/>
        <v>29</v>
      </c>
      <c r="Q11" s="3">
        <v>2049</v>
      </c>
      <c r="R11" s="3" t="b">
        <v>1</v>
      </c>
      <c r="S11" s="11"/>
      <c r="T11" s="3" t="s">
        <v>14</v>
      </c>
      <c r="U11" s="3">
        <v>1</v>
      </c>
      <c r="V11" s="3">
        <v>0</v>
      </c>
      <c r="W11" s="3">
        <v>0</v>
      </c>
      <c r="X11" s="3">
        <v>0</v>
      </c>
      <c r="Y11" s="3" t="s">
        <v>105</v>
      </c>
      <c r="Z11" s="3">
        <v>0</v>
      </c>
      <c r="AA11" s="3">
        <v>0</v>
      </c>
      <c r="AB11" s="3">
        <v>0</v>
      </c>
      <c r="AC11" s="3">
        <v>0</v>
      </c>
      <c r="AD11" s="3">
        <v>0</v>
      </c>
      <c r="AE11" s="3">
        <v>1</v>
      </c>
      <c r="AF11" s="3">
        <v>0</v>
      </c>
      <c r="AG11" s="3">
        <v>0</v>
      </c>
      <c r="AH11" s="3" t="s">
        <v>33</v>
      </c>
      <c r="AK11" s="3">
        <v>1</v>
      </c>
    </row>
    <row r="12" spans="1:37" ht="195.75" customHeight="1">
      <c r="A12" t="s">
        <v>520</v>
      </c>
      <c r="C12" t="s">
        <v>516</v>
      </c>
      <c r="D12" t="s">
        <v>103</v>
      </c>
      <c r="H12">
        <v>2012</v>
      </c>
      <c r="L12">
        <v>3012</v>
      </c>
      <c r="M12">
        <v>3012</v>
      </c>
      <c r="N12" t="s">
        <v>521</v>
      </c>
      <c r="P12" s="3">
        <f t="shared" si="0"/>
        <v>1000</v>
      </c>
      <c r="AK12">
        <v>1</v>
      </c>
    </row>
    <row r="13" spans="1:37" ht="14" customHeight="1">
      <c r="A13" s="3" t="s">
        <v>113</v>
      </c>
      <c r="C13" s="3" t="s">
        <v>114</v>
      </c>
      <c r="D13" s="3" t="s">
        <v>41</v>
      </c>
      <c r="E13" s="3">
        <v>2</v>
      </c>
      <c r="G13" s="3" t="s">
        <v>42</v>
      </c>
      <c r="H13" s="3">
        <v>2001</v>
      </c>
      <c r="I13" s="3">
        <v>2020</v>
      </c>
      <c r="J13" s="3">
        <v>2020</v>
      </c>
      <c r="K13" s="3"/>
      <c r="L13" s="3">
        <v>2020</v>
      </c>
      <c r="M13" s="3">
        <v>2020</v>
      </c>
      <c r="N13" s="5" t="s">
        <v>485</v>
      </c>
      <c r="O13" s="3">
        <v>84</v>
      </c>
      <c r="P13" s="3">
        <f t="shared" si="0"/>
        <v>19</v>
      </c>
      <c r="Q13" s="3">
        <v>1997</v>
      </c>
      <c r="R13" s="3" t="b">
        <v>0</v>
      </c>
      <c r="S13" s="1" t="s">
        <v>115</v>
      </c>
      <c r="T13" s="3" t="s">
        <v>14</v>
      </c>
      <c r="U13" s="3">
        <v>1</v>
      </c>
      <c r="V13" s="3">
        <v>0</v>
      </c>
      <c r="W13" s="3">
        <v>0</v>
      </c>
      <c r="X13" s="3">
        <v>0</v>
      </c>
      <c r="Y13" s="3" t="s">
        <v>116</v>
      </c>
      <c r="Z13" s="3">
        <v>0</v>
      </c>
      <c r="AA13" s="3">
        <v>0</v>
      </c>
      <c r="AB13" s="3">
        <v>0</v>
      </c>
      <c r="AC13" s="3">
        <v>0</v>
      </c>
      <c r="AD13" s="3">
        <v>0</v>
      </c>
      <c r="AE13" s="3">
        <v>1</v>
      </c>
      <c r="AF13" s="3">
        <v>0</v>
      </c>
      <c r="AG13" s="3">
        <v>0</v>
      </c>
      <c r="AH13" s="3" t="s">
        <v>33</v>
      </c>
      <c r="AK13" s="3"/>
    </row>
    <row r="14" spans="1:37" ht="56">
      <c r="A14" s="3" t="s">
        <v>117</v>
      </c>
      <c r="C14" s="3" t="s">
        <v>118</v>
      </c>
      <c r="D14" s="3" t="s">
        <v>103</v>
      </c>
      <c r="E14" s="3">
        <v>2</v>
      </c>
      <c r="G14" s="3" t="s">
        <v>47</v>
      </c>
      <c r="H14" s="3">
        <v>1998</v>
      </c>
      <c r="I14" s="3">
        <v>2108</v>
      </c>
      <c r="J14" s="3">
        <v>2108</v>
      </c>
      <c r="K14" s="3"/>
      <c r="L14" s="3">
        <v>2108</v>
      </c>
      <c r="M14" s="3">
        <v>2108</v>
      </c>
      <c r="N14" s="5" t="s">
        <v>486</v>
      </c>
      <c r="O14" s="3">
        <v>66</v>
      </c>
      <c r="P14" s="3">
        <f t="shared" si="0"/>
        <v>110</v>
      </c>
      <c r="Q14" s="3">
        <v>2012</v>
      </c>
      <c r="R14" s="3" t="b">
        <v>0</v>
      </c>
      <c r="S14" s="1" t="s">
        <v>119</v>
      </c>
      <c r="T14" s="3" t="s">
        <v>14</v>
      </c>
      <c r="U14" s="3">
        <v>1</v>
      </c>
      <c r="V14" s="3">
        <v>0</v>
      </c>
      <c r="W14" s="3">
        <v>0</v>
      </c>
      <c r="X14" s="3">
        <v>0</v>
      </c>
      <c r="Y14" s="3" t="s">
        <v>89</v>
      </c>
      <c r="Z14" s="3">
        <v>0</v>
      </c>
      <c r="AA14" s="3">
        <v>0</v>
      </c>
      <c r="AB14" s="3">
        <v>0</v>
      </c>
      <c r="AC14" s="3">
        <v>0</v>
      </c>
      <c r="AD14" s="3">
        <v>0</v>
      </c>
      <c r="AE14" s="3">
        <v>0</v>
      </c>
      <c r="AF14" s="3">
        <v>0</v>
      </c>
      <c r="AG14" s="3">
        <v>1</v>
      </c>
      <c r="AH14" s="3" t="s">
        <v>51</v>
      </c>
      <c r="AK14" s="3"/>
    </row>
    <row r="15" spans="1:37" ht="168" customHeight="1">
      <c r="A15" s="3" t="s">
        <v>137</v>
      </c>
      <c r="C15" s="3" t="s">
        <v>634</v>
      </c>
      <c r="D15" s="3" t="s">
        <v>46</v>
      </c>
      <c r="E15" s="3">
        <v>2</v>
      </c>
      <c r="G15" s="3" t="s">
        <v>36</v>
      </c>
      <c r="H15" s="3">
        <v>2012</v>
      </c>
      <c r="I15" s="3" t="s">
        <v>138</v>
      </c>
      <c r="J15" s="3">
        <v>2027</v>
      </c>
      <c r="K15" s="3"/>
      <c r="L15" s="3">
        <v>2027</v>
      </c>
      <c r="M15" s="3">
        <v>2027</v>
      </c>
      <c r="N15" s="5" t="s">
        <v>489</v>
      </c>
      <c r="O15" s="3"/>
      <c r="P15" s="3">
        <f t="shared" si="0"/>
        <v>15</v>
      </c>
      <c r="Q15" s="3"/>
      <c r="R15" s="3"/>
      <c r="S15" s="11"/>
      <c r="T15" s="3" t="s">
        <v>14</v>
      </c>
      <c r="U15" s="3">
        <v>1</v>
      </c>
      <c r="V15" s="3">
        <v>0</v>
      </c>
      <c r="W15" s="3">
        <v>0</v>
      </c>
      <c r="X15" s="3">
        <v>0</v>
      </c>
      <c r="Y15" s="3" t="s">
        <v>139</v>
      </c>
      <c r="Z15" s="3">
        <v>0</v>
      </c>
      <c r="AA15" s="3">
        <v>0</v>
      </c>
      <c r="AB15" s="3">
        <v>0</v>
      </c>
      <c r="AC15" s="3">
        <v>0</v>
      </c>
      <c r="AD15" s="3">
        <v>1</v>
      </c>
      <c r="AE15" s="3">
        <v>0</v>
      </c>
      <c r="AF15" s="3">
        <v>0</v>
      </c>
      <c r="AG15" s="3">
        <v>0</v>
      </c>
      <c r="AH15" s="3" t="s">
        <v>33</v>
      </c>
      <c r="AK15" s="3">
        <v>1</v>
      </c>
    </row>
    <row r="16" spans="1:37" ht="27.75" customHeight="1">
      <c r="A16" s="3" t="s">
        <v>140</v>
      </c>
      <c r="C16" s="3" t="s">
        <v>61</v>
      </c>
      <c r="D16" s="3" t="s">
        <v>41</v>
      </c>
      <c r="E16" s="3">
        <v>1</v>
      </c>
      <c r="G16" s="3" t="s">
        <v>62</v>
      </c>
      <c r="H16" s="3">
        <v>1995</v>
      </c>
      <c r="I16" s="3" t="s">
        <v>141</v>
      </c>
      <c r="J16" s="3">
        <v>2011</v>
      </c>
      <c r="K16" s="3"/>
      <c r="L16" s="3">
        <v>2004</v>
      </c>
      <c r="M16" s="3">
        <v>2019</v>
      </c>
      <c r="N16" s="5" t="s">
        <v>490</v>
      </c>
      <c r="O16" s="3">
        <v>40</v>
      </c>
      <c r="P16" s="3">
        <f t="shared" si="0"/>
        <v>24</v>
      </c>
      <c r="Q16" s="3">
        <v>2035</v>
      </c>
      <c r="R16" s="3" t="b">
        <v>1</v>
      </c>
      <c r="S16" s="1" t="s">
        <v>142</v>
      </c>
      <c r="T16" s="3" t="s">
        <v>14</v>
      </c>
      <c r="U16" s="3">
        <v>1</v>
      </c>
      <c r="V16" s="3">
        <v>0</v>
      </c>
      <c r="W16" s="3">
        <v>0</v>
      </c>
      <c r="X16" s="3">
        <v>0</v>
      </c>
      <c r="Y16" s="3" t="s">
        <v>143</v>
      </c>
      <c r="Z16" s="3">
        <v>0</v>
      </c>
      <c r="AA16" s="3">
        <v>0</v>
      </c>
      <c r="AB16" s="3">
        <v>0</v>
      </c>
      <c r="AC16" s="3">
        <v>0</v>
      </c>
      <c r="AD16" s="3">
        <v>0</v>
      </c>
      <c r="AE16" s="3">
        <v>1</v>
      </c>
      <c r="AF16" s="3">
        <v>0</v>
      </c>
      <c r="AG16" s="3">
        <v>0</v>
      </c>
      <c r="AH16" s="3" t="s">
        <v>51</v>
      </c>
      <c r="AK16" s="3"/>
    </row>
    <row r="17" spans="1:37" ht="266">
      <c r="A17" s="3" t="s">
        <v>144</v>
      </c>
      <c r="C17" s="5" t="s">
        <v>628</v>
      </c>
      <c r="D17" s="3" t="s">
        <v>35</v>
      </c>
      <c r="E17" s="3">
        <v>2</v>
      </c>
      <c r="G17" s="3" t="s">
        <v>36</v>
      </c>
      <c r="H17" s="3">
        <v>2012</v>
      </c>
      <c r="I17" s="3" t="s">
        <v>145</v>
      </c>
      <c r="J17" s="3">
        <v>2100</v>
      </c>
      <c r="K17" s="3"/>
      <c r="L17" s="3">
        <v>2095</v>
      </c>
      <c r="M17" s="3"/>
      <c r="N17" s="5" t="s">
        <v>493</v>
      </c>
      <c r="O17" s="3"/>
      <c r="P17" s="3" t="b">
        <f t="shared" si="0"/>
        <v>0</v>
      </c>
      <c r="Q17" s="3"/>
      <c r="R17" s="3" t="b">
        <v>0</v>
      </c>
      <c r="S17" s="1" t="s">
        <v>496</v>
      </c>
      <c r="T17" s="3" t="s">
        <v>14</v>
      </c>
      <c r="U17" s="3">
        <v>1</v>
      </c>
      <c r="V17" s="3">
        <v>0</v>
      </c>
      <c r="W17" s="3">
        <v>0</v>
      </c>
      <c r="X17" s="3">
        <v>0</v>
      </c>
      <c r="Y17" s="3" t="s">
        <v>38</v>
      </c>
      <c r="Z17" s="3">
        <v>0</v>
      </c>
      <c r="AA17" s="3">
        <v>0</v>
      </c>
      <c r="AB17" s="3">
        <v>0</v>
      </c>
      <c r="AC17" s="3">
        <v>0</v>
      </c>
      <c r="AD17" s="3">
        <v>1</v>
      </c>
      <c r="AE17" s="3">
        <v>0</v>
      </c>
      <c r="AF17" s="3">
        <v>0</v>
      </c>
      <c r="AG17" s="3">
        <v>0</v>
      </c>
      <c r="AH17" s="3" t="s">
        <v>33</v>
      </c>
      <c r="AK17" s="3">
        <v>1</v>
      </c>
    </row>
    <row r="18" spans="1:37" ht="69.75" customHeight="1">
      <c r="A18" s="6" t="s">
        <v>146</v>
      </c>
      <c r="C18" s="6" t="s">
        <v>147</v>
      </c>
      <c r="D18" s="6" t="s">
        <v>103</v>
      </c>
      <c r="E18" s="6">
        <v>0</v>
      </c>
      <c r="G18" s="6" t="s">
        <v>148</v>
      </c>
      <c r="H18" s="6">
        <v>1994</v>
      </c>
      <c r="I18" s="6">
        <v>2035</v>
      </c>
      <c r="J18" s="6">
        <v>2035</v>
      </c>
      <c r="K18" s="6"/>
      <c r="L18" s="6">
        <v>2035</v>
      </c>
      <c r="M18" s="6">
        <v>2035</v>
      </c>
      <c r="N18" s="6" t="s">
        <v>569</v>
      </c>
      <c r="P18" s="3">
        <f t="shared" si="0"/>
        <v>41</v>
      </c>
      <c r="Q18" s="6" t="s">
        <v>14</v>
      </c>
      <c r="R18" s="6">
        <v>1</v>
      </c>
      <c r="S18" s="1" t="s">
        <v>568</v>
      </c>
      <c r="T18" s="6">
        <v>0</v>
      </c>
      <c r="U18" s="6">
        <v>0</v>
      </c>
      <c r="V18" s="6" t="s">
        <v>150</v>
      </c>
      <c r="W18" s="6">
        <v>0</v>
      </c>
      <c r="X18" s="6">
        <v>1</v>
      </c>
      <c r="Y18" s="6">
        <v>0</v>
      </c>
      <c r="Z18" s="6">
        <v>0</v>
      </c>
      <c r="AA18" s="6">
        <v>0</v>
      </c>
      <c r="AB18" s="6">
        <v>0</v>
      </c>
      <c r="AC18" s="6">
        <v>0</v>
      </c>
      <c r="AD18" s="6">
        <v>0</v>
      </c>
      <c r="AE18" s="6" t="s">
        <v>33</v>
      </c>
      <c r="AK18" s="6"/>
    </row>
    <row r="19" spans="1:37" ht="42" customHeight="1">
      <c r="A19" s="3" t="s">
        <v>151</v>
      </c>
      <c r="C19" s="3" t="s">
        <v>629</v>
      </c>
      <c r="D19" s="3" t="s">
        <v>35</v>
      </c>
      <c r="E19" s="3">
        <v>2</v>
      </c>
      <c r="G19" s="3" t="s">
        <v>36</v>
      </c>
      <c r="H19" s="3">
        <v>2012</v>
      </c>
      <c r="I19" s="3" t="s">
        <v>152</v>
      </c>
      <c r="J19" s="3">
        <v>2112</v>
      </c>
      <c r="K19" s="3"/>
      <c r="L19" s="3">
        <v>2112</v>
      </c>
      <c r="M19" s="3">
        <v>2112</v>
      </c>
      <c r="N19" s="5" t="s">
        <v>492</v>
      </c>
      <c r="O19" s="3">
        <v>62</v>
      </c>
      <c r="P19" s="3">
        <f t="shared" si="0"/>
        <v>100</v>
      </c>
      <c r="Q19" s="3">
        <v>2030</v>
      </c>
      <c r="R19" s="3" t="b">
        <v>0</v>
      </c>
      <c r="S19" s="11"/>
      <c r="T19" s="3" t="s">
        <v>14</v>
      </c>
      <c r="U19" s="3">
        <v>1</v>
      </c>
      <c r="V19" s="3">
        <v>0</v>
      </c>
      <c r="W19" s="3">
        <v>0</v>
      </c>
      <c r="X19" s="3">
        <v>0</v>
      </c>
      <c r="Y19" s="3" t="s">
        <v>153</v>
      </c>
      <c r="Z19" s="3">
        <v>0</v>
      </c>
      <c r="AA19" s="3">
        <v>0</v>
      </c>
      <c r="AB19" s="3">
        <v>0</v>
      </c>
      <c r="AC19" s="3">
        <v>0</v>
      </c>
      <c r="AD19" s="3">
        <v>1</v>
      </c>
      <c r="AE19" s="3">
        <v>0</v>
      </c>
      <c r="AF19" s="3">
        <v>0</v>
      </c>
      <c r="AG19" s="3">
        <v>0</v>
      </c>
      <c r="AH19" s="3" t="s">
        <v>33</v>
      </c>
      <c r="AK19" s="3">
        <v>1</v>
      </c>
    </row>
    <row r="20" spans="1:37" ht="84" customHeight="1">
      <c r="A20" s="3" t="s">
        <v>154</v>
      </c>
      <c r="C20" s="3" t="s">
        <v>61</v>
      </c>
      <c r="D20" s="3" t="s">
        <v>41</v>
      </c>
      <c r="E20" s="3">
        <v>2</v>
      </c>
      <c r="G20" s="3" t="s">
        <v>62</v>
      </c>
      <c r="H20" s="3">
        <v>1995</v>
      </c>
      <c r="I20" s="3">
        <v>2010</v>
      </c>
      <c r="J20" s="3">
        <v>2010</v>
      </c>
      <c r="K20" s="3"/>
      <c r="L20" s="3">
        <v>2010</v>
      </c>
      <c r="M20" s="3">
        <v>2010</v>
      </c>
      <c r="N20" s="5" t="s">
        <v>494</v>
      </c>
      <c r="O20" s="3">
        <v>65</v>
      </c>
      <c r="P20" s="3">
        <f t="shared" si="0"/>
        <v>15</v>
      </c>
      <c r="Q20" s="3">
        <v>2010</v>
      </c>
      <c r="R20" s="3" t="b">
        <v>0</v>
      </c>
      <c r="S20" s="1" t="s">
        <v>155</v>
      </c>
      <c r="T20" s="3" t="s">
        <v>14</v>
      </c>
      <c r="U20" s="3">
        <v>1</v>
      </c>
      <c r="V20" s="3">
        <v>0</v>
      </c>
      <c r="W20" s="3">
        <v>0</v>
      </c>
      <c r="X20" s="3">
        <v>0</v>
      </c>
      <c r="Y20" s="3" t="s">
        <v>156</v>
      </c>
      <c r="Z20" s="3">
        <v>0</v>
      </c>
      <c r="AA20" s="3">
        <v>0</v>
      </c>
      <c r="AB20" s="3">
        <v>0</v>
      </c>
      <c r="AC20" s="3">
        <v>0</v>
      </c>
      <c r="AD20" s="3">
        <v>0</v>
      </c>
      <c r="AE20" s="3">
        <v>1</v>
      </c>
      <c r="AF20" s="3">
        <v>0</v>
      </c>
      <c r="AG20" s="3">
        <v>0</v>
      </c>
      <c r="AH20" s="3" t="s">
        <v>51</v>
      </c>
      <c r="AK20" s="3"/>
    </row>
    <row r="21" spans="1:37" ht="13.5" customHeight="1">
      <c r="A21" s="3" t="s">
        <v>166</v>
      </c>
      <c r="C21" s="3" t="s">
        <v>628</v>
      </c>
      <c r="D21" s="3" t="s">
        <v>35</v>
      </c>
      <c r="E21" s="3">
        <v>2</v>
      </c>
      <c r="G21" s="3" t="s">
        <v>36</v>
      </c>
      <c r="H21" s="3">
        <v>2012</v>
      </c>
      <c r="I21" s="3" t="s">
        <v>167</v>
      </c>
      <c r="J21" s="3">
        <v>2092</v>
      </c>
      <c r="K21" s="3"/>
      <c r="L21" s="3"/>
      <c r="M21" s="3">
        <v>2092</v>
      </c>
      <c r="N21" s="5" t="s">
        <v>507</v>
      </c>
      <c r="O21" s="3"/>
      <c r="P21" s="3">
        <f t="shared" si="0"/>
        <v>80</v>
      </c>
      <c r="Q21" s="3"/>
      <c r="R21" s="3" t="b">
        <v>0</v>
      </c>
      <c r="S21" s="1" t="s">
        <v>506</v>
      </c>
      <c r="T21" s="3" t="s">
        <v>14</v>
      </c>
      <c r="U21" s="3">
        <v>1</v>
      </c>
      <c r="V21" s="3">
        <v>0</v>
      </c>
      <c r="W21" s="3">
        <v>0</v>
      </c>
      <c r="X21" s="3">
        <v>0</v>
      </c>
      <c r="Y21" s="3" t="s">
        <v>38</v>
      </c>
      <c r="Z21" s="3">
        <v>0</v>
      </c>
      <c r="AA21" s="3">
        <v>0</v>
      </c>
      <c r="AB21" s="3">
        <v>0</v>
      </c>
      <c r="AC21" s="3">
        <v>0</v>
      </c>
      <c r="AD21" s="3">
        <v>1</v>
      </c>
      <c r="AE21" s="3">
        <v>0</v>
      </c>
      <c r="AF21" s="3">
        <v>0</v>
      </c>
      <c r="AG21" s="3">
        <v>0</v>
      </c>
      <c r="AH21" s="3" t="s">
        <v>33</v>
      </c>
      <c r="AK21" s="3">
        <v>1</v>
      </c>
    </row>
    <row r="22" spans="1:37" ht="69.75" customHeight="1">
      <c r="A22" s="3" t="s">
        <v>168</v>
      </c>
      <c r="C22" s="3" t="s">
        <v>175</v>
      </c>
      <c r="D22" s="5" t="s">
        <v>103</v>
      </c>
      <c r="E22" s="3"/>
      <c r="G22" s="3" t="s">
        <v>47</v>
      </c>
      <c r="H22" s="3">
        <v>1962</v>
      </c>
      <c r="I22" s="3" t="s">
        <v>176</v>
      </c>
      <c r="J22" s="3">
        <v>1978</v>
      </c>
      <c r="K22" s="3"/>
      <c r="L22" s="3">
        <v>1978</v>
      </c>
      <c r="M22" s="3">
        <v>1978</v>
      </c>
      <c r="N22" s="5" t="s">
        <v>526</v>
      </c>
      <c r="O22" s="3">
        <v>46</v>
      </c>
      <c r="P22" s="3">
        <f t="shared" si="0"/>
        <v>16</v>
      </c>
      <c r="Q22" s="3">
        <v>1996</v>
      </c>
      <c r="R22" s="3" t="b">
        <v>1</v>
      </c>
      <c r="S22" s="1" t="s">
        <v>177</v>
      </c>
      <c r="T22" s="3" t="s">
        <v>178</v>
      </c>
      <c r="U22" s="3">
        <v>1</v>
      </c>
      <c r="V22" s="3">
        <v>0</v>
      </c>
      <c r="W22" s="3">
        <v>1</v>
      </c>
      <c r="X22" s="3">
        <v>0</v>
      </c>
      <c r="Y22" s="3" t="s">
        <v>179</v>
      </c>
      <c r="Z22" s="3">
        <v>0</v>
      </c>
      <c r="AA22" s="3">
        <v>0</v>
      </c>
      <c r="AB22" s="3">
        <v>1</v>
      </c>
      <c r="AC22" s="3">
        <v>0</v>
      </c>
      <c r="AD22" s="3">
        <v>0</v>
      </c>
      <c r="AE22" s="3">
        <v>0</v>
      </c>
      <c r="AF22" s="3">
        <v>0</v>
      </c>
      <c r="AG22" s="3">
        <v>0</v>
      </c>
      <c r="AH22" s="3" t="s">
        <v>51</v>
      </c>
      <c r="AK22" s="3"/>
    </row>
    <row r="23" spans="1:37" ht="14">
      <c r="A23" s="3" t="s">
        <v>185</v>
      </c>
      <c r="C23" s="3" t="s">
        <v>632</v>
      </c>
      <c r="D23" s="3" t="s">
        <v>46</v>
      </c>
      <c r="E23" s="3">
        <v>2</v>
      </c>
      <c r="G23" s="3" t="s">
        <v>36</v>
      </c>
      <c r="H23" s="3">
        <v>2012</v>
      </c>
      <c r="I23" s="3" t="s">
        <v>187</v>
      </c>
      <c r="J23" s="3">
        <v>2030</v>
      </c>
      <c r="K23" s="3"/>
      <c r="L23" s="3">
        <v>2030</v>
      </c>
      <c r="M23" s="3">
        <v>2030</v>
      </c>
      <c r="N23" s="5" t="s">
        <v>528</v>
      </c>
      <c r="O23" s="3"/>
      <c r="P23" s="3">
        <f t="shared" si="0"/>
        <v>18</v>
      </c>
      <c r="Q23" s="3"/>
      <c r="R23" s="3"/>
      <c r="S23" s="11"/>
      <c r="T23" s="3" t="s">
        <v>14</v>
      </c>
      <c r="U23" s="3">
        <v>1</v>
      </c>
      <c r="V23" s="3">
        <v>0</v>
      </c>
      <c r="W23" s="3">
        <v>0</v>
      </c>
      <c r="X23" s="3">
        <v>0</v>
      </c>
      <c r="Y23" s="3" t="s">
        <v>188</v>
      </c>
      <c r="Z23" s="3">
        <v>0</v>
      </c>
      <c r="AA23" s="3">
        <v>0</v>
      </c>
      <c r="AB23" s="3">
        <v>0</v>
      </c>
      <c r="AC23" s="3">
        <v>0</v>
      </c>
      <c r="AD23" s="3">
        <v>1</v>
      </c>
      <c r="AE23" s="3">
        <v>0</v>
      </c>
      <c r="AF23" s="3">
        <v>0</v>
      </c>
      <c r="AG23" s="3">
        <v>0</v>
      </c>
      <c r="AH23" s="3" t="s">
        <v>33</v>
      </c>
      <c r="AK23" s="3">
        <v>1</v>
      </c>
    </row>
    <row r="24" spans="1:37" ht="97.5" customHeight="1">
      <c r="A24" s="3" t="s">
        <v>195</v>
      </c>
      <c r="C24" s="3" t="s">
        <v>196</v>
      </c>
      <c r="D24" s="3" t="s">
        <v>103</v>
      </c>
      <c r="E24" s="3">
        <v>0</v>
      </c>
      <c r="G24" s="3" t="s">
        <v>47</v>
      </c>
      <c r="H24" s="3">
        <v>2004</v>
      </c>
      <c r="I24" s="3" t="s">
        <v>197</v>
      </c>
      <c r="J24" s="3">
        <v>2029</v>
      </c>
      <c r="K24" s="3"/>
      <c r="L24" s="3"/>
      <c r="M24" s="3">
        <v>2054</v>
      </c>
      <c r="N24" s="5" t="s">
        <v>529</v>
      </c>
      <c r="O24" s="3">
        <v>47</v>
      </c>
      <c r="P24" s="3">
        <f t="shared" si="0"/>
        <v>50</v>
      </c>
      <c r="Q24" s="3">
        <v>2037</v>
      </c>
      <c r="R24" s="3" t="b">
        <v>1</v>
      </c>
      <c r="S24" s="1" t="s">
        <v>198</v>
      </c>
      <c r="T24" s="3" t="s">
        <v>199</v>
      </c>
      <c r="U24" s="3">
        <v>1</v>
      </c>
      <c r="V24" s="3">
        <v>0</v>
      </c>
      <c r="W24" s="3">
        <v>1</v>
      </c>
      <c r="X24" s="3">
        <v>1</v>
      </c>
      <c r="Y24" s="3" t="s">
        <v>200</v>
      </c>
      <c r="Z24" s="3">
        <v>0</v>
      </c>
      <c r="AA24" s="3">
        <v>0</v>
      </c>
      <c r="AB24" s="3">
        <v>1</v>
      </c>
      <c r="AC24" s="3">
        <v>0</v>
      </c>
      <c r="AD24" s="3">
        <v>1</v>
      </c>
      <c r="AE24" s="3">
        <v>0</v>
      </c>
      <c r="AF24" s="3">
        <v>0</v>
      </c>
      <c r="AG24" s="3">
        <v>0</v>
      </c>
      <c r="AH24" s="3" t="s">
        <v>33</v>
      </c>
      <c r="AK24" s="3"/>
    </row>
    <row r="25" spans="1:37" ht="97.5" customHeight="1">
      <c r="A25" s="3" t="s">
        <v>206</v>
      </c>
      <c r="C25" s="3" t="s">
        <v>207</v>
      </c>
      <c r="D25" s="3" t="s">
        <v>103</v>
      </c>
      <c r="E25" s="3">
        <v>0</v>
      </c>
      <c r="G25" s="3" t="s">
        <v>31</v>
      </c>
      <c r="H25" s="3">
        <v>2001</v>
      </c>
      <c r="I25" s="3" t="s">
        <v>209</v>
      </c>
      <c r="J25" s="3">
        <v>2050</v>
      </c>
      <c r="K25" s="3"/>
      <c r="L25" s="3"/>
      <c r="M25" s="3">
        <v>2101</v>
      </c>
      <c r="N25" s="5" t="s">
        <v>530</v>
      </c>
      <c r="O25" s="3"/>
      <c r="P25" s="3">
        <f t="shared" si="0"/>
        <v>100</v>
      </c>
      <c r="Q25" s="3"/>
      <c r="R25" s="3"/>
      <c r="S25" s="1" t="s">
        <v>210</v>
      </c>
      <c r="T25" s="3" t="s">
        <v>211</v>
      </c>
      <c r="U25" s="3">
        <v>1</v>
      </c>
      <c r="V25" s="3">
        <v>0</v>
      </c>
      <c r="W25" s="3">
        <v>0</v>
      </c>
      <c r="X25" s="3">
        <v>0</v>
      </c>
      <c r="Y25" s="3" t="s">
        <v>212</v>
      </c>
      <c r="Z25" s="3">
        <v>0</v>
      </c>
      <c r="AA25" s="3">
        <v>0</v>
      </c>
      <c r="AB25" s="3">
        <v>0</v>
      </c>
      <c r="AC25" s="3">
        <v>0</v>
      </c>
      <c r="AD25" s="3">
        <v>0</v>
      </c>
      <c r="AE25" s="3">
        <v>1</v>
      </c>
      <c r="AF25" s="3">
        <v>0</v>
      </c>
      <c r="AG25" s="3">
        <v>0</v>
      </c>
      <c r="AH25" s="3" t="s">
        <v>33</v>
      </c>
      <c r="AK25" s="3"/>
    </row>
    <row r="26" spans="1:37" ht="168" customHeight="1">
      <c r="A26" s="3" t="s">
        <v>213</v>
      </c>
      <c r="C26" s="5" t="s">
        <v>214</v>
      </c>
      <c r="D26" s="3" t="s">
        <v>103</v>
      </c>
      <c r="E26" s="3">
        <v>0</v>
      </c>
      <c r="G26" s="3" t="s">
        <v>215</v>
      </c>
      <c r="H26" s="3">
        <v>2006</v>
      </c>
      <c r="I26" s="3">
        <v>2100</v>
      </c>
      <c r="J26" s="3">
        <v>2100</v>
      </c>
      <c r="K26" s="3"/>
      <c r="L26" s="3">
        <v>2100</v>
      </c>
      <c r="M26" s="3">
        <v>2100</v>
      </c>
      <c r="N26" s="5" t="s">
        <v>531</v>
      </c>
      <c r="O26" s="3">
        <v>61</v>
      </c>
      <c r="P26" s="3">
        <f t="shared" si="0"/>
        <v>94</v>
      </c>
      <c r="Q26" s="3">
        <v>2025</v>
      </c>
      <c r="R26" s="3" t="b">
        <v>0</v>
      </c>
      <c r="S26" s="1" t="s">
        <v>532</v>
      </c>
      <c r="T26" s="3" t="s">
        <v>14</v>
      </c>
      <c r="U26" s="3">
        <v>1</v>
      </c>
      <c r="V26" s="3">
        <v>0</v>
      </c>
      <c r="W26" s="3">
        <v>0</v>
      </c>
      <c r="X26" s="3">
        <v>0</v>
      </c>
      <c r="Y26" s="3" t="s">
        <v>23</v>
      </c>
      <c r="Z26" s="3">
        <v>0</v>
      </c>
      <c r="AA26" s="3">
        <v>0</v>
      </c>
      <c r="AB26" s="3">
        <v>0</v>
      </c>
      <c r="AC26" s="3">
        <v>0</v>
      </c>
      <c r="AD26" s="3">
        <v>1</v>
      </c>
      <c r="AE26" s="3">
        <v>0</v>
      </c>
      <c r="AF26" s="3">
        <v>0</v>
      </c>
      <c r="AG26" s="3">
        <v>0</v>
      </c>
      <c r="AH26" s="3" t="s">
        <v>216</v>
      </c>
      <c r="AK26" s="3"/>
    </row>
    <row r="27" spans="1:37" ht="42" customHeight="1">
      <c r="A27" s="3" t="s">
        <v>217</v>
      </c>
      <c r="C27" s="3" t="s">
        <v>218</v>
      </c>
      <c r="D27" s="3" t="s">
        <v>46</v>
      </c>
      <c r="E27" s="3">
        <v>0</v>
      </c>
      <c r="G27" s="3" t="s">
        <v>31</v>
      </c>
      <c r="H27" s="3">
        <v>2012</v>
      </c>
      <c r="I27" s="3" t="s">
        <v>219</v>
      </c>
      <c r="J27" s="3">
        <v>2099</v>
      </c>
      <c r="K27" s="3"/>
      <c r="L27" s="3">
        <v>2042</v>
      </c>
      <c r="M27" s="3">
        <v>2042</v>
      </c>
      <c r="N27" s="5" t="s">
        <v>533</v>
      </c>
      <c r="O27" s="3">
        <v>45</v>
      </c>
      <c r="P27" s="3">
        <f t="shared" si="0"/>
        <v>30</v>
      </c>
      <c r="Q27" s="3">
        <v>2047</v>
      </c>
      <c r="R27" s="3" t="b">
        <v>0</v>
      </c>
      <c r="S27" s="1" t="s">
        <v>220</v>
      </c>
      <c r="T27" s="3" t="s">
        <v>221</v>
      </c>
      <c r="U27" s="3">
        <v>1</v>
      </c>
      <c r="V27" s="3">
        <v>0</v>
      </c>
      <c r="W27" s="3">
        <v>0</v>
      </c>
      <c r="X27" s="3">
        <v>0</v>
      </c>
      <c r="Y27" s="3" t="s">
        <v>150</v>
      </c>
      <c r="Z27" s="3">
        <v>0</v>
      </c>
      <c r="AA27" s="3">
        <v>1</v>
      </c>
      <c r="AB27" s="3">
        <v>0</v>
      </c>
      <c r="AC27" s="3">
        <v>0</v>
      </c>
      <c r="AD27" s="3">
        <v>0</v>
      </c>
      <c r="AE27" s="3">
        <v>0</v>
      </c>
      <c r="AF27" s="3">
        <v>0</v>
      </c>
      <c r="AG27" s="3">
        <v>0</v>
      </c>
      <c r="AH27" s="3" t="s">
        <v>33</v>
      </c>
      <c r="AK27" s="3"/>
    </row>
    <row r="28" spans="1:37" ht="98" customHeight="1">
      <c r="A28" s="3" t="s">
        <v>223</v>
      </c>
      <c r="C28" s="3" t="s">
        <v>224</v>
      </c>
      <c r="D28" s="3" t="s">
        <v>35</v>
      </c>
      <c r="E28" s="3">
        <v>1</v>
      </c>
      <c r="G28" s="3" t="s">
        <v>225</v>
      </c>
      <c r="H28" s="3">
        <v>2008</v>
      </c>
      <c r="I28" s="3" t="s">
        <v>226</v>
      </c>
      <c r="J28" s="3">
        <v>2048</v>
      </c>
      <c r="K28" s="3"/>
      <c r="L28" s="3">
        <v>2048</v>
      </c>
      <c r="M28" s="3">
        <v>2048</v>
      </c>
      <c r="N28" s="5" t="s">
        <v>534</v>
      </c>
      <c r="O28" s="3"/>
      <c r="P28" s="3">
        <f t="shared" si="0"/>
        <v>40</v>
      </c>
      <c r="Q28" s="3"/>
      <c r="R28" s="3"/>
      <c r="S28" s="1" t="s">
        <v>227</v>
      </c>
      <c r="T28" s="3" t="s">
        <v>228</v>
      </c>
      <c r="U28" s="3">
        <v>1</v>
      </c>
      <c r="V28" s="3">
        <v>0</v>
      </c>
      <c r="W28" s="3">
        <v>1</v>
      </c>
      <c r="X28" s="3">
        <v>0</v>
      </c>
      <c r="Y28" s="3" t="s">
        <v>229</v>
      </c>
      <c r="Z28" s="3">
        <v>0</v>
      </c>
      <c r="AA28" s="3">
        <v>1</v>
      </c>
      <c r="AB28" s="3">
        <v>1</v>
      </c>
      <c r="AC28" s="3">
        <v>0</v>
      </c>
      <c r="AD28" s="3">
        <v>0</v>
      </c>
      <c r="AE28" s="3">
        <v>0</v>
      </c>
      <c r="AF28" s="3">
        <v>0</v>
      </c>
      <c r="AG28" s="3">
        <v>0</v>
      </c>
      <c r="AH28" s="3" t="s">
        <v>230</v>
      </c>
      <c r="AK28" s="3"/>
    </row>
    <row r="29" spans="1:37" ht="56">
      <c r="A29" s="5" t="s">
        <v>465</v>
      </c>
      <c r="C29" s="5" t="s">
        <v>462</v>
      </c>
      <c r="D29" s="5" t="s">
        <v>103</v>
      </c>
      <c r="E29" s="3">
        <v>2</v>
      </c>
      <c r="G29" s="5" t="s">
        <v>463</v>
      </c>
      <c r="H29" s="3">
        <v>2002</v>
      </c>
      <c r="I29" s="5" t="s">
        <v>466</v>
      </c>
      <c r="J29" s="3"/>
      <c r="K29" s="3"/>
      <c r="L29" s="3">
        <v>2009</v>
      </c>
      <c r="M29" s="3"/>
      <c r="N29" s="5" t="s">
        <v>535</v>
      </c>
      <c r="O29" s="3">
        <v>62</v>
      </c>
      <c r="P29" s="3" t="b">
        <f t="shared" si="0"/>
        <v>0</v>
      </c>
      <c r="Q29" s="3">
        <v>2028</v>
      </c>
      <c r="R29" s="3" t="b">
        <v>0</v>
      </c>
      <c r="S29" s="1" t="s">
        <v>464</v>
      </c>
      <c r="T29" s="3" t="s">
        <v>14</v>
      </c>
      <c r="U29" s="3">
        <v>1</v>
      </c>
      <c r="V29" s="3">
        <v>0</v>
      </c>
      <c r="W29" s="3">
        <v>0</v>
      </c>
      <c r="X29" s="3">
        <v>0</v>
      </c>
      <c r="Y29" s="3" t="s">
        <v>25</v>
      </c>
      <c r="Z29" s="3">
        <v>0</v>
      </c>
      <c r="AA29" s="3">
        <v>0</v>
      </c>
      <c r="AB29" s="3">
        <v>0</v>
      </c>
      <c r="AC29" s="3">
        <v>0</v>
      </c>
      <c r="AD29" s="3">
        <v>0</v>
      </c>
      <c r="AE29" s="3">
        <v>0</v>
      </c>
      <c r="AF29" s="3">
        <v>1</v>
      </c>
      <c r="AG29" s="3">
        <v>0</v>
      </c>
      <c r="AH29" s="3" t="s">
        <v>33</v>
      </c>
      <c r="AK29" s="5"/>
    </row>
    <row r="30" spans="1:37" ht="97.5" customHeight="1">
      <c r="A30" t="s">
        <v>522</v>
      </c>
      <c r="C30" t="s">
        <v>516</v>
      </c>
      <c r="D30" t="s">
        <v>41</v>
      </c>
      <c r="H30">
        <v>2012</v>
      </c>
      <c r="L30">
        <v>2035</v>
      </c>
      <c r="M30">
        <v>2035</v>
      </c>
      <c r="N30" t="s">
        <v>524</v>
      </c>
      <c r="P30" s="3">
        <f t="shared" si="0"/>
        <v>23</v>
      </c>
      <c r="AK30">
        <v>1</v>
      </c>
    </row>
    <row r="31" spans="1:37" ht="42" customHeight="1">
      <c r="A31" s="3" t="s">
        <v>231</v>
      </c>
      <c r="C31" s="3" t="s">
        <v>628</v>
      </c>
      <c r="D31" s="3" t="s">
        <v>35</v>
      </c>
      <c r="E31" s="3">
        <v>2</v>
      </c>
      <c r="G31" s="3" t="s">
        <v>36</v>
      </c>
      <c r="H31" s="3">
        <v>2012</v>
      </c>
      <c r="I31" s="3" t="s">
        <v>232</v>
      </c>
      <c r="J31" s="3">
        <v>2200</v>
      </c>
      <c r="K31" s="3"/>
      <c r="L31" s="3">
        <v>2200</v>
      </c>
      <c r="M31" s="3">
        <v>2200</v>
      </c>
      <c r="N31" s="5" t="s">
        <v>501</v>
      </c>
      <c r="O31" s="3"/>
      <c r="P31" s="3">
        <f t="shared" si="0"/>
        <v>188</v>
      </c>
      <c r="Q31" s="3"/>
      <c r="R31" s="3" t="b">
        <v>0</v>
      </c>
      <c r="S31" s="1" t="s">
        <v>502</v>
      </c>
      <c r="T31" s="3" t="s">
        <v>14</v>
      </c>
      <c r="U31" s="3">
        <v>1</v>
      </c>
      <c r="V31" s="3">
        <v>0</v>
      </c>
      <c r="W31" s="3">
        <v>0</v>
      </c>
      <c r="X31" s="3">
        <v>0</v>
      </c>
      <c r="Y31" s="3" t="s">
        <v>38</v>
      </c>
      <c r="Z31" s="3">
        <v>0</v>
      </c>
      <c r="AA31" s="3">
        <v>0</v>
      </c>
      <c r="AB31" s="3">
        <v>0</v>
      </c>
      <c r="AC31" s="3">
        <v>0</v>
      </c>
      <c r="AD31" s="3">
        <v>1</v>
      </c>
      <c r="AE31" s="3">
        <v>0</v>
      </c>
      <c r="AF31" s="3">
        <v>0</v>
      </c>
      <c r="AG31" s="3">
        <v>0</v>
      </c>
      <c r="AH31" s="3" t="s">
        <v>33</v>
      </c>
      <c r="AK31" s="3">
        <v>1</v>
      </c>
    </row>
    <row r="32" spans="1:37" ht="56">
      <c r="A32" s="3" t="s">
        <v>233</v>
      </c>
      <c r="C32" s="5" t="s">
        <v>462</v>
      </c>
      <c r="D32" s="3" t="s">
        <v>41</v>
      </c>
      <c r="E32" s="3">
        <v>2</v>
      </c>
      <c r="G32" s="5" t="s">
        <v>463</v>
      </c>
      <c r="H32" s="3">
        <v>2002</v>
      </c>
      <c r="I32" s="3" t="s">
        <v>247</v>
      </c>
      <c r="J32" s="3">
        <v>2029</v>
      </c>
      <c r="K32" s="3"/>
      <c r="L32" s="3"/>
      <c r="M32" s="3">
        <v>2029</v>
      </c>
      <c r="N32" s="5" t="s">
        <v>536</v>
      </c>
      <c r="O32" s="3">
        <v>62</v>
      </c>
      <c r="P32" s="3">
        <f t="shared" si="0"/>
        <v>27</v>
      </c>
      <c r="Q32" s="3">
        <v>2028</v>
      </c>
      <c r="R32" s="3" t="b">
        <v>0</v>
      </c>
      <c r="S32" s="1" t="s">
        <v>464</v>
      </c>
      <c r="T32" s="3" t="s">
        <v>14</v>
      </c>
      <c r="U32" s="3">
        <v>1</v>
      </c>
      <c r="V32" s="3">
        <v>0</v>
      </c>
      <c r="W32" s="3">
        <v>0</v>
      </c>
      <c r="X32" s="3">
        <v>0</v>
      </c>
      <c r="Y32" s="3" t="s">
        <v>25</v>
      </c>
      <c r="Z32" s="3">
        <v>0</v>
      </c>
      <c r="AA32" s="3">
        <v>0</v>
      </c>
      <c r="AB32" s="3">
        <v>0</v>
      </c>
      <c r="AC32" s="3">
        <v>0</v>
      </c>
      <c r="AD32" s="3">
        <v>0</v>
      </c>
      <c r="AE32" s="3">
        <v>0</v>
      </c>
      <c r="AF32" s="3">
        <v>1</v>
      </c>
      <c r="AG32" s="3">
        <v>0</v>
      </c>
      <c r="AH32" s="3" t="s">
        <v>33</v>
      </c>
      <c r="AK32" s="3"/>
    </row>
    <row r="33" spans="1:37" ht="42" customHeight="1">
      <c r="A33" t="s">
        <v>510</v>
      </c>
      <c r="C33" t="s">
        <v>631</v>
      </c>
      <c r="D33" t="s">
        <v>35</v>
      </c>
      <c r="H33">
        <v>2012</v>
      </c>
      <c r="L33">
        <v>2062</v>
      </c>
      <c r="M33">
        <v>2062</v>
      </c>
      <c r="N33" t="s">
        <v>511</v>
      </c>
      <c r="P33" s="3">
        <f t="shared" si="0"/>
        <v>50</v>
      </c>
      <c r="S33" t="s">
        <v>512</v>
      </c>
      <c r="AK33">
        <v>1</v>
      </c>
    </row>
    <row r="34" spans="1:37" ht="13.5" customHeight="1">
      <c r="A34" s="3" t="s">
        <v>255</v>
      </c>
      <c r="C34" s="3" t="s">
        <v>635</v>
      </c>
      <c r="D34" s="3" t="s">
        <v>35</v>
      </c>
      <c r="E34" s="3">
        <v>2</v>
      </c>
      <c r="G34" s="3" t="s">
        <v>36</v>
      </c>
      <c r="H34" s="3">
        <v>2011</v>
      </c>
      <c r="I34" s="3" t="s">
        <v>256</v>
      </c>
      <c r="J34" s="3">
        <v>2062</v>
      </c>
      <c r="K34" s="3"/>
      <c r="L34" s="3">
        <v>2062</v>
      </c>
      <c r="M34" s="3">
        <v>2062</v>
      </c>
      <c r="N34" s="5" t="s">
        <v>538</v>
      </c>
      <c r="O34" s="3">
        <v>45</v>
      </c>
      <c r="P34" s="3">
        <f t="shared" ref="P34:P66" si="1">IF(M34, M34-H34)</f>
        <v>51</v>
      </c>
      <c r="Q34" s="3">
        <v>2046</v>
      </c>
      <c r="R34" s="3" t="b">
        <v>0</v>
      </c>
      <c r="S34" s="11"/>
      <c r="T34" s="3" t="s">
        <v>14</v>
      </c>
      <c r="U34" s="3">
        <v>1</v>
      </c>
      <c r="V34" s="3">
        <v>0</v>
      </c>
      <c r="W34" s="3">
        <v>0</v>
      </c>
      <c r="X34" s="3">
        <v>0</v>
      </c>
      <c r="Y34" s="3" t="s">
        <v>38</v>
      </c>
      <c r="Z34" s="3">
        <v>0</v>
      </c>
      <c r="AA34" s="3">
        <v>0</v>
      </c>
      <c r="AB34" s="3">
        <v>0</v>
      </c>
      <c r="AC34" s="3">
        <v>0</v>
      </c>
      <c r="AD34" s="3">
        <v>1</v>
      </c>
      <c r="AE34" s="3">
        <v>0</v>
      </c>
      <c r="AF34" s="3">
        <v>0</v>
      </c>
      <c r="AG34" s="3">
        <v>0</v>
      </c>
      <c r="AH34" s="3" t="s">
        <v>33</v>
      </c>
      <c r="AK34" s="3">
        <v>1</v>
      </c>
    </row>
    <row r="35" spans="1:37" ht="13.5" customHeight="1">
      <c r="A35" s="3" t="s">
        <v>257</v>
      </c>
      <c r="C35" s="3" t="s">
        <v>628</v>
      </c>
      <c r="D35" s="3" t="s">
        <v>46</v>
      </c>
      <c r="E35" s="3">
        <v>2</v>
      </c>
      <c r="G35" s="3" t="s">
        <v>36</v>
      </c>
      <c r="H35" s="3">
        <v>2012</v>
      </c>
      <c r="I35" s="3" t="s">
        <v>258</v>
      </c>
      <c r="J35" s="3">
        <v>2020</v>
      </c>
      <c r="K35" s="3"/>
      <c r="L35" s="3">
        <v>2020</v>
      </c>
      <c r="M35" s="3">
        <v>2020</v>
      </c>
      <c r="N35" s="5" t="s">
        <v>539</v>
      </c>
      <c r="O35" s="3"/>
      <c r="P35" s="3">
        <f t="shared" si="1"/>
        <v>8</v>
      </c>
      <c r="Q35" s="3"/>
      <c r="R35" s="3"/>
      <c r="S35" s="11"/>
      <c r="T35" s="3" t="s">
        <v>14</v>
      </c>
      <c r="U35" s="3">
        <v>1</v>
      </c>
      <c r="V35" s="3">
        <v>0</v>
      </c>
      <c r="W35" s="3">
        <v>0</v>
      </c>
      <c r="X35" s="3">
        <v>0</v>
      </c>
      <c r="Y35" s="3" t="s">
        <v>188</v>
      </c>
      <c r="Z35" s="3">
        <v>0</v>
      </c>
      <c r="AA35" s="3">
        <v>0</v>
      </c>
      <c r="AB35" s="3">
        <v>0</v>
      </c>
      <c r="AC35" s="3">
        <v>0</v>
      </c>
      <c r="AD35" s="3">
        <v>1</v>
      </c>
      <c r="AE35" s="3">
        <v>0</v>
      </c>
      <c r="AF35" s="3">
        <v>0</v>
      </c>
      <c r="AG35" s="3">
        <v>0</v>
      </c>
      <c r="AH35" s="3" t="s">
        <v>33</v>
      </c>
      <c r="AK35" s="3">
        <v>1</v>
      </c>
    </row>
    <row r="36" spans="1:37" ht="13.5" customHeight="1">
      <c r="A36" t="s">
        <v>508</v>
      </c>
      <c r="C36" t="s">
        <v>628</v>
      </c>
      <c r="D36" t="s">
        <v>35</v>
      </c>
      <c r="H36">
        <v>2012</v>
      </c>
      <c r="L36">
        <v>2112</v>
      </c>
      <c r="M36">
        <v>2112</v>
      </c>
      <c r="N36" t="s">
        <v>570</v>
      </c>
      <c r="P36" s="3">
        <f t="shared" si="1"/>
        <v>100</v>
      </c>
      <c r="S36" t="s">
        <v>509</v>
      </c>
      <c r="AK36">
        <v>1</v>
      </c>
    </row>
    <row r="37" spans="1:37" ht="42" customHeight="1">
      <c r="A37" s="3" t="s">
        <v>259</v>
      </c>
      <c r="C37" s="3" t="s">
        <v>260</v>
      </c>
      <c r="D37" s="5" t="s">
        <v>35</v>
      </c>
      <c r="E37" s="3">
        <v>0</v>
      </c>
      <c r="G37" s="3" t="s">
        <v>31</v>
      </c>
      <c r="H37" s="3">
        <v>2007</v>
      </c>
      <c r="I37" s="3" t="s">
        <v>262</v>
      </c>
      <c r="J37" s="3">
        <v>2053</v>
      </c>
      <c r="K37" s="3"/>
      <c r="L37" s="3"/>
      <c r="M37" s="3">
        <v>2100</v>
      </c>
      <c r="N37" s="5" t="s">
        <v>540</v>
      </c>
      <c r="O37" s="3"/>
      <c r="P37" s="3">
        <f t="shared" si="1"/>
        <v>93</v>
      </c>
      <c r="Q37" s="3"/>
      <c r="R37" s="3"/>
      <c r="S37" s="1" t="s">
        <v>263</v>
      </c>
      <c r="T37" s="3" t="s">
        <v>264</v>
      </c>
      <c r="U37" s="3">
        <v>1</v>
      </c>
      <c r="V37" s="3">
        <v>0</v>
      </c>
      <c r="W37" s="3">
        <v>0</v>
      </c>
      <c r="X37" s="3">
        <v>1</v>
      </c>
      <c r="Y37" s="3" t="s">
        <v>23</v>
      </c>
      <c r="Z37" s="3">
        <v>0</v>
      </c>
      <c r="AA37" s="3">
        <v>0</v>
      </c>
      <c r="AB37" s="3">
        <v>0</v>
      </c>
      <c r="AC37" s="3">
        <v>0</v>
      </c>
      <c r="AD37" s="3">
        <v>1</v>
      </c>
      <c r="AE37" s="3">
        <v>0</v>
      </c>
      <c r="AF37" s="3">
        <v>0</v>
      </c>
      <c r="AG37" s="3">
        <v>0</v>
      </c>
      <c r="AH37" s="3" t="s">
        <v>33</v>
      </c>
      <c r="AK37" s="3"/>
    </row>
    <row r="38" spans="1:37" ht="182">
      <c r="A38" s="5" t="s">
        <v>446</v>
      </c>
      <c r="C38" s="3" t="s">
        <v>447</v>
      </c>
      <c r="D38" s="5" t="s">
        <v>35</v>
      </c>
      <c r="E38" s="3">
        <v>2</v>
      </c>
      <c r="G38" s="3" t="s">
        <v>31</v>
      </c>
      <c r="H38" s="3">
        <v>1970</v>
      </c>
      <c r="I38" s="3" t="s">
        <v>448</v>
      </c>
      <c r="J38" s="3">
        <v>1993</v>
      </c>
      <c r="K38" s="3"/>
      <c r="L38" s="3">
        <v>1976</v>
      </c>
      <c r="M38" s="3">
        <v>1976</v>
      </c>
      <c r="N38" s="5" t="s">
        <v>572</v>
      </c>
      <c r="O38" s="3">
        <v>47</v>
      </c>
      <c r="P38" s="3">
        <f t="shared" si="1"/>
        <v>6</v>
      </c>
      <c r="Q38" s="3">
        <v>2003</v>
      </c>
      <c r="R38" s="3" t="b">
        <v>1</v>
      </c>
      <c r="S38" s="1" t="s">
        <v>449</v>
      </c>
      <c r="T38" s="3" t="s">
        <v>450</v>
      </c>
      <c r="U38" s="3">
        <v>1</v>
      </c>
      <c r="V38" s="3">
        <v>1</v>
      </c>
      <c r="W38" s="3">
        <v>0</v>
      </c>
      <c r="X38" s="3">
        <v>0</v>
      </c>
      <c r="Y38" s="3" t="s">
        <v>451</v>
      </c>
      <c r="Z38" s="3">
        <v>0</v>
      </c>
      <c r="AA38" s="3">
        <v>0</v>
      </c>
      <c r="AB38" s="3">
        <v>1</v>
      </c>
      <c r="AC38" s="3">
        <v>1</v>
      </c>
      <c r="AD38" s="3">
        <v>1</v>
      </c>
      <c r="AE38" s="3">
        <v>0</v>
      </c>
      <c r="AF38" s="3">
        <v>0</v>
      </c>
      <c r="AG38" s="3">
        <v>0</v>
      </c>
      <c r="AH38" s="3" t="s">
        <v>33</v>
      </c>
      <c r="AK38" s="5"/>
    </row>
    <row r="39" spans="1:37" ht="13.5" customHeight="1">
      <c r="A39" s="3" t="s">
        <v>270</v>
      </c>
      <c r="C39" s="3" t="s">
        <v>271</v>
      </c>
      <c r="D39" s="5" t="s">
        <v>35</v>
      </c>
      <c r="E39" s="3">
        <v>1</v>
      </c>
      <c r="G39" s="3" t="s">
        <v>47</v>
      </c>
      <c r="H39" s="3">
        <v>1967</v>
      </c>
      <c r="I39" s="3" t="s">
        <v>272</v>
      </c>
      <c r="J39" s="3">
        <v>1997</v>
      </c>
      <c r="K39" s="3"/>
      <c r="L39" s="3"/>
      <c r="M39" s="3">
        <v>1992</v>
      </c>
      <c r="N39" s="5" t="s">
        <v>577</v>
      </c>
      <c r="O39" s="3">
        <v>40</v>
      </c>
      <c r="P39" s="3">
        <f t="shared" si="1"/>
        <v>25</v>
      </c>
      <c r="Q39" s="3">
        <v>2007</v>
      </c>
      <c r="R39" s="3" t="b">
        <v>1</v>
      </c>
      <c r="S39" s="1" t="s">
        <v>273</v>
      </c>
      <c r="T39" s="3" t="s">
        <v>14</v>
      </c>
      <c r="U39" s="3">
        <v>1</v>
      </c>
      <c r="V39" s="3">
        <v>0</v>
      </c>
      <c r="W39" s="3">
        <v>0</v>
      </c>
      <c r="X39" s="3">
        <v>0</v>
      </c>
      <c r="Y39" s="3" t="s">
        <v>23</v>
      </c>
      <c r="Z39" s="3">
        <v>0</v>
      </c>
      <c r="AA39" s="3">
        <v>0</v>
      </c>
      <c r="AB39" s="3">
        <v>0</v>
      </c>
      <c r="AC39" s="3">
        <v>0</v>
      </c>
      <c r="AD39" s="3">
        <v>1</v>
      </c>
      <c r="AE39" s="3">
        <v>0</v>
      </c>
      <c r="AF39" s="3">
        <v>0</v>
      </c>
      <c r="AG39" s="3">
        <v>0</v>
      </c>
      <c r="AH39" s="3" t="s">
        <v>51</v>
      </c>
      <c r="AK39" s="3"/>
    </row>
    <row r="40" spans="1:37" ht="42" customHeight="1">
      <c r="A40" s="3" t="s">
        <v>274</v>
      </c>
      <c r="C40" s="5" t="s">
        <v>275</v>
      </c>
      <c r="D40" s="5" t="s">
        <v>35</v>
      </c>
      <c r="E40" s="3">
        <v>2</v>
      </c>
      <c r="G40" s="3" t="s">
        <v>276</v>
      </c>
      <c r="H40" s="3">
        <v>1977</v>
      </c>
      <c r="I40" s="3">
        <v>1987</v>
      </c>
      <c r="J40" s="3">
        <v>1987</v>
      </c>
      <c r="K40" s="3"/>
      <c r="L40" s="3">
        <v>1987</v>
      </c>
      <c r="M40" s="3">
        <v>1987</v>
      </c>
      <c r="N40" s="5" t="s">
        <v>543</v>
      </c>
      <c r="O40" s="3">
        <v>29</v>
      </c>
      <c r="P40" s="3">
        <f t="shared" si="1"/>
        <v>10</v>
      </c>
      <c r="Q40" s="3">
        <v>2028</v>
      </c>
      <c r="R40" s="3" t="b">
        <v>1</v>
      </c>
      <c r="S40" s="1" t="s">
        <v>277</v>
      </c>
      <c r="T40" s="3" t="s">
        <v>278</v>
      </c>
      <c r="U40" s="3">
        <v>1</v>
      </c>
      <c r="V40" s="3">
        <v>0</v>
      </c>
      <c r="W40" s="3">
        <v>1</v>
      </c>
      <c r="X40" s="3">
        <v>0</v>
      </c>
      <c r="Y40" s="3" t="s">
        <v>279</v>
      </c>
      <c r="Z40" s="3">
        <v>0</v>
      </c>
      <c r="AA40" s="3">
        <v>0</v>
      </c>
      <c r="AB40" s="3">
        <v>1</v>
      </c>
      <c r="AC40" s="3">
        <v>0</v>
      </c>
      <c r="AD40" s="3">
        <v>0</v>
      </c>
      <c r="AE40" s="3">
        <v>0</v>
      </c>
      <c r="AF40" s="3">
        <v>0</v>
      </c>
      <c r="AG40" s="3">
        <v>0</v>
      </c>
      <c r="AH40" s="3" t="s">
        <v>33</v>
      </c>
      <c r="AK40" s="3"/>
    </row>
    <row r="41" spans="1:37" ht="126">
      <c r="A41" s="3" t="s">
        <v>274</v>
      </c>
      <c r="C41" s="3" t="s">
        <v>288</v>
      </c>
      <c r="D41" s="5" t="s">
        <v>35</v>
      </c>
      <c r="E41" s="3">
        <v>2</v>
      </c>
      <c r="G41" s="3" t="s">
        <v>47</v>
      </c>
      <c r="H41" s="3">
        <v>1988</v>
      </c>
      <c r="I41" s="3" t="s">
        <v>289</v>
      </c>
      <c r="J41" s="3">
        <v>2010</v>
      </c>
      <c r="K41" s="3"/>
      <c r="L41" s="3">
        <v>2028</v>
      </c>
      <c r="M41" s="3">
        <v>2028</v>
      </c>
      <c r="N41" s="5" t="s">
        <v>544</v>
      </c>
      <c r="O41" s="3">
        <v>42</v>
      </c>
      <c r="P41" s="3">
        <f t="shared" si="1"/>
        <v>40</v>
      </c>
      <c r="Q41" s="3">
        <v>2028</v>
      </c>
      <c r="R41" s="3" t="b">
        <v>1</v>
      </c>
      <c r="S41" s="1" t="s">
        <v>545</v>
      </c>
      <c r="T41" s="3" t="s">
        <v>290</v>
      </c>
      <c r="U41" s="3">
        <v>1</v>
      </c>
      <c r="V41" s="3">
        <v>1</v>
      </c>
      <c r="W41" s="3">
        <v>0</v>
      </c>
      <c r="X41" s="3">
        <v>1</v>
      </c>
      <c r="Y41" s="3" t="s">
        <v>291</v>
      </c>
      <c r="Z41" s="3">
        <v>0</v>
      </c>
      <c r="AA41" s="3">
        <v>1</v>
      </c>
      <c r="AB41" s="3">
        <v>0</v>
      </c>
      <c r="AC41" s="3">
        <v>0</v>
      </c>
      <c r="AD41" s="3">
        <v>1</v>
      </c>
      <c r="AE41" s="3">
        <v>0</v>
      </c>
      <c r="AF41" s="3">
        <v>0</v>
      </c>
      <c r="AG41" s="3">
        <v>0</v>
      </c>
      <c r="AH41" s="3" t="s">
        <v>33</v>
      </c>
      <c r="AK41" s="3"/>
    </row>
    <row r="42" spans="1:37" ht="13.5" customHeight="1">
      <c r="A42" s="5" t="s">
        <v>274</v>
      </c>
      <c r="C42" s="5" t="s">
        <v>548</v>
      </c>
      <c r="D42" s="5" t="s">
        <v>35</v>
      </c>
      <c r="E42" s="3"/>
      <c r="G42" s="3"/>
      <c r="H42" s="3">
        <v>1998</v>
      </c>
      <c r="I42" s="3"/>
      <c r="J42" s="3"/>
      <c r="K42" s="3"/>
      <c r="L42" s="3">
        <v>2028</v>
      </c>
      <c r="M42" s="3">
        <v>2038</v>
      </c>
      <c r="N42" s="5" t="s">
        <v>547</v>
      </c>
      <c r="O42" s="3"/>
      <c r="P42" s="3">
        <f t="shared" si="1"/>
        <v>40</v>
      </c>
      <c r="Q42" s="3"/>
      <c r="R42" s="3"/>
      <c r="S42" s="1" t="s">
        <v>546</v>
      </c>
      <c r="T42" s="3"/>
      <c r="U42" s="3"/>
      <c r="V42" s="3"/>
      <c r="W42" s="3"/>
      <c r="X42" s="3"/>
      <c r="Y42" s="3"/>
      <c r="Z42" s="3"/>
      <c r="AA42" s="3"/>
      <c r="AB42" s="3"/>
      <c r="AC42" s="3"/>
      <c r="AD42" s="3"/>
      <c r="AE42" s="3"/>
      <c r="AF42" s="3"/>
      <c r="AG42" s="3"/>
      <c r="AH42" s="3"/>
      <c r="AK42" s="5"/>
    </row>
    <row r="43" spans="1:37" ht="13.5" customHeight="1">
      <c r="A43" s="3" t="s">
        <v>292</v>
      </c>
      <c r="C43" s="3" t="s">
        <v>61</v>
      </c>
      <c r="D43" s="3" t="s">
        <v>41</v>
      </c>
      <c r="E43" s="3">
        <v>0</v>
      </c>
      <c r="G43" s="3" t="s">
        <v>62</v>
      </c>
      <c r="H43" s="3">
        <v>1995</v>
      </c>
      <c r="I43" s="3" t="s">
        <v>293</v>
      </c>
      <c r="J43" s="3">
        <v>2095</v>
      </c>
      <c r="K43" s="3"/>
      <c r="L43" s="3">
        <v>2040</v>
      </c>
      <c r="M43" s="3">
        <v>2150</v>
      </c>
      <c r="N43" s="5" t="s">
        <v>549</v>
      </c>
      <c r="O43" s="3">
        <v>31</v>
      </c>
      <c r="P43" s="3">
        <f t="shared" si="1"/>
        <v>155</v>
      </c>
      <c r="Q43" s="3">
        <v>2044</v>
      </c>
      <c r="R43" s="3" t="b">
        <v>0</v>
      </c>
      <c r="S43" s="1" t="s">
        <v>294</v>
      </c>
      <c r="T43" s="3" t="s">
        <v>14</v>
      </c>
      <c r="U43" s="3">
        <v>1</v>
      </c>
      <c r="V43" s="3">
        <v>0</v>
      </c>
      <c r="W43" s="3">
        <v>0</v>
      </c>
      <c r="X43" s="3">
        <v>0</v>
      </c>
      <c r="Y43" s="3" t="s">
        <v>295</v>
      </c>
      <c r="Z43" s="3">
        <v>0</v>
      </c>
      <c r="AA43" s="3">
        <v>0</v>
      </c>
      <c r="AB43" s="3">
        <v>0</v>
      </c>
      <c r="AC43" s="3">
        <v>0</v>
      </c>
      <c r="AD43" s="3">
        <v>0</v>
      </c>
      <c r="AE43" s="3">
        <v>1</v>
      </c>
      <c r="AF43" s="3">
        <v>0</v>
      </c>
      <c r="AG43" s="3">
        <v>0</v>
      </c>
      <c r="AH43" s="3" t="s">
        <v>51</v>
      </c>
      <c r="AK43" s="3"/>
    </row>
    <row r="44" spans="1:37" ht="14">
      <c r="A44" s="3" t="s">
        <v>300</v>
      </c>
      <c r="C44" s="3" t="s">
        <v>627</v>
      </c>
      <c r="D44" s="3" t="s">
        <v>35</v>
      </c>
      <c r="E44" s="3">
        <v>2</v>
      </c>
      <c r="G44" s="3" t="s">
        <v>36</v>
      </c>
      <c r="H44" s="3">
        <v>2012</v>
      </c>
      <c r="I44" s="3" t="s">
        <v>302</v>
      </c>
      <c r="J44" s="3">
        <v>2050</v>
      </c>
      <c r="K44" s="3"/>
      <c r="L44" s="3">
        <v>2050</v>
      </c>
      <c r="M44" s="3">
        <v>2050</v>
      </c>
      <c r="N44" s="5" t="s">
        <v>551</v>
      </c>
      <c r="O44" s="3"/>
      <c r="P44" s="3">
        <f t="shared" si="1"/>
        <v>38</v>
      </c>
      <c r="Q44" s="3"/>
      <c r="R44" s="3"/>
      <c r="S44" s="11"/>
      <c r="T44" s="3" t="s">
        <v>14</v>
      </c>
      <c r="U44" s="3">
        <v>1</v>
      </c>
      <c r="V44" s="3">
        <v>0</v>
      </c>
      <c r="W44" s="3">
        <v>0</v>
      </c>
      <c r="X44" s="3">
        <v>0</v>
      </c>
      <c r="Y44" s="3" t="s">
        <v>303</v>
      </c>
      <c r="Z44" s="3">
        <v>0</v>
      </c>
      <c r="AA44" s="3">
        <v>0</v>
      </c>
      <c r="AB44" s="3">
        <v>0</v>
      </c>
      <c r="AC44" s="3">
        <v>0</v>
      </c>
      <c r="AD44" s="3">
        <v>1</v>
      </c>
      <c r="AE44" s="3">
        <v>0</v>
      </c>
      <c r="AF44" s="3">
        <v>0</v>
      </c>
      <c r="AG44" s="3">
        <v>0</v>
      </c>
      <c r="AH44" s="3" t="s">
        <v>33</v>
      </c>
      <c r="AK44" s="3">
        <v>1</v>
      </c>
    </row>
    <row r="45" spans="1:37" ht="84" customHeight="1">
      <c r="A45" s="3" t="s">
        <v>308</v>
      </c>
      <c r="C45" s="3" t="s">
        <v>628</v>
      </c>
      <c r="D45" s="3" t="s">
        <v>46</v>
      </c>
      <c r="E45" s="3">
        <v>2</v>
      </c>
      <c r="G45" s="3" t="s">
        <v>36</v>
      </c>
      <c r="H45" s="3">
        <v>2012</v>
      </c>
      <c r="I45" s="3" t="s">
        <v>309</v>
      </c>
      <c r="J45" s="3">
        <v>2032</v>
      </c>
      <c r="K45" s="3"/>
      <c r="L45" s="3">
        <v>2032</v>
      </c>
      <c r="M45" s="3">
        <v>2032</v>
      </c>
      <c r="N45" s="5" t="s">
        <v>552</v>
      </c>
      <c r="O45" s="3"/>
      <c r="P45" s="3">
        <f t="shared" si="1"/>
        <v>20</v>
      </c>
      <c r="Q45" s="3"/>
      <c r="R45" s="3"/>
      <c r="S45" s="11"/>
      <c r="T45" s="3" t="s">
        <v>14</v>
      </c>
      <c r="U45" s="3">
        <v>1</v>
      </c>
      <c r="V45" s="3">
        <v>0</v>
      </c>
      <c r="W45" s="3">
        <v>0</v>
      </c>
      <c r="X45" s="3">
        <v>0</v>
      </c>
      <c r="Y45" s="3" t="s">
        <v>188</v>
      </c>
      <c r="Z45" s="3">
        <v>0</v>
      </c>
      <c r="AA45" s="3">
        <v>0</v>
      </c>
      <c r="AB45" s="3">
        <v>0</v>
      </c>
      <c r="AC45" s="3">
        <v>0</v>
      </c>
      <c r="AD45" s="3">
        <v>1</v>
      </c>
      <c r="AE45" s="3">
        <v>0</v>
      </c>
      <c r="AF45" s="3">
        <v>0</v>
      </c>
      <c r="AG45" s="3">
        <v>0</v>
      </c>
      <c r="AH45" s="3" t="s">
        <v>33</v>
      </c>
      <c r="AK45" s="3">
        <v>1</v>
      </c>
    </row>
    <row r="46" spans="1:37" ht="14">
      <c r="A46" s="3" t="s">
        <v>310</v>
      </c>
      <c r="C46" s="3" t="s">
        <v>628</v>
      </c>
      <c r="D46" s="3" t="s">
        <v>35</v>
      </c>
      <c r="E46" s="3">
        <v>2</v>
      </c>
      <c r="G46" s="3" t="s">
        <v>36</v>
      </c>
      <c r="H46" s="3">
        <v>2012</v>
      </c>
      <c r="I46" s="3" t="s">
        <v>311</v>
      </c>
      <c r="J46" s="3">
        <v>2030</v>
      </c>
      <c r="K46" s="3"/>
      <c r="L46" s="3">
        <v>2030</v>
      </c>
      <c r="M46" s="3">
        <v>2030</v>
      </c>
      <c r="N46" s="5" t="s">
        <v>528</v>
      </c>
      <c r="O46" s="3">
        <v>36</v>
      </c>
      <c r="P46" s="3">
        <f t="shared" si="1"/>
        <v>18</v>
      </c>
      <c r="Q46" s="3">
        <v>2056</v>
      </c>
      <c r="R46" s="3" t="b">
        <v>1</v>
      </c>
      <c r="S46" s="11"/>
      <c r="T46" s="3" t="s">
        <v>14</v>
      </c>
      <c r="U46" s="3">
        <v>1</v>
      </c>
      <c r="V46" s="3">
        <v>0</v>
      </c>
      <c r="W46" s="3">
        <v>0</v>
      </c>
      <c r="X46" s="3">
        <v>0</v>
      </c>
      <c r="Y46" s="3" t="s">
        <v>38</v>
      </c>
      <c r="Z46" s="3">
        <v>0</v>
      </c>
      <c r="AA46" s="3">
        <v>0</v>
      </c>
      <c r="AB46" s="3">
        <v>0</v>
      </c>
      <c r="AC46" s="3">
        <v>0</v>
      </c>
      <c r="AD46" s="3">
        <v>1</v>
      </c>
      <c r="AE46" s="3">
        <v>0</v>
      </c>
      <c r="AF46" s="3">
        <v>0</v>
      </c>
      <c r="AG46" s="3">
        <v>0</v>
      </c>
      <c r="AH46" s="3" t="s">
        <v>33</v>
      </c>
      <c r="AK46" s="3">
        <v>1</v>
      </c>
    </row>
    <row r="47" spans="1:37" ht="13.5" customHeight="1">
      <c r="A47" t="s">
        <v>503</v>
      </c>
      <c r="C47" t="s">
        <v>628</v>
      </c>
      <c r="D47" t="s">
        <v>35</v>
      </c>
      <c r="H47">
        <v>2012</v>
      </c>
      <c r="L47">
        <v>2312</v>
      </c>
      <c r="N47" t="s">
        <v>505</v>
      </c>
      <c r="P47" s="3" t="b">
        <f t="shared" si="1"/>
        <v>0</v>
      </c>
      <c r="S47" t="s">
        <v>504</v>
      </c>
      <c r="AK47">
        <v>1</v>
      </c>
    </row>
    <row r="48" spans="1:37" ht="140">
      <c r="A48" s="3" t="s">
        <v>333</v>
      </c>
      <c r="C48" s="3" t="s">
        <v>334</v>
      </c>
      <c r="D48" s="3" t="s">
        <v>41</v>
      </c>
      <c r="E48" s="3">
        <v>2</v>
      </c>
      <c r="G48" s="3" t="s">
        <v>335</v>
      </c>
      <c r="H48" s="3">
        <v>2007</v>
      </c>
      <c r="I48" s="3" t="s">
        <v>336</v>
      </c>
      <c r="J48" s="3">
        <v>2014</v>
      </c>
      <c r="K48" s="3"/>
      <c r="L48" s="3"/>
      <c r="M48" s="3">
        <v>2017</v>
      </c>
      <c r="N48" s="5" t="s">
        <v>553</v>
      </c>
      <c r="O48" s="3">
        <v>53</v>
      </c>
      <c r="P48" s="3">
        <f t="shared" si="1"/>
        <v>10</v>
      </c>
      <c r="Q48" s="3">
        <v>2034</v>
      </c>
      <c r="R48" s="3" t="b">
        <v>1</v>
      </c>
      <c r="S48" s="1" t="s">
        <v>337</v>
      </c>
      <c r="T48" s="3" t="s">
        <v>338</v>
      </c>
      <c r="U48" s="3">
        <v>1</v>
      </c>
      <c r="V48" s="3">
        <v>0</v>
      </c>
      <c r="W48" s="3">
        <v>0</v>
      </c>
      <c r="X48" s="3">
        <v>1</v>
      </c>
      <c r="Y48" s="3" t="s">
        <v>188</v>
      </c>
      <c r="Z48" s="3">
        <v>0</v>
      </c>
      <c r="AA48" s="3">
        <v>0</v>
      </c>
      <c r="AB48" s="3">
        <v>0</v>
      </c>
      <c r="AC48" s="3">
        <v>0</v>
      </c>
      <c r="AD48" s="3">
        <v>1</v>
      </c>
      <c r="AE48" s="3">
        <v>0</v>
      </c>
      <c r="AF48" s="3">
        <v>0</v>
      </c>
      <c r="AG48" s="3">
        <v>0</v>
      </c>
      <c r="AH48" s="3" t="s">
        <v>33</v>
      </c>
      <c r="AK48" s="3"/>
    </row>
    <row r="49" spans="1:37" ht="111.75" customHeight="1">
      <c r="A49" t="s">
        <v>523</v>
      </c>
      <c r="C49" t="s">
        <v>516</v>
      </c>
      <c r="D49" t="s">
        <v>46</v>
      </c>
      <c r="H49">
        <v>2012</v>
      </c>
      <c r="L49">
        <v>2035</v>
      </c>
      <c r="M49">
        <v>2035</v>
      </c>
      <c r="N49" t="s">
        <v>524</v>
      </c>
      <c r="P49" s="3">
        <f t="shared" si="1"/>
        <v>23</v>
      </c>
      <c r="AK49">
        <v>1</v>
      </c>
    </row>
    <row r="50" spans="1:37" ht="408.75" customHeight="1">
      <c r="A50" s="5" t="s">
        <v>603</v>
      </c>
      <c r="C50" s="3" t="s">
        <v>629</v>
      </c>
      <c r="D50" s="3" t="s">
        <v>46</v>
      </c>
      <c r="E50" s="3">
        <v>2</v>
      </c>
      <c r="G50" s="3" t="s">
        <v>36</v>
      </c>
      <c r="H50" s="3">
        <v>2012</v>
      </c>
      <c r="I50" s="3" t="s">
        <v>339</v>
      </c>
      <c r="J50" s="3">
        <v>2052</v>
      </c>
      <c r="K50" s="3"/>
      <c r="L50" s="3">
        <v>2052</v>
      </c>
      <c r="M50" s="3">
        <v>2052</v>
      </c>
      <c r="N50" s="5" t="s">
        <v>497</v>
      </c>
      <c r="O50" s="3"/>
      <c r="P50" s="3">
        <f t="shared" si="1"/>
        <v>40</v>
      </c>
      <c r="Q50" s="3"/>
      <c r="R50" s="3"/>
      <c r="S50" s="11"/>
      <c r="T50" s="3" t="s">
        <v>14</v>
      </c>
      <c r="U50" s="3">
        <v>1</v>
      </c>
      <c r="V50" s="3">
        <v>0</v>
      </c>
      <c r="W50" s="3">
        <v>0</v>
      </c>
      <c r="X50" s="3">
        <v>0</v>
      </c>
      <c r="Y50" s="3" t="s">
        <v>340</v>
      </c>
      <c r="Z50" s="3">
        <v>0</v>
      </c>
      <c r="AA50" s="3">
        <v>0</v>
      </c>
      <c r="AB50" s="3">
        <v>0</v>
      </c>
      <c r="AC50" s="3">
        <v>0</v>
      </c>
      <c r="AD50" s="3">
        <v>1</v>
      </c>
      <c r="AE50" s="3">
        <v>0</v>
      </c>
      <c r="AF50" s="3">
        <v>0</v>
      </c>
      <c r="AG50" s="3">
        <v>0</v>
      </c>
      <c r="AH50" s="3" t="s">
        <v>33</v>
      </c>
      <c r="AK50" s="5">
        <v>1</v>
      </c>
    </row>
    <row r="51" spans="1:37" ht="13.5" customHeight="1">
      <c r="A51" s="3" t="s">
        <v>351</v>
      </c>
      <c r="C51" s="3" t="s">
        <v>630</v>
      </c>
      <c r="D51" s="3" t="s">
        <v>46</v>
      </c>
      <c r="E51" s="3">
        <v>2</v>
      </c>
      <c r="G51" s="3" t="s">
        <v>36</v>
      </c>
      <c r="H51" s="3">
        <v>2011</v>
      </c>
      <c r="I51" s="3" t="s">
        <v>197</v>
      </c>
      <c r="J51" s="3">
        <v>2031</v>
      </c>
      <c r="K51" s="3"/>
      <c r="L51" s="3"/>
      <c r="M51" s="3">
        <v>2041</v>
      </c>
      <c r="N51" s="5" t="s">
        <v>555</v>
      </c>
      <c r="O51" s="3">
        <v>48</v>
      </c>
      <c r="P51" s="3">
        <f t="shared" si="1"/>
        <v>30</v>
      </c>
      <c r="Q51" s="3">
        <v>2043</v>
      </c>
      <c r="R51" s="3" t="b">
        <v>1</v>
      </c>
      <c r="S51" s="1" t="s">
        <v>519</v>
      </c>
      <c r="T51" s="3" t="s">
        <v>14</v>
      </c>
      <c r="U51" s="3">
        <v>1</v>
      </c>
      <c r="V51" s="3">
        <v>0</v>
      </c>
      <c r="W51" s="3">
        <v>0</v>
      </c>
      <c r="X51" s="3">
        <v>0</v>
      </c>
      <c r="Y51" s="3" t="s">
        <v>188</v>
      </c>
      <c r="Z51" s="3">
        <v>0</v>
      </c>
      <c r="AA51" s="3">
        <v>0</v>
      </c>
      <c r="AB51" s="3">
        <v>0</v>
      </c>
      <c r="AC51" s="3">
        <v>0</v>
      </c>
      <c r="AD51" s="3">
        <v>1</v>
      </c>
      <c r="AE51" s="3">
        <v>0</v>
      </c>
      <c r="AF51" s="3">
        <v>0</v>
      </c>
      <c r="AG51" s="3">
        <v>0</v>
      </c>
      <c r="AH51" s="3" t="s">
        <v>33</v>
      </c>
      <c r="AK51" s="3">
        <v>1</v>
      </c>
    </row>
    <row r="52" spans="1:37" ht="181.5" customHeight="1">
      <c r="A52" s="3" t="s">
        <v>360</v>
      </c>
      <c r="C52" s="5" t="s">
        <v>518</v>
      </c>
      <c r="D52" s="3" t="s">
        <v>46</v>
      </c>
      <c r="E52" s="3">
        <v>2</v>
      </c>
      <c r="G52" s="3" t="s">
        <v>42</v>
      </c>
      <c r="H52" s="3">
        <v>2009</v>
      </c>
      <c r="I52" s="3" t="s">
        <v>361</v>
      </c>
      <c r="J52" s="3">
        <v>2027</v>
      </c>
      <c r="K52" s="3"/>
      <c r="L52" s="3">
        <v>2025</v>
      </c>
      <c r="M52" s="3">
        <v>2025</v>
      </c>
      <c r="N52" s="5" t="s">
        <v>556</v>
      </c>
      <c r="O52" s="3"/>
      <c r="P52" s="3">
        <f t="shared" si="1"/>
        <v>16</v>
      </c>
      <c r="Q52" s="3"/>
      <c r="R52" s="3"/>
      <c r="S52" s="1" t="s">
        <v>362</v>
      </c>
      <c r="T52" s="3" t="s">
        <v>363</v>
      </c>
      <c r="U52" s="3">
        <v>1</v>
      </c>
      <c r="V52" s="3">
        <v>1</v>
      </c>
      <c r="W52" s="3">
        <v>0</v>
      </c>
      <c r="X52" s="3">
        <v>1</v>
      </c>
      <c r="Y52" s="3" t="s">
        <v>238</v>
      </c>
      <c r="Z52" s="3">
        <v>0</v>
      </c>
      <c r="AA52" s="3">
        <v>1</v>
      </c>
      <c r="AB52" s="3">
        <v>1</v>
      </c>
      <c r="AC52" s="3">
        <v>0</v>
      </c>
      <c r="AD52" s="3">
        <v>1</v>
      </c>
      <c r="AE52" s="3">
        <v>0</v>
      </c>
      <c r="AF52" s="3">
        <v>0</v>
      </c>
      <c r="AG52" s="3">
        <v>0</v>
      </c>
      <c r="AH52" s="3" t="s">
        <v>33</v>
      </c>
      <c r="AK52" s="3">
        <v>1</v>
      </c>
    </row>
    <row r="53" spans="1:37" ht="13.5" customHeight="1">
      <c r="A53" s="3" t="s">
        <v>364</v>
      </c>
      <c r="C53" s="3" t="s">
        <v>365</v>
      </c>
      <c r="D53" s="5" t="s">
        <v>35</v>
      </c>
      <c r="E53" s="3">
        <v>1</v>
      </c>
      <c r="G53" s="3" t="s">
        <v>47</v>
      </c>
      <c r="H53" s="3">
        <v>1965</v>
      </c>
      <c r="I53" s="3">
        <v>1985</v>
      </c>
      <c r="J53" s="3">
        <v>1985</v>
      </c>
      <c r="K53" s="3"/>
      <c r="L53" s="3">
        <v>1985</v>
      </c>
      <c r="M53" s="3">
        <v>1985</v>
      </c>
      <c r="N53" s="5" t="s">
        <v>557</v>
      </c>
      <c r="O53" s="3">
        <v>29</v>
      </c>
      <c r="P53" s="3">
        <f t="shared" si="1"/>
        <v>20</v>
      </c>
      <c r="Q53" s="3">
        <v>2016</v>
      </c>
      <c r="R53" s="3" t="b">
        <v>1</v>
      </c>
      <c r="S53" s="1" t="s">
        <v>366</v>
      </c>
      <c r="T53" s="3" t="s">
        <v>14</v>
      </c>
      <c r="U53" s="3">
        <v>1</v>
      </c>
      <c r="V53" s="3">
        <v>0</v>
      </c>
      <c r="W53" s="3">
        <v>0</v>
      </c>
      <c r="X53" s="3">
        <v>0</v>
      </c>
      <c r="Y53" s="3" t="s">
        <v>367</v>
      </c>
      <c r="Z53" s="3">
        <v>0</v>
      </c>
      <c r="AA53" s="3">
        <v>0</v>
      </c>
      <c r="AB53" s="3">
        <v>0</v>
      </c>
      <c r="AC53" s="3">
        <v>0</v>
      </c>
      <c r="AD53" s="3">
        <v>1</v>
      </c>
      <c r="AE53" s="3">
        <v>0</v>
      </c>
      <c r="AF53" s="3">
        <v>0</v>
      </c>
      <c r="AG53" s="3">
        <v>0</v>
      </c>
      <c r="AH53" s="3" t="s">
        <v>51</v>
      </c>
      <c r="AK53" s="3"/>
    </row>
    <row r="54" spans="1:37" ht="154">
      <c r="A54" s="3" t="s">
        <v>368</v>
      </c>
      <c r="C54" s="5" t="s">
        <v>369</v>
      </c>
      <c r="D54" s="5" t="s">
        <v>41</v>
      </c>
      <c r="E54" s="3">
        <v>1</v>
      </c>
      <c r="G54" s="3" t="s">
        <v>328</v>
      </c>
      <c r="H54" s="3">
        <v>2003</v>
      </c>
      <c r="I54" s="3" t="s">
        <v>370</v>
      </c>
      <c r="J54" s="3">
        <v>2051</v>
      </c>
      <c r="K54" s="3"/>
      <c r="L54" s="3">
        <v>2041</v>
      </c>
      <c r="M54" s="3">
        <v>2061</v>
      </c>
      <c r="N54" s="5" t="s">
        <v>558</v>
      </c>
      <c r="O54" s="3">
        <v>43</v>
      </c>
      <c r="P54" s="3">
        <f t="shared" si="1"/>
        <v>58</v>
      </c>
      <c r="Q54" s="3">
        <v>2040</v>
      </c>
      <c r="R54" s="3" t="b">
        <v>0</v>
      </c>
      <c r="S54" s="1" t="s">
        <v>371</v>
      </c>
      <c r="T54" s="3" t="s">
        <v>14</v>
      </c>
      <c r="U54" s="3">
        <v>1</v>
      </c>
      <c r="V54" s="3">
        <v>0</v>
      </c>
      <c r="W54" s="3">
        <v>0</v>
      </c>
      <c r="X54" s="3">
        <v>0</v>
      </c>
      <c r="Y54" s="3" t="s">
        <v>372</v>
      </c>
      <c r="Z54" s="3">
        <v>0</v>
      </c>
      <c r="AA54" s="3">
        <v>1</v>
      </c>
      <c r="AB54" s="3">
        <v>0</v>
      </c>
      <c r="AC54" s="3">
        <v>0</v>
      </c>
      <c r="AD54" s="3">
        <v>1</v>
      </c>
      <c r="AE54" s="3">
        <v>0</v>
      </c>
      <c r="AF54" s="3">
        <v>0</v>
      </c>
      <c r="AG54" s="3">
        <v>0</v>
      </c>
      <c r="AH54" s="3" t="s">
        <v>33</v>
      </c>
      <c r="AK54" s="3"/>
    </row>
    <row r="55" spans="1:37" ht="195.75" customHeight="1">
      <c r="A55" s="3" t="s">
        <v>373</v>
      </c>
      <c r="C55" s="3" t="s">
        <v>374</v>
      </c>
      <c r="D55" s="3" t="s">
        <v>46</v>
      </c>
      <c r="E55" s="3">
        <v>1</v>
      </c>
      <c r="G55" s="3" t="s">
        <v>375</v>
      </c>
      <c r="H55" s="3">
        <v>2006</v>
      </c>
      <c r="I55" s="3" t="s">
        <v>376</v>
      </c>
      <c r="J55" s="3">
        <v>2026</v>
      </c>
      <c r="K55" s="3"/>
      <c r="L55" s="3"/>
      <c r="M55" s="3">
        <v>2026</v>
      </c>
      <c r="N55" s="5" t="s">
        <v>559</v>
      </c>
      <c r="O55" s="3">
        <v>80</v>
      </c>
      <c r="P55" s="3">
        <f t="shared" si="1"/>
        <v>20</v>
      </c>
      <c r="Q55" s="3">
        <v>2006</v>
      </c>
      <c r="R55" s="3" t="b">
        <v>0</v>
      </c>
      <c r="S55" s="1" t="s">
        <v>377</v>
      </c>
      <c r="T55" s="3" t="s">
        <v>378</v>
      </c>
      <c r="U55" s="3">
        <v>1</v>
      </c>
      <c r="V55" s="3">
        <v>0</v>
      </c>
      <c r="W55" s="3">
        <v>1</v>
      </c>
      <c r="X55" s="3">
        <v>0</v>
      </c>
      <c r="Y55" s="3" t="s">
        <v>379</v>
      </c>
      <c r="Z55" s="3">
        <v>0</v>
      </c>
      <c r="AA55" s="3">
        <v>0</v>
      </c>
      <c r="AB55" s="3">
        <v>1</v>
      </c>
      <c r="AC55" s="3">
        <v>1</v>
      </c>
      <c r="AD55" s="3">
        <v>1</v>
      </c>
      <c r="AE55" s="3">
        <v>0</v>
      </c>
      <c r="AF55" s="3">
        <v>0</v>
      </c>
      <c r="AG55" s="3">
        <v>0</v>
      </c>
      <c r="AH55" s="3" t="s">
        <v>33</v>
      </c>
      <c r="AK55" s="3"/>
    </row>
    <row r="56" spans="1:37" ht="55.5" customHeight="1">
      <c r="A56" s="3" t="s">
        <v>380</v>
      </c>
      <c r="C56" s="3" t="s">
        <v>381</v>
      </c>
      <c r="D56" s="3" t="s">
        <v>35</v>
      </c>
      <c r="E56" s="3">
        <v>2</v>
      </c>
      <c r="G56" s="3" t="s">
        <v>42</v>
      </c>
      <c r="H56" s="3">
        <v>2011</v>
      </c>
      <c r="I56" s="3">
        <v>2030</v>
      </c>
      <c r="J56" s="3">
        <v>2030</v>
      </c>
      <c r="K56" s="3"/>
      <c r="L56" s="3">
        <v>2030</v>
      </c>
      <c r="M56" s="3">
        <v>2030</v>
      </c>
      <c r="N56" s="5" t="s">
        <v>560</v>
      </c>
      <c r="O56" s="3"/>
      <c r="P56" s="3">
        <f t="shared" si="1"/>
        <v>19</v>
      </c>
      <c r="Q56" s="3"/>
      <c r="R56" s="3"/>
      <c r="S56" s="1" t="s">
        <v>382</v>
      </c>
      <c r="T56" s="3" t="s">
        <v>14</v>
      </c>
      <c r="U56" s="3">
        <v>1</v>
      </c>
      <c r="V56" s="3">
        <v>0</v>
      </c>
      <c r="W56" s="3">
        <v>0</v>
      </c>
      <c r="X56" s="3">
        <v>0</v>
      </c>
      <c r="Y56" s="3" t="s">
        <v>23</v>
      </c>
      <c r="Z56" s="3">
        <v>0</v>
      </c>
      <c r="AA56" s="3">
        <v>0</v>
      </c>
      <c r="AB56" s="3">
        <v>0</v>
      </c>
      <c r="AC56" s="3">
        <v>0</v>
      </c>
      <c r="AD56" s="3">
        <v>1</v>
      </c>
      <c r="AE56" s="3">
        <v>0</v>
      </c>
      <c r="AF56" s="3">
        <v>0</v>
      </c>
      <c r="AG56" s="3">
        <v>0</v>
      </c>
      <c r="AH56" s="3" t="s">
        <v>33</v>
      </c>
      <c r="AK56" s="3"/>
    </row>
    <row r="57" spans="1:37" ht="55.5" customHeight="1">
      <c r="A57" s="3" t="s">
        <v>383</v>
      </c>
      <c r="C57" s="3" t="s">
        <v>61</v>
      </c>
      <c r="D57" s="3" t="s">
        <v>41</v>
      </c>
      <c r="E57" s="3">
        <v>0</v>
      </c>
      <c r="G57" s="3" t="s">
        <v>62</v>
      </c>
      <c r="H57" s="3">
        <v>1995</v>
      </c>
      <c r="I57" s="3" t="s">
        <v>384</v>
      </c>
      <c r="J57" s="3">
        <v>2175</v>
      </c>
      <c r="K57" s="3"/>
      <c r="L57" s="3">
        <v>2150</v>
      </c>
      <c r="M57" s="3">
        <v>2200</v>
      </c>
      <c r="N57" s="5" t="s">
        <v>561</v>
      </c>
      <c r="O57" s="3"/>
      <c r="P57" s="3">
        <f t="shared" si="1"/>
        <v>205</v>
      </c>
      <c r="Q57" s="3"/>
      <c r="R57" s="3" t="b">
        <v>0</v>
      </c>
      <c r="S57" s="1" t="s">
        <v>385</v>
      </c>
      <c r="T57" s="3" t="s">
        <v>14</v>
      </c>
      <c r="U57" s="3">
        <v>1</v>
      </c>
      <c r="V57" s="3">
        <v>0</v>
      </c>
      <c r="W57" s="3">
        <v>0</v>
      </c>
      <c r="X57" s="3">
        <v>0</v>
      </c>
      <c r="Y57" s="3" t="s">
        <v>386</v>
      </c>
      <c r="Z57" s="3">
        <v>0</v>
      </c>
      <c r="AA57" s="3">
        <v>0</v>
      </c>
      <c r="AB57" s="3">
        <v>0</v>
      </c>
      <c r="AC57" s="3">
        <v>0</v>
      </c>
      <c r="AD57" s="3">
        <v>0</v>
      </c>
      <c r="AE57" s="3">
        <v>1</v>
      </c>
      <c r="AF57" s="3">
        <v>0</v>
      </c>
      <c r="AG57" s="3">
        <v>0</v>
      </c>
      <c r="AH57" s="3" t="s">
        <v>51</v>
      </c>
      <c r="AK57" s="3"/>
    </row>
    <row r="58" spans="1:37" ht="55.5" customHeight="1">
      <c r="A58" t="s">
        <v>513</v>
      </c>
      <c r="C58" t="s">
        <v>631</v>
      </c>
      <c r="D58" t="s">
        <v>46</v>
      </c>
      <c r="H58">
        <v>2012</v>
      </c>
      <c r="L58">
        <v>2045</v>
      </c>
      <c r="M58">
        <v>2045</v>
      </c>
      <c r="N58" t="s">
        <v>514</v>
      </c>
      <c r="P58" s="3">
        <f t="shared" si="1"/>
        <v>33</v>
      </c>
      <c r="AK58">
        <v>1</v>
      </c>
    </row>
    <row r="59" spans="1:37" ht="252" customHeight="1">
      <c r="A59" s="3" t="s">
        <v>392</v>
      </c>
      <c r="C59" s="3" t="s">
        <v>393</v>
      </c>
      <c r="D59" s="3" t="s">
        <v>41</v>
      </c>
      <c r="E59" s="3">
        <v>2</v>
      </c>
      <c r="G59" s="3" t="s">
        <v>31</v>
      </c>
      <c r="H59" s="3">
        <v>2012</v>
      </c>
      <c r="I59" s="3">
        <v>2030</v>
      </c>
      <c r="J59" s="3">
        <v>2030</v>
      </c>
      <c r="K59" s="3"/>
      <c r="L59" s="3">
        <v>2030</v>
      </c>
      <c r="M59" s="3">
        <v>2030</v>
      </c>
      <c r="N59" s="5" t="s">
        <v>528</v>
      </c>
      <c r="O59" s="3">
        <v>65</v>
      </c>
      <c r="P59" s="3">
        <f t="shared" si="1"/>
        <v>18</v>
      </c>
      <c r="Q59" s="3">
        <v>2027</v>
      </c>
      <c r="R59" s="3" t="b">
        <v>0</v>
      </c>
      <c r="S59" s="1" t="s">
        <v>394</v>
      </c>
      <c r="T59" s="3" t="s">
        <v>14</v>
      </c>
      <c r="U59" s="3">
        <v>1</v>
      </c>
      <c r="V59" s="3">
        <v>0</v>
      </c>
      <c r="W59" s="3">
        <v>0</v>
      </c>
      <c r="X59" s="3">
        <v>0</v>
      </c>
      <c r="Y59" s="3" t="s">
        <v>395</v>
      </c>
      <c r="Z59" s="3">
        <v>0</v>
      </c>
      <c r="AA59" s="3">
        <v>0</v>
      </c>
      <c r="AB59" s="3">
        <v>0</v>
      </c>
      <c r="AC59" s="3">
        <v>0</v>
      </c>
      <c r="AD59" s="3">
        <v>0</v>
      </c>
      <c r="AE59" s="3">
        <v>1</v>
      </c>
      <c r="AF59" s="3">
        <v>0</v>
      </c>
      <c r="AG59" s="3">
        <v>0</v>
      </c>
      <c r="AH59" s="3" t="s">
        <v>33</v>
      </c>
      <c r="AK59" s="3"/>
    </row>
    <row r="60" spans="1:37" ht="336" customHeight="1">
      <c r="A60" t="s">
        <v>498</v>
      </c>
      <c r="C60" t="s">
        <v>628</v>
      </c>
      <c r="D60" t="s">
        <v>103</v>
      </c>
      <c r="H60">
        <v>2012</v>
      </c>
      <c r="L60">
        <v>2052</v>
      </c>
      <c r="N60" t="s">
        <v>499</v>
      </c>
      <c r="P60" s="3" t="b">
        <f t="shared" si="1"/>
        <v>0</v>
      </c>
      <c r="S60" t="s">
        <v>500</v>
      </c>
      <c r="AK60">
        <v>1</v>
      </c>
    </row>
    <row r="61" spans="1:37" ht="238" customHeight="1">
      <c r="A61" s="3" t="s">
        <v>402</v>
      </c>
      <c r="C61" s="3" t="s">
        <v>453</v>
      </c>
      <c r="D61" s="5" t="s">
        <v>41</v>
      </c>
      <c r="E61" s="3"/>
      <c r="G61" s="3" t="s">
        <v>190</v>
      </c>
      <c r="H61" s="3">
        <v>1993</v>
      </c>
      <c r="I61" s="3" t="s">
        <v>454</v>
      </c>
      <c r="J61" s="3">
        <v>2017</v>
      </c>
      <c r="K61" s="3"/>
      <c r="L61" s="3">
        <v>2005</v>
      </c>
      <c r="M61" s="3">
        <v>2030</v>
      </c>
      <c r="N61" s="5" t="s">
        <v>562</v>
      </c>
      <c r="O61" s="3">
        <v>49</v>
      </c>
      <c r="P61" s="3">
        <f t="shared" si="1"/>
        <v>37</v>
      </c>
      <c r="Q61" s="3">
        <v>2024</v>
      </c>
      <c r="R61" s="3" t="b">
        <v>1</v>
      </c>
      <c r="S61" s="1" t="s">
        <v>455</v>
      </c>
      <c r="T61" s="3" t="s">
        <v>456</v>
      </c>
      <c r="U61" s="3">
        <v>1</v>
      </c>
      <c r="V61" s="3">
        <v>0</v>
      </c>
      <c r="W61" s="3">
        <v>0</v>
      </c>
      <c r="X61" s="3">
        <v>0</v>
      </c>
      <c r="Y61" s="3" t="s">
        <v>457</v>
      </c>
      <c r="Z61" s="3">
        <v>0</v>
      </c>
      <c r="AA61" s="3">
        <v>1</v>
      </c>
      <c r="AB61" s="3">
        <v>0</v>
      </c>
      <c r="AC61" s="3">
        <v>0</v>
      </c>
      <c r="AD61" s="3">
        <v>0</v>
      </c>
      <c r="AE61" s="3">
        <v>0</v>
      </c>
      <c r="AF61" s="3">
        <v>0</v>
      </c>
      <c r="AG61" s="3">
        <v>0</v>
      </c>
      <c r="AH61" s="3" t="s">
        <v>33</v>
      </c>
      <c r="AI61" t="s">
        <v>468</v>
      </c>
      <c r="AK61" s="3"/>
    </row>
    <row r="62" spans="1:37" ht="27.75" customHeight="1">
      <c r="A62" s="3" t="s">
        <v>413</v>
      </c>
      <c r="C62" s="3" t="s">
        <v>414</v>
      </c>
      <c r="D62" s="3" t="s">
        <v>35</v>
      </c>
      <c r="E62" s="3">
        <v>0</v>
      </c>
      <c r="G62" s="3" t="s">
        <v>31</v>
      </c>
      <c r="H62" s="3">
        <v>1988</v>
      </c>
      <c r="I62" s="3" t="s">
        <v>415</v>
      </c>
      <c r="J62" s="3">
        <v>2057</v>
      </c>
      <c r="K62" s="3"/>
      <c r="L62" s="3">
        <v>2017</v>
      </c>
      <c r="M62" s="3"/>
      <c r="N62" s="5" t="s">
        <v>563</v>
      </c>
      <c r="O62" s="3">
        <v>45</v>
      </c>
      <c r="P62" s="3" t="b">
        <f t="shared" si="1"/>
        <v>0</v>
      </c>
      <c r="Q62" s="3">
        <v>2023</v>
      </c>
      <c r="R62" s="3" t="b">
        <v>0</v>
      </c>
      <c r="S62" s="1" t="s">
        <v>416</v>
      </c>
      <c r="T62" s="3" t="s">
        <v>417</v>
      </c>
      <c r="U62" s="3">
        <v>1</v>
      </c>
      <c r="V62" s="3">
        <v>1</v>
      </c>
      <c r="W62" s="3">
        <v>0</v>
      </c>
      <c r="X62" s="3">
        <v>1</v>
      </c>
      <c r="Y62" s="3" t="s">
        <v>131</v>
      </c>
      <c r="Z62" s="3">
        <v>0</v>
      </c>
      <c r="AA62" s="3">
        <v>0</v>
      </c>
      <c r="AB62" s="3">
        <v>1</v>
      </c>
      <c r="AC62" s="3">
        <v>1</v>
      </c>
      <c r="AD62" s="3">
        <v>1</v>
      </c>
      <c r="AE62" s="3">
        <v>0</v>
      </c>
      <c r="AF62" s="3">
        <v>0</v>
      </c>
      <c r="AG62" s="3">
        <v>0</v>
      </c>
      <c r="AH62" s="3" t="s">
        <v>33</v>
      </c>
      <c r="AK62" s="3"/>
    </row>
    <row r="63" spans="1:37" ht="28" customHeight="1">
      <c r="A63" s="3" t="s">
        <v>419</v>
      </c>
      <c r="C63" s="3" t="s">
        <v>632</v>
      </c>
      <c r="D63" s="3" t="s">
        <v>46</v>
      </c>
      <c r="E63" s="3">
        <v>2</v>
      </c>
      <c r="G63" s="3" t="s">
        <v>36</v>
      </c>
      <c r="H63" s="3">
        <v>2012</v>
      </c>
      <c r="I63" s="3" t="s">
        <v>420</v>
      </c>
      <c r="J63" s="3">
        <v>2030</v>
      </c>
      <c r="K63" s="3"/>
      <c r="L63" s="3">
        <v>2030</v>
      </c>
      <c r="M63" s="3">
        <v>2030</v>
      </c>
      <c r="N63" s="5" t="s">
        <v>528</v>
      </c>
      <c r="O63" s="3"/>
      <c r="P63" s="3">
        <f t="shared" si="1"/>
        <v>18</v>
      </c>
      <c r="Q63" s="3"/>
      <c r="R63" s="3"/>
      <c r="S63" s="11"/>
      <c r="T63" s="3" t="s">
        <v>14</v>
      </c>
      <c r="U63" s="3">
        <v>1</v>
      </c>
      <c r="V63" s="3">
        <v>0</v>
      </c>
      <c r="W63" s="3">
        <v>0</v>
      </c>
      <c r="X63" s="3">
        <v>0</v>
      </c>
      <c r="Y63" s="3" t="s">
        <v>188</v>
      </c>
      <c r="Z63" s="3">
        <v>0</v>
      </c>
      <c r="AA63" s="3">
        <v>0</v>
      </c>
      <c r="AB63" s="3">
        <v>0</v>
      </c>
      <c r="AC63" s="3">
        <v>0</v>
      </c>
      <c r="AD63" s="3">
        <v>1</v>
      </c>
      <c r="AE63" s="3">
        <v>0</v>
      </c>
      <c r="AF63" s="3">
        <v>0</v>
      </c>
      <c r="AG63" s="3">
        <v>0</v>
      </c>
      <c r="AH63" s="3" t="s">
        <v>33</v>
      </c>
      <c r="AK63" s="3">
        <v>1</v>
      </c>
    </row>
    <row r="64" spans="1:37" ht="13.5" customHeight="1">
      <c r="A64" s="3" t="s">
        <v>421</v>
      </c>
      <c r="C64" s="3" t="s">
        <v>422</v>
      </c>
      <c r="D64" s="3" t="s">
        <v>35</v>
      </c>
      <c r="E64" s="3">
        <v>1</v>
      </c>
      <c r="G64" s="3" t="s">
        <v>47</v>
      </c>
      <c r="H64" s="3">
        <v>2004</v>
      </c>
      <c r="I64" s="3" t="s">
        <v>423</v>
      </c>
      <c r="J64" s="3">
        <v>2029</v>
      </c>
      <c r="K64" s="3"/>
      <c r="L64" s="3"/>
      <c r="M64" s="3">
        <v>2050</v>
      </c>
      <c r="N64" s="5" t="s">
        <v>564</v>
      </c>
      <c r="O64" s="3">
        <v>50</v>
      </c>
      <c r="P64" s="3">
        <f t="shared" si="1"/>
        <v>46</v>
      </c>
      <c r="Q64" s="3">
        <v>2034</v>
      </c>
      <c r="R64" s="3" t="b">
        <v>1</v>
      </c>
      <c r="S64" s="1" t="s">
        <v>424</v>
      </c>
      <c r="T64" s="3" t="s">
        <v>14</v>
      </c>
      <c r="U64" s="3">
        <v>1</v>
      </c>
      <c r="V64" s="3">
        <v>0</v>
      </c>
      <c r="W64" s="3">
        <v>0</v>
      </c>
      <c r="X64" s="3">
        <v>0</v>
      </c>
      <c r="Y64" s="3" t="s">
        <v>50</v>
      </c>
      <c r="Z64" s="3">
        <v>0</v>
      </c>
      <c r="AA64" s="3">
        <v>0</v>
      </c>
      <c r="AB64" s="3">
        <v>0</v>
      </c>
      <c r="AC64" s="3">
        <v>0</v>
      </c>
      <c r="AD64" s="3">
        <v>0</v>
      </c>
      <c r="AE64" s="3">
        <v>0</v>
      </c>
      <c r="AF64" s="3">
        <v>0</v>
      </c>
      <c r="AG64" s="3">
        <v>1</v>
      </c>
      <c r="AH64" s="3" t="s">
        <v>51</v>
      </c>
      <c r="AK64" s="3"/>
    </row>
    <row r="65" spans="1:37" ht="55.5" customHeight="1">
      <c r="A65" t="s">
        <v>515</v>
      </c>
      <c r="C65" t="s">
        <v>516</v>
      </c>
      <c r="D65" t="s">
        <v>35</v>
      </c>
      <c r="H65">
        <v>2012</v>
      </c>
      <c r="L65">
        <v>2040</v>
      </c>
      <c r="M65">
        <v>2040</v>
      </c>
      <c r="N65" t="s">
        <v>517</v>
      </c>
      <c r="P65" s="3">
        <f t="shared" si="1"/>
        <v>28</v>
      </c>
      <c r="AK65">
        <v>1</v>
      </c>
    </row>
    <row r="66" spans="1:37" ht="181.5" customHeight="1">
      <c r="A66" s="3" t="s">
        <v>425</v>
      </c>
      <c r="C66" s="3" t="s">
        <v>426</v>
      </c>
      <c r="D66" s="3" t="s">
        <v>41</v>
      </c>
      <c r="E66" s="3">
        <v>2</v>
      </c>
      <c r="G66" s="3" t="s">
        <v>427</v>
      </c>
      <c r="H66" s="3">
        <v>1999</v>
      </c>
      <c r="I66" s="3">
        <v>2020</v>
      </c>
      <c r="J66" s="3">
        <v>2020</v>
      </c>
      <c r="K66" s="3"/>
      <c r="L66" s="3">
        <v>2020</v>
      </c>
      <c r="M66" s="3">
        <v>2020</v>
      </c>
      <c r="N66" s="5" t="s">
        <v>566</v>
      </c>
      <c r="O66" s="3">
        <v>20</v>
      </c>
      <c r="P66" s="3">
        <f t="shared" si="1"/>
        <v>21</v>
      </c>
      <c r="Q66" s="3">
        <v>2059</v>
      </c>
      <c r="R66" s="3" t="b">
        <v>1</v>
      </c>
      <c r="S66" s="1" t="s">
        <v>428</v>
      </c>
      <c r="T66" s="3" t="s">
        <v>14</v>
      </c>
      <c r="U66" s="3">
        <v>1</v>
      </c>
      <c r="V66" s="3">
        <v>0</v>
      </c>
      <c r="W66" s="3">
        <v>0</v>
      </c>
      <c r="X66" s="3">
        <v>0</v>
      </c>
      <c r="Y66" s="3" t="s">
        <v>24</v>
      </c>
      <c r="Z66" s="3">
        <v>0</v>
      </c>
      <c r="AA66" s="3">
        <v>0</v>
      </c>
      <c r="AB66" s="3">
        <v>0</v>
      </c>
      <c r="AC66" s="3">
        <v>0</v>
      </c>
      <c r="AD66" s="3">
        <v>0</v>
      </c>
      <c r="AE66" s="3">
        <v>1</v>
      </c>
      <c r="AF66" s="3">
        <v>0</v>
      </c>
      <c r="AG66" s="3">
        <v>0</v>
      </c>
      <c r="AH66" s="3" t="s">
        <v>33</v>
      </c>
      <c r="AK66" s="3"/>
    </row>
    <row r="67" spans="1:37" ht="111.75" customHeight="1">
      <c r="D67" s="13"/>
      <c r="AK67">
        <f>SUM(AK40:AK66)</f>
        <v>12</v>
      </c>
    </row>
    <row r="68" spans="1:37" ht="111.75" customHeight="1"/>
    <row r="69" spans="1:37" ht="42" customHeight="1"/>
    <row r="70" spans="1:37" ht="98" customHeight="1"/>
    <row r="71" spans="1:37" ht="13.5" customHeight="1"/>
    <row r="72" spans="1:37" ht="13.5" customHeight="1"/>
    <row r="73" spans="1:37" ht="13.5" customHeight="1"/>
    <row r="74" spans="1:37" ht="13.5" customHeight="1"/>
    <row r="75" spans="1:37" ht="13.5" customHeight="1"/>
    <row r="76" spans="1:37" ht="13.5" customHeight="1"/>
    <row r="77" spans="1:37" ht="13.5" customHeight="1"/>
    <row r="78" spans="1:37" ht="13.5" customHeight="1"/>
    <row r="79" spans="1:37" ht="13.5" customHeight="1"/>
    <row r="80" spans="1:37" ht="13.5" customHeight="1"/>
    <row r="81" customFormat="1" ht="13.5" customHeight="1"/>
    <row r="82" customFormat="1" ht="13.5" customHeight="1"/>
    <row r="83" customFormat="1" ht="13.5" customHeight="1"/>
    <row r="84" customFormat="1" ht="13.5" customHeight="1"/>
    <row r="85" customFormat="1" ht="13.5" customHeight="1"/>
    <row r="86" customFormat="1" ht="13.5" customHeight="1"/>
    <row r="87" customFormat="1" ht="13.5" customHeight="1"/>
    <row r="88" customFormat="1" ht="13.5" customHeight="1"/>
    <row r="89" customFormat="1" ht="13.5" customHeight="1"/>
    <row r="90" customFormat="1" ht="13.5" customHeight="1"/>
    <row r="91" customFormat="1" ht="13.5" customHeight="1"/>
    <row r="92" customFormat="1" ht="13.5" customHeight="1"/>
    <row r="93" customFormat="1" ht="13.5" customHeight="1"/>
    <row r="94" customFormat="1" ht="13.5" customHeight="1"/>
    <row r="95" customFormat="1" ht="13.5" customHeight="1"/>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Data</vt:lpstr>
      <vt:lpstr>Basic statistics</vt:lpstr>
      <vt:lpstr>Cumulative distributions</vt:lpstr>
      <vt:lpstr>Time to prediction</vt:lpstr>
      <vt:lpstr>Time to prediction (2)</vt:lpstr>
      <vt:lpstr>Early and late predictions</vt:lpstr>
      <vt:lpstr>Deleted entries</vt:lpstr>
      <vt:lpstr>Data copy no dependents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Caitlin Grace</cp:lastModifiedBy>
  <dcterms:created xsi:type="dcterms:W3CDTF">2014-06-13T15:00:30Z</dcterms:created>
  <dcterms:modified xsi:type="dcterms:W3CDTF">2015-06-08T07:25:33Z</dcterms:modified>
</cp:coreProperties>
</file>