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<sst xmlns="http://schemas.openxmlformats.org/spreadsheetml/2006/main" count="35" uniqueCount="33">
  <si>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https://oig.nasa.gov/audits/reports/FY14/IG-14-031.pdf?dom=pscau&amp;src=syn</t>
  </si>
  <si>
    <t>ISS Operational Cost</t>
  </si>
  <si>
    <t>ISS Crew Size</t>
  </si>
  <si>
    <t>Cost</t>
  </si>
  <si>
    <t>Quantity</t>
  </si>
  <si>
    <t>Total Cost</t>
  </si>
  <si>
    <t>Margin of Error</t>
  </si>
  <si>
    <t>Support/Maintenance</t>
  </si>
  <si>
    <t>Labor/Travel</t>
  </si>
  <si>
    <t>Crew (Longuski)</t>
  </si>
  <si>
    <t>Total Cost / Person</t>
  </si>
  <si>
    <t>Lunar Base</t>
  </si>
  <si>
    <t>Crew Size</t>
  </si>
  <si>
    <t>Operating Cost</t>
  </si>
  <si>
    <t>Manufacturing Cost</t>
  </si>
  <si>
    <t>Materials Cost</t>
  </si>
  <si>
    <t>Launch Costs</t>
  </si>
  <si>
    <t>Total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</si>
  <si>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</si>
  <si>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</si>
  <si>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</si>
  <si>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</si>
  <si>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</si>
  <si>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</si>
  <si>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</si>
  <si>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</si>
  <si>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</si>
  <si>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</si>
  <si>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% of Total Budget</t>
  </si>
  <si>
    <t>Manufacturing Cost provided by Derek Carpenter</t>
  </si>
  <si>
    <t>Materials Cost provided by Derek Carpenter</t>
  </si>
  <si>
    <t>Operating Cost provided by Sean Anderson</t>
  </si>
  <si>
    <t>Launch Cost provided by Noah Stockwell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</si>
</sst>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b/>
      <color rgb="FFFFFFFF"/>
      <name val="Arial"/>
    </font>
    <font/>
    <font>
      <i/>
      <color theme="1"/>
      <name val="Arial"/>
    </font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2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double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1" fillId="2" fontId="4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4" fillId="3" fontId="1" numFmtId="0" xfId="0" applyBorder="1" applyFill="1" applyFont="1"/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center" readingOrder="0"/>
    </xf>
    <xf borderId="9" fillId="0" fontId="1" numFmtId="165" xfId="0" applyBorder="1" applyFont="1" applyNumberFormat="1"/>
    <xf borderId="9" fillId="0" fontId="1" numFmtId="165" xfId="0" applyAlignment="1" applyBorder="1" applyFont="1" applyNumberFormat="1">
      <alignment readingOrder="0"/>
    </xf>
    <xf borderId="10" fillId="0" fontId="1" numFmtId="165" xfId="0" applyAlignment="1" applyBorder="1" applyFont="1" applyNumberFormat="1">
      <alignment readingOrder="0"/>
    </xf>
    <xf borderId="11" fillId="0" fontId="3" numFmtId="165" xfId="0" applyBorder="1" applyFont="1" applyNumberFormat="1"/>
    <xf borderId="10" fillId="0" fontId="1" numFmtId="165" xfId="0" applyBorder="1" applyFont="1" applyNumberFormat="1"/>
    <xf borderId="12" fillId="3" fontId="1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center" readingOrder="0"/>
    </xf>
    <xf borderId="13" fillId="0" fontId="1" numFmtId="165" xfId="0" applyBorder="1" applyFont="1" applyNumberFormat="1"/>
    <xf borderId="13" fillId="0" fontId="1" numFmtId="165" xfId="0" applyAlignment="1" applyBorder="1" applyFont="1" applyNumberFormat="1">
      <alignment readingOrder="0"/>
    </xf>
    <xf borderId="14" fillId="0" fontId="1" numFmtId="165" xfId="0" applyAlignment="1" applyBorder="1" applyFont="1" applyNumberFormat="1">
      <alignment readingOrder="0"/>
    </xf>
    <xf borderId="15" fillId="0" fontId="3" numFmtId="165" xfId="0" applyBorder="1" applyFont="1" applyNumberFormat="1"/>
    <xf borderId="16" fillId="3" fontId="3" numFmtId="0" xfId="0" applyAlignment="1" applyBorder="1" applyFont="1">
      <alignment readingOrder="0"/>
    </xf>
    <xf borderId="17" fillId="2" fontId="3" numFmtId="0" xfId="0" applyBorder="1" applyFont="1"/>
    <xf borderId="18" fillId="0" fontId="3" numFmtId="165" xfId="0" applyBorder="1" applyFont="1" applyNumberFormat="1"/>
    <xf borderId="19" fillId="0" fontId="3" numFmtId="165" xfId="0" applyBorder="1" applyFont="1" applyNumberFormat="1"/>
    <xf borderId="20" fillId="0" fontId="3" numFmtId="165" xfId="0" applyBorder="1" applyFont="1" applyNumberFormat="1"/>
    <xf borderId="21" fillId="3" fontId="6" numFmtId="0" xfId="0" applyAlignment="1" applyBorder="1" applyFont="1">
      <alignment readingOrder="0"/>
    </xf>
    <xf borderId="22" fillId="0" fontId="5" numFmtId="0" xfId="0" applyBorder="1" applyFont="1"/>
    <xf borderId="23" fillId="0" fontId="6" numFmtId="10" xfId="0" applyBorder="1" applyFont="1" applyNumberFormat="1"/>
    <xf borderId="24" fillId="0" fontId="6" numFmtId="10" xfId="0" applyBorder="1" applyFont="1" applyNumberFormat="1"/>
    <xf borderId="25" fillId="0" fontId="7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ig.nasa.gov/audits/reports/FY14/IG-14-031.pdf?dom=pscau&amp;src=sy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3" width="16.57"/>
    <col customWidth="1" min="4" max="4" width="17.29"/>
    <col customWidth="1" min="6" max="6" width="15.14"/>
    <col customWidth="1" min="7" max="7" width="15.29"/>
  </cols>
  <sheetData>
    <row r="1">
      <c r="A1" s="1">
        <f>117000000*21</f>
        <v>2457000000</v>
      </c>
      <c r="B1" s="2" t="s">
        <v>0</v>
      </c>
    </row>
    <row r="2">
      <c r="A2" s="3" t="s">
        <v>1</v>
      </c>
      <c r="F2" s="3" t="s">
        <v>2</v>
      </c>
      <c r="G2" s="3">
        <v>6.0</v>
      </c>
    </row>
    <row r="3">
      <c r="B3" s="3" t="s">
        <v>3</v>
      </c>
      <c r="C3" s="3" t="s">
        <v>4</v>
      </c>
      <c r="D3" s="3" t="s">
        <v>5</v>
      </c>
      <c r="F3" s="3" t="s">
        <v>6</v>
      </c>
      <c r="G3" s="3">
        <v>1.25</v>
      </c>
    </row>
    <row r="4">
      <c r="A4" s="3" t="s">
        <v>7</v>
      </c>
      <c r="B4" s="4">
        <v>1.23E9</v>
      </c>
      <c r="C4" s="3">
        <v>1.0</v>
      </c>
      <c r="D4" s="5">
        <f t="shared" ref="D4:D6" si="1">B4*C4</f>
        <v>1230000000</v>
      </c>
    </row>
    <row r="5">
      <c r="A5" s="3" t="s">
        <v>8</v>
      </c>
      <c r="B5" s="4">
        <v>2.23E8</v>
      </c>
      <c r="C5" s="3">
        <v>1.0</v>
      </c>
      <c r="D5" s="5">
        <f t="shared" si="1"/>
        <v>223000000</v>
      </c>
    </row>
    <row r="6">
      <c r="A6" s="3" t="s">
        <v>9</v>
      </c>
      <c r="B6" s="4">
        <v>250000.0</v>
      </c>
      <c r="C6" s="3">
        <v>6.0</v>
      </c>
      <c r="D6" s="5">
        <f t="shared" si="1"/>
        <v>1500000</v>
      </c>
    </row>
    <row r="8">
      <c r="A8" s="6" t="s">
        <v>5</v>
      </c>
      <c r="B8" s="7"/>
      <c r="C8" s="7"/>
      <c r="D8" s="8">
        <f>G3* SUM(D4:D7)</f>
        <v>1818125000</v>
      </c>
    </row>
    <row r="9">
      <c r="A9" s="6" t="s">
        <v>10</v>
      </c>
      <c r="B9" s="7"/>
      <c r="C9" s="7"/>
      <c r="D9" s="8">
        <f>D8/G2</f>
        <v>303020833.3</v>
      </c>
    </row>
    <row r="11">
      <c r="A11" s="9" t="s">
        <v>11</v>
      </c>
      <c r="B11" s="10"/>
      <c r="C11" s="10"/>
      <c r="D11" s="10"/>
      <c r="E11" s="10"/>
      <c r="F11" s="10"/>
      <c r="G11" s="11"/>
    </row>
    <row r="12">
      <c r="A12" s="12"/>
      <c r="B12" s="13" t="s">
        <v>12</v>
      </c>
      <c r="C12" s="13" t="s">
        <v>13</v>
      </c>
      <c r="D12" s="13" t="s">
        <v>14</v>
      </c>
      <c r="E12" s="13" t="s">
        <v>15</v>
      </c>
      <c r="F12" s="14" t="s">
        <v>16</v>
      </c>
      <c r="G12" s="15" t="s">
        <v>17</v>
      </c>
    </row>
    <row r="13">
      <c r="A13" s="16" t="s">
        <v>18</v>
      </c>
      <c r="B13" s="17">
        <v>0.0</v>
      </c>
      <c r="C13" s="18">
        <f t="shared" ref="C13:C22" si="2">B13*$D$9</f>
        <v>0</v>
      </c>
      <c r="D13" s="19">
        <v>0.0</v>
      </c>
      <c r="E13" s="19">
        <v>0.0</v>
      </c>
      <c r="F13" s="20">
        <v>0.0</v>
      </c>
      <c r="G13" s="21">
        <f t="shared" ref="G13:G23" si="3">SUM(C13:F13)</f>
        <v>0</v>
      </c>
    </row>
    <row r="14">
      <c r="A14" s="16" t="s">
        <v>19</v>
      </c>
      <c r="B14" s="17">
        <v>0.0</v>
      </c>
      <c r="C14" s="18">
        <f t="shared" si="2"/>
        <v>0</v>
      </c>
      <c r="D14" s="19">
        <v>1.553E8</v>
      </c>
      <c r="E14" s="18">
        <f>1090000 *3</f>
        <v>3270000</v>
      </c>
      <c r="F14" s="20">
        <v>0.0</v>
      </c>
      <c r="G14" s="21">
        <f t="shared" si="3"/>
        <v>158570000</v>
      </c>
    </row>
    <row r="15">
      <c r="A15" s="16" t="s">
        <v>20</v>
      </c>
      <c r="B15" s="17">
        <v>5.0</v>
      </c>
      <c r="C15" s="18">
        <f t="shared" si="2"/>
        <v>1515104167</v>
      </c>
      <c r="D15" s="19">
        <v>0.0</v>
      </c>
      <c r="E15" s="19">
        <v>0.0</v>
      </c>
      <c r="F15" s="22">
        <f>117000000*21</f>
        <v>2457000000</v>
      </c>
      <c r="G15" s="21">
        <f t="shared" si="3"/>
        <v>3972104167</v>
      </c>
    </row>
    <row r="16">
      <c r="A16" s="16" t="s">
        <v>21</v>
      </c>
      <c r="B16" s="17">
        <v>5.0</v>
      </c>
      <c r="C16" s="18">
        <f t="shared" si="2"/>
        <v>1515104167</v>
      </c>
      <c r="D16" s="19">
        <v>1.553E8</v>
      </c>
      <c r="E16" s="18">
        <f>1090000 *3</f>
        <v>3270000</v>
      </c>
      <c r="F16" s="22"/>
      <c r="G16" s="21">
        <f t="shared" si="3"/>
        <v>1673674167</v>
      </c>
    </row>
    <row r="17">
      <c r="A17" s="16" t="s">
        <v>22</v>
      </c>
      <c r="B17" s="17">
        <v>9.0</v>
      </c>
      <c r="C17" s="18">
        <f t="shared" si="2"/>
        <v>2727187500</v>
      </c>
      <c r="D17" s="19">
        <v>0.0</v>
      </c>
      <c r="E17" s="19">
        <v>0.0</v>
      </c>
      <c r="F17" s="22">
        <f>117000000*21</f>
        <v>2457000000</v>
      </c>
      <c r="G17" s="21">
        <f t="shared" si="3"/>
        <v>5184187500</v>
      </c>
    </row>
    <row r="18">
      <c r="A18" s="16" t="s">
        <v>23</v>
      </c>
      <c r="B18" s="17">
        <v>9.0</v>
      </c>
      <c r="C18" s="18">
        <f t="shared" si="2"/>
        <v>2727187500</v>
      </c>
      <c r="D18" s="19">
        <v>0.0</v>
      </c>
      <c r="E18" s="19">
        <v>0.0</v>
      </c>
      <c r="F18" s="20">
        <v>0.0</v>
      </c>
      <c r="G18" s="21">
        <f t="shared" si="3"/>
        <v>2727187500</v>
      </c>
    </row>
    <row r="19">
      <c r="A19" s="16" t="s">
        <v>24</v>
      </c>
      <c r="B19" s="17">
        <v>13.0</v>
      </c>
      <c r="C19" s="18">
        <f t="shared" si="2"/>
        <v>3939270833</v>
      </c>
      <c r="D19" s="19">
        <v>1.553E8</v>
      </c>
      <c r="E19" s="18">
        <f>1090000 *2</f>
        <v>2180000</v>
      </c>
      <c r="F19" s="20">
        <v>0.0</v>
      </c>
      <c r="G19" s="21">
        <f t="shared" si="3"/>
        <v>4096750833</v>
      </c>
    </row>
    <row r="20">
      <c r="A20" s="16" t="s">
        <v>25</v>
      </c>
      <c r="B20" s="17">
        <v>13.0</v>
      </c>
      <c r="C20" s="18">
        <f t="shared" si="2"/>
        <v>3939270833</v>
      </c>
      <c r="D20" s="19">
        <v>0.0</v>
      </c>
      <c r="E20" s="19">
        <v>0.0</v>
      </c>
      <c r="F20" s="22">
        <f>117000000*14</f>
        <v>1638000000</v>
      </c>
      <c r="G20" s="21">
        <f t="shared" si="3"/>
        <v>5577270833</v>
      </c>
    </row>
    <row r="21">
      <c r="A21" s="16" t="s">
        <v>26</v>
      </c>
      <c r="B21" s="17">
        <v>19.0</v>
      </c>
      <c r="C21" s="18">
        <f t="shared" si="2"/>
        <v>5757395833</v>
      </c>
      <c r="D21" s="19">
        <v>0.0</v>
      </c>
      <c r="E21" s="19">
        <v>0.0</v>
      </c>
      <c r="F21" s="20">
        <v>0.0</v>
      </c>
      <c r="G21" s="21">
        <f t="shared" si="3"/>
        <v>5757395833</v>
      </c>
    </row>
    <row r="22">
      <c r="A22" s="23" t="s">
        <v>27</v>
      </c>
      <c r="B22" s="24">
        <v>19.0</v>
      </c>
      <c r="C22" s="25">
        <f t="shared" si="2"/>
        <v>5757395833</v>
      </c>
      <c r="D22" s="26">
        <v>0.0</v>
      </c>
      <c r="E22" s="26">
        <v>0.0</v>
      </c>
      <c r="F22" s="27">
        <v>0.0</v>
      </c>
      <c r="G22" s="28">
        <f t="shared" si="3"/>
        <v>5757395833</v>
      </c>
    </row>
    <row r="23">
      <c r="A23" s="29" t="s">
        <v>17</v>
      </c>
      <c r="B23" s="30"/>
      <c r="C23" s="31">
        <f t="shared" ref="C23:F23" si="4">SUM(C13:C22)</f>
        <v>27877916667</v>
      </c>
      <c r="D23" s="31">
        <f t="shared" si="4"/>
        <v>465900000</v>
      </c>
      <c r="E23" s="31">
        <f t="shared" si="4"/>
        <v>8720000</v>
      </c>
      <c r="F23" s="32">
        <f t="shared" si="4"/>
        <v>6552000000</v>
      </c>
      <c r="G23" s="33">
        <f t="shared" si="3"/>
        <v>34904536667</v>
      </c>
    </row>
    <row r="24">
      <c r="A24" s="34" t="s">
        <v>28</v>
      </c>
      <c r="B24" s="35"/>
      <c r="C24" s="36">
        <f t="shared" ref="C24:G24" si="5">C23/100000000000</f>
        <v>0.2787791667</v>
      </c>
      <c r="D24" s="36">
        <f t="shared" si="5"/>
        <v>0.004659</v>
      </c>
      <c r="E24" s="36">
        <f t="shared" si="5"/>
        <v>0.0000872</v>
      </c>
      <c r="F24" s="37">
        <f t="shared" si="5"/>
        <v>0.06552</v>
      </c>
      <c r="G24" s="38">
        <f t="shared" si="5"/>
        <v>0.3490453667</v>
      </c>
    </row>
    <row r="25">
      <c r="A25" s="6"/>
      <c r="B25" s="7"/>
      <c r="F25" s="7"/>
    </row>
    <row r="27">
      <c r="A27" s="3" t="s">
        <v>29</v>
      </c>
    </row>
    <row r="28">
      <c r="A28" s="3" t="s">
        <v>30</v>
      </c>
    </row>
    <row r="29">
      <c r="A29" s="3" t="s">
        <v>31</v>
      </c>
    </row>
    <row r="30">
      <c r="A30" s="3" t="s">
        <v>32</v>
      </c>
    </row>
  </sheetData>
  <mergeCells count="3">
    <mergeCell ref="A11:G11"/>
    <mergeCell ref="B23:B24"/>
    <mergeCell ref="B25:E25"/>
  </mergeCells>
  <hyperlinks>
    <hyperlink r:id="rId1" ref="B1"/>
  </hyperlinks>
  <drawing r:id="rId2"/>
</worksheet>
</file>