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nstockwe_purdue_edu/Documents/Documents/Y4S2/AAE 450/"/>
    </mc:Choice>
  </mc:AlternateContent>
  <xr:revisionPtr revIDLastSave="322" documentId="8_{807ECEF4-204F-4199-A787-3D7E9B18FA74}" xr6:coauthVersionLast="46" xr6:coauthVersionMax="46" xr10:uidLastSave="{CF4A2DCD-B508-4CC4-B2DD-CDF338B73C21}"/>
  <bookViews>
    <workbookView xWindow="390" yWindow="390" windowWidth="31590" windowHeight="19065" xr2:uid="{55C65E4B-CE38-42F2-8AFA-E1ED111D88ED}"/>
  </bookViews>
  <sheets>
    <sheet name="Assumptions &amp; Results" sheetId="1" r:id="rId1"/>
    <sheet name="Mass, Cost, Volume Summary" sheetId="2" r:id="rId2"/>
    <sheet name="Mass, Cost, Volume cal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J17" i="2" s="1"/>
  <c r="R7" i="2"/>
  <c r="Q7" i="2"/>
  <c r="P7" i="2"/>
  <c r="R8" i="2"/>
  <c r="Q8" i="2"/>
  <c r="N2" i="3" s="1"/>
  <c r="P8" i="2"/>
  <c r="J8" i="2"/>
  <c r="L8" i="2"/>
  <c r="K8" i="2"/>
  <c r="F8" i="2"/>
  <c r="E8" i="2"/>
  <c r="K19" i="2" s="1"/>
  <c r="D8" i="2"/>
  <c r="J19" i="2" s="1"/>
  <c r="R6" i="2"/>
  <c r="R5" i="2" s="1"/>
  <c r="Q6" i="2"/>
  <c r="P6" i="2"/>
  <c r="L7" i="2"/>
  <c r="K7" i="2"/>
  <c r="J7" i="2"/>
  <c r="L6" i="2"/>
  <c r="K6" i="2"/>
  <c r="J6" i="2"/>
  <c r="F7" i="2"/>
  <c r="L18" i="2" s="1"/>
  <c r="E7" i="2"/>
  <c r="K18" i="2" s="1"/>
  <c r="D7" i="2"/>
  <c r="J18" i="2" s="1"/>
  <c r="F6" i="2"/>
  <c r="L17" i="2" s="1"/>
  <c r="E6" i="2"/>
  <c r="K17" i="2" s="1"/>
  <c r="Q5" i="2" l="1"/>
  <c r="M2" i="3" s="1"/>
  <c r="N3" i="3"/>
  <c r="I2" i="3"/>
  <c r="D3" i="3"/>
  <c r="P5" i="2"/>
  <c r="M3" i="3" s="1"/>
  <c r="D2" i="3"/>
  <c r="L19" i="2"/>
  <c r="I3" i="3" s="1"/>
  <c r="L5" i="2"/>
  <c r="K5" i="2"/>
  <c r="J5" i="2"/>
  <c r="E5" i="2"/>
  <c r="F5" i="2"/>
  <c r="D5" i="2"/>
  <c r="J16" i="2" s="1"/>
  <c r="M6" i="3" l="1"/>
  <c r="K16" i="2"/>
  <c r="C2" i="3"/>
  <c r="H2" i="3"/>
  <c r="C3" i="3"/>
  <c r="L16" i="2"/>
  <c r="H3" i="3" s="1"/>
  <c r="M5" i="3"/>
  <c r="L17" i="3" l="1"/>
  <c r="L41" i="3"/>
  <c r="L65" i="3"/>
  <c r="L89" i="3"/>
  <c r="L113" i="3"/>
  <c r="L137" i="3"/>
  <c r="L161" i="3"/>
  <c r="L185" i="3"/>
  <c r="L209" i="3"/>
  <c r="L18" i="3"/>
  <c r="L42" i="3"/>
  <c r="L66" i="3"/>
  <c r="L90" i="3"/>
  <c r="L114" i="3"/>
  <c r="L138" i="3"/>
  <c r="L162" i="3"/>
  <c r="L186" i="3"/>
  <c r="L9" i="3"/>
  <c r="L19" i="3"/>
  <c r="L43" i="3"/>
  <c r="L21" i="3"/>
  <c r="L45" i="3"/>
  <c r="L69" i="3"/>
  <c r="L93" i="3"/>
  <c r="L117" i="3"/>
  <c r="L141" i="3"/>
  <c r="L165" i="3"/>
  <c r="L189" i="3"/>
  <c r="L119" i="3"/>
  <c r="L167" i="3"/>
  <c r="L191" i="3"/>
  <c r="L22" i="3"/>
  <c r="L46" i="3"/>
  <c r="L70" i="3"/>
  <c r="L94" i="3"/>
  <c r="L118" i="3"/>
  <c r="L142" i="3"/>
  <c r="L166" i="3"/>
  <c r="L190" i="3"/>
  <c r="L23" i="3"/>
  <c r="L47" i="3"/>
  <c r="L71" i="3"/>
  <c r="L95" i="3"/>
  <c r="L143" i="3"/>
  <c r="L11" i="3"/>
  <c r="L35" i="3"/>
  <c r="L59" i="3"/>
  <c r="L83" i="3"/>
  <c r="L107" i="3"/>
  <c r="L131" i="3"/>
  <c r="L155" i="3"/>
  <c r="L179" i="3"/>
  <c r="L203" i="3"/>
  <c r="L12" i="3"/>
  <c r="L36" i="3"/>
  <c r="L60" i="3"/>
  <c r="L84" i="3"/>
  <c r="L108" i="3"/>
  <c r="L132" i="3"/>
  <c r="L156" i="3"/>
  <c r="L180" i="3"/>
  <c r="L204" i="3"/>
  <c r="L13" i="3"/>
  <c r="L37" i="3"/>
  <c r="L61" i="3"/>
  <c r="L85" i="3"/>
  <c r="L109" i="3"/>
  <c r="L133" i="3"/>
  <c r="L157" i="3"/>
  <c r="L181" i="3"/>
  <c r="L205" i="3"/>
  <c r="L31" i="3"/>
  <c r="L72" i="3"/>
  <c r="L104" i="3"/>
  <c r="L144" i="3"/>
  <c r="L176" i="3"/>
  <c r="L10" i="3"/>
  <c r="L26" i="3"/>
  <c r="L173" i="3"/>
  <c r="L32" i="3"/>
  <c r="L73" i="3"/>
  <c r="L105" i="3"/>
  <c r="L145" i="3"/>
  <c r="L177" i="3"/>
  <c r="L196" i="3"/>
  <c r="L128" i="3"/>
  <c r="L206" i="3"/>
  <c r="L27" i="3"/>
  <c r="L33" i="3"/>
  <c r="L74" i="3"/>
  <c r="L106" i="3"/>
  <c r="L146" i="3"/>
  <c r="L178" i="3"/>
  <c r="L34" i="3"/>
  <c r="L110" i="3"/>
  <c r="L147" i="3"/>
  <c r="L182" i="3"/>
  <c r="L76" i="3"/>
  <c r="L148" i="3"/>
  <c r="L183" i="3"/>
  <c r="L116" i="3"/>
  <c r="L134" i="3"/>
  <c r="L172" i="3"/>
  <c r="L28" i="3"/>
  <c r="L140" i="3"/>
  <c r="L75" i="3"/>
  <c r="L150" i="3"/>
  <c r="L151" i="3"/>
  <c r="L171" i="3"/>
  <c r="L63" i="3"/>
  <c r="L139" i="3"/>
  <c r="L38" i="3"/>
  <c r="L111" i="3"/>
  <c r="L163" i="3"/>
  <c r="L169" i="3"/>
  <c r="L67" i="3"/>
  <c r="L39" i="3"/>
  <c r="L77" i="3"/>
  <c r="L112" i="3"/>
  <c r="L149" i="3"/>
  <c r="L184" i="3"/>
  <c r="L40" i="3"/>
  <c r="L78" i="3"/>
  <c r="L115" i="3"/>
  <c r="L187" i="3"/>
  <c r="L44" i="3"/>
  <c r="L188" i="3"/>
  <c r="L124" i="3"/>
  <c r="L201" i="3"/>
  <c r="L101" i="3"/>
  <c r="L175" i="3"/>
  <c r="L79" i="3"/>
  <c r="L202" i="3"/>
  <c r="L48" i="3"/>
  <c r="L80" i="3"/>
  <c r="L120" i="3"/>
  <c r="L152" i="3"/>
  <c r="L192" i="3"/>
  <c r="L87" i="3"/>
  <c r="L57" i="3"/>
  <c r="L174" i="3"/>
  <c r="L68" i="3"/>
  <c r="L49" i="3"/>
  <c r="L81" i="3"/>
  <c r="L121" i="3"/>
  <c r="L153" i="3"/>
  <c r="L193" i="3"/>
  <c r="L170" i="3"/>
  <c r="L50" i="3"/>
  <c r="L82" i="3"/>
  <c r="L122" i="3"/>
  <c r="L154" i="3"/>
  <c r="L194" i="3"/>
  <c r="L100" i="3"/>
  <c r="L51" i="3"/>
  <c r="L86" i="3"/>
  <c r="L123" i="3"/>
  <c r="L158" i="3"/>
  <c r="L195" i="3"/>
  <c r="L159" i="3"/>
  <c r="L200" i="3"/>
  <c r="L99" i="3"/>
  <c r="L135" i="3"/>
  <c r="L64" i="3"/>
  <c r="L103" i="3"/>
  <c r="L52" i="3"/>
  <c r="L14" i="3"/>
  <c r="L53" i="3"/>
  <c r="L88" i="3"/>
  <c r="L125" i="3"/>
  <c r="L160" i="3"/>
  <c r="L197" i="3"/>
  <c r="L91" i="3"/>
  <c r="L130" i="3"/>
  <c r="L15" i="3"/>
  <c r="L54" i="3"/>
  <c r="L126" i="3"/>
  <c r="L198" i="3"/>
  <c r="L129" i="3"/>
  <c r="L102" i="3"/>
  <c r="L16" i="3"/>
  <c r="L55" i="3"/>
  <c r="L92" i="3"/>
  <c r="L127" i="3"/>
  <c r="L164" i="3"/>
  <c r="L199" i="3"/>
  <c r="L30" i="3"/>
  <c r="L20" i="3"/>
  <c r="L56" i="3"/>
  <c r="L96" i="3"/>
  <c r="L168" i="3"/>
  <c r="L24" i="3"/>
  <c r="L97" i="3"/>
  <c r="L136" i="3"/>
  <c r="L29" i="3"/>
  <c r="L25" i="3"/>
  <c r="L58" i="3"/>
  <c r="L98" i="3"/>
  <c r="L207" i="3"/>
  <c r="L208" i="3"/>
  <c r="L62" i="3"/>
  <c r="H6" i="3"/>
  <c r="H5" i="3"/>
  <c r="C6" i="3"/>
  <c r="C5" i="3"/>
  <c r="N178" i="3" l="1"/>
  <c r="M178" i="3"/>
  <c r="M157" i="3"/>
  <c r="N157" i="3"/>
  <c r="M11" i="3"/>
  <c r="N11" i="3"/>
  <c r="M21" i="3"/>
  <c r="N21" i="3"/>
  <c r="N24" i="3"/>
  <c r="M24" i="3"/>
  <c r="M14" i="3"/>
  <c r="N14" i="3"/>
  <c r="M57" i="3"/>
  <c r="N57" i="3"/>
  <c r="M146" i="3"/>
  <c r="N146" i="3"/>
  <c r="M133" i="3"/>
  <c r="N133" i="3"/>
  <c r="M143" i="3"/>
  <c r="N143" i="3"/>
  <c r="N43" i="3"/>
  <c r="M43" i="3"/>
  <c r="M49" i="3"/>
  <c r="N49" i="3"/>
  <c r="M87" i="3"/>
  <c r="N87" i="3"/>
  <c r="N106" i="3"/>
  <c r="M106" i="3"/>
  <c r="M109" i="3"/>
  <c r="N109" i="3"/>
  <c r="M95" i="3"/>
  <c r="N95" i="3"/>
  <c r="M19" i="3"/>
  <c r="N19" i="3"/>
  <c r="N31" i="3"/>
  <c r="M31" i="3"/>
  <c r="M99" i="3"/>
  <c r="N99" i="3"/>
  <c r="M74" i="3"/>
  <c r="N74" i="3"/>
  <c r="M85" i="3"/>
  <c r="N85" i="3"/>
  <c r="M71" i="3"/>
  <c r="N71" i="3"/>
  <c r="N9" i="3"/>
  <c r="M9" i="3"/>
  <c r="M93" i="3"/>
  <c r="N93" i="3"/>
  <c r="M174" i="3"/>
  <c r="N174" i="3"/>
  <c r="M200" i="3"/>
  <c r="N200" i="3"/>
  <c r="M152" i="3"/>
  <c r="N152" i="3"/>
  <c r="M111" i="3"/>
  <c r="N111" i="3"/>
  <c r="M33" i="3"/>
  <c r="N33" i="3"/>
  <c r="M61" i="3"/>
  <c r="N61" i="3"/>
  <c r="M47" i="3"/>
  <c r="N47" i="3"/>
  <c r="M186" i="3"/>
  <c r="N186" i="3"/>
  <c r="M181" i="3"/>
  <c r="N181" i="3"/>
  <c r="N163" i="3"/>
  <c r="M163" i="3"/>
  <c r="N127" i="3"/>
  <c r="M127" i="3"/>
  <c r="M159" i="3"/>
  <c r="N159" i="3"/>
  <c r="N120" i="3"/>
  <c r="M120" i="3"/>
  <c r="M38" i="3"/>
  <c r="N38" i="3"/>
  <c r="M27" i="3"/>
  <c r="N27" i="3"/>
  <c r="M37" i="3"/>
  <c r="N37" i="3"/>
  <c r="M23" i="3"/>
  <c r="N23" i="3"/>
  <c r="N162" i="3"/>
  <c r="M162" i="3"/>
  <c r="M83" i="3"/>
  <c r="N83" i="3"/>
  <c r="M206" i="3"/>
  <c r="N206" i="3"/>
  <c r="M13" i="3"/>
  <c r="N13" i="3"/>
  <c r="N190" i="3"/>
  <c r="M190" i="3"/>
  <c r="M138" i="3"/>
  <c r="N138" i="3"/>
  <c r="M35" i="3"/>
  <c r="N35" i="3"/>
  <c r="N192" i="3"/>
  <c r="M192" i="3"/>
  <c r="N55" i="3"/>
  <c r="M55" i="3"/>
  <c r="M158" i="3"/>
  <c r="N158" i="3"/>
  <c r="N48" i="3"/>
  <c r="M48" i="3"/>
  <c r="N63" i="3"/>
  <c r="M63" i="3"/>
  <c r="M128" i="3"/>
  <c r="N128" i="3"/>
  <c r="N204" i="3"/>
  <c r="M204" i="3"/>
  <c r="N166" i="3"/>
  <c r="M166" i="3"/>
  <c r="M114" i="3"/>
  <c r="N114" i="3"/>
  <c r="M53" i="3"/>
  <c r="N53" i="3"/>
  <c r="M77" i="3"/>
  <c r="N77" i="3"/>
  <c r="M195" i="3"/>
  <c r="N195" i="3"/>
  <c r="M16" i="3"/>
  <c r="N16" i="3"/>
  <c r="M123" i="3"/>
  <c r="N123" i="3"/>
  <c r="N202" i="3"/>
  <c r="M202" i="3"/>
  <c r="M171" i="3"/>
  <c r="N171" i="3"/>
  <c r="M196" i="3"/>
  <c r="N196" i="3"/>
  <c r="N180" i="3"/>
  <c r="M180" i="3"/>
  <c r="N142" i="3"/>
  <c r="M142" i="3"/>
  <c r="M90" i="3"/>
  <c r="N90" i="3"/>
  <c r="M45" i="3"/>
  <c r="N45" i="3"/>
  <c r="N102" i="3"/>
  <c r="M102" i="3"/>
  <c r="M86" i="3"/>
  <c r="N86" i="3"/>
  <c r="N79" i="3"/>
  <c r="M79" i="3"/>
  <c r="N151" i="3"/>
  <c r="M151" i="3"/>
  <c r="M177" i="3"/>
  <c r="N177" i="3"/>
  <c r="N156" i="3"/>
  <c r="M156" i="3"/>
  <c r="N118" i="3"/>
  <c r="M118" i="3"/>
  <c r="M66" i="3"/>
  <c r="N66" i="3"/>
  <c r="M147" i="3"/>
  <c r="N147" i="3"/>
  <c r="N96" i="3"/>
  <c r="M96" i="3"/>
  <c r="M129" i="3"/>
  <c r="N129" i="3"/>
  <c r="M51" i="3"/>
  <c r="N51" i="3"/>
  <c r="N175" i="3"/>
  <c r="M175" i="3"/>
  <c r="M150" i="3"/>
  <c r="N150" i="3"/>
  <c r="M145" i="3"/>
  <c r="N145" i="3"/>
  <c r="N132" i="3"/>
  <c r="M132" i="3"/>
  <c r="N94" i="3"/>
  <c r="M94" i="3"/>
  <c r="M42" i="3"/>
  <c r="N42" i="3"/>
  <c r="N34" i="3"/>
  <c r="M34" i="3"/>
  <c r="M20" i="3"/>
  <c r="N20" i="3"/>
  <c r="M80" i="3"/>
  <c r="N80" i="3"/>
  <c r="M198" i="3"/>
  <c r="N198" i="3"/>
  <c r="M100" i="3"/>
  <c r="N100" i="3"/>
  <c r="M101" i="3"/>
  <c r="N101" i="3"/>
  <c r="M75" i="3"/>
  <c r="N75" i="3"/>
  <c r="M105" i="3"/>
  <c r="N105" i="3"/>
  <c r="N108" i="3"/>
  <c r="M108" i="3"/>
  <c r="N70" i="3"/>
  <c r="M70" i="3"/>
  <c r="M18" i="3"/>
  <c r="N18" i="3"/>
  <c r="N67" i="3"/>
  <c r="M67" i="3"/>
  <c r="M62" i="3"/>
  <c r="N62" i="3"/>
  <c r="M126" i="3"/>
  <c r="N126" i="3"/>
  <c r="M194" i="3"/>
  <c r="N194" i="3"/>
  <c r="N201" i="3"/>
  <c r="M201" i="3"/>
  <c r="M140" i="3"/>
  <c r="N140" i="3"/>
  <c r="M73" i="3"/>
  <c r="N73" i="3"/>
  <c r="N84" i="3"/>
  <c r="M84" i="3"/>
  <c r="N46" i="3"/>
  <c r="M46" i="3"/>
  <c r="M209" i="3"/>
  <c r="N209" i="3"/>
  <c r="M112" i="3"/>
  <c r="N112" i="3"/>
  <c r="M169" i="3"/>
  <c r="N169" i="3"/>
  <c r="N208" i="3"/>
  <c r="M208" i="3"/>
  <c r="M54" i="3"/>
  <c r="N54" i="3"/>
  <c r="N154" i="3"/>
  <c r="M154" i="3"/>
  <c r="M124" i="3"/>
  <c r="N124" i="3"/>
  <c r="M28" i="3"/>
  <c r="N28" i="3"/>
  <c r="M32" i="3"/>
  <c r="N32" i="3"/>
  <c r="N60" i="3"/>
  <c r="M60" i="3"/>
  <c r="N22" i="3"/>
  <c r="M22" i="3"/>
  <c r="M185" i="3"/>
  <c r="N185" i="3"/>
  <c r="M81" i="3"/>
  <c r="N81" i="3"/>
  <c r="M68" i="3"/>
  <c r="N68" i="3"/>
  <c r="M135" i="3"/>
  <c r="N135" i="3"/>
  <c r="M207" i="3"/>
  <c r="N207" i="3"/>
  <c r="M15" i="3"/>
  <c r="N15" i="3"/>
  <c r="M122" i="3"/>
  <c r="N122" i="3"/>
  <c r="M188" i="3"/>
  <c r="N188" i="3"/>
  <c r="M172" i="3"/>
  <c r="N172" i="3"/>
  <c r="M173" i="3"/>
  <c r="N173" i="3"/>
  <c r="N36" i="3"/>
  <c r="M36" i="3"/>
  <c r="M191" i="3"/>
  <c r="N191" i="3"/>
  <c r="N161" i="3"/>
  <c r="M161" i="3"/>
  <c r="M59" i="3"/>
  <c r="N59" i="3"/>
  <c r="M56" i="3"/>
  <c r="N56" i="3"/>
  <c r="M92" i="3"/>
  <c r="N92" i="3"/>
  <c r="M98" i="3"/>
  <c r="N98" i="3"/>
  <c r="N130" i="3"/>
  <c r="M130" i="3"/>
  <c r="N82" i="3"/>
  <c r="M82" i="3"/>
  <c r="M44" i="3"/>
  <c r="N44" i="3"/>
  <c r="M134" i="3"/>
  <c r="N134" i="3"/>
  <c r="M26" i="3"/>
  <c r="N26" i="3"/>
  <c r="M12" i="3"/>
  <c r="N12" i="3"/>
  <c r="M167" i="3"/>
  <c r="N167" i="3"/>
  <c r="M137" i="3"/>
  <c r="N137" i="3"/>
  <c r="M205" i="3"/>
  <c r="N205" i="3"/>
  <c r="M50" i="3"/>
  <c r="N50" i="3"/>
  <c r="N187" i="3"/>
  <c r="M187" i="3"/>
  <c r="M116" i="3"/>
  <c r="N116" i="3"/>
  <c r="M10" i="3"/>
  <c r="N10" i="3"/>
  <c r="M203" i="3"/>
  <c r="N203" i="3"/>
  <c r="M119" i="3"/>
  <c r="N119" i="3"/>
  <c r="M113" i="3"/>
  <c r="N113" i="3"/>
  <c r="N168" i="3"/>
  <c r="M168" i="3"/>
  <c r="M52" i="3"/>
  <c r="N52" i="3"/>
  <c r="M64" i="3"/>
  <c r="N64" i="3"/>
  <c r="M164" i="3"/>
  <c r="N164" i="3"/>
  <c r="N91" i="3"/>
  <c r="M91" i="3"/>
  <c r="M25" i="3"/>
  <c r="N25" i="3"/>
  <c r="M197" i="3"/>
  <c r="N197" i="3"/>
  <c r="M170" i="3"/>
  <c r="N170" i="3"/>
  <c r="N115" i="3"/>
  <c r="M115" i="3"/>
  <c r="M183" i="3"/>
  <c r="N183" i="3"/>
  <c r="M176" i="3"/>
  <c r="N176" i="3"/>
  <c r="M179" i="3"/>
  <c r="N179" i="3"/>
  <c r="M189" i="3"/>
  <c r="N189" i="3"/>
  <c r="M89" i="3"/>
  <c r="N89" i="3"/>
  <c r="M69" i="3"/>
  <c r="N69" i="3"/>
  <c r="M30" i="3"/>
  <c r="N30" i="3"/>
  <c r="M29" i="3"/>
  <c r="N29" i="3"/>
  <c r="M160" i="3"/>
  <c r="N160" i="3"/>
  <c r="M193" i="3"/>
  <c r="N193" i="3"/>
  <c r="M78" i="3"/>
  <c r="N78" i="3"/>
  <c r="M148" i="3"/>
  <c r="N148" i="3"/>
  <c r="N144" i="3"/>
  <c r="M144" i="3"/>
  <c r="M155" i="3"/>
  <c r="N155" i="3"/>
  <c r="M165" i="3"/>
  <c r="N165" i="3"/>
  <c r="M65" i="3"/>
  <c r="N65" i="3"/>
  <c r="M110" i="3"/>
  <c r="N110" i="3"/>
  <c r="N103" i="3"/>
  <c r="M103" i="3"/>
  <c r="N139" i="3"/>
  <c r="M139" i="3"/>
  <c r="N58" i="3"/>
  <c r="M58" i="3"/>
  <c r="M136" i="3"/>
  <c r="N136" i="3"/>
  <c r="M125" i="3"/>
  <c r="N125" i="3"/>
  <c r="M153" i="3"/>
  <c r="N153" i="3"/>
  <c r="M40" i="3"/>
  <c r="N40" i="3"/>
  <c r="M76" i="3"/>
  <c r="N76" i="3"/>
  <c r="M104" i="3"/>
  <c r="N104" i="3"/>
  <c r="M131" i="3"/>
  <c r="N131" i="3"/>
  <c r="M141" i="3"/>
  <c r="N141" i="3"/>
  <c r="M41" i="3"/>
  <c r="N41" i="3"/>
  <c r="M149" i="3"/>
  <c r="N149" i="3"/>
  <c r="M39" i="3"/>
  <c r="N39" i="3"/>
  <c r="N199" i="3"/>
  <c r="M199" i="3"/>
  <c r="M97" i="3"/>
  <c r="N97" i="3"/>
  <c r="M88" i="3"/>
  <c r="N88" i="3"/>
  <c r="M121" i="3"/>
  <c r="N121" i="3"/>
  <c r="M184" i="3"/>
  <c r="N184" i="3"/>
  <c r="N182" i="3"/>
  <c r="M182" i="3"/>
  <c r="N72" i="3"/>
  <c r="M72" i="3"/>
  <c r="M107" i="3"/>
  <c r="N107" i="3"/>
  <c r="M117" i="3"/>
  <c r="N117" i="3"/>
  <c r="M17" i="3"/>
  <c r="N17" i="3"/>
  <c r="B31" i="3"/>
  <c r="B55" i="3"/>
  <c r="B79" i="3"/>
  <c r="B103" i="3"/>
  <c r="B127" i="3"/>
  <c r="B151" i="3"/>
  <c r="B175" i="3"/>
  <c r="B199" i="3"/>
  <c r="B152" i="3"/>
  <c r="B200" i="3"/>
  <c r="B57" i="3"/>
  <c r="B129" i="3"/>
  <c r="B177" i="3"/>
  <c r="B181" i="3"/>
  <c r="B122" i="3"/>
  <c r="B148" i="3"/>
  <c r="B32" i="3"/>
  <c r="B56" i="3"/>
  <c r="B80" i="3"/>
  <c r="B104" i="3"/>
  <c r="B128" i="3"/>
  <c r="B176" i="3"/>
  <c r="B33" i="3"/>
  <c r="B105" i="3"/>
  <c r="B153" i="3"/>
  <c r="B157" i="3"/>
  <c r="B145" i="3"/>
  <c r="B147" i="3"/>
  <c r="B81" i="3"/>
  <c r="B201" i="3"/>
  <c r="B123" i="3"/>
  <c r="B10" i="3"/>
  <c r="B34" i="3"/>
  <c r="B58" i="3"/>
  <c r="B82" i="3"/>
  <c r="B106" i="3"/>
  <c r="B130" i="3"/>
  <c r="B154" i="3"/>
  <c r="B178" i="3"/>
  <c r="B202" i="3"/>
  <c r="B168" i="3"/>
  <c r="B150" i="3"/>
  <c r="B11" i="3"/>
  <c r="B35" i="3"/>
  <c r="B59" i="3"/>
  <c r="B83" i="3"/>
  <c r="B107" i="3"/>
  <c r="B131" i="3"/>
  <c r="B155" i="3"/>
  <c r="B179" i="3"/>
  <c r="B203" i="3"/>
  <c r="B26" i="3"/>
  <c r="B172" i="3"/>
  <c r="B77" i="3"/>
  <c r="B173" i="3"/>
  <c r="B54" i="3"/>
  <c r="B12" i="3"/>
  <c r="B36" i="3"/>
  <c r="B60" i="3"/>
  <c r="B84" i="3"/>
  <c r="B108" i="3"/>
  <c r="B132" i="3"/>
  <c r="B156" i="3"/>
  <c r="B180" i="3"/>
  <c r="B204" i="3"/>
  <c r="B205" i="3"/>
  <c r="B72" i="3"/>
  <c r="B13" i="3"/>
  <c r="B37" i="3"/>
  <c r="B61" i="3"/>
  <c r="B85" i="3"/>
  <c r="B109" i="3"/>
  <c r="B133" i="3"/>
  <c r="B96" i="3"/>
  <c r="B14" i="3"/>
  <c r="B38" i="3"/>
  <c r="B62" i="3"/>
  <c r="B86" i="3"/>
  <c r="B110" i="3"/>
  <c r="B134" i="3"/>
  <c r="B158" i="3"/>
  <c r="B182" i="3"/>
  <c r="B206" i="3"/>
  <c r="B9" i="3"/>
  <c r="B192" i="3"/>
  <c r="B98" i="3"/>
  <c r="B124" i="3"/>
  <c r="B15" i="3"/>
  <c r="B39" i="3"/>
  <c r="B63" i="3"/>
  <c r="B87" i="3"/>
  <c r="B111" i="3"/>
  <c r="B135" i="3"/>
  <c r="B159" i="3"/>
  <c r="B183" i="3"/>
  <c r="B207" i="3"/>
  <c r="B170" i="3"/>
  <c r="B100" i="3"/>
  <c r="B29" i="3"/>
  <c r="B16" i="3"/>
  <c r="B40" i="3"/>
  <c r="B64" i="3"/>
  <c r="B88" i="3"/>
  <c r="B112" i="3"/>
  <c r="B136" i="3"/>
  <c r="B160" i="3"/>
  <c r="B184" i="3"/>
  <c r="B208" i="3"/>
  <c r="B169" i="3"/>
  <c r="B99" i="3"/>
  <c r="B30" i="3"/>
  <c r="B17" i="3"/>
  <c r="B41" i="3"/>
  <c r="B65" i="3"/>
  <c r="B89" i="3"/>
  <c r="B113" i="3"/>
  <c r="B137" i="3"/>
  <c r="B161" i="3"/>
  <c r="B185" i="3"/>
  <c r="B209" i="3"/>
  <c r="B120" i="3"/>
  <c r="B171" i="3"/>
  <c r="B174" i="3"/>
  <c r="B18" i="3"/>
  <c r="B42" i="3"/>
  <c r="B66" i="3"/>
  <c r="B90" i="3"/>
  <c r="B114" i="3"/>
  <c r="B138" i="3"/>
  <c r="B162" i="3"/>
  <c r="B186" i="3"/>
  <c r="B74" i="3"/>
  <c r="B102" i="3"/>
  <c r="B19" i="3"/>
  <c r="B43" i="3"/>
  <c r="B67" i="3"/>
  <c r="B91" i="3"/>
  <c r="B115" i="3"/>
  <c r="B139" i="3"/>
  <c r="B163" i="3"/>
  <c r="B187" i="3"/>
  <c r="B144" i="3"/>
  <c r="B195" i="3"/>
  <c r="B126" i="3"/>
  <c r="B20" i="3"/>
  <c r="B44" i="3"/>
  <c r="B68" i="3"/>
  <c r="B92" i="3"/>
  <c r="B116" i="3"/>
  <c r="B140" i="3"/>
  <c r="B164" i="3"/>
  <c r="B188" i="3"/>
  <c r="B121" i="3"/>
  <c r="B76" i="3"/>
  <c r="B21" i="3"/>
  <c r="B45" i="3"/>
  <c r="B69" i="3"/>
  <c r="B93" i="3"/>
  <c r="B117" i="3"/>
  <c r="B141" i="3"/>
  <c r="B165" i="3"/>
  <c r="B189" i="3"/>
  <c r="B50" i="3"/>
  <c r="B196" i="3"/>
  <c r="B22" i="3"/>
  <c r="B46" i="3"/>
  <c r="B70" i="3"/>
  <c r="B94" i="3"/>
  <c r="B118" i="3"/>
  <c r="B142" i="3"/>
  <c r="B166" i="3"/>
  <c r="B190" i="3"/>
  <c r="B193" i="3"/>
  <c r="B51" i="3"/>
  <c r="B23" i="3"/>
  <c r="B47" i="3"/>
  <c r="B71" i="3"/>
  <c r="B95" i="3"/>
  <c r="B119" i="3"/>
  <c r="B143" i="3"/>
  <c r="B167" i="3"/>
  <c r="B191" i="3"/>
  <c r="B24" i="3"/>
  <c r="B48" i="3"/>
  <c r="B28" i="3"/>
  <c r="B101" i="3"/>
  <c r="B197" i="3"/>
  <c r="B25" i="3"/>
  <c r="B49" i="3"/>
  <c r="B73" i="3"/>
  <c r="B97" i="3"/>
  <c r="B194" i="3"/>
  <c r="B52" i="3"/>
  <c r="B53" i="3"/>
  <c r="B149" i="3"/>
  <c r="B198" i="3"/>
  <c r="B146" i="3"/>
  <c r="B27" i="3"/>
  <c r="B75" i="3"/>
  <c r="B78" i="3"/>
  <c r="B125" i="3"/>
  <c r="G76" i="3"/>
  <c r="G150" i="3"/>
  <c r="G70" i="3"/>
  <c r="G198" i="3"/>
  <c r="G148" i="3"/>
  <c r="G15" i="3"/>
  <c r="G132" i="3"/>
  <c r="G130" i="3"/>
  <c r="G89" i="3"/>
  <c r="G20" i="3"/>
  <c r="G52" i="3"/>
  <c r="G196" i="3"/>
  <c r="G46" i="3"/>
  <c r="G97" i="3"/>
  <c r="G186" i="3"/>
  <c r="G206" i="3"/>
  <c r="G108" i="3"/>
  <c r="G106" i="3"/>
  <c r="G111" i="3"/>
  <c r="G156" i="3"/>
  <c r="G28" i="3"/>
  <c r="G170" i="3"/>
  <c r="G22" i="3"/>
  <c r="G187" i="3"/>
  <c r="G114" i="3"/>
  <c r="G182" i="3"/>
  <c r="G84" i="3"/>
  <c r="G82" i="3"/>
  <c r="G103" i="3"/>
  <c r="G144" i="3"/>
  <c r="G173" i="3"/>
  <c r="G163" i="3"/>
  <c r="G185" i="3"/>
  <c r="G158" i="3"/>
  <c r="G60" i="3"/>
  <c r="G58" i="3"/>
  <c r="G154" i="3"/>
  <c r="G197" i="3"/>
  <c r="G96" i="3"/>
  <c r="G171" i="3"/>
  <c r="G139" i="3"/>
  <c r="G161" i="3"/>
  <c r="G134" i="3"/>
  <c r="G36" i="3"/>
  <c r="G34" i="3"/>
  <c r="G205" i="3"/>
  <c r="G118" i="3"/>
  <c r="G33" i="3"/>
  <c r="G195" i="3"/>
  <c r="G72" i="3"/>
  <c r="G193" i="3"/>
  <c r="G115" i="3"/>
  <c r="G113" i="3"/>
  <c r="G110" i="3"/>
  <c r="G12" i="3"/>
  <c r="G10" i="3"/>
  <c r="G125" i="3"/>
  <c r="G180" i="3"/>
  <c r="G200" i="3"/>
  <c r="G147" i="3"/>
  <c r="G48" i="3"/>
  <c r="G189" i="3"/>
  <c r="G91" i="3"/>
  <c r="G208" i="3"/>
  <c r="G86" i="3"/>
  <c r="G145" i="3"/>
  <c r="G149" i="3"/>
  <c r="G29" i="3"/>
  <c r="G17" i="3"/>
  <c r="G176" i="3"/>
  <c r="G123" i="3"/>
  <c r="G24" i="3"/>
  <c r="G165" i="3"/>
  <c r="G67" i="3"/>
  <c r="G184" i="3"/>
  <c r="G62" i="3"/>
  <c r="G191" i="3"/>
  <c r="G201" i="3"/>
  <c r="G168" i="3"/>
  <c r="G41" i="3"/>
  <c r="G152" i="3"/>
  <c r="G99" i="3"/>
  <c r="G126" i="3"/>
  <c r="G141" i="3"/>
  <c r="G43" i="3"/>
  <c r="G160" i="3"/>
  <c r="G38" i="3"/>
  <c r="G85" i="3"/>
  <c r="G177" i="3"/>
  <c r="G11" i="3"/>
  <c r="G128" i="3"/>
  <c r="G75" i="3"/>
  <c r="G121" i="3"/>
  <c r="G117" i="3"/>
  <c r="G19" i="3"/>
  <c r="G136" i="3"/>
  <c r="G14" i="3"/>
  <c r="G203" i="3"/>
  <c r="G153" i="3"/>
  <c r="G92" i="3"/>
  <c r="G94" i="3"/>
  <c r="G104" i="3"/>
  <c r="G51" i="3"/>
  <c r="G167" i="3"/>
  <c r="G93" i="3"/>
  <c r="G9" i="3"/>
  <c r="G112" i="3"/>
  <c r="G53" i="3"/>
  <c r="G179" i="3"/>
  <c r="G129" i="3"/>
  <c r="G166" i="3"/>
  <c r="G80" i="3"/>
  <c r="G27" i="3"/>
  <c r="G119" i="3"/>
  <c r="G69" i="3"/>
  <c r="G162" i="3"/>
  <c r="G88" i="3"/>
  <c r="G157" i="3"/>
  <c r="G155" i="3"/>
  <c r="G105" i="3"/>
  <c r="G74" i="3"/>
  <c r="G49" i="3"/>
  <c r="G56" i="3"/>
  <c r="G127" i="3"/>
  <c r="G95" i="3"/>
  <c r="G45" i="3"/>
  <c r="G138" i="3"/>
  <c r="G64" i="3"/>
  <c r="G61" i="3"/>
  <c r="G131" i="3"/>
  <c r="G81" i="3"/>
  <c r="G183" i="3"/>
  <c r="G37" i="3"/>
  <c r="G178" i="3"/>
  <c r="G32" i="3"/>
  <c r="G124" i="3"/>
  <c r="G71" i="3"/>
  <c r="G21" i="3"/>
  <c r="G90" i="3"/>
  <c r="G40" i="3"/>
  <c r="G13" i="3"/>
  <c r="G107" i="3"/>
  <c r="G57" i="3"/>
  <c r="G164" i="3"/>
  <c r="G44" i="3"/>
  <c r="G151" i="3"/>
  <c r="G146" i="3"/>
  <c r="G47" i="3"/>
  <c r="G102" i="3"/>
  <c r="G66" i="3"/>
  <c r="G16" i="3"/>
  <c r="G78" i="3"/>
  <c r="G83" i="3"/>
  <c r="G39" i="3"/>
  <c r="G79" i="3"/>
  <c r="G122" i="3"/>
  <c r="G23" i="3"/>
  <c r="G143" i="3"/>
  <c r="G42" i="3"/>
  <c r="G77" i="3"/>
  <c r="G194" i="3"/>
  <c r="G59" i="3"/>
  <c r="G169" i="3"/>
  <c r="G25" i="3"/>
  <c r="G55" i="3"/>
  <c r="G98" i="3"/>
  <c r="G175" i="3"/>
  <c r="G188" i="3"/>
  <c r="G18" i="3"/>
  <c r="G207" i="3"/>
  <c r="G120" i="3"/>
  <c r="G35" i="3"/>
  <c r="G31" i="3"/>
  <c r="G63" i="3"/>
  <c r="G54" i="3"/>
  <c r="G50" i="3"/>
  <c r="G192" i="3"/>
  <c r="G140" i="3"/>
  <c r="G209" i="3"/>
  <c r="G159" i="3"/>
  <c r="G181" i="3"/>
  <c r="G199" i="3"/>
  <c r="G100" i="3"/>
  <c r="G30" i="3"/>
  <c r="G26" i="3"/>
  <c r="G190" i="3"/>
  <c r="G116" i="3"/>
  <c r="G137" i="3"/>
  <c r="G135" i="3"/>
  <c r="G133" i="3"/>
  <c r="G101" i="3"/>
  <c r="G109" i="3"/>
  <c r="G174" i="3"/>
  <c r="G73" i="3"/>
  <c r="G142" i="3"/>
  <c r="G68" i="3"/>
  <c r="G65" i="3"/>
  <c r="G87" i="3"/>
  <c r="G204" i="3"/>
  <c r="G202" i="3"/>
  <c r="G172" i="3"/>
  <c r="H100" i="3" l="1"/>
  <c r="I100" i="3"/>
  <c r="I42" i="3"/>
  <c r="H42" i="3"/>
  <c r="H32" i="3"/>
  <c r="I32" i="3"/>
  <c r="H166" i="3"/>
  <c r="I166" i="3"/>
  <c r="H38" i="3"/>
  <c r="I38" i="3"/>
  <c r="I91" i="3"/>
  <c r="H91" i="3"/>
  <c r="H96" i="3"/>
  <c r="I96" i="3"/>
  <c r="I186" i="3"/>
  <c r="H186" i="3"/>
  <c r="C194" i="3"/>
  <c r="D194" i="3"/>
  <c r="C94" i="3"/>
  <c r="D94" i="3"/>
  <c r="C126" i="3"/>
  <c r="D126" i="3"/>
  <c r="D209" i="3"/>
  <c r="C209" i="3"/>
  <c r="D207" i="3"/>
  <c r="C207" i="3"/>
  <c r="C109" i="3"/>
  <c r="D109" i="3"/>
  <c r="C131" i="3"/>
  <c r="D131" i="3"/>
  <c r="D105" i="3"/>
  <c r="C105" i="3"/>
  <c r="C185" i="3"/>
  <c r="D185" i="3"/>
  <c r="H181" i="3"/>
  <c r="I181" i="3"/>
  <c r="H183" i="3"/>
  <c r="I183" i="3"/>
  <c r="H141" i="3"/>
  <c r="I141" i="3"/>
  <c r="H147" i="3"/>
  <c r="I147" i="3"/>
  <c r="H58" i="3"/>
  <c r="I58" i="3"/>
  <c r="H196" i="3"/>
  <c r="I196" i="3"/>
  <c r="C49" i="3"/>
  <c r="D49" i="3"/>
  <c r="C22" i="3"/>
  <c r="D22" i="3"/>
  <c r="D187" i="3"/>
  <c r="C187" i="3"/>
  <c r="D137" i="3"/>
  <c r="C137" i="3"/>
  <c r="D135" i="3"/>
  <c r="C135" i="3"/>
  <c r="D37" i="3"/>
  <c r="C37" i="3"/>
  <c r="D59" i="3"/>
  <c r="C59" i="3"/>
  <c r="C128" i="3"/>
  <c r="D128" i="3"/>
  <c r="D161" i="3"/>
  <c r="C161" i="3"/>
  <c r="H122" i="3"/>
  <c r="I122" i="3"/>
  <c r="H131" i="3"/>
  <c r="I131" i="3"/>
  <c r="H180" i="3"/>
  <c r="I180" i="3"/>
  <c r="H158" i="3"/>
  <c r="I158" i="3"/>
  <c r="H20" i="3"/>
  <c r="I20" i="3"/>
  <c r="C197" i="3"/>
  <c r="D197" i="3"/>
  <c r="D50" i="3"/>
  <c r="C50" i="3"/>
  <c r="C139" i="3"/>
  <c r="D139" i="3"/>
  <c r="D89" i="3"/>
  <c r="C89" i="3"/>
  <c r="D87" i="3"/>
  <c r="C87" i="3"/>
  <c r="C72" i="3"/>
  <c r="D72" i="3"/>
  <c r="D11" i="3"/>
  <c r="C11" i="3"/>
  <c r="D80" i="3"/>
  <c r="C80" i="3"/>
  <c r="D61" i="3"/>
  <c r="C61" i="3"/>
  <c r="H112" i="3"/>
  <c r="I112" i="3"/>
  <c r="H172" i="3"/>
  <c r="I172" i="3"/>
  <c r="H152" i="3"/>
  <c r="I152" i="3"/>
  <c r="H125" i="3"/>
  <c r="I125" i="3"/>
  <c r="H185" i="3"/>
  <c r="I185" i="3"/>
  <c r="H89" i="3"/>
  <c r="I89" i="3"/>
  <c r="C101" i="3"/>
  <c r="D101" i="3"/>
  <c r="C189" i="3"/>
  <c r="D189" i="3"/>
  <c r="C115" i="3"/>
  <c r="D115" i="3"/>
  <c r="D65" i="3"/>
  <c r="C65" i="3"/>
  <c r="D63" i="3"/>
  <c r="C63" i="3"/>
  <c r="D205" i="3"/>
  <c r="C205" i="3"/>
  <c r="C150" i="3"/>
  <c r="D150" i="3"/>
  <c r="D56" i="3"/>
  <c r="C56" i="3"/>
  <c r="D85" i="3"/>
  <c r="C85" i="3"/>
  <c r="H37" i="3"/>
  <c r="I37" i="3"/>
  <c r="D196" i="3"/>
  <c r="C196" i="3"/>
  <c r="H10" i="3"/>
  <c r="I10" i="3"/>
  <c r="I163" i="3"/>
  <c r="H163" i="3"/>
  <c r="H130" i="3"/>
  <c r="I130" i="3"/>
  <c r="D28" i="3"/>
  <c r="C28" i="3"/>
  <c r="D165" i="3"/>
  <c r="C165" i="3"/>
  <c r="C91" i="3"/>
  <c r="D91" i="3"/>
  <c r="D41" i="3"/>
  <c r="C41" i="3"/>
  <c r="D39" i="3"/>
  <c r="C39" i="3"/>
  <c r="D204" i="3"/>
  <c r="C204" i="3"/>
  <c r="D168" i="3"/>
  <c r="C168" i="3"/>
  <c r="D32" i="3"/>
  <c r="C32" i="3"/>
  <c r="H189" i="3"/>
  <c r="I189" i="3"/>
  <c r="H48" i="3"/>
  <c r="I48" i="3"/>
  <c r="I126" i="3"/>
  <c r="H126" i="3"/>
  <c r="H132" i="3"/>
  <c r="I132" i="3"/>
  <c r="D48" i="3"/>
  <c r="C48" i="3"/>
  <c r="D141" i="3"/>
  <c r="C141" i="3"/>
  <c r="C67" i="3"/>
  <c r="D67" i="3"/>
  <c r="D17" i="3"/>
  <c r="C17" i="3"/>
  <c r="C15" i="3"/>
  <c r="D15" i="3"/>
  <c r="D180" i="3"/>
  <c r="C180" i="3"/>
  <c r="C202" i="3"/>
  <c r="D202" i="3"/>
  <c r="C148" i="3"/>
  <c r="D148" i="3"/>
  <c r="C70" i="3"/>
  <c r="D70" i="3"/>
  <c r="H179" i="3"/>
  <c r="I179" i="3"/>
  <c r="C163" i="3"/>
  <c r="D163" i="3"/>
  <c r="D24" i="3"/>
  <c r="C24" i="3"/>
  <c r="D117" i="3"/>
  <c r="C117" i="3"/>
  <c r="D43" i="3"/>
  <c r="C43" i="3"/>
  <c r="C30" i="3"/>
  <c r="D30" i="3"/>
  <c r="D124" i="3"/>
  <c r="C124" i="3"/>
  <c r="D156" i="3"/>
  <c r="C156" i="3"/>
  <c r="D178" i="3"/>
  <c r="C178" i="3"/>
  <c r="D122" i="3"/>
  <c r="C122" i="3"/>
  <c r="H97" i="3"/>
  <c r="I97" i="3"/>
  <c r="H46" i="3"/>
  <c r="I46" i="3"/>
  <c r="H200" i="3"/>
  <c r="I200" i="3"/>
  <c r="H39" i="3"/>
  <c r="I39" i="3"/>
  <c r="H50" i="3"/>
  <c r="I50" i="3"/>
  <c r="I54" i="3"/>
  <c r="H54" i="3"/>
  <c r="H63" i="3"/>
  <c r="I63" i="3"/>
  <c r="H191" i="3"/>
  <c r="I191" i="3"/>
  <c r="H148" i="3"/>
  <c r="I148" i="3"/>
  <c r="D191" i="3"/>
  <c r="C191" i="3"/>
  <c r="D93" i="3"/>
  <c r="C93" i="3"/>
  <c r="C19" i="3"/>
  <c r="D19" i="3"/>
  <c r="D99" i="3"/>
  <c r="C99" i="3"/>
  <c r="D98" i="3"/>
  <c r="C98" i="3"/>
  <c r="D132" i="3"/>
  <c r="C132" i="3"/>
  <c r="C154" i="3"/>
  <c r="D154" i="3"/>
  <c r="D181" i="3"/>
  <c r="C181" i="3"/>
  <c r="C97" i="3"/>
  <c r="D97" i="3"/>
  <c r="D73" i="3"/>
  <c r="C73" i="3"/>
  <c r="D25" i="3"/>
  <c r="C25" i="3"/>
  <c r="H83" i="3"/>
  <c r="I83" i="3"/>
  <c r="H144" i="3"/>
  <c r="I144" i="3"/>
  <c r="H35" i="3"/>
  <c r="I35" i="3"/>
  <c r="H82" i="3"/>
  <c r="I82" i="3"/>
  <c r="I198" i="3"/>
  <c r="H198" i="3"/>
  <c r="D167" i="3"/>
  <c r="C167" i="3"/>
  <c r="D69" i="3"/>
  <c r="C69" i="3"/>
  <c r="C102" i="3"/>
  <c r="D102" i="3"/>
  <c r="C169" i="3"/>
  <c r="D169" i="3"/>
  <c r="D192" i="3"/>
  <c r="C192" i="3"/>
  <c r="D108" i="3"/>
  <c r="C108" i="3"/>
  <c r="C130" i="3"/>
  <c r="D130" i="3"/>
  <c r="C177" i="3"/>
  <c r="D177" i="3"/>
  <c r="C107" i="3"/>
  <c r="D107" i="3"/>
  <c r="H23" i="3"/>
  <c r="I23" i="3"/>
  <c r="D113" i="3"/>
  <c r="C113" i="3"/>
  <c r="H12" i="3"/>
  <c r="I12" i="3"/>
  <c r="H95" i="3"/>
  <c r="I95" i="3"/>
  <c r="H153" i="3"/>
  <c r="I153" i="3"/>
  <c r="H184" i="3"/>
  <c r="I184" i="3"/>
  <c r="H193" i="3"/>
  <c r="I193" i="3"/>
  <c r="H84" i="3"/>
  <c r="I84" i="3"/>
  <c r="H70" i="3"/>
  <c r="I70" i="3"/>
  <c r="C143" i="3"/>
  <c r="D143" i="3"/>
  <c r="D45" i="3"/>
  <c r="C45" i="3"/>
  <c r="D74" i="3"/>
  <c r="C74" i="3"/>
  <c r="D208" i="3"/>
  <c r="C208" i="3"/>
  <c r="C9" i="3"/>
  <c r="D9" i="3"/>
  <c r="D84" i="3"/>
  <c r="C84" i="3"/>
  <c r="C106" i="3"/>
  <c r="D106" i="3"/>
  <c r="D129" i="3"/>
  <c r="C129" i="3"/>
  <c r="H129" i="3"/>
  <c r="I129" i="3"/>
  <c r="C46" i="3"/>
  <c r="D46" i="3"/>
  <c r="H53" i="3"/>
  <c r="I53" i="3"/>
  <c r="H99" i="3"/>
  <c r="I99" i="3"/>
  <c r="I78" i="3"/>
  <c r="H78" i="3"/>
  <c r="H51" i="3"/>
  <c r="I51" i="3"/>
  <c r="H45" i="3"/>
  <c r="I45" i="3"/>
  <c r="H62" i="3"/>
  <c r="I62" i="3"/>
  <c r="H73" i="3"/>
  <c r="I73" i="3"/>
  <c r="H207" i="3"/>
  <c r="I207" i="3"/>
  <c r="I151" i="3"/>
  <c r="H151" i="3"/>
  <c r="H49" i="3"/>
  <c r="I49" i="3"/>
  <c r="H203" i="3"/>
  <c r="I203" i="3"/>
  <c r="I67" i="3"/>
  <c r="H67" i="3"/>
  <c r="H72" i="3"/>
  <c r="I72" i="3"/>
  <c r="H182" i="3"/>
  <c r="I182" i="3"/>
  <c r="I150" i="3"/>
  <c r="H150" i="3"/>
  <c r="D119" i="3"/>
  <c r="C119" i="3"/>
  <c r="D21" i="3"/>
  <c r="C21" i="3"/>
  <c r="D186" i="3"/>
  <c r="C186" i="3"/>
  <c r="D184" i="3"/>
  <c r="C184" i="3"/>
  <c r="D206" i="3"/>
  <c r="C206" i="3"/>
  <c r="D60" i="3"/>
  <c r="C60" i="3"/>
  <c r="C82" i="3"/>
  <c r="D82" i="3"/>
  <c r="C57" i="3"/>
  <c r="D57" i="3"/>
  <c r="I199" i="3"/>
  <c r="H199" i="3"/>
  <c r="C195" i="3"/>
  <c r="D195" i="3"/>
  <c r="D104" i="3"/>
  <c r="C104" i="3"/>
  <c r="H168" i="3"/>
  <c r="I168" i="3"/>
  <c r="I102" i="3"/>
  <c r="H102" i="3"/>
  <c r="H14" i="3"/>
  <c r="I14" i="3"/>
  <c r="H195" i="3"/>
  <c r="I195" i="3"/>
  <c r="I114" i="3"/>
  <c r="H114" i="3"/>
  <c r="H76" i="3"/>
  <c r="I76" i="3"/>
  <c r="C95" i="3"/>
  <c r="D95" i="3"/>
  <c r="C76" i="3"/>
  <c r="D76" i="3"/>
  <c r="C162" i="3"/>
  <c r="D162" i="3"/>
  <c r="D160" i="3"/>
  <c r="C160" i="3"/>
  <c r="D182" i="3"/>
  <c r="C182" i="3"/>
  <c r="D36" i="3"/>
  <c r="C36" i="3"/>
  <c r="C58" i="3"/>
  <c r="D58" i="3"/>
  <c r="C200" i="3"/>
  <c r="D200" i="3"/>
  <c r="D83" i="3"/>
  <c r="C83" i="3"/>
  <c r="I79" i="3"/>
  <c r="H79" i="3"/>
  <c r="H9" i="3"/>
  <c r="I9" i="3"/>
  <c r="I138" i="3"/>
  <c r="H138" i="3"/>
  <c r="H113" i="3"/>
  <c r="I113" i="3"/>
  <c r="H146" i="3"/>
  <c r="I146" i="3"/>
  <c r="H136" i="3"/>
  <c r="I136" i="3"/>
  <c r="H24" i="3"/>
  <c r="I24" i="3"/>
  <c r="H33" i="3"/>
  <c r="I33" i="3"/>
  <c r="I187" i="3"/>
  <c r="H187" i="3"/>
  <c r="D125" i="3"/>
  <c r="C125" i="3"/>
  <c r="C71" i="3"/>
  <c r="D71" i="3"/>
  <c r="C121" i="3"/>
  <c r="D121" i="3"/>
  <c r="D138" i="3"/>
  <c r="C138" i="3"/>
  <c r="D136" i="3"/>
  <c r="C136" i="3"/>
  <c r="C158" i="3"/>
  <c r="D158" i="3"/>
  <c r="D12" i="3"/>
  <c r="C12" i="3"/>
  <c r="C34" i="3"/>
  <c r="D34" i="3"/>
  <c r="C152" i="3"/>
  <c r="D152" i="3"/>
  <c r="H178" i="3"/>
  <c r="I178" i="3"/>
  <c r="D176" i="3"/>
  <c r="C176" i="3"/>
  <c r="H81" i="3"/>
  <c r="I81" i="3"/>
  <c r="H140" i="3"/>
  <c r="I140" i="3"/>
  <c r="H64" i="3"/>
  <c r="I64" i="3"/>
  <c r="H110" i="3"/>
  <c r="I110" i="3"/>
  <c r="H92" i="3"/>
  <c r="I92" i="3"/>
  <c r="H74" i="3"/>
  <c r="I74" i="3"/>
  <c r="H109" i="3"/>
  <c r="I109" i="3"/>
  <c r="H101" i="3"/>
  <c r="I101" i="3"/>
  <c r="I175" i="3"/>
  <c r="H175" i="3"/>
  <c r="H57" i="3"/>
  <c r="I57" i="3"/>
  <c r="H155" i="3"/>
  <c r="I155" i="3"/>
  <c r="I19" i="3"/>
  <c r="H19" i="3"/>
  <c r="H123" i="3"/>
  <c r="I123" i="3"/>
  <c r="H118" i="3"/>
  <c r="I118" i="3"/>
  <c r="H22" i="3"/>
  <c r="I22" i="3"/>
  <c r="C78" i="3"/>
  <c r="D78" i="3"/>
  <c r="C47" i="3"/>
  <c r="D47" i="3"/>
  <c r="D188" i="3"/>
  <c r="C188" i="3"/>
  <c r="C114" i="3"/>
  <c r="D114" i="3"/>
  <c r="D112" i="3"/>
  <c r="C112" i="3"/>
  <c r="C134" i="3"/>
  <c r="D134" i="3"/>
  <c r="C54" i="3"/>
  <c r="D54" i="3"/>
  <c r="D10" i="3"/>
  <c r="C10" i="3"/>
  <c r="D199" i="3"/>
  <c r="C199" i="3"/>
  <c r="D183" i="3"/>
  <c r="C183" i="3"/>
  <c r="I43" i="3"/>
  <c r="H43" i="3"/>
  <c r="H170" i="3"/>
  <c r="I170" i="3"/>
  <c r="D75" i="3"/>
  <c r="C75" i="3"/>
  <c r="D23" i="3"/>
  <c r="C23" i="3"/>
  <c r="C164" i="3"/>
  <c r="D164" i="3"/>
  <c r="D90" i="3"/>
  <c r="C90" i="3"/>
  <c r="C88" i="3"/>
  <c r="D88" i="3"/>
  <c r="C110" i="3"/>
  <c r="D110" i="3"/>
  <c r="D173" i="3"/>
  <c r="C173" i="3"/>
  <c r="D123" i="3"/>
  <c r="C123" i="3"/>
  <c r="D175" i="3"/>
  <c r="C175" i="3"/>
  <c r="H197" i="3"/>
  <c r="I197" i="3"/>
  <c r="H154" i="3"/>
  <c r="I154" i="3"/>
  <c r="H60" i="3"/>
  <c r="I60" i="3"/>
  <c r="H61" i="3"/>
  <c r="I61" i="3"/>
  <c r="H202" i="3"/>
  <c r="I202" i="3"/>
  <c r="H204" i="3"/>
  <c r="I204" i="3"/>
  <c r="I66" i="3"/>
  <c r="H66" i="3"/>
  <c r="I31" i="3"/>
  <c r="H31" i="3"/>
  <c r="H56" i="3"/>
  <c r="I56" i="3"/>
  <c r="H188" i="3"/>
  <c r="I188" i="3"/>
  <c r="H107" i="3"/>
  <c r="I107" i="3"/>
  <c r="H88" i="3"/>
  <c r="I88" i="3"/>
  <c r="H121" i="3"/>
  <c r="I121" i="3"/>
  <c r="H17" i="3"/>
  <c r="I17" i="3"/>
  <c r="H34" i="3"/>
  <c r="I34" i="3"/>
  <c r="H28" i="3"/>
  <c r="I28" i="3"/>
  <c r="C27" i="3"/>
  <c r="D27" i="3"/>
  <c r="C51" i="3"/>
  <c r="D51" i="3"/>
  <c r="C140" i="3"/>
  <c r="D140" i="3"/>
  <c r="C66" i="3"/>
  <c r="D66" i="3"/>
  <c r="D64" i="3"/>
  <c r="C64" i="3"/>
  <c r="C86" i="3"/>
  <c r="D86" i="3"/>
  <c r="C77" i="3"/>
  <c r="D77" i="3"/>
  <c r="D201" i="3"/>
  <c r="C201" i="3"/>
  <c r="D151" i="3"/>
  <c r="C151" i="3"/>
  <c r="H160" i="3"/>
  <c r="I160" i="3"/>
  <c r="C159" i="3"/>
  <c r="D159" i="3"/>
  <c r="H52" i="3"/>
  <c r="I52" i="3"/>
  <c r="H173" i="3"/>
  <c r="I173" i="3"/>
  <c r="I103" i="3"/>
  <c r="H103" i="3"/>
  <c r="H165" i="3"/>
  <c r="I165" i="3"/>
  <c r="H157" i="3"/>
  <c r="I157" i="3"/>
  <c r="I162" i="3"/>
  <c r="H162" i="3"/>
  <c r="H75" i="3"/>
  <c r="I75" i="3"/>
  <c r="H29" i="3"/>
  <c r="I29" i="3"/>
  <c r="H36" i="3"/>
  <c r="I36" i="3"/>
  <c r="H156" i="3"/>
  <c r="I156" i="3"/>
  <c r="D146" i="3"/>
  <c r="C146" i="3"/>
  <c r="C193" i="3"/>
  <c r="D193" i="3"/>
  <c r="D116" i="3"/>
  <c r="C116" i="3"/>
  <c r="D42" i="3"/>
  <c r="C42" i="3"/>
  <c r="C40" i="3"/>
  <c r="D40" i="3"/>
  <c r="C62" i="3"/>
  <c r="D62" i="3"/>
  <c r="C172" i="3"/>
  <c r="D172" i="3"/>
  <c r="D81" i="3"/>
  <c r="C81" i="3"/>
  <c r="D127" i="3"/>
  <c r="C127" i="3"/>
  <c r="D144" i="3"/>
  <c r="C144" i="3"/>
  <c r="H159" i="3"/>
  <c r="I159" i="3"/>
  <c r="H209" i="3"/>
  <c r="I209" i="3"/>
  <c r="H93" i="3"/>
  <c r="I93" i="3"/>
  <c r="H16" i="3"/>
  <c r="I16" i="3"/>
  <c r="H87" i="3"/>
  <c r="I87" i="3"/>
  <c r="I115" i="3"/>
  <c r="H115" i="3"/>
  <c r="I174" i="3"/>
  <c r="H174" i="3"/>
  <c r="H205" i="3"/>
  <c r="I205" i="3"/>
  <c r="H128" i="3"/>
  <c r="I128" i="3"/>
  <c r="H134" i="3"/>
  <c r="I134" i="3"/>
  <c r="H111" i="3"/>
  <c r="I111" i="3"/>
  <c r="C198" i="3"/>
  <c r="D198" i="3"/>
  <c r="D190" i="3"/>
  <c r="C190" i="3"/>
  <c r="C92" i="3"/>
  <c r="D92" i="3"/>
  <c r="D18" i="3"/>
  <c r="C18" i="3"/>
  <c r="C16" i="3"/>
  <c r="D16" i="3"/>
  <c r="C38" i="3"/>
  <c r="D38" i="3"/>
  <c r="D26" i="3"/>
  <c r="C26" i="3"/>
  <c r="D147" i="3"/>
  <c r="C147" i="3"/>
  <c r="D103" i="3"/>
  <c r="C103" i="3"/>
  <c r="D33" i="3"/>
  <c r="C33" i="3"/>
  <c r="D35" i="3"/>
  <c r="C35" i="3"/>
  <c r="H192" i="3"/>
  <c r="I192" i="3"/>
  <c r="H15" i="3"/>
  <c r="I15" i="3"/>
  <c r="I127" i="3"/>
  <c r="H127" i="3"/>
  <c r="H105" i="3"/>
  <c r="I105" i="3"/>
  <c r="H98" i="3"/>
  <c r="I98" i="3"/>
  <c r="H13" i="3"/>
  <c r="I13" i="3"/>
  <c r="H137" i="3"/>
  <c r="I137" i="3"/>
  <c r="H116" i="3"/>
  <c r="I116" i="3"/>
  <c r="H119" i="3"/>
  <c r="I119" i="3"/>
  <c r="H161" i="3"/>
  <c r="I161" i="3"/>
  <c r="H106" i="3"/>
  <c r="I106" i="3"/>
  <c r="C149" i="3"/>
  <c r="D149" i="3"/>
  <c r="D166" i="3"/>
  <c r="C166" i="3"/>
  <c r="C68" i="3"/>
  <c r="D68" i="3"/>
  <c r="C174" i="3"/>
  <c r="D174" i="3"/>
  <c r="C29" i="3"/>
  <c r="D29" i="3"/>
  <c r="C14" i="3"/>
  <c r="D14" i="3"/>
  <c r="C203" i="3"/>
  <c r="D203" i="3"/>
  <c r="D145" i="3"/>
  <c r="C145" i="3"/>
  <c r="D79" i="3"/>
  <c r="C79" i="3"/>
  <c r="H143" i="3"/>
  <c r="I143" i="3"/>
  <c r="D111" i="3"/>
  <c r="C111" i="3"/>
  <c r="H167" i="3"/>
  <c r="I167" i="3"/>
  <c r="H201" i="3"/>
  <c r="I201" i="3"/>
  <c r="H94" i="3"/>
  <c r="I94" i="3"/>
  <c r="H68" i="3"/>
  <c r="I68" i="3"/>
  <c r="H120" i="3"/>
  <c r="I120" i="3"/>
  <c r="H44" i="3"/>
  <c r="I44" i="3"/>
  <c r="H164" i="3"/>
  <c r="I164" i="3"/>
  <c r="H117" i="3"/>
  <c r="I117" i="3"/>
  <c r="H135" i="3"/>
  <c r="I135" i="3"/>
  <c r="H40" i="3"/>
  <c r="I40" i="3"/>
  <c r="H169" i="3"/>
  <c r="I169" i="3"/>
  <c r="H69" i="3"/>
  <c r="I69" i="3"/>
  <c r="H190" i="3"/>
  <c r="I190" i="3"/>
  <c r="H21" i="3"/>
  <c r="I21" i="3"/>
  <c r="H145" i="3"/>
  <c r="I145" i="3"/>
  <c r="H26" i="3"/>
  <c r="I26" i="3"/>
  <c r="H194" i="3"/>
  <c r="I194" i="3"/>
  <c r="H71" i="3"/>
  <c r="I71" i="3"/>
  <c r="H27" i="3"/>
  <c r="I27" i="3"/>
  <c r="H177" i="3"/>
  <c r="I177" i="3"/>
  <c r="H86" i="3"/>
  <c r="I86" i="3"/>
  <c r="I139" i="3"/>
  <c r="H139" i="3"/>
  <c r="H108" i="3"/>
  <c r="I108" i="3"/>
  <c r="D53" i="3"/>
  <c r="C53" i="3"/>
  <c r="C142" i="3"/>
  <c r="D142" i="3"/>
  <c r="D44" i="3"/>
  <c r="C44" i="3"/>
  <c r="C171" i="3"/>
  <c r="D171" i="3"/>
  <c r="D100" i="3"/>
  <c r="C100" i="3"/>
  <c r="D96" i="3"/>
  <c r="C96" i="3"/>
  <c r="C179" i="3"/>
  <c r="D179" i="3"/>
  <c r="C157" i="3"/>
  <c r="D157" i="3"/>
  <c r="D55" i="3"/>
  <c r="C55" i="3"/>
  <c r="C13" i="3"/>
  <c r="D13" i="3"/>
  <c r="H41" i="3"/>
  <c r="I41" i="3"/>
  <c r="H104" i="3"/>
  <c r="I104" i="3"/>
  <c r="H65" i="3"/>
  <c r="I65" i="3"/>
  <c r="H47" i="3"/>
  <c r="I47" i="3"/>
  <c r="H142" i="3"/>
  <c r="I142" i="3"/>
  <c r="I18" i="3"/>
  <c r="H18" i="3"/>
  <c r="H133" i="3"/>
  <c r="I133" i="3"/>
  <c r="H176" i="3"/>
  <c r="I176" i="3"/>
  <c r="I55" i="3"/>
  <c r="H55" i="3"/>
  <c r="H25" i="3"/>
  <c r="I25" i="3"/>
  <c r="I90" i="3"/>
  <c r="H90" i="3"/>
  <c r="H149" i="3"/>
  <c r="I149" i="3"/>
  <c r="H59" i="3"/>
  <c r="I59" i="3"/>
  <c r="H11" i="3"/>
  <c r="I11" i="3"/>
  <c r="I30" i="3"/>
  <c r="H30" i="3"/>
  <c r="H77" i="3"/>
  <c r="I77" i="3"/>
  <c r="H124" i="3"/>
  <c r="I124" i="3"/>
  <c r="H80" i="3"/>
  <c r="I80" i="3"/>
  <c r="H85" i="3"/>
  <c r="I85" i="3"/>
  <c r="H208" i="3"/>
  <c r="I208" i="3"/>
  <c r="H171" i="3"/>
  <c r="I171" i="3"/>
  <c r="H206" i="3"/>
  <c r="I206" i="3"/>
  <c r="D52" i="3"/>
  <c r="C52" i="3"/>
  <c r="D118" i="3"/>
  <c r="C118" i="3"/>
  <c r="D20" i="3"/>
  <c r="C20" i="3"/>
  <c r="D120" i="3"/>
  <c r="C120" i="3"/>
  <c r="D170" i="3"/>
  <c r="C170" i="3"/>
  <c r="D133" i="3"/>
  <c r="C133" i="3"/>
  <c r="C155" i="3"/>
  <c r="D155" i="3"/>
  <c r="D153" i="3"/>
  <c r="C153" i="3"/>
  <c r="D31" i="3"/>
  <c r="C31" i="3"/>
</calcChain>
</file>

<file path=xl/sharedStrings.xml><?xml version="1.0" encoding="utf-8"?>
<sst xmlns="http://schemas.openxmlformats.org/spreadsheetml/2006/main" count="100" uniqueCount="52">
  <si>
    <t>Power required:</t>
  </si>
  <si>
    <t>kW</t>
  </si>
  <si>
    <t>Days w/out sunlight:</t>
  </si>
  <si>
    <t>Days</t>
  </si>
  <si>
    <t>Assumptions:</t>
  </si>
  <si>
    <t>Nuclear - Medium mass</t>
  </si>
  <si>
    <t>Nuclear - Low mass</t>
  </si>
  <si>
    <t>Nuclear - kW / reactor</t>
  </si>
  <si>
    <t>Nuclear - High mass</t>
  </si>
  <si>
    <t>kg</t>
  </si>
  <si>
    <t>Wh/kg</t>
  </si>
  <si>
    <t>Batteries - Low density</t>
  </si>
  <si>
    <t>Batteries - Medium density</t>
  </si>
  <si>
    <t>Batteries - High density</t>
  </si>
  <si>
    <t>kg / reactor</t>
  </si>
  <si>
    <t>LV - $ / kg</t>
  </si>
  <si>
    <t>LV - Capacity</t>
  </si>
  <si>
    <t>$ / kg</t>
  </si>
  <si>
    <t>Nuclear - Tech Dev low</t>
  </si>
  <si>
    <t>Nuclear - Tech Dev med</t>
  </si>
  <si>
    <t>Nuclear - Tech Dev high</t>
  </si>
  <si>
    <t>$</t>
  </si>
  <si>
    <t>Low</t>
  </si>
  <si>
    <t>Med</t>
  </si>
  <si>
    <t>High</t>
  </si>
  <si>
    <t>Batteries</t>
  </si>
  <si>
    <t>Solar + Batteries</t>
  </si>
  <si>
    <t>Solar</t>
  </si>
  <si>
    <t>Nuclear</t>
  </si>
  <si>
    <t>Mass (kg)</t>
  </si>
  <si>
    <t>Nuclear - $ / Reactor low</t>
  </si>
  <si>
    <t>Nuclear - $ / Reactor high</t>
  </si>
  <si>
    <t>Nuclear - $ / Reactor medium</t>
  </si>
  <si>
    <t>Batteries - Low cost</t>
  </si>
  <si>
    <t>Batteries - Medium cost</t>
  </si>
  <si>
    <t>Batteries - High cost</t>
  </si>
  <si>
    <t>$ / kWh</t>
  </si>
  <si>
    <t>Tech Dev + Procurement Cost ($)</t>
  </si>
  <si>
    <t>Volume (m^3)</t>
  </si>
  <si>
    <t>Launch Cost ($)</t>
  </si>
  <si>
    <t>P(solar + batteries)</t>
  </si>
  <si>
    <t>P(nuclear)</t>
  </si>
  <si>
    <t>center</t>
  </si>
  <si>
    <t>stddev</t>
  </si>
  <si>
    <t>Cost ($ MM)</t>
  </si>
  <si>
    <t>max</t>
  </si>
  <si>
    <t>min</t>
  </si>
  <si>
    <t>Nuclear - Low volume</t>
  </si>
  <si>
    <t>Nuclear - High volume</t>
  </si>
  <si>
    <t>Nuclear - Medium volume</t>
  </si>
  <si>
    <t>m^3 / reactor</t>
  </si>
  <si>
    <t>kW / reactor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</si>
</sst>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.0_);_(* \(#,##0.0\);_(* &quot;-&quot;??_);_(@_)"/>
    <numFmt numFmtId="166" formatCode="_(* #,##0_);_(* \(#,##0\);_(* &quot;-&quot;??_);_(@_)"/>
    <numFmt numFmtId="167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37">
    <xf numFmtId="0" fontId="0" fillId="0" borderId="0" xfId="0"/>
    <xf numFmtId="44" fontId="0" fillId="0" borderId="0" xfId="2" applyFont="1"/>
    <xf numFmtId="164" fontId="0" fillId="0" borderId="0" xfId="2" applyNumberFormat="1" applyFont="1"/>
    <xf numFmtId="166" fontId="0" fillId="0" borderId="0" xfId="1" applyNumberFormat="1" applyFont="1"/>
    <xf numFmtId="167" fontId="0" fillId="0" borderId="0" xfId="2" applyNumberFormat="1" applyFont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4" fillId="0" borderId="6" xfId="0" applyFont="1" applyBorder="1"/>
    <xf numFmtId="0" fontId="0" fillId="0" borderId="0" xfId="0" applyBorder="1"/>
    <xf numFmtId="0" fontId="0" fillId="0" borderId="7" xfId="0" applyBorder="1"/>
    <xf numFmtId="0" fontId="0" fillId="0" borderId="6" xfId="0" applyBorder="1"/>
    <xf numFmtId="164" fontId="0" fillId="0" borderId="0" xfId="2" applyNumberFormat="1" applyFont="1" applyBorder="1"/>
    <xf numFmtId="6" fontId="0" fillId="0" borderId="0" xfId="0" applyNumberFormat="1" applyBorder="1"/>
    <xf numFmtId="0" fontId="4" fillId="0" borderId="8" xfId="0" applyFont="1" applyBorder="1"/>
    <xf numFmtId="166" fontId="0" fillId="0" borderId="9" xfId="1" applyNumberFormat="1" applyFont="1" applyBorder="1"/>
    <xf numFmtId="0" fontId="0" fillId="0" borderId="10" xfId="0" applyBorder="1"/>
    <xf numFmtId="0" fontId="3" fillId="0" borderId="2" xfId="4" applyBorder="1"/>
    <xf numFmtId="0" fontId="3" fillId="0" borderId="14" xfId="4" applyBorder="1"/>
    <xf numFmtId="165" fontId="0" fillId="0" borderId="0" xfId="1" applyNumberFormat="1" applyFont="1" applyBorder="1"/>
    <xf numFmtId="165" fontId="0" fillId="0" borderId="7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4" fontId="0" fillId="0" borderId="7" xfId="2" applyNumberFormat="1" applyFont="1" applyBorder="1"/>
    <xf numFmtId="164" fontId="0" fillId="0" borderId="9" xfId="2" applyNumberFormat="1" applyFont="1" applyBorder="1"/>
    <xf numFmtId="164" fontId="0" fillId="0" borderId="10" xfId="2" applyNumberFormat="1" applyFont="1" applyBorder="1"/>
    <xf numFmtId="167" fontId="0" fillId="0" borderId="0" xfId="2" applyNumberFormat="1" applyFont="1" applyBorder="1"/>
    <xf numFmtId="167" fontId="0" fillId="0" borderId="7" xfId="2" applyNumberFormat="1" applyFont="1" applyBorder="1"/>
    <xf numFmtId="167" fontId="0" fillId="0" borderId="9" xfId="2" applyNumberFormat="1" applyFont="1" applyBorder="1"/>
    <xf numFmtId="167" fontId="0" fillId="0" borderId="10" xfId="2" applyNumberFormat="1" applyFont="1" applyBorder="1"/>
    <xf numFmtId="0" fontId="4" fillId="0" borderId="16" xfId="0" applyFont="1" applyBorder="1"/>
    <xf numFmtId="0" fontId="0" fillId="0" borderId="16" xfId="0" applyBorder="1" applyAlignment="1">
      <alignment horizontal="right"/>
    </xf>
    <xf numFmtId="0" fontId="4" fillId="0" borderId="15" xfId="0" applyFont="1" applyBorder="1"/>
    <xf numFmtId="0" fontId="2" fillId="0" borderId="0" xfId="3" applyBorder="1" applyAlignment="1">
      <alignment horizontal="center"/>
    </xf>
    <xf numFmtId="0" fontId="2" fillId="0" borderId="11" xfId="3" applyBorder="1" applyAlignment="1">
      <alignment horizontal="center"/>
    </xf>
    <xf numFmtId="0" fontId="2" fillId="0" borderId="12" xfId="3" applyBorder="1" applyAlignment="1">
      <alignment horizontal="center"/>
    </xf>
    <xf numFmtId="0" fontId="2" fillId="0" borderId="13" xfId="3" applyBorder="1" applyAlignment="1">
      <alignment horizontal="center"/>
    </xf>
  </cellXfs>
  <cellStyles count="5">
    <cellStyle name="Comma" xfId="1" builtinId="3"/>
    <cellStyle name="Currency" xfId="2" builtinId="4"/>
    <cellStyle name="Heading 1" xfId="3" builtinId="16"/>
    <cellStyle name="Heading 3" xfId="4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'Mass, Cost, Volume calcs'!$C$8</c:f>
              <c:strCache>
                <c:ptCount val="1"/>
                <c:pt idx="0">
                  <c:v>P(solar + batteries)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'Mass, Cost, Volume calcs'!$B$9:$B$209</c:f>
              <c:numCache>
                <c:formatCode>_(* #,##0_);_(* \(#,##0\);_(* "-"??_);_(@_)</c:formatCode>
                <c:ptCount val="201"/>
                <c:pt idx="0">
                  <c:v>51000</c:v>
                </c:pt>
                <c:pt idx="1">
                  <c:v>51536.131729274894</c:v>
                </c:pt>
                <c:pt idx="2">
                  <c:v>52072.263458549787</c:v>
                </c:pt>
                <c:pt idx="3">
                  <c:v>52608.395187824673</c:v>
                </c:pt>
                <c:pt idx="4">
                  <c:v>53144.526917099567</c:v>
                </c:pt>
                <c:pt idx="5">
                  <c:v>53680.658646374461</c:v>
                </c:pt>
                <c:pt idx="6">
                  <c:v>54216.790375649354</c:v>
                </c:pt>
                <c:pt idx="7">
                  <c:v>54752.922104924241</c:v>
                </c:pt>
                <c:pt idx="8">
                  <c:v>55289.053834199134</c:v>
                </c:pt>
                <c:pt idx="9">
                  <c:v>55825.185563474028</c:v>
                </c:pt>
                <c:pt idx="10">
                  <c:v>56361.317292748921</c:v>
                </c:pt>
                <c:pt idx="11">
                  <c:v>56897.449022023808</c:v>
                </c:pt>
                <c:pt idx="12">
                  <c:v>57433.580751298701</c:v>
                </c:pt>
                <c:pt idx="13">
                  <c:v>57969.712480573595</c:v>
                </c:pt>
                <c:pt idx="14">
                  <c:v>58505.844209848488</c:v>
                </c:pt>
                <c:pt idx="15">
                  <c:v>59041.975939123375</c:v>
                </c:pt>
                <c:pt idx="16">
                  <c:v>59578.107668398268</c:v>
                </c:pt>
                <c:pt idx="17">
                  <c:v>60114.239397673162</c:v>
                </c:pt>
                <c:pt idx="18">
                  <c:v>60650.371126948055</c:v>
                </c:pt>
                <c:pt idx="19">
                  <c:v>61186.502856222942</c:v>
                </c:pt>
                <c:pt idx="20">
                  <c:v>61722.634585497835</c:v>
                </c:pt>
                <c:pt idx="21">
                  <c:v>62258.766314772729</c:v>
                </c:pt>
                <c:pt idx="22">
                  <c:v>62794.898044047623</c:v>
                </c:pt>
                <c:pt idx="23">
                  <c:v>63331.029773322516</c:v>
                </c:pt>
                <c:pt idx="24">
                  <c:v>63867.161502597402</c:v>
                </c:pt>
                <c:pt idx="25">
                  <c:v>64403.293231872296</c:v>
                </c:pt>
                <c:pt idx="26">
                  <c:v>64939.42496114719</c:v>
                </c:pt>
                <c:pt idx="27">
                  <c:v>65475.556690422083</c:v>
                </c:pt>
                <c:pt idx="28">
                  <c:v>66011.688419696977</c:v>
                </c:pt>
                <c:pt idx="29">
                  <c:v>66547.820148971863</c:v>
                </c:pt>
                <c:pt idx="30">
                  <c:v>67083.951878246749</c:v>
                </c:pt>
                <c:pt idx="31">
                  <c:v>67620.08360752165</c:v>
                </c:pt>
                <c:pt idx="32">
                  <c:v>68156.215336796537</c:v>
                </c:pt>
                <c:pt idx="33">
                  <c:v>68692.347066071437</c:v>
                </c:pt>
                <c:pt idx="34">
                  <c:v>69228.478795346324</c:v>
                </c:pt>
                <c:pt idx="35">
                  <c:v>69764.61052462121</c:v>
                </c:pt>
                <c:pt idx="36">
                  <c:v>70300.742253896111</c:v>
                </c:pt>
                <c:pt idx="37">
                  <c:v>70836.873983170997</c:v>
                </c:pt>
                <c:pt idx="38">
                  <c:v>71373.005712445884</c:v>
                </c:pt>
                <c:pt idx="39">
                  <c:v>71909.137441720784</c:v>
                </c:pt>
                <c:pt idx="40">
                  <c:v>72445.269170995671</c:v>
                </c:pt>
                <c:pt idx="41">
                  <c:v>72981.400900270557</c:v>
                </c:pt>
                <c:pt idx="42">
                  <c:v>73517.532629545458</c:v>
                </c:pt>
                <c:pt idx="43">
                  <c:v>74053.664358820344</c:v>
                </c:pt>
                <c:pt idx="44">
                  <c:v>74589.796088095245</c:v>
                </c:pt>
                <c:pt idx="45">
                  <c:v>75125.927817370131</c:v>
                </c:pt>
                <c:pt idx="46">
                  <c:v>75662.059546645032</c:v>
                </c:pt>
                <c:pt idx="47">
                  <c:v>76198.191275919919</c:v>
                </c:pt>
                <c:pt idx="48">
                  <c:v>76734.323005194805</c:v>
                </c:pt>
                <c:pt idx="49">
                  <c:v>77270.454734469706</c:v>
                </c:pt>
                <c:pt idx="50">
                  <c:v>77806.586463744592</c:v>
                </c:pt>
                <c:pt idx="51">
                  <c:v>78342.718193019478</c:v>
                </c:pt>
                <c:pt idx="52">
                  <c:v>78878.849922294379</c:v>
                </c:pt>
                <c:pt idx="53">
                  <c:v>79414.981651569266</c:v>
                </c:pt>
                <c:pt idx="54">
                  <c:v>79951.113380844166</c:v>
                </c:pt>
                <c:pt idx="55">
                  <c:v>80487.245110119053</c:v>
                </c:pt>
                <c:pt idx="56">
                  <c:v>81023.376839393954</c:v>
                </c:pt>
                <c:pt idx="57">
                  <c:v>81559.508568668825</c:v>
                </c:pt>
                <c:pt idx="58">
                  <c:v>82095.640297943726</c:v>
                </c:pt>
                <c:pt idx="59">
                  <c:v>82631.772027218612</c:v>
                </c:pt>
                <c:pt idx="60">
                  <c:v>83167.903756493513</c:v>
                </c:pt>
                <c:pt idx="61">
                  <c:v>83704.0354857684</c:v>
                </c:pt>
                <c:pt idx="62">
                  <c:v>84240.167215043301</c:v>
                </c:pt>
                <c:pt idx="63">
                  <c:v>84776.298944318187</c:v>
                </c:pt>
                <c:pt idx="64">
                  <c:v>85312.430673593073</c:v>
                </c:pt>
                <c:pt idx="65">
                  <c:v>85848.562402867974</c:v>
                </c:pt>
                <c:pt idx="66">
                  <c:v>86384.69413214286</c:v>
                </c:pt>
                <c:pt idx="67">
                  <c:v>86920.825861417747</c:v>
                </c:pt>
                <c:pt idx="68">
                  <c:v>87456.957590692647</c:v>
                </c:pt>
                <c:pt idx="69">
                  <c:v>87993.089319967534</c:v>
                </c:pt>
                <c:pt idx="70">
                  <c:v>88529.22104924242</c:v>
                </c:pt>
                <c:pt idx="71">
                  <c:v>89065.352778517321</c:v>
                </c:pt>
                <c:pt idx="72">
                  <c:v>89601.484507792222</c:v>
                </c:pt>
                <c:pt idx="73">
                  <c:v>90137.616237067094</c:v>
                </c:pt>
                <c:pt idx="74">
                  <c:v>90673.747966341994</c:v>
                </c:pt>
                <c:pt idx="75">
                  <c:v>91209.879695616895</c:v>
                </c:pt>
                <c:pt idx="76">
                  <c:v>91746.011424891782</c:v>
                </c:pt>
                <c:pt idx="77">
                  <c:v>92282.143154166668</c:v>
                </c:pt>
                <c:pt idx="78">
                  <c:v>92818.274883441569</c:v>
                </c:pt>
                <c:pt idx="79">
                  <c:v>93354.406612716455</c:v>
                </c:pt>
                <c:pt idx="80">
                  <c:v>93890.538341991341</c:v>
                </c:pt>
                <c:pt idx="81">
                  <c:v>94426.670071266242</c:v>
                </c:pt>
                <c:pt idx="82">
                  <c:v>94962.801800541129</c:v>
                </c:pt>
                <c:pt idx="83">
                  <c:v>95498.933529816015</c:v>
                </c:pt>
                <c:pt idx="84">
                  <c:v>96035.065259090916</c:v>
                </c:pt>
                <c:pt idx="85">
                  <c:v>96571.196988365802</c:v>
                </c:pt>
                <c:pt idx="86">
                  <c:v>97107.328717640688</c:v>
                </c:pt>
                <c:pt idx="87">
                  <c:v>97643.460446915589</c:v>
                </c:pt>
                <c:pt idx="88">
                  <c:v>98179.59217619049</c:v>
                </c:pt>
                <c:pt idx="89">
                  <c:v>98715.723905465376</c:v>
                </c:pt>
                <c:pt idx="90">
                  <c:v>99251.855634740263</c:v>
                </c:pt>
                <c:pt idx="91">
                  <c:v>99787.987364015164</c:v>
                </c:pt>
                <c:pt idx="92">
                  <c:v>100324.11909329005</c:v>
                </c:pt>
                <c:pt idx="93">
                  <c:v>100860.25082256494</c:v>
                </c:pt>
                <c:pt idx="94">
                  <c:v>101396.38255183984</c:v>
                </c:pt>
                <c:pt idx="95">
                  <c:v>101932.51428111472</c:v>
                </c:pt>
                <c:pt idx="96">
                  <c:v>102468.64601038961</c:v>
                </c:pt>
                <c:pt idx="97">
                  <c:v>103004.77773966451</c:v>
                </c:pt>
                <c:pt idx="98">
                  <c:v>103540.9094689394</c:v>
                </c:pt>
                <c:pt idx="99">
                  <c:v>104077.04119821428</c:v>
                </c:pt>
                <c:pt idx="100">
                  <c:v>104613.17292748918</c:v>
                </c:pt>
                <c:pt idx="101">
                  <c:v>105149.30465676408</c:v>
                </c:pt>
                <c:pt idx="102">
                  <c:v>105685.43638603897</c:v>
                </c:pt>
                <c:pt idx="103">
                  <c:v>106221.56811531386</c:v>
                </c:pt>
                <c:pt idx="104">
                  <c:v>106757.69984458876</c:v>
                </c:pt>
                <c:pt idx="105">
                  <c:v>107293.83157386364</c:v>
                </c:pt>
                <c:pt idx="106">
                  <c:v>107829.96330313853</c:v>
                </c:pt>
                <c:pt idx="107">
                  <c:v>108366.09503241343</c:v>
                </c:pt>
                <c:pt idx="108">
                  <c:v>108902.22676168833</c:v>
                </c:pt>
                <c:pt idx="109">
                  <c:v>109438.3584909632</c:v>
                </c:pt>
                <c:pt idx="110">
                  <c:v>109974.49022023811</c:v>
                </c:pt>
                <c:pt idx="111">
                  <c:v>110510.62194951301</c:v>
                </c:pt>
                <c:pt idx="112">
                  <c:v>111046.75367878789</c:v>
                </c:pt>
                <c:pt idx="113">
                  <c:v>111582.88540806278</c:v>
                </c:pt>
                <c:pt idx="114">
                  <c:v>112119.01713733767</c:v>
                </c:pt>
                <c:pt idx="115">
                  <c:v>112655.14886661255</c:v>
                </c:pt>
                <c:pt idx="116">
                  <c:v>113191.28059588745</c:v>
                </c:pt>
                <c:pt idx="117">
                  <c:v>113727.41232516234</c:v>
                </c:pt>
                <c:pt idx="118">
                  <c:v>114263.54405443722</c:v>
                </c:pt>
                <c:pt idx="119">
                  <c:v>114799.67578371213</c:v>
                </c:pt>
                <c:pt idx="120">
                  <c:v>115335.80751298703</c:v>
                </c:pt>
                <c:pt idx="121">
                  <c:v>115871.93924226191</c:v>
                </c:pt>
                <c:pt idx="122">
                  <c:v>116408.0709715368</c:v>
                </c:pt>
                <c:pt idx="123">
                  <c:v>116944.2027008117</c:v>
                </c:pt>
                <c:pt idx="124">
                  <c:v>117480.33443008659</c:v>
                </c:pt>
                <c:pt idx="125">
                  <c:v>118016.46615936147</c:v>
                </c:pt>
                <c:pt idx="126">
                  <c:v>118552.59788863637</c:v>
                </c:pt>
                <c:pt idx="127">
                  <c:v>119088.72961791126</c:v>
                </c:pt>
                <c:pt idx="128">
                  <c:v>119624.86134718616</c:v>
                </c:pt>
                <c:pt idx="129">
                  <c:v>120160.99307646105</c:v>
                </c:pt>
                <c:pt idx="130">
                  <c:v>120697.12480573595</c:v>
                </c:pt>
                <c:pt idx="131">
                  <c:v>121233.25653501083</c:v>
                </c:pt>
                <c:pt idx="132">
                  <c:v>121769.38826428572</c:v>
                </c:pt>
                <c:pt idx="133">
                  <c:v>122305.51999356062</c:v>
                </c:pt>
                <c:pt idx="134">
                  <c:v>122841.65172283551</c:v>
                </c:pt>
                <c:pt idx="135">
                  <c:v>123377.78345211041</c:v>
                </c:pt>
                <c:pt idx="136">
                  <c:v>123913.91518138529</c:v>
                </c:pt>
                <c:pt idx="137">
                  <c:v>124450.04691066018</c:v>
                </c:pt>
                <c:pt idx="138">
                  <c:v>124986.17863993507</c:v>
                </c:pt>
                <c:pt idx="139">
                  <c:v>125522.31036920995</c:v>
                </c:pt>
                <c:pt idx="140">
                  <c:v>126058.44209848485</c:v>
                </c:pt>
                <c:pt idx="141">
                  <c:v>126594.57382775974</c:v>
                </c:pt>
                <c:pt idx="142">
                  <c:v>127130.70555703464</c:v>
                </c:pt>
                <c:pt idx="143">
                  <c:v>127666.83728630953</c:v>
                </c:pt>
                <c:pt idx="144">
                  <c:v>128202.96901558443</c:v>
                </c:pt>
                <c:pt idx="145">
                  <c:v>128739.10074485932</c:v>
                </c:pt>
                <c:pt idx="146">
                  <c:v>129275.2324741342</c:v>
                </c:pt>
                <c:pt idx="147">
                  <c:v>129811.3642034091</c:v>
                </c:pt>
                <c:pt idx="148">
                  <c:v>130347.49593268399</c:v>
                </c:pt>
                <c:pt idx="149">
                  <c:v>130883.62766195889</c:v>
                </c:pt>
                <c:pt idx="150">
                  <c:v>131419.75939123379</c:v>
                </c:pt>
                <c:pt idx="151">
                  <c:v>131955.89112050866</c:v>
                </c:pt>
                <c:pt idx="152">
                  <c:v>132492.02284978356</c:v>
                </c:pt>
                <c:pt idx="153">
                  <c:v>133028.15457905846</c:v>
                </c:pt>
                <c:pt idx="154">
                  <c:v>133564.28630833334</c:v>
                </c:pt>
                <c:pt idx="155">
                  <c:v>134100.41803760824</c:v>
                </c:pt>
                <c:pt idx="156">
                  <c:v>134636.54976688314</c:v>
                </c:pt>
                <c:pt idx="157">
                  <c:v>135172.68149615801</c:v>
                </c:pt>
                <c:pt idx="158">
                  <c:v>135708.81322543291</c:v>
                </c:pt>
                <c:pt idx="159">
                  <c:v>136244.94495470781</c:v>
                </c:pt>
                <c:pt idx="160">
                  <c:v>136781.07668398268</c:v>
                </c:pt>
                <c:pt idx="161">
                  <c:v>137317.20841325761</c:v>
                </c:pt>
                <c:pt idx="162">
                  <c:v>137853.34014253248</c:v>
                </c:pt>
                <c:pt idx="163">
                  <c:v>138389.47187180736</c:v>
                </c:pt>
                <c:pt idx="164">
                  <c:v>138925.60360108226</c:v>
                </c:pt>
                <c:pt idx="165">
                  <c:v>139461.73533035716</c:v>
                </c:pt>
                <c:pt idx="166">
                  <c:v>139997.86705963203</c:v>
                </c:pt>
                <c:pt idx="167">
                  <c:v>140533.99878890693</c:v>
                </c:pt>
                <c:pt idx="168">
                  <c:v>141070.13051818183</c:v>
                </c:pt>
                <c:pt idx="169">
                  <c:v>141606.2622474567</c:v>
                </c:pt>
                <c:pt idx="170">
                  <c:v>142142.3939767316</c:v>
                </c:pt>
                <c:pt idx="171">
                  <c:v>142678.52570600651</c:v>
                </c:pt>
                <c:pt idx="172">
                  <c:v>143214.65743528138</c:v>
                </c:pt>
                <c:pt idx="173">
                  <c:v>143750.78916455631</c:v>
                </c:pt>
                <c:pt idx="174">
                  <c:v>144286.92089383118</c:v>
                </c:pt>
                <c:pt idx="175">
                  <c:v>144823.05262310608</c:v>
                </c:pt>
                <c:pt idx="176">
                  <c:v>145359.18435238098</c:v>
                </c:pt>
                <c:pt idx="177">
                  <c:v>145895.31608165585</c:v>
                </c:pt>
                <c:pt idx="178">
                  <c:v>146431.44781093075</c:v>
                </c:pt>
                <c:pt idx="179">
                  <c:v>146967.57954020565</c:v>
                </c:pt>
                <c:pt idx="180">
                  <c:v>147503.71126948053</c:v>
                </c:pt>
                <c:pt idx="181">
                  <c:v>148039.84299875543</c:v>
                </c:pt>
                <c:pt idx="182">
                  <c:v>148575.97472803033</c:v>
                </c:pt>
                <c:pt idx="183">
                  <c:v>149112.1064573052</c:v>
                </c:pt>
                <c:pt idx="184">
                  <c:v>149648.2381865801</c:v>
                </c:pt>
                <c:pt idx="185">
                  <c:v>150184.369915855</c:v>
                </c:pt>
                <c:pt idx="186">
                  <c:v>150720.50164512987</c:v>
                </c:pt>
                <c:pt idx="187">
                  <c:v>151256.63337440477</c:v>
                </c:pt>
                <c:pt idx="188">
                  <c:v>151792.76510367967</c:v>
                </c:pt>
                <c:pt idx="189">
                  <c:v>152328.89683295455</c:v>
                </c:pt>
                <c:pt idx="190">
                  <c:v>152865.02856222945</c:v>
                </c:pt>
                <c:pt idx="191">
                  <c:v>153401.16029150435</c:v>
                </c:pt>
                <c:pt idx="192">
                  <c:v>153937.29202077922</c:v>
                </c:pt>
                <c:pt idx="193">
                  <c:v>154473.42375005412</c:v>
                </c:pt>
                <c:pt idx="194">
                  <c:v>155009.55547932902</c:v>
                </c:pt>
                <c:pt idx="195">
                  <c:v>155545.68720860389</c:v>
                </c:pt>
                <c:pt idx="196">
                  <c:v>156081.81893787879</c:v>
                </c:pt>
                <c:pt idx="197">
                  <c:v>156617.95066715369</c:v>
                </c:pt>
                <c:pt idx="198">
                  <c:v>157154.08239642857</c:v>
                </c:pt>
                <c:pt idx="199">
                  <c:v>157690.2141257035</c:v>
                </c:pt>
                <c:pt idx="200">
                  <c:v>158226.34585497837</c:v>
                </c:pt>
              </c:numCache>
            </c:numRef>
          </c:xVal>
          <c:yVal>
            <c:numRef>
              <c:f>'Mass, Cost, Volume calcs'!$C$9:$C$209</c:f>
              <c:numCache>
                <c:formatCode>General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6.4087353494854367E-3</c:v>
                </c:pt>
                <c:pt idx="42">
                  <c:v>7.0583471101703142E-3</c:v>
                </c:pt>
                <c:pt idx="43">
                  <c:v>7.7653891311090907E-3</c:v>
                </c:pt>
                <c:pt idx="44">
                  <c:v>8.5340222303796811E-3</c:v>
                </c:pt>
                <c:pt idx="45">
                  <c:v>9.3686165974095331E-3</c:v>
                </c:pt>
                <c:pt idx="46">
                  <c:v>1.0273753613714961E-2</c:v>
                </c:pt>
                <c:pt idx="47">
                  <c:v>1.1254226781584371E-2</c:v>
                </c:pt>
                <c:pt idx="48">
                  <c:v>1.2315041679010211E-2</c:v>
                </c:pt>
                <c:pt idx="49">
                  <c:v>1.3461414859515025E-2</c:v>
                </c:pt>
                <c:pt idx="50">
                  <c:v>1.4698771616593172E-2</c:v>
                </c:pt>
                <c:pt idx="51">
                  <c:v>1.6032742534350657E-2</c:v>
                </c:pt>
                <c:pt idx="52">
                  <c:v>1.7469158748615012E-2</c:v>
                </c:pt>
                <c:pt idx="53">
                  <c:v>1.9014045846349557E-2</c:v>
                </c:pt>
                <c:pt idx="54">
                  <c:v>2.0673616335672676E-2</c:v>
                </c:pt>
                <c:pt idx="55">
                  <c:v>2.2454260624178324E-2</c:v>
                </c:pt>
                <c:pt idx="56">
                  <c:v>2.4362536449602134E-2</c:v>
                </c:pt>
                <c:pt idx="57">
                  <c:v>2.6405156714179277E-2</c:v>
                </c:pt>
                <c:pt idx="58">
                  <c:v>2.8588975682304629E-2</c:v>
                </c:pt>
                <c:pt idx="59">
                  <c:v>3.0920973510308231E-2</c:v>
                </c:pt>
                <c:pt idx="60">
                  <c:v>3.3408239087293651E-2</c:v>
                </c:pt>
                <c:pt idx="61">
                  <c:v>3.6057951176997033E-2</c:v>
                </c:pt>
                <c:pt idx="62">
                  <c:v>3.8877357862488526E-2</c:v>
                </c:pt>
                <c:pt idx="63">
                  <c:v>4.1873754308168927E-2</c:v>
                </c:pt>
                <c:pt idx="64">
                  <c:v>4.505445886686664E-2</c:v>
                </c:pt>
                <c:pt idx="65">
                  <c:v>4.8426787573805419E-2</c:v>
                </c:pt>
                <c:pt idx="66">
                  <c:v>5.1998027083712102E-2</c:v>
                </c:pt>
                <c:pt idx="67">
                  <c:v>5.5775406122247212E-2</c:v>
                </c:pt>
                <c:pt idx="68">
                  <c:v>5.9766065538149692E-2</c:v>
                </c:pt>
                <c:pt idx="69">
                  <c:v>6.3977027057862623E-2</c:v>
                </c:pt>
                <c:pt idx="70">
                  <c:v>6.8415160859810031E-2</c:v>
                </c:pt>
                <c:pt idx="71">
                  <c:v>7.308715210076358E-2</c:v>
                </c:pt>
                <c:pt idx="72">
                  <c:v>7.7999466541737839E-2</c:v>
                </c:pt>
                <c:pt idx="73">
                  <c:v>8.315831543539938E-2</c:v>
                </c:pt>
                <c:pt idx="74">
                  <c:v>8.856961985091906E-2</c:v>
                </c:pt>
                <c:pt idx="75">
                  <c:v>9.4238974625352953E-2</c:v>
                </c:pt>
                <c:pt idx="76">
                  <c:v>0.10017161214286582</c:v>
                </c:pt>
                <c:pt idx="77">
                  <c:v>0.10637236615420503</c:v>
                </c:pt>
                <c:pt idx="78">
                  <c:v>0.11284563585866657</c:v>
                </c:pt>
                <c:pt idx="79">
                  <c:v>0.11959535047919025</c:v>
                </c:pt>
                <c:pt idx="80">
                  <c:v>0.12662493456804239</c:v>
                </c:pt>
                <c:pt idx="81">
                  <c:v>0.13393727428563543</c:v>
                </c:pt>
                <c:pt idx="82">
                  <c:v>0.14153468489829812</c:v>
                </c:pt>
                <c:pt idx="83">
                  <c:v>0.14941887974211146</c:v>
                </c:pt>
                <c:pt idx="84">
                  <c:v>0.15759094089917758</c:v>
                </c:pt>
                <c:pt idx="85">
                  <c:v>0.16605129182983075</c:v>
                </c:pt>
                <c:pt idx="86">
                  <c:v>0.17479967219925566</c:v>
                </c:pt>
                <c:pt idx="87">
                  <c:v>0.18383511512972436</c:v>
                </c:pt>
                <c:pt idx="88">
                  <c:v>0.19315592710019566</c:v>
                </c:pt>
                <c:pt idx="89">
                  <c:v>0.20275967070334247</c:v>
                </c:pt>
                <c:pt idx="90">
                  <c:v>0.21264315045622492</c:v>
                </c:pt>
                <c:pt idx="91">
                  <c:v>0.22280240184487363</c:v>
                </c:pt>
                <c:pt idx="92">
                  <c:v>0.23323268376507977</c:v>
                </c:pt>
                <c:pt idx="93">
                  <c:v>0.24392847450181199</c:v>
                </c:pt>
                <c:pt idx="94">
                  <c:v>0.25488347136803158</c:v>
                </c:pt>
                <c:pt idx="95">
                  <c:v>0.26609059410042268</c:v>
                </c:pt>
                <c:pt idx="96">
                  <c:v>0.2775419920848774</c:v>
                </c:pt>
                <c:pt idx="97">
                  <c:v>0.28922905545865157</c:v>
                </c:pt>
                <c:pt idx="98">
                  <c:v>0.30114243010919972</c:v>
                </c:pt>
                <c:pt idx="99">
                  <c:v>0.31327203656200819</c:v>
                </c:pt>
                <c:pt idx="100">
                  <c:v>0.32560709272152644</c:v>
                </c:pt>
                <c:pt idx="101">
                  <c:v>0.33813614040083134</c:v>
                </c:pt>
                <c:pt idx="102">
                  <c:v>0.35084707554719813</c:v>
                </c:pt>
                <c:pt idx="103">
                  <c:v>0.36372718204255872</c:v>
                </c:pt>
                <c:pt idx="104">
                  <c:v>0.37676316893020623</c:v>
                </c:pt>
                <c:pt idx="105">
                  <c:v>0.3899412108923076</c:v>
                </c:pt>
                <c:pt idx="106">
                  <c:v>0.40324699177708817</c:v>
                </c:pt>
                <c:pt idx="107">
                  <c:v>0.41666575095020525</c:v>
                </c:pt>
                <c:pt idx="108">
                  <c:v>0.43018233222210628</c:v>
                </c:pt>
                <c:pt idx="109">
                  <c:v>0.44378123508227713</c:v>
                </c:pt>
                <c:pt idx="110">
                  <c:v>0.45744666795246314</c:v>
                </c:pt>
                <c:pt idx="111">
                  <c:v>0.47116260315436775</c:v>
                </c:pt>
                <c:pt idx="112">
                  <c:v>0.48491283327322621</c:v>
                </c:pt>
                <c:pt idx="113">
                  <c:v>0.49868102858707763</c:v>
                </c:pt>
                <c:pt idx="114">
                  <c:v>0.51245079522272774</c:v>
                </c:pt>
                <c:pt idx="115">
                  <c:v>0.52620573369335366</c:v>
                </c:pt>
                <c:pt idx="116">
                  <c:v>0.53992949746952079</c:v>
                </c:pt>
                <c:pt idx="117">
                  <c:v>0.5536058512351012</c:v>
                </c:pt>
                <c:pt idx="118">
                  <c:v>0.56721872848221833</c:v>
                </c:pt>
                <c:pt idx="119">
                  <c:v>0.58075228810482316</c:v>
                </c:pt>
                <c:pt idx="120">
                  <c:v>0.59419096965883267</c:v>
                </c:pt>
                <c:pt idx="121">
                  <c:v>0.60751954696779986</c:v>
                </c:pt>
                <c:pt idx="122">
                  <c:v>0.62072317976672475</c:v>
                </c:pt>
                <c:pt idx="123">
                  <c:v>0.63378746309273559</c:v>
                </c:pt>
                <c:pt idx="124">
                  <c:v>0.64669847414977233</c:v>
                </c:pt>
                <c:pt idx="125">
                  <c:v>0.65944281639491875</c:v>
                </c:pt>
                <c:pt idx="126">
                  <c:v>0.67200766061641304</c:v>
                </c:pt>
                <c:pt idx="127">
                  <c:v>0.68438078279742642</c:v>
                </c:pt>
                <c:pt idx="128">
                  <c:v>0.69655059858515789</c:v>
                </c:pt>
                <c:pt idx="129">
                  <c:v>0.70850619421138994</c:v>
                </c:pt>
                <c:pt idx="130">
                  <c:v>0.72023735373815645</c:v>
                </c:pt>
                <c:pt idx="131">
                  <c:v>0.73173458253025503</c:v>
                </c:pt>
                <c:pt idx="132">
                  <c:v>0.74298912688478314</c:v>
                </c:pt>
                <c:pt idx="133">
                  <c:v>0.7539929897763562</c:v>
                </c:pt>
                <c:pt idx="134">
                  <c:v>0.76473894270495435</c:v>
                </c:pt>
                <c:pt idx="135">
                  <c:v>0.7752205336611564</c:v>
                </c:pt>
                <c:pt idx="136">
                  <c:v>0.78543209125058788</c:v>
                </c:pt>
                <c:pt idx="137">
                  <c:v>0.79536872504555534</c:v>
                </c:pt>
                <c:pt idx="138">
                  <c:v>0.80502632225675064</c:v>
                </c:pt>
                <c:pt idx="139">
                  <c:v>0.81440154084147121</c:v>
                </c:pt>
                <c:pt idx="140">
                  <c:v>0.8234917991867563</c:v>
                </c:pt>
                <c:pt idx="141">
                  <c:v>0.83229526252607255</c:v>
                </c:pt>
                <c:pt idx="142">
                  <c:v>0.84081082626653014</c:v>
                </c:pt>
                <c:pt idx="143">
                  <c:v>0.84903809641994177</c:v>
                </c:pt>
                <c:pt idx="144">
                  <c:v>0.85697736734531804</c:v>
                </c:pt>
                <c:pt idx="145">
                  <c:v>0.86462959702246001</c:v>
                </c:pt>
                <c:pt idx="146">
                  <c:v>0.87199638008623359</c:v>
                </c:pt>
                <c:pt idx="147">
                  <c:v>0.87907991885876346</c:v>
                </c:pt>
                <c:pt idx="148">
                  <c:v>0.88588299262226111</c:v>
                </c:pt>
                <c:pt idx="149">
                  <c:v>0.89240892537847805</c:v>
                </c:pt>
                <c:pt idx="150">
                  <c:v>0.89866155234191036</c:v>
                </c:pt>
                <c:pt idx="151">
                  <c:v>0.90464518541297556</c:v>
                </c:pt>
                <c:pt idx="152">
                  <c:v>0.91036457787448399</c:v>
                </c:pt>
                <c:pt idx="153">
                  <c:v>0.91582488854997013</c:v>
                </c:pt>
                <c:pt idx="154">
                  <c:v>0.9210316456559603</c:v>
                </c:pt>
                <c:pt idx="155">
                  <c:v>0.92599071057213833</c:v>
                </c:pt>
                <c:pt idx="156">
                  <c:v>0.93070824174380495</c:v>
                </c:pt>
                <c:pt idx="157">
                  <c:v>0.93519065892016173</c:v>
                </c:pt>
                <c:pt idx="158">
                  <c:v>0.93944460791992657</c:v>
                </c:pt>
                <c:pt idx="159">
                  <c:v>0.94347692610279188</c:v>
                </c:pt>
                <c:pt idx="160">
                  <c:v>0.94729460871143911</c:v>
                </c:pt>
                <c:pt idx="161">
                  <c:v>0.95090477623437142</c:v>
                </c:pt>
                <c:pt idx="162">
                  <c:v>0.95431464292489931</c:v>
                </c:pt>
                <c:pt idx="163">
                  <c:v>0.95753148659639942</c:v>
                </c:pt>
                <c:pt idx="164">
                  <c:v>0.96056261979855273</c:v>
                </c:pt>
                <c:pt idx="165">
                  <c:v>0.96341536246389936</c:v>
                </c:pt>
                <c:pt idx="166">
                  <c:v>0.96609701609878429</c:v>
                </c:pt>
                <c:pt idx="167">
                  <c:v>0.96861483957779082</c:v>
                </c:pt>
                <c:pt idx="168">
                  <c:v>0.97097602658617099</c:v>
                </c:pt>
                <c:pt idx="169">
                  <c:v>0.97318768474070938</c:v>
                </c:pt>
                <c:pt idx="170">
                  <c:v>0.97525681640597806</c:v>
                </c:pt>
                <c:pt idx="171">
                  <c:v>0.97719030121016315</c:v>
                </c:pt>
                <c:pt idx="172">
                  <c:v>0.97899488025263393</c:v>
                </c:pt>
                <c:pt idx="173">
                  <c:v>0.98067714198423939</c:v>
                </c:pt>
                <c:pt idx="174">
                  <c:v>0.98224350973101859</c:v>
                </c:pt>
                <c:pt idx="175">
                  <c:v>0.98370023082262525</c:v>
                </c:pt>
                <c:pt idx="176">
                  <c:v>0.98505336727832038</c:v>
                </c:pt>
                <c:pt idx="177">
                  <c:v>0.98630878799590294</c:v>
                </c:pt>
                <c:pt idx="178">
                  <c:v>0.98747216238241686</c:v>
                </c:pt>
                <c:pt idx="179">
                  <c:v>0.98854895535989484</c:v>
                </c:pt>
                <c:pt idx="180">
                  <c:v>0.98954442367475848</c:v>
                </c:pt>
                <c:pt idx="181">
                  <c:v>0.99046361343576128</c:v>
                </c:pt>
                <c:pt idx="182">
                  <c:v>0.99131135880250365</c:v>
                </c:pt>
                <c:pt idx="183">
                  <c:v>0.99209228174454001</c:v>
                </c:pt>
                <c:pt idx="184">
                  <c:v>0.99281079278986695</c:v>
                </c:pt>
                <c:pt idx="185">
                  <c:v>0.99347109268111056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CB-413B-96EF-80DD7402B593}"/>
            </c:ext>
          </c:extLst>
        </c:ser>
        <c:ser>
          <c:idx val="1"/>
          <c:order val="1"/>
          <c:tx>
            <c:strRef>
              <c:f>'Mass, Cost, Volume calcs'!$D$8</c:f>
              <c:strCache>
                <c:ptCount val="1"/>
                <c:pt idx="0">
                  <c:v>P(nuclear)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'Mass, Cost, Volume calcs'!$B$9:$B$209</c:f>
              <c:numCache>
                <c:formatCode>_(* #,##0_);_(* \(#,##0\);_(* "-"??_);_(@_)</c:formatCode>
                <c:ptCount val="201"/>
                <c:pt idx="0">
                  <c:v>51000</c:v>
                </c:pt>
                <c:pt idx="1">
                  <c:v>51536.131729274894</c:v>
                </c:pt>
                <c:pt idx="2">
                  <c:v>52072.263458549787</c:v>
                </c:pt>
                <c:pt idx="3">
                  <c:v>52608.395187824673</c:v>
                </c:pt>
                <c:pt idx="4">
                  <c:v>53144.526917099567</c:v>
                </c:pt>
                <c:pt idx="5">
                  <c:v>53680.658646374461</c:v>
                </c:pt>
                <c:pt idx="6">
                  <c:v>54216.790375649354</c:v>
                </c:pt>
                <c:pt idx="7">
                  <c:v>54752.922104924241</c:v>
                </c:pt>
                <c:pt idx="8">
                  <c:v>55289.053834199134</c:v>
                </c:pt>
                <c:pt idx="9">
                  <c:v>55825.185563474028</c:v>
                </c:pt>
                <c:pt idx="10">
                  <c:v>56361.317292748921</c:v>
                </c:pt>
                <c:pt idx="11">
                  <c:v>56897.449022023808</c:v>
                </c:pt>
                <c:pt idx="12">
                  <c:v>57433.580751298701</c:v>
                </c:pt>
                <c:pt idx="13">
                  <c:v>57969.712480573595</c:v>
                </c:pt>
                <c:pt idx="14">
                  <c:v>58505.844209848488</c:v>
                </c:pt>
                <c:pt idx="15">
                  <c:v>59041.975939123375</c:v>
                </c:pt>
                <c:pt idx="16">
                  <c:v>59578.107668398268</c:v>
                </c:pt>
                <c:pt idx="17">
                  <c:v>60114.239397673162</c:v>
                </c:pt>
                <c:pt idx="18">
                  <c:v>60650.371126948055</c:v>
                </c:pt>
                <c:pt idx="19">
                  <c:v>61186.502856222942</c:v>
                </c:pt>
                <c:pt idx="20">
                  <c:v>61722.634585497835</c:v>
                </c:pt>
                <c:pt idx="21">
                  <c:v>62258.766314772729</c:v>
                </c:pt>
                <c:pt idx="22">
                  <c:v>62794.898044047623</c:v>
                </c:pt>
                <c:pt idx="23">
                  <c:v>63331.029773322516</c:v>
                </c:pt>
                <c:pt idx="24">
                  <c:v>63867.161502597402</c:v>
                </c:pt>
                <c:pt idx="25">
                  <c:v>64403.293231872296</c:v>
                </c:pt>
                <c:pt idx="26">
                  <c:v>64939.42496114719</c:v>
                </c:pt>
                <c:pt idx="27">
                  <c:v>65475.556690422083</c:v>
                </c:pt>
                <c:pt idx="28">
                  <c:v>66011.688419696977</c:v>
                </c:pt>
                <c:pt idx="29">
                  <c:v>66547.820148971863</c:v>
                </c:pt>
                <c:pt idx="30">
                  <c:v>67083.951878246749</c:v>
                </c:pt>
                <c:pt idx="31">
                  <c:v>67620.08360752165</c:v>
                </c:pt>
                <c:pt idx="32">
                  <c:v>68156.215336796537</c:v>
                </c:pt>
                <c:pt idx="33">
                  <c:v>68692.347066071437</c:v>
                </c:pt>
                <c:pt idx="34">
                  <c:v>69228.478795346324</c:v>
                </c:pt>
                <c:pt idx="35">
                  <c:v>69764.61052462121</c:v>
                </c:pt>
                <c:pt idx="36">
                  <c:v>70300.742253896111</c:v>
                </c:pt>
                <c:pt idx="37">
                  <c:v>70836.873983170997</c:v>
                </c:pt>
                <c:pt idx="38">
                  <c:v>71373.005712445884</c:v>
                </c:pt>
                <c:pt idx="39">
                  <c:v>71909.137441720784</c:v>
                </c:pt>
                <c:pt idx="40">
                  <c:v>72445.269170995671</c:v>
                </c:pt>
                <c:pt idx="41">
                  <c:v>72981.400900270557</c:v>
                </c:pt>
                <c:pt idx="42">
                  <c:v>73517.532629545458</c:v>
                </c:pt>
                <c:pt idx="43">
                  <c:v>74053.664358820344</c:v>
                </c:pt>
                <c:pt idx="44">
                  <c:v>74589.796088095245</c:v>
                </c:pt>
                <c:pt idx="45">
                  <c:v>75125.927817370131</c:v>
                </c:pt>
                <c:pt idx="46">
                  <c:v>75662.059546645032</c:v>
                </c:pt>
                <c:pt idx="47">
                  <c:v>76198.191275919919</c:v>
                </c:pt>
                <c:pt idx="48">
                  <c:v>76734.323005194805</c:v>
                </c:pt>
                <c:pt idx="49">
                  <c:v>77270.454734469706</c:v>
                </c:pt>
                <c:pt idx="50">
                  <c:v>77806.586463744592</c:v>
                </c:pt>
                <c:pt idx="51">
                  <c:v>78342.718193019478</c:v>
                </c:pt>
                <c:pt idx="52">
                  <c:v>78878.849922294379</c:v>
                </c:pt>
                <c:pt idx="53">
                  <c:v>79414.981651569266</c:v>
                </c:pt>
                <c:pt idx="54">
                  <c:v>79951.113380844166</c:v>
                </c:pt>
                <c:pt idx="55">
                  <c:v>80487.245110119053</c:v>
                </c:pt>
                <c:pt idx="56">
                  <c:v>81023.376839393954</c:v>
                </c:pt>
                <c:pt idx="57">
                  <c:v>81559.508568668825</c:v>
                </c:pt>
                <c:pt idx="58">
                  <c:v>82095.640297943726</c:v>
                </c:pt>
                <c:pt idx="59">
                  <c:v>82631.772027218612</c:v>
                </c:pt>
                <c:pt idx="60">
                  <c:v>83167.903756493513</c:v>
                </c:pt>
                <c:pt idx="61">
                  <c:v>83704.0354857684</c:v>
                </c:pt>
                <c:pt idx="62">
                  <c:v>84240.167215043301</c:v>
                </c:pt>
                <c:pt idx="63">
                  <c:v>84776.298944318187</c:v>
                </c:pt>
                <c:pt idx="64">
                  <c:v>85312.430673593073</c:v>
                </c:pt>
                <c:pt idx="65">
                  <c:v>85848.562402867974</c:v>
                </c:pt>
                <c:pt idx="66">
                  <c:v>86384.69413214286</c:v>
                </c:pt>
                <c:pt idx="67">
                  <c:v>86920.825861417747</c:v>
                </c:pt>
                <c:pt idx="68">
                  <c:v>87456.957590692647</c:v>
                </c:pt>
                <c:pt idx="69">
                  <c:v>87993.089319967534</c:v>
                </c:pt>
                <c:pt idx="70">
                  <c:v>88529.22104924242</c:v>
                </c:pt>
                <c:pt idx="71">
                  <c:v>89065.352778517321</c:v>
                </c:pt>
                <c:pt idx="72">
                  <c:v>89601.484507792222</c:v>
                </c:pt>
                <c:pt idx="73">
                  <c:v>90137.616237067094</c:v>
                </c:pt>
                <c:pt idx="74">
                  <c:v>90673.747966341994</c:v>
                </c:pt>
                <c:pt idx="75">
                  <c:v>91209.879695616895</c:v>
                </c:pt>
                <c:pt idx="76">
                  <c:v>91746.011424891782</c:v>
                </c:pt>
                <c:pt idx="77">
                  <c:v>92282.143154166668</c:v>
                </c:pt>
                <c:pt idx="78">
                  <c:v>92818.274883441569</c:v>
                </c:pt>
                <c:pt idx="79">
                  <c:v>93354.406612716455</c:v>
                </c:pt>
                <c:pt idx="80">
                  <c:v>93890.538341991341</c:v>
                </c:pt>
                <c:pt idx="81">
                  <c:v>94426.670071266242</c:v>
                </c:pt>
                <c:pt idx="82">
                  <c:v>94962.801800541129</c:v>
                </c:pt>
                <c:pt idx="83">
                  <c:v>95498.933529816015</c:v>
                </c:pt>
                <c:pt idx="84">
                  <c:v>96035.065259090916</c:v>
                </c:pt>
                <c:pt idx="85">
                  <c:v>96571.196988365802</c:v>
                </c:pt>
                <c:pt idx="86">
                  <c:v>97107.328717640688</c:v>
                </c:pt>
                <c:pt idx="87">
                  <c:v>97643.460446915589</c:v>
                </c:pt>
                <c:pt idx="88">
                  <c:v>98179.59217619049</c:v>
                </c:pt>
                <c:pt idx="89">
                  <c:v>98715.723905465376</c:v>
                </c:pt>
                <c:pt idx="90">
                  <c:v>99251.855634740263</c:v>
                </c:pt>
                <c:pt idx="91">
                  <c:v>99787.987364015164</c:v>
                </c:pt>
                <c:pt idx="92">
                  <c:v>100324.11909329005</c:v>
                </c:pt>
                <c:pt idx="93">
                  <c:v>100860.25082256494</c:v>
                </c:pt>
                <c:pt idx="94">
                  <c:v>101396.38255183984</c:v>
                </c:pt>
                <c:pt idx="95">
                  <c:v>101932.51428111472</c:v>
                </c:pt>
                <c:pt idx="96">
                  <c:v>102468.64601038961</c:v>
                </c:pt>
                <c:pt idx="97">
                  <c:v>103004.77773966451</c:v>
                </c:pt>
                <c:pt idx="98">
                  <c:v>103540.9094689394</c:v>
                </c:pt>
                <c:pt idx="99">
                  <c:v>104077.04119821428</c:v>
                </c:pt>
                <c:pt idx="100">
                  <c:v>104613.17292748918</c:v>
                </c:pt>
                <c:pt idx="101">
                  <c:v>105149.30465676408</c:v>
                </c:pt>
                <c:pt idx="102">
                  <c:v>105685.43638603897</c:v>
                </c:pt>
                <c:pt idx="103">
                  <c:v>106221.56811531386</c:v>
                </c:pt>
                <c:pt idx="104">
                  <c:v>106757.69984458876</c:v>
                </c:pt>
                <c:pt idx="105">
                  <c:v>107293.83157386364</c:v>
                </c:pt>
                <c:pt idx="106">
                  <c:v>107829.96330313853</c:v>
                </c:pt>
                <c:pt idx="107">
                  <c:v>108366.09503241343</c:v>
                </c:pt>
                <c:pt idx="108">
                  <c:v>108902.22676168833</c:v>
                </c:pt>
                <c:pt idx="109">
                  <c:v>109438.3584909632</c:v>
                </c:pt>
                <c:pt idx="110">
                  <c:v>109974.49022023811</c:v>
                </c:pt>
                <c:pt idx="111">
                  <c:v>110510.62194951301</c:v>
                </c:pt>
                <c:pt idx="112">
                  <c:v>111046.75367878789</c:v>
                </c:pt>
                <c:pt idx="113">
                  <c:v>111582.88540806278</c:v>
                </c:pt>
                <c:pt idx="114">
                  <c:v>112119.01713733767</c:v>
                </c:pt>
                <c:pt idx="115">
                  <c:v>112655.14886661255</c:v>
                </c:pt>
                <c:pt idx="116">
                  <c:v>113191.28059588745</c:v>
                </c:pt>
                <c:pt idx="117">
                  <c:v>113727.41232516234</c:v>
                </c:pt>
                <c:pt idx="118">
                  <c:v>114263.54405443722</c:v>
                </c:pt>
                <c:pt idx="119">
                  <c:v>114799.67578371213</c:v>
                </c:pt>
                <c:pt idx="120">
                  <c:v>115335.80751298703</c:v>
                </c:pt>
                <c:pt idx="121">
                  <c:v>115871.93924226191</c:v>
                </c:pt>
                <c:pt idx="122">
                  <c:v>116408.0709715368</c:v>
                </c:pt>
                <c:pt idx="123">
                  <c:v>116944.2027008117</c:v>
                </c:pt>
                <c:pt idx="124">
                  <c:v>117480.33443008659</c:v>
                </c:pt>
                <c:pt idx="125">
                  <c:v>118016.46615936147</c:v>
                </c:pt>
                <c:pt idx="126">
                  <c:v>118552.59788863637</c:v>
                </c:pt>
                <c:pt idx="127">
                  <c:v>119088.72961791126</c:v>
                </c:pt>
                <c:pt idx="128">
                  <c:v>119624.86134718616</c:v>
                </c:pt>
                <c:pt idx="129">
                  <c:v>120160.99307646105</c:v>
                </c:pt>
                <c:pt idx="130">
                  <c:v>120697.12480573595</c:v>
                </c:pt>
                <c:pt idx="131">
                  <c:v>121233.25653501083</c:v>
                </c:pt>
                <c:pt idx="132">
                  <c:v>121769.38826428572</c:v>
                </c:pt>
                <c:pt idx="133">
                  <c:v>122305.51999356062</c:v>
                </c:pt>
                <c:pt idx="134">
                  <c:v>122841.65172283551</c:v>
                </c:pt>
                <c:pt idx="135">
                  <c:v>123377.78345211041</c:v>
                </c:pt>
                <c:pt idx="136">
                  <c:v>123913.91518138529</c:v>
                </c:pt>
                <c:pt idx="137">
                  <c:v>124450.04691066018</c:v>
                </c:pt>
                <c:pt idx="138">
                  <c:v>124986.17863993507</c:v>
                </c:pt>
                <c:pt idx="139">
                  <c:v>125522.31036920995</c:v>
                </c:pt>
                <c:pt idx="140">
                  <c:v>126058.44209848485</c:v>
                </c:pt>
                <c:pt idx="141">
                  <c:v>126594.57382775974</c:v>
                </c:pt>
                <c:pt idx="142">
                  <c:v>127130.70555703464</c:v>
                </c:pt>
                <c:pt idx="143">
                  <c:v>127666.83728630953</c:v>
                </c:pt>
                <c:pt idx="144">
                  <c:v>128202.96901558443</c:v>
                </c:pt>
                <c:pt idx="145">
                  <c:v>128739.10074485932</c:v>
                </c:pt>
                <c:pt idx="146">
                  <c:v>129275.2324741342</c:v>
                </c:pt>
                <c:pt idx="147">
                  <c:v>129811.3642034091</c:v>
                </c:pt>
                <c:pt idx="148">
                  <c:v>130347.49593268399</c:v>
                </c:pt>
                <c:pt idx="149">
                  <c:v>130883.62766195889</c:v>
                </c:pt>
                <c:pt idx="150">
                  <c:v>131419.75939123379</c:v>
                </c:pt>
                <c:pt idx="151">
                  <c:v>131955.89112050866</c:v>
                </c:pt>
                <c:pt idx="152">
                  <c:v>132492.02284978356</c:v>
                </c:pt>
                <c:pt idx="153">
                  <c:v>133028.15457905846</c:v>
                </c:pt>
                <c:pt idx="154">
                  <c:v>133564.28630833334</c:v>
                </c:pt>
                <c:pt idx="155">
                  <c:v>134100.41803760824</c:v>
                </c:pt>
                <c:pt idx="156">
                  <c:v>134636.54976688314</c:v>
                </c:pt>
                <c:pt idx="157">
                  <c:v>135172.68149615801</c:v>
                </c:pt>
                <c:pt idx="158">
                  <c:v>135708.81322543291</c:v>
                </c:pt>
                <c:pt idx="159">
                  <c:v>136244.94495470781</c:v>
                </c:pt>
                <c:pt idx="160">
                  <c:v>136781.07668398268</c:v>
                </c:pt>
                <c:pt idx="161">
                  <c:v>137317.20841325761</c:v>
                </c:pt>
                <c:pt idx="162">
                  <c:v>137853.34014253248</c:v>
                </c:pt>
                <c:pt idx="163">
                  <c:v>138389.47187180736</c:v>
                </c:pt>
                <c:pt idx="164">
                  <c:v>138925.60360108226</c:v>
                </c:pt>
                <c:pt idx="165">
                  <c:v>139461.73533035716</c:v>
                </c:pt>
                <c:pt idx="166">
                  <c:v>139997.86705963203</c:v>
                </c:pt>
                <c:pt idx="167">
                  <c:v>140533.99878890693</c:v>
                </c:pt>
                <c:pt idx="168">
                  <c:v>141070.13051818183</c:v>
                </c:pt>
                <c:pt idx="169">
                  <c:v>141606.2622474567</c:v>
                </c:pt>
                <c:pt idx="170">
                  <c:v>142142.3939767316</c:v>
                </c:pt>
                <c:pt idx="171">
                  <c:v>142678.52570600651</c:v>
                </c:pt>
                <c:pt idx="172">
                  <c:v>143214.65743528138</c:v>
                </c:pt>
                <c:pt idx="173">
                  <c:v>143750.78916455631</c:v>
                </c:pt>
                <c:pt idx="174">
                  <c:v>144286.92089383118</c:v>
                </c:pt>
                <c:pt idx="175">
                  <c:v>144823.05262310608</c:v>
                </c:pt>
                <c:pt idx="176">
                  <c:v>145359.18435238098</c:v>
                </c:pt>
                <c:pt idx="177">
                  <c:v>145895.31608165585</c:v>
                </c:pt>
                <c:pt idx="178">
                  <c:v>146431.44781093075</c:v>
                </c:pt>
                <c:pt idx="179">
                  <c:v>146967.57954020565</c:v>
                </c:pt>
                <c:pt idx="180">
                  <c:v>147503.71126948053</c:v>
                </c:pt>
                <c:pt idx="181">
                  <c:v>148039.84299875543</c:v>
                </c:pt>
                <c:pt idx="182">
                  <c:v>148575.97472803033</c:v>
                </c:pt>
                <c:pt idx="183">
                  <c:v>149112.1064573052</c:v>
                </c:pt>
                <c:pt idx="184">
                  <c:v>149648.2381865801</c:v>
                </c:pt>
                <c:pt idx="185">
                  <c:v>150184.369915855</c:v>
                </c:pt>
                <c:pt idx="186">
                  <c:v>150720.50164512987</c:v>
                </c:pt>
                <c:pt idx="187">
                  <c:v>151256.63337440477</c:v>
                </c:pt>
                <c:pt idx="188">
                  <c:v>151792.76510367967</c:v>
                </c:pt>
                <c:pt idx="189">
                  <c:v>152328.89683295455</c:v>
                </c:pt>
                <c:pt idx="190">
                  <c:v>152865.02856222945</c:v>
                </c:pt>
                <c:pt idx="191">
                  <c:v>153401.16029150435</c:v>
                </c:pt>
                <c:pt idx="192">
                  <c:v>153937.29202077922</c:v>
                </c:pt>
                <c:pt idx="193">
                  <c:v>154473.42375005412</c:v>
                </c:pt>
                <c:pt idx="194">
                  <c:v>155009.55547932902</c:v>
                </c:pt>
                <c:pt idx="195">
                  <c:v>155545.68720860389</c:v>
                </c:pt>
                <c:pt idx="196">
                  <c:v>156081.81893787879</c:v>
                </c:pt>
                <c:pt idx="197">
                  <c:v>156617.95066715369</c:v>
                </c:pt>
                <c:pt idx="198">
                  <c:v>157154.08239642857</c:v>
                </c:pt>
                <c:pt idx="199">
                  <c:v>157690.2141257035</c:v>
                </c:pt>
                <c:pt idx="200">
                  <c:v>158226.34585497837</c:v>
                </c:pt>
              </c:numCache>
            </c:numRef>
          </c:xVal>
          <c:yVal>
            <c:numRef>
              <c:f>'Mass, Cost, Volume calcs'!$D$9:$D$209</c:f>
              <c:numCache>
                <c:formatCode>General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6.8723307827942073E-3</c:v>
                </c:pt>
                <c:pt idx="6">
                  <c:v>9.2205096498291488E-3</c:v>
                </c:pt>
                <c:pt idx="7">
                  <c:v>1.2243034173607026E-2</c:v>
                </c:pt>
                <c:pt idx="8">
                  <c:v>1.6089128781767027E-2</c:v>
                </c:pt>
                <c:pt idx="9">
                  <c:v>2.0927303701111715E-2</c:v>
                </c:pt>
                <c:pt idx="10">
                  <c:v>2.6943952237137966E-2</c:v>
                </c:pt>
                <c:pt idx="11">
                  <c:v>3.4340672515400232E-2</c:v>
                </c:pt>
                <c:pt idx="12">
                  <c:v>4.3330166049458246E-2</c:v>
                </c:pt>
                <c:pt idx="13">
                  <c:v>5.4130637943952495E-2</c:v>
                </c:pt>
                <c:pt idx="14">
                  <c:v>6.6958719622946791E-2</c:v>
                </c:pt>
                <c:pt idx="15">
                  <c:v>8.2021050427736636E-2</c:v>
                </c:pt>
                <c:pt idx="16">
                  <c:v>9.9504781873977183E-2</c:v>
                </c:pt>
                <c:pt idx="17">
                  <c:v>0.11956739755162499</c:v>
                </c:pt>
                <c:pt idx="18">
                  <c:v>0.1423263601806955</c:v>
                </c:pt>
                <c:pt idx="19">
                  <c:v>0.16784919174122684</c:v>
                </c:pt>
                <c:pt idx="20">
                  <c:v>0.19614464983140237</c:v>
                </c:pt>
                <c:pt idx="21">
                  <c:v>0.22715567249071683</c:v>
                </c:pt>
                <c:pt idx="22">
                  <c:v>0.26075471736154909</c:v>
                </c:pt>
                <c:pt idx="23">
                  <c:v>0.29674201701306635</c:v>
                </c:pt>
                <c:pt idx="24">
                  <c:v>0.33484711420565971</c:v>
                </c:pt>
                <c:pt idx="25">
                  <c:v>0.37473383865099852</c:v>
                </c:pt>
                <c:pt idx="26">
                  <c:v>0.41600865579562168</c:v>
                </c:pt>
                <c:pt idx="27">
                  <c:v>0.45823207791003523</c:v>
                </c:pt>
                <c:pt idx="28">
                  <c:v>0.50093260011223317</c:v>
                </c:pt>
                <c:pt idx="29">
                  <c:v>0.54362243053574366</c:v>
                </c:pt>
                <c:pt idx="30">
                  <c:v>0.58581414363800666</c:v>
                </c:pt>
                <c:pt idx="31">
                  <c:v>0.62703731266994955</c:v>
                </c:pt>
                <c:pt idx="32">
                  <c:v>0.66685417898094679</c:v>
                </c:pt>
                <c:pt idx="33">
                  <c:v>0.70487349194691307</c:v>
                </c:pt>
                <c:pt idx="34">
                  <c:v>0.74076179617891291</c:v>
                </c:pt>
                <c:pt idx="35">
                  <c:v>0.77425163800480101</c:v>
                </c:pt>
                <c:pt idx="36">
                  <c:v>0.80514639187990156</c:v>
                </c:pt>
                <c:pt idx="37">
                  <c:v>0.8333216476735289</c:v>
                </c:pt>
                <c:pt idx="38">
                  <c:v>0.85872332993343337</c:v>
                </c:pt>
                <c:pt idx="39">
                  <c:v>0.88136292081104906</c:v>
                </c:pt>
                <c:pt idx="40">
                  <c:v>0.90131031418294738</c:v>
                </c:pt>
                <c:pt idx="41">
                  <c:v>0.91868493007019181</c:v>
                </c:pt>
                <c:pt idx="42">
                  <c:v>0.93364576231586227</c:v>
                </c:pt>
                <c:pt idx="43">
                  <c:v>0.94638102111427669</c:v>
                </c:pt>
                <c:pt idx="44">
                  <c:v>0.95709797287923248</c:v>
                </c:pt>
                <c:pt idx="45">
                  <c:v>0.96601348420057864</c:v>
                </c:pt>
                <c:pt idx="46">
                  <c:v>0.97334565736612377</c:v>
                </c:pt>
                <c:pt idx="47">
                  <c:v>0.97930681556197108</c:v>
                </c:pt>
                <c:pt idx="48">
                  <c:v>0.98409796874696676</c:v>
                </c:pt>
                <c:pt idx="49">
                  <c:v>0.98790477645599373</c:v>
                </c:pt>
                <c:pt idx="50">
                  <c:v>0.99089492866958317</c:v>
                </c:pt>
                <c:pt idx="51">
                  <c:v>0.99321679452386136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CB-413B-96EF-80DD7402B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89744"/>
        <c:axId val="398094736"/>
      </c:scatterChart>
      <c:valAx>
        <c:axId val="39808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System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94736"/>
        <c:crosses val="autoZero"/>
        <c:crossBetween val="midCat"/>
      </c:valAx>
      <c:valAx>
        <c:axId val="3980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8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($ 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'Mass, Cost, Volume calcs'!$H$8</c:f>
              <c:strCache>
                <c:ptCount val="1"/>
                <c:pt idx="0">
                  <c:v>P(solar + batteries)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'Mass, Cost, Volume calcs'!$G$9:$G$209</c:f>
              <c:numCache>
                <c:formatCode>_("$"* #,##0_);_("$"* \(#,##0\);_("$"* "-"??_);_(@_)</c:formatCode>
                <c:ptCount val="201"/>
                <c:pt idx="0">
                  <c:v>1247.5</c:v>
                </c:pt>
                <c:pt idx="1">
                  <c:v>1297.375</c:v>
                </c:pt>
                <c:pt idx="2">
                  <c:v>1347.25</c:v>
                </c:pt>
                <c:pt idx="3">
                  <c:v>1397.125</c:v>
                </c:pt>
                <c:pt idx="4">
                  <c:v>1447</c:v>
                </c:pt>
                <c:pt idx="5">
                  <c:v>1496.875</c:v>
                </c:pt>
                <c:pt idx="6">
                  <c:v>1546.75</c:v>
                </c:pt>
                <c:pt idx="7">
                  <c:v>1596.625</c:v>
                </c:pt>
                <c:pt idx="8">
                  <c:v>1646.5</c:v>
                </c:pt>
                <c:pt idx="9">
                  <c:v>1696.375</c:v>
                </c:pt>
                <c:pt idx="10">
                  <c:v>1746.25</c:v>
                </c:pt>
                <c:pt idx="11">
                  <c:v>1796.125</c:v>
                </c:pt>
                <c:pt idx="12">
                  <c:v>1846</c:v>
                </c:pt>
                <c:pt idx="13">
                  <c:v>1895.875</c:v>
                </c:pt>
                <c:pt idx="14">
                  <c:v>1945.75</c:v>
                </c:pt>
                <c:pt idx="15">
                  <c:v>1995.625</c:v>
                </c:pt>
                <c:pt idx="16">
                  <c:v>2045.5</c:v>
                </c:pt>
                <c:pt idx="17">
                  <c:v>2095.375</c:v>
                </c:pt>
                <c:pt idx="18">
                  <c:v>2145.25</c:v>
                </c:pt>
                <c:pt idx="19">
                  <c:v>2195.125</c:v>
                </c:pt>
                <c:pt idx="20">
                  <c:v>2245</c:v>
                </c:pt>
                <c:pt idx="21">
                  <c:v>2294.875</c:v>
                </c:pt>
                <c:pt idx="22">
                  <c:v>2344.75</c:v>
                </c:pt>
                <c:pt idx="23">
                  <c:v>2394.625</c:v>
                </c:pt>
                <c:pt idx="24">
                  <c:v>2444.5</c:v>
                </c:pt>
                <c:pt idx="25">
                  <c:v>2494.375</c:v>
                </c:pt>
                <c:pt idx="26">
                  <c:v>2544.25</c:v>
                </c:pt>
                <c:pt idx="27">
                  <c:v>2594.125</c:v>
                </c:pt>
                <c:pt idx="28">
                  <c:v>2644</c:v>
                </c:pt>
                <c:pt idx="29">
                  <c:v>2693.875</c:v>
                </c:pt>
                <c:pt idx="30">
                  <c:v>2743.75</c:v>
                </c:pt>
                <c:pt idx="31">
                  <c:v>2793.625</c:v>
                </c:pt>
                <c:pt idx="32">
                  <c:v>2843.5</c:v>
                </c:pt>
                <c:pt idx="33">
                  <c:v>2893.375</c:v>
                </c:pt>
                <c:pt idx="34">
                  <c:v>2943.25</c:v>
                </c:pt>
                <c:pt idx="35">
                  <c:v>2993.125</c:v>
                </c:pt>
                <c:pt idx="36">
                  <c:v>3043</c:v>
                </c:pt>
                <c:pt idx="37">
                  <c:v>3092.875</c:v>
                </c:pt>
                <c:pt idx="38">
                  <c:v>3142.75</c:v>
                </c:pt>
                <c:pt idx="39">
                  <c:v>3192.625</c:v>
                </c:pt>
                <c:pt idx="40">
                  <c:v>3242.5</c:v>
                </c:pt>
                <c:pt idx="41">
                  <c:v>3292.375</c:v>
                </c:pt>
                <c:pt idx="42">
                  <c:v>3342.25</c:v>
                </c:pt>
                <c:pt idx="43">
                  <c:v>3392.125</c:v>
                </c:pt>
                <c:pt idx="44">
                  <c:v>3442</c:v>
                </c:pt>
                <c:pt idx="45">
                  <c:v>3491.875</c:v>
                </c:pt>
                <c:pt idx="46">
                  <c:v>3541.75</c:v>
                </c:pt>
                <c:pt idx="47">
                  <c:v>3591.625</c:v>
                </c:pt>
                <c:pt idx="48">
                  <c:v>3641.5</c:v>
                </c:pt>
                <c:pt idx="49">
                  <c:v>3691.375</c:v>
                </c:pt>
                <c:pt idx="50">
                  <c:v>3741.25</c:v>
                </c:pt>
                <c:pt idx="51">
                  <c:v>3791.125</c:v>
                </c:pt>
                <c:pt idx="52">
                  <c:v>3841</c:v>
                </c:pt>
                <c:pt idx="53">
                  <c:v>3890.875</c:v>
                </c:pt>
                <c:pt idx="54">
                  <c:v>3940.75</c:v>
                </c:pt>
                <c:pt idx="55">
                  <c:v>3990.625</c:v>
                </c:pt>
                <c:pt idx="56">
                  <c:v>4040.5000000000005</c:v>
                </c:pt>
                <c:pt idx="57">
                  <c:v>4090.3749999999995</c:v>
                </c:pt>
                <c:pt idx="58">
                  <c:v>4140.25</c:v>
                </c:pt>
                <c:pt idx="59">
                  <c:v>4190.125</c:v>
                </c:pt>
                <c:pt idx="60">
                  <c:v>4240</c:v>
                </c:pt>
                <c:pt idx="61">
                  <c:v>4289.875</c:v>
                </c:pt>
                <c:pt idx="62">
                  <c:v>4339.75</c:v>
                </c:pt>
                <c:pt idx="63">
                  <c:v>4389.625</c:v>
                </c:pt>
                <c:pt idx="64">
                  <c:v>4439.5</c:v>
                </c:pt>
                <c:pt idx="65">
                  <c:v>4489.375</c:v>
                </c:pt>
                <c:pt idx="66">
                  <c:v>4539.25</c:v>
                </c:pt>
                <c:pt idx="67">
                  <c:v>4589.125</c:v>
                </c:pt>
                <c:pt idx="68">
                  <c:v>4639</c:v>
                </c:pt>
                <c:pt idx="69">
                  <c:v>4688.875</c:v>
                </c:pt>
                <c:pt idx="70">
                  <c:v>4738.75</c:v>
                </c:pt>
                <c:pt idx="71">
                  <c:v>4788.625</c:v>
                </c:pt>
                <c:pt idx="72">
                  <c:v>4838.5</c:v>
                </c:pt>
                <c:pt idx="73">
                  <c:v>4888.375</c:v>
                </c:pt>
                <c:pt idx="74">
                  <c:v>4938.25</c:v>
                </c:pt>
                <c:pt idx="75">
                  <c:v>4988.125</c:v>
                </c:pt>
                <c:pt idx="76">
                  <c:v>5038</c:v>
                </c:pt>
                <c:pt idx="77">
                  <c:v>5087.875</c:v>
                </c:pt>
                <c:pt idx="78">
                  <c:v>5137.75</c:v>
                </c:pt>
                <c:pt idx="79">
                  <c:v>5187.625</c:v>
                </c:pt>
                <c:pt idx="80">
                  <c:v>5237.5</c:v>
                </c:pt>
                <c:pt idx="81">
                  <c:v>5287.375</c:v>
                </c:pt>
                <c:pt idx="82">
                  <c:v>5337.25</c:v>
                </c:pt>
                <c:pt idx="83">
                  <c:v>5387.125</c:v>
                </c:pt>
                <c:pt idx="84">
                  <c:v>5437</c:v>
                </c:pt>
                <c:pt idx="85">
                  <c:v>5486.875</c:v>
                </c:pt>
                <c:pt idx="86">
                  <c:v>5536.75</c:v>
                </c:pt>
                <c:pt idx="87">
                  <c:v>5586.625</c:v>
                </c:pt>
                <c:pt idx="88">
                  <c:v>5636.5</c:v>
                </c:pt>
                <c:pt idx="89">
                  <c:v>5686.375</c:v>
                </c:pt>
                <c:pt idx="90">
                  <c:v>5736.25</c:v>
                </c:pt>
                <c:pt idx="91">
                  <c:v>5786.125</c:v>
                </c:pt>
                <c:pt idx="92">
                  <c:v>5836</c:v>
                </c:pt>
                <c:pt idx="93">
                  <c:v>5885.875</c:v>
                </c:pt>
                <c:pt idx="94">
                  <c:v>5935.75</c:v>
                </c:pt>
                <c:pt idx="95">
                  <c:v>5985.625</c:v>
                </c:pt>
                <c:pt idx="96">
                  <c:v>6035.5</c:v>
                </c:pt>
                <c:pt idx="97">
                  <c:v>6085.375</c:v>
                </c:pt>
                <c:pt idx="98">
                  <c:v>6135.25</c:v>
                </c:pt>
                <c:pt idx="99">
                  <c:v>6185.125</c:v>
                </c:pt>
                <c:pt idx="100">
                  <c:v>6235</c:v>
                </c:pt>
                <c:pt idx="101">
                  <c:v>6284.875</c:v>
                </c:pt>
                <c:pt idx="102">
                  <c:v>6334.75</c:v>
                </c:pt>
                <c:pt idx="103">
                  <c:v>6384.625</c:v>
                </c:pt>
                <c:pt idx="104">
                  <c:v>6434.5</c:v>
                </c:pt>
                <c:pt idx="105">
                  <c:v>6484.375</c:v>
                </c:pt>
                <c:pt idx="106">
                  <c:v>6534.25</c:v>
                </c:pt>
                <c:pt idx="107">
                  <c:v>6584.125</c:v>
                </c:pt>
                <c:pt idx="108">
                  <c:v>6634</c:v>
                </c:pt>
                <c:pt idx="109">
                  <c:v>6683.875</c:v>
                </c:pt>
                <c:pt idx="110">
                  <c:v>6733.75</c:v>
                </c:pt>
                <c:pt idx="111">
                  <c:v>6783.6250000000009</c:v>
                </c:pt>
                <c:pt idx="112">
                  <c:v>6833.5000000000009</c:v>
                </c:pt>
                <c:pt idx="113">
                  <c:v>6883.3749999999991</c:v>
                </c:pt>
                <c:pt idx="114">
                  <c:v>6933.2499999999991</c:v>
                </c:pt>
                <c:pt idx="115">
                  <c:v>6983.125</c:v>
                </c:pt>
                <c:pt idx="116">
                  <c:v>7033</c:v>
                </c:pt>
                <c:pt idx="117">
                  <c:v>7082.875</c:v>
                </c:pt>
                <c:pt idx="118">
                  <c:v>7132.75</c:v>
                </c:pt>
                <c:pt idx="119">
                  <c:v>7182.625</c:v>
                </c:pt>
                <c:pt idx="120">
                  <c:v>7232.5</c:v>
                </c:pt>
                <c:pt idx="121">
                  <c:v>7282.375</c:v>
                </c:pt>
                <c:pt idx="122">
                  <c:v>7332.25</c:v>
                </c:pt>
                <c:pt idx="123">
                  <c:v>7382.125</c:v>
                </c:pt>
                <c:pt idx="124">
                  <c:v>7432</c:v>
                </c:pt>
                <c:pt idx="125">
                  <c:v>7481.875</c:v>
                </c:pt>
                <c:pt idx="126">
                  <c:v>7531.75</c:v>
                </c:pt>
                <c:pt idx="127">
                  <c:v>7581.625</c:v>
                </c:pt>
                <c:pt idx="128">
                  <c:v>7631.5</c:v>
                </c:pt>
                <c:pt idx="129">
                  <c:v>7681.375</c:v>
                </c:pt>
                <c:pt idx="130">
                  <c:v>7731.25</c:v>
                </c:pt>
                <c:pt idx="131">
                  <c:v>7781.125</c:v>
                </c:pt>
                <c:pt idx="132">
                  <c:v>7831</c:v>
                </c:pt>
                <c:pt idx="133">
                  <c:v>7880.875</c:v>
                </c:pt>
                <c:pt idx="134">
                  <c:v>7930.75</c:v>
                </c:pt>
                <c:pt idx="135">
                  <c:v>7980.625</c:v>
                </c:pt>
                <c:pt idx="136">
                  <c:v>8030.5000000000009</c:v>
                </c:pt>
                <c:pt idx="137">
                  <c:v>8080.3750000000009</c:v>
                </c:pt>
                <c:pt idx="138">
                  <c:v>8130.2499999999991</c:v>
                </c:pt>
                <c:pt idx="139">
                  <c:v>8180.1249999999991</c:v>
                </c:pt>
                <c:pt idx="140">
                  <c:v>8230</c:v>
                </c:pt>
                <c:pt idx="141">
                  <c:v>8279.875</c:v>
                </c:pt>
                <c:pt idx="142">
                  <c:v>8329.75</c:v>
                </c:pt>
                <c:pt idx="143">
                  <c:v>8379.625</c:v>
                </c:pt>
                <c:pt idx="144">
                  <c:v>8429.5</c:v>
                </c:pt>
                <c:pt idx="145">
                  <c:v>8479.375</c:v>
                </c:pt>
                <c:pt idx="146">
                  <c:v>8529.25</c:v>
                </c:pt>
                <c:pt idx="147">
                  <c:v>8579.125</c:v>
                </c:pt>
                <c:pt idx="148">
                  <c:v>8629</c:v>
                </c:pt>
                <c:pt idx="149">
                  <c:v>8678.875</c:v>
                </c:pt>
                <c:pt idx="150">
                  <c:v>8728.75</c:v>
                </c:pt>
                <c:pt idx="151">
                  <c:v>8778.625</c:v>
                </c:pt>
                <c:pt idx="152">
                  <c:v>8828.5</c:v>
                </c:pt>
                <c:pt idx="153">
                  <c:v>8878.375</c:v>
                </c:pt>
                <c:pt idx="154">
                  <c:v>8928.25</c:v>
                </c:pt>
                <c:pt idx="155">
                  <c:v>8978.125</c:v>
                </c:pt>
                <c:pt idx="156">
                  <c:v>9028</c:v>
                </c:pt>
                <c:pt idx="157">
                  <c:v>9077.875</c:v>
                </c:pt>
                <c:pt idx="158">
                  <c:v>9127.75</c:v>
                </c:pt>
                <c:pt idx="159">
                  <c:v>9177.625</c:v>
                </c:pt>
                <c:pt idx="160">
                  <c:v>9227.5</c:v>
                </c:pt>
                <c:pt idx="161">
                  <c:v>9277.375</c:v>
                </c:pt>
                <c:pt idx="162">
                  <c:v>9327.25</c:v>
                </c:pt>
                <c:pt idx="163">
                  <c:v>9377.125</c:v>
                </c:pt>
                <c:pt idx="164">
                  <c:v>9427</c:v>
                </c:pt>
                <c:pt idx="165">
                  <c:v>9476.875</c:v>
                </c:pt>
                <c:pt idx="166">
                  <c:v>9526.75</c:v>
                </c:pt>
                <c:pt idx="167">
                  <c:v>9576.625</c:v>
                </c:pt>
                <c:pt idx="168">
                  <c:v>9626.5</c:v>
                </c:pt>
                <c:pt idx="169">
                  <c:v>9676.375</c:v>
                </c:pt>
                <c:pt idx="170">
                  <c:v>9726.25</c:v>
                </c:pt>
                <c:pt idx="171">
                  <c:v>9776.125</c:v>
                </c:pt>
                <c:pt idx="172">
                  <c:v>9826</c:v>
                </c:pt>
                <c:pt idx="173">
                  <c:v>9875.875</c:v>
                </c:pt>
                <c:pt idx="174">
                  <c:v>9925.75</c:v>
                </c:pt>
                <c:pt idx="175">
                  <c:v>9975.625</c:v>
                </c:pt>
                <c:pt idx="176">
                  <c:v>10025.5</c:v>
                </c:pt>
                <c:pt idx="177">
                  <c:v>10075.375</c:v>
                </c:pt>
                <c:pt idx="178">
                  <c:v>10125.25</c:v>
                </c:pt>
                <c:pt idx="179">
                  <c:v>10175.125</c:v>
                </c:pt>
                <c:pt idx="180">
                  <c:v>10225</c:v>
                </c:pt>
                <c:pt idx="181">
                  <c:v>10274.875</c:v>
                </c:pt>
                <c:pt idx="182">
                  <c:v>10324.75</c:v>
                </c:pt>
                <c:pt idx="183">
                  <c:v>10374.625</c:v>
                </c:pt>
                <c:pt idx="184">
                  <c:v>10424.5</c:v>
                </c:pt>
                <c:pt idx="185">
                  <c:v>10474.375</c:v>
                </c:pt>
                <c:pt idx="186">
                  <c:v>10524.25</c:v>
                </c:pt>
                <c:pt idx="187">
                  <c:v>10574.125</c:v>
                </c:pt>
                <c:pt idx="188">
                  <c:v>10624</c:v>
                </c:pt>
                <c:pt idx="189">
                  <c:v>10673.875</c:v>
                </c:pt>
                <c:pt idx="190">
                  <c:v>10723.75</c:v>
                </c:pt>
                <c:pt idx="191">
                  <c:v>10773.625</c:v>
                </c:pt>
                <c:pt idx="192">
                  <c:v>10823.5</c:v>
                </c:pt>
                <c:pt idx="193">
                  <c:v>10873.375</c:v>
                </c:pt>
                <c:pt idx="194">
                  <c:v>10923.25</c:v>
                </c:pt>
                <c:pt idx="195">
                  <c:v>10973.125</c:v>
                </c:pt>
                <c:pt idx="196">
                  <c:v>11023</c:v>
                </c:pt>
                <c:pt idx="197">
                  <c:v>11072.875</c:v>
                </c:pt>
                <c:pt idx="198">
                  <c:v>11122.75</c:v>
                </c:pt>
                <c:pt idx="199">
                  <c:v>11172.625</c:v>
                </c:pt>
                <c:pt idx="200">
                  <c:v>11222.5</c:v>
                </c:pt>
              </c:numCache>
            </c:numRef>
          </c:xVal>
          <c:yVal>
            <c:numRef>
              <c:f>'Mass, Cost, Volume calcs'!$H$9:$H$209</c:f>
              <c:numCache>
                <c:formatCode>General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8.0030989782222065E-3</c:v>
                </c:pt>
                <c:pt idx="12">
                  <c:v>1.1187937301236439E-2</c:v>
                </c:pt>
                <c:pt idx="13">
                  <c:v>1.5422057908920423E-2</c:v>
                </c:pt>
                <c:pt idx="14">
                  <c:v>2.0964210068592001E-2</c:v>
                </c:pt>
                <c:pt idx="15">
                  <c:v>2.810642730952792E-2</c:v>
                </c:pt>
                <c:pt idx="16">
                  <c:v>3.7168489950132721E-2</c:v>
                </c:pt>
                <c:pt idx="17">
                  <c:v>4.8488855753180911E-2</c:v>
                </c:pt>
                <c:pt idx="18">
                  <c:v>6.2411869803980453E-2</c:v>
                </c:pt>
                <c:pt idx="19">
                  <c:v>7.9271399853036911E-2</c:v>
                </c:pt>
                <c:pt idx="20">
                  <c:v>9.937144686779123E-2</c:v>
                </c:pt>
                <c:pt idx="21">
                  <c:v>0.12296471424163836</c:v>
                </c:pt>
                <c:pt idx="22">
                  <c:v>0.15023053123605606</c:v>
                </c:pt>
                <c:pt idx="23">
                  <c:v>0.18125385700247504</c:v>
                </c:pt>
                <c:pt idx="24">
                  <c:v>0.21600728146514883</c:v>
                </c:pt>
                <c:pt idx="25">
                  <c:v>0.25433793916537306</c:v>
                </c:pt>
                <c:pt idx="26">
                  <c:v>0.29596103262914536</c:v>
                </c:pt>
                <c:pt idx="27">
                  <c:v>0.34046122155898706</c:v>
                </c:pt>
                <c:pt idx="28">
                  <c:v>0.38730250368604474</c:v>
                </c:pt>
                <c:pt idx="29">
                  <c:v>0.43584645374442477</c:v>
                </c:pt>
                <c:pt idx="30">
                  <c:v>0.48537788418739664</c:v>
                </c:pt>
                <c:pt idx="31">
                  <c:v>0.535136243103288</c:v>
                </c:pt>
                <c:pt idx="32">
                  <c:v>0.58435046765756327</c:v>
                </c:pt>
                <c:pt idx="33">
                  <c:v>0.6322746447704588</c:v>
                </c:pt>
                <c:pt idx="34">
                  <c:v>0.67822174439129335</c:v>
                </c:pt>
                <c:pt idx="35">
                  <c:v>0.72159289646593172</c:v>
                </c:pt>
                <c:pt idx="36">
                  <c:v>0.76190015242191633</c:v>
                </c:pt>
                <c:pt idx="37">
                  <c:v>0.79878134238387877</c:v>
                </c:pt>
                <c:pt idx="38">
                  <c:v>0.83200642218888965</c:v>
                </c:pt>
                <c:pt idx="39">
                  <c:v>0.86147550064860412</c:v>
                </c:pt>
                <c:pt idx="40">
                  <c:v>0.88720945286483832</c:v>
                </c:pt>
                <c:pt idx="41">
                  <c:v>0.90933458313171289</c:v>
                </c:pt>
                <c:pt idx="42">
                  <c:v>0.92806315196613665</c:v>
                </c:pt>
                <c:pt idx="43">
                  <c:v>0.94367170891678664</c:v>
                </c:pt>
                <c:pt idx="44">
                  <c:v>0.95647908962218509</c:v>
                </c:pt>
                <c:pt idx="45">
                  <c:v>0.96682568074137476</c:v>
                </c:pt>
                <c:pt idx="46">
                  <c:v>0.97505518459329377</c:v>
                </c:pt>
                <c:pt idx="47">
                  <c:v>0.98149968735801651</c:v>
                </c:pt>
                <c:pt idx="48">
                  <c:v>0.98646840786264722</c:v>
                </c:pt>
                <c:pt idx="49">
                  <c:v>0.99024012495708424</c:v>
                </c:pt>
                <c:pt idx="50">
                  <c:v>0.99305898190734099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CD-45D2-978C-C681BD9FD79D}"/>
            </c:ext>
          </c:extLst>
        </c:ser>
        <c:ser>
          <c:idx val="1"/>
          <c:order val="1"/>
          <c:tx>
            <c:strRef>
              <c:f>'Mass, Cost, Volume calcs'!$I$8</c:f>
              <c:strCache>
                <c:ptCount val="1"/>
                <c:pt idx="0">
                  <c:v>P(nuclear)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'Mass, Cost, Volume calcs'!$G$9:$G$209</c:f>
              <c:numCache>
                <c:formatCode>_("$"* #,##0_);_("$"* \(#,##0\);_("$"* "-"??_);_(@_)</c:formatCode>
                <c:ptCount val="201"/>
                <c:pt idx="0">
                  <c:v>1247.5</c:v>
                </c:pt>
                <c:pt idx="1">
                  <c:v>1297.375</c:v>
                </c:pt>
                <c:pt idx="2">
                  <c:v>1347.25</c:v>
                </c:pt>
                <c:pt idx="3">
                  <c:v>1397.125</c:v>
                </c:pt>
                <c:pt idx="4">
                  <c:v>1447</c:v>
                </c:pt>
                <c:pt idx="5">
                  <c:v>1496.875</c:v>
                </c:pt>
                <c:pt idx="6">
                  <c:v>1546.75</c:v>
                </c:pt>
                <c:pt idx="7">
                  <c:v>1596.625</c:v>
                </c:pt>
                <c:pt idx="8">
                  <c:v>1646.5</c:v>
                </c:pt>
                <c:pt idx="9">
                  <c:v>1696.375</c:v>
                </c:pt>
                <c:pt idx="10">
                  <c:v>1746.25</c:v>
                </c:pt>
                <c:pt idx="11">
                  <c:v>1796.125</c:v>
                </c:pt>
                <c:pt idx="12">
                  <c:v>1846</c:v>
                </c:pt>
                <c:pt idx="13">
                  <c:v>1895.875</c:v>
                </c:pt>
                <c:pt idx="14">
                  <c:v>1945.75</c:v>
                </c:pt>
                <c:pt idx="15">
                  <c:v>1995.625</c:v>
                </c:pt>
                <c:pt idx="16">
                  <c:v>2045.5</c:v>
                </c:pt>
                <c:pt idx="17">
                  <c:v>2095.375</c:v>
                </c:pt>
                <c:pt idx="18">
                  <c:v>2145.25</c:v>
                </c:pt>
                <c:pt idx="19">
                  <c:v>2195.125</c:v>
                </c:pt>
                <c:pt idx="20">
                  <c:v>2245</c:v>
                </c:pt>
                <c:pt idx="21">
                  <c:v>2294.875</c:v>
                </c:pt>
                <c:pt idx="22">
                  <c:v>2344.75</c:v>
                </c:pt>
                <c:pt idx="23">
                  <c:v>2394.625</c:v>
                </c:pt>
                <c:pt idx="24">
                  <c:v>2444.5</c:v>
                </c:pt>
                <c:pt idx="25">
                  <c:v>2494.375</c:v>
                </c:pt>
                <c:pt idx="26">
                  <c:v>2544.25</c:v>
                </c:pt>
                <c:pt idx="27">
                  <c:v>2594.125</c:v>
                </c:pt>
                <c:pt idx="28">
                  <c:v>2644</c:v>
                </c:pt>
                <c:pt idx="29">
                  <c:v>2693.875</c:v>
                </c:pt>
                <c:pt idx="30">
                  <c:v>2743.75</c:v>
                </c:pt>
                <c:pt idx="31">
                  <c:v>2793.625</c:v>
                </c:pt>
                <c:pt idx="32">
                  <c:v>2843.5</c:v>
                </c:pt>
                <c:pt idx="33">
                  <c:v>2893.375</c:v>
                </c:pt>
                <c:pt idx="34">
                  <c:v>2943.25</c:v>
                </c:pt>
                <c:pt idx="35">
                  <c:v>2993.125</c:v>
                </c:pt>
                <c:pt idx="36">
                  <c:v>3043</c:v>
                </c:pt>
                <c:pt idx="37">
                  <c:v>3092.875</c:v>
                </c:pt>
                <c:pt idx="38">
                  <c:v>3142.75</c:v>
                </c:pt>
                <c:pt idx="39">
                  <c:v>3192.625</c:v>
                </c:pt>
                <c:pt idx="40">
                  <c:v>3242.5</c:v>
                </c:pt>
                <c:pt idx="41">
                  <c:v>3292.375</c:v>
                </c:pt>
                <c:pt idx="42">
                  <c:v>3342.25</c:v>
                </c:pt>
                <c:pt idx="43">
                  <c:v>3392.125</c:v>
                </c:pt>
                <c:pt idx="44">
                  <c:v>3442</c:v>
                </c:pt>
                <c:pt idx="45">
                  <c:v>3491.875</c:v>
                </c:pt>
                <c:pt idx="46">
                  <c:v>3541.75</c:v>
                </c:pt>
                <c:pt idx="47">
                  <c:v>3591.625</c:v>
                </c:pt>
                <c:pt idx="48">
                  <c:v>3641.5</c:v>
                </c:pt>
                <c:pt idx="49">
                  <c:v>3691.375</c:v>
                </c:pt>
                <c:pt idx="50">
                  <c:v>3741.25</c:v>
                </c:pt>
                <c:pt idx="51">
                  <c:v>3791.125</c:v>
                </c:pt>
                <c:pt idx="52">
                  <c:v>3841</c:v>
                </c:pt>
                <c:pt idx="53">
                  <c:v>3890.875</c:v>
                </c:pt>
                <c:pt idx="54">
                  <c:v>3940.75</c:v>
                </c:pt>
                <c:pt idx="55">
                  <c:v>3990.625</c:v>
                </c:pt>
                <c:pt idx="56">
                  <c:v>4040.5000000000005</c:v>
                </c:pt>
                <c:pt idx="57">
                  <c:v>4090.3749999999995</c:v>
                </c:pt>
                <c:pt idx="58">
                  <c:v>4140.25</c:v>
                </c:pt>
                <c:pt idx="59">
                  <c:v>4190.125</c:v>
                </c:pt>
                <c:pt idx="60">
                  <c:v>4240</c:v>
                </c:pt>
                <c:pt idx="61">
                  <c:v>4289.875</c:v>
                </c:pt>
                <c:pt idx="62">
                  <c:v>4339.75</c:v>
                </c:pt>
                <c:pt idx="63">
                  <c:v>4389.625</c:v>
                </c:pt>
                <c:pt idx="64">
                  <c:v>4439.5</c:v>
                </c:pt>
                <c:pt idx="65">
                  <c:v>4489.375</c:v>
                </c:pt>
                <c:pt idx="66">
                  <c:v>4539.25</c:v>
                </c:pt>
                <c:pt idx="67">
                  <c:v>4589.125</c:v>
                </c:pt>
                <c:pt idx="68">
                  <c:v>4639</c:v>
                </c:pt>
                <c:pt idx="69">
                  <c:v>4688.875</c:v>
                </c:pt>
                <c:pt idx="70">
                  <c:v>4738.75</c:v>
                </c:pt>
                <c:pt idx="71">
                  <c:v>4788.625</c:v>
                </c:pt>
                <c:pt idx="72">
                  <c:v>4838.5</c:v>
                </c:pt>
                <c:pt idx="73">
                  <c:v>4888.375</c:v>
                </c:pt>
                <c:pt idx="74">
                  <c:v>4938.25</c:v>
                </c:pt>
                <c:pt idx="75">
                  <c:v>4988.125</c:v>
                </c:pt>
                <c:pt idx="76">
                  <c:v>5038</c:v>
                </c:pt>
                <c:pt idx="77">
                  <c:v>5087.875</c:v>
                </c:pt>
                <c:pt idx="78">
                  <c:v>5137.75</c:v>
                </c:pt>
                <c:pt idx="79">
                  <c:v>5187.625</c:v>
                </c:pt>
                <c:pt idx="80">
                  <c:v>5237.5</c:v>
                </c:pt>
                <c:pt idx="81">
                  <c:v>5287.375</c:v>
                </c:pt>
                <c:pt idx="82">
                  <c:v>5337.25</c:v>
                </c:pt>
                <c:pt idx="83">
                  <c:v>5387.125</c:v>
                </c:pt>
                <c:pt idx="84">
                  <c:v>5437</c:v>
                </c:pt>
                <c:pt idx="85">
                  <c:v>5486.875</c:v>
                </c:pt>
                <c:pt idx="86">
                  <c:v>5536.75</c:v>
                </c:pt>
                <c:pt idx="87">
                  <c:v>5586.625</c:v>
                </c:pt>
                <c:pt idx="88">
                  <c:v>5636.5</c:v>
                </c:pt>
                <c:pt idx="89">
                  <c:v>5686.375</c:v>
                </c:pt>
                <c:pt idx="90">
                  <c:v>5736.25</c:v>
                </c:pt>
                <c:pt idx="91">
                  <c:v>5786.125</c:v>
                </c:pt>
                <c:pt idx="92">
                  <c:v>5836</c:v>
                </c:pt>
                <c:pt idx="93">
                  <c:v>5885.875</c:v>
                </c:pt>
                <c:pt idx="94">
                  <c:v>5935.75</c:v>
                </c:pt>
                <c:pt idx="95">
                  <c:v>5985.625</c:v>
                </c:pt>
                <c:pt idx="96">
                  <c:v>6035.5</c:v>
                </c:pt>
                <c:pt idx="97">
                  <c:v>6085.375</c:v>
                </c:pt>
                <c:pt idx="98">
                  <c:v>6135.25</c:v>
                </c:pt>
                <c:pt idx="99">
                  <c:v>6185.125</c:v>
                </c:pt>
                <c:pt idx="100">
                  <c:v>6235</c:v>
                </c:pt>
                <c:pt idx="101">
                  <c:v>6284.875</c:v>
                </c:pt>
                <c:pt idx="102">
                  <c:v>6334.75</c:v>
                </c:pt>
                <c:pt idx="103">
                  <c:v>6384.625</c:v>
                </c:pt>
                <c:pt idx="104">
                  <c:v>6434.5</c:v>
                </c:pt>
                <c:pt idx="105">
                  <c:v>6484.375</c:v>
                </c:pt>
                <c:pt idx="106">
                  <c:v>6534.25</c:v>
                </c:pt>
                <c:pt idx="107">
                  <c:v>6584.125</c:v>
                </c:pt>
                <c:pt idx="108">
                  <c:v>6634</c:v>
                </c:pt>
                <c:pt idx="109">
                  <c:v>6683.875</c:v>
                </c:pt>
                <c:pt idx="110">
                  <c:v>6733.75</c:v>
                </c:pt>
                <c:pt idx="111">
                  <c:v>6783.6250000000009</c:v>
                </c:pt>
                <c:pt idx="112">
                  <c:v>6833.5000000000009</c:v>
                </c:pt>
                <c:pt idx="113">
                  <c:v>6883.3749999999991</c:v>
                </c:pt>
                <c:pt idx="114">
                  <c:v>6933.2499999999991</c:v>
                </c:pt>
                <c:pt idx="115">
                  <c:v>6983.125</c:v>
                </c:pt>
                <c:pt idx="116">
                  <c:v>7033</c:v>
                </c:pt>
                <c:pt idx="117">
                  <c:v>7082.875</c:v>
                </c:pt>
                <c:pt idx="118">
                  <c:v>7132.75</c:v>
                </c:pt>
                <c:pt idx="119">
                  <c:v>7182.625</c:v>
                </c:pt>
                <c:pt idx="120">
                  <c:v>7232.5</c:v>
                </c:pt>
                <c:pt idx="121">
                  <c:v>7282.375</c:v>
                </c:pt>
                <c:pt idx="122">
                  <c:v>7332.25</c:v>
                </c:pt>
                <c:pt idx="123">
                  <c:v>7382.125</c:v>
                </c:pt>
                <c:pt idx="124">
                  <c:v>7432</c:v>
                </c:pt>
                <c:pt idx="125">
                  <c:v>7481.875</c:v>
                </c:pt>
                <c:pt idx="126">
                  <c:v>7531.75</c:v>
                </c:pt>
                <c:pt idx="127">
                  <c:v>7581.625</c:v>
                </c:pt>
                <c:pt idx="128">
                  <c:v>7631.5</c:v>
                </c:pt>
                <c:pt idx="129">
                  <c:v>7681.375</c:v>
                </c:pt>
                <c:pt idx="130">
                  <c:v>7731.25</c:v>
                </c:pt>
                <c:pt idx="131">
                  <c:v>7781.125</c:v>
                </c:pt>
                <c:pt idx="132">
                  <c:v>7831</c:v>
                </c:pt>
                <c:pt idx="133">
                  <c:v>7880.875</c:v>
                </c:pt>
                <c:pt idx="134">
                  <c:v>7930.75</c:v>
                </c:pt>
                <c:pt idx="135">
                  <c:v>7980.625</c:v>
                </c:pt>
                <c:pt idx="136">
                  <c:v>8030.5000000000009</c:v>
                </c:pt>
                <c:pt idx="137">
                  <c:v>8080.3750000000009</c:v>
                </c:pt>
                <c:pt idx="138">
                  <c:v>8130.2499999999991</c:v>
                </c:pt>
                <c:pt idx="139">
                  <c:v>8180.1249999999991</c:v>
                </c:pt>
                <c:pt idx="140">
                  <c:v>8230</c:v>
                </c:pt>
                <c:pt idx="141">
                  <c:v>8279.875</c:v>
                </c:pt>
                <c:pt idx="142">
                  <c:v>8329.75</c:v>
                </c:pt>
                <c:pt idx="143">
                  <c:v>8379.625</c:v>
                </c:pt>
                <c:pt idx="144">
                  <c:v>8429.5</c:v>
                </c:pt>
                <c:pt idx="145">
                  <c:v>8479.375</c:v>
                </c:pt>
                <c:pt idx="146">
                  <c:v>8529.25</c:v>
                </c:pt>
                <c:pt idx="147">
                  <c:v>8579.125</c:v>
                </c:pt>
                <c:pt idx="148">
                  <c:v>8629</c:v>
                </c:pt>
                <c:pt idx="149">
                  <c:v>8678.875</c:v>
                </c:pt>
                <c:pt idx="150">
                  <c:v>8728.75</c:v>
                </c:pt>
                <c:pt idx="151">
                  <c:v>8778.625</c:v>
                </c:pt>
                <c:pt idx="152">
                  <c:v>8828.5</c:v>
                </c:pt>
                <c:pt idx="153">
                  <c:v>8878.375</c:v>
                </c:pt>
                <c:pt idx="154">
                  <c:v>8928.25</c:v>
                </c:pt>
                <c:pt idx="155">
                  <c:v>8978.125</c:v>
                </c:pt>
                <c:pt idx="156">
                  <c:v>9028</c:v>
                </c:pt>
                <c:pt idx="157">
                  <c:v>9077.875</c:v>
                </c:pt>
                <c:pt idx="158">
                  <c:v>9127.75</c:v>
                </c:pt>
                <c:pt idx="159">
                  <c:v>9177.625</c:v>
                </c:pt>
                <c:pt idx="160">
                  <c:v>9227.5</c:v>
                </c:pt>
                <c:pt idx="161">
                  <c:v>9277.375</c:v>
                </c:pt>
                <c:pt idx="162">
                  <c:v>9327.25</c:v>
                </c:pt>
                <c:pt idx="163">
                  <c:v>9377.125</c:v>
                </c:pt>
                <c:pt idx="164">
                  <c:v>9427</c:v>
                </c:pt>
                <c:pt idx="165">
                  <c:v>9476.875</c:v>
                </c:pt>
                <c:pt idx="166">
                  <c:v>9526.75</c:v>
                </c:pt>
                <c:pt idx="167">
                  <c:v>9576.625</c:v>
                </c:pt>
                <c:pt idx="168">
                  <c:v>9626.5</c:v>
                </c:pt>
                <c:pt idx="169">
                  <c:v>9676.375</c:v>
                </c:pt>
                <c:pt idx="170">
                  <c:v>9726.25</c:v>
                </c:pt>
                <c:pt idx="171">
                  <c:v>9776.125</c:v>
                </c:pt>
                <c:pt idx="172">
                  <c:v>9826</c:v>
                </c:pt>
                <c:pt idx="173">
                  <c:v>9875.875</c:v>
                </c:pt>
                <c:pt idx="174">
                  <c:v>9925.75</c:v>
                </c:pt>
                <c:pt idx="175">
                  <c:v>9975.625</c:v>
                </c:pt>
                <c:pt idx="176">
                  <c:v>10025.5</c:v>
                </c:pt>
                <c:pt idx="177">
                  <c:v>10075.375</c:v>
                </c:pt>
                <c:pt idx="178">
                  <c:v>10125.25</c:v>
                </c:pt>
                <c:pt idx="179">
                  <c:v>10175.125</c:v>
                </c:pt>
                <c:pt idx="180">
                  <c:v>10225</c:v>
                </c:pt>
                <c:pt idx="181">
                  <c:v>10274.875</c:v>
                </c:pt>
                <c:pt idx="182">
                  <c:v>10324.75</c:v>
                </c:pt>
                <c:pt idx="183">
                  <c:v>10374.625</c:v>
                </c:pt>
                <c:pt idx="184">
                  <c:v>10424.5</c:v>
                </c:pt>
                <c:pt idx="185">
                  <c:v>10474.375</c:v>
                </c:pt>
                <c:pt idx="186">
                  <c:v>10524.25</c:v>
                </c:pt>
                <c:pt idx="187">
                  <c:v>10574.125</c:v>
                </c:pt>
                <c:pt idx="188">
                  <c:v>10624</c:v>
                </c:pt>
                <c:pt idx="189">
                  <c:v>10673.875</c:v>
                </c:pt>
                <c:pt idx="190">
                  <c:v>10723.75</c:v>
                </c:pt>
                <c:pt idx="191">
                  <c:v>10773.625</c:v>
                </c:pt>
                <c:pt idx="192">
                  <c:v>10823.5</c:v>
                </c:pt>
                <c:pt idx="193">
                  <c:v>10873.375</c:v>
                </c:pt>
                <c:pt idx="194">
                  <c:v>10923.25</c:v>
                </c:pt>
                <c:pt idx="195">
                  <c:v>10973.125</c:v>
                </c:pt>
                <c:pt idx="196">
                  <c:v>11023</c:v>
                </c:pt>
                <c:pt idx="197">
                  <c:v>11072.875</c:v>
                </c:pt>
                <c:pt idx="198">
                  <c:v>11122.75</c:v>
                </c:pt>
                <c:pt idx="199">
                  <c:v>11172.625</c:v>
                </c:pt>
                <c:pt idx="200">
                  <c:v>11222.5</c:v>
                </c:pt>
              </c:numCache>
            </c:numRef>
          </c:xVal>
          <c:yVal>
            <c:numRef>
              <c:f>'Mass, Cost, Volume calcs'!$I$9:$I$209</c:f>
              <c:numCache>
                <c:formatCode>General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6.3871547649431704E-3</c:v>
                </c:pt>
                <c:pt idx="18">
                  <c:v>6.9468507886243092E-3</c:v>
                </c:pt>
                <c:pt idx="19">
                  <c:v>7.5494114163091978E-3</c:v>
                </c:pt>
                <c:pt idx="20">
                  <c:v>8.1975359245961311E-3</c:v>
                </c:pt>
                <c:pt idx="21">
                  <c:v>8.8940426303367719E-3</c:v>
                </c:pt>
                <c:pt idx="22">
                  <c:v>9.6418699453583289E-3</c:v>
                </c:pt>
                <c:pt idx="23">
                  <c:v>1.0444077061951081E-2</c:v>
                </c:pt>
                <c:pt idx="24">
                  <c:v>1.1303844238552791E-2</c:v>
                </c:pt>
                <c:pt idx="25">
                  <c:v>1.2224472655044696E-2</c:v>
                </c:pt>
                <c:pt idx="26">
                  <c:v>1.3209383807256267E-2</c:v>
                </c:pt>
                <c:pt idx="27">
                  <c:v>1.4262118410668875E-2</c:v>
                </c:pt>
                <c:pt idx="28">
                  <c:v>1.538633478392545E-2</c:v>
                </c:pt>
                <c:pt idx="29">
                  <c:v>1.6585806683605007E-2</c:v>
                </c:pt>
                <c:pt idx="30">
                  <c:v>1.7864420562816546E-2</c:v>
                </c:pt>
                <c:pt idx="31">
                  <c:v>1.9226172227517276E-2</c:v>
                </c:pt>
                <c:pt idx="32">
                  <c:v>2.0675162866070039E-2</c:v>
                </c:pt>
                <c:pt idx="33">
                  <c:v>2.2215594429431475E-2</c:v>
                </c:pt>
                <c:pt idx="34">
                  <c:v>2.3851764341508513E-2</c:v>
                </c:pt>
                <c:pt idx="35">
                  <c:v>2.5588059521638607E-2</c:v>
                </c:pt>
                <c:pt idx="36">
                  <c:v>2.7428949703836809E-2</c:v>
                </c:pt>
                <c:pt idx="37">
                  <c:v>2.9378980040409425E-2</c:v>
                </c:pt>
                <c:pt idx="38">
                  <c:v>3.1442762980752693E-2</c:v>
                </c:pt>
                <c:pt idx="39">
                  <c:v>3.3624969419628316E-2</c:v>
                </c:pt>
                <c:pt idx="40">
                  <c:v>3.5930319112925789E-2</c:v>
                </c:pt>
                <c:pt idx="41">
                  <c:v>3.8363570362871233E-2</c:v>
                </c:pt>
                <c:pt idx="42">
                  <c:v>4.0929508978807365E-2</c:v>
                </c:pt>
                <c:pt idx="43">
                  <c:v>4.3632936524031884E-2</c:v>
                </c:pt>
                <c:pt idx="44">
                  <c:v>4.6478657863720053E-2</c:v>
                </c:pt>
                <c:pt idx="45">
                  <c:v>4.9471468033648096E-2</c:v>
                </c:pt>
                <c:pt idx="46">
                  <c:v>5.2616138454252052E-2</c:v>
                </c:pt>
                <c:pt idx="47">
                  <c:v>5.5917402519469417E-2</c:v>
                </c:pt>
                <c:pt idx="48">
                  <c:v>5.9379940594793013E-2</c:v>
                </c:pt>
                <c:pt idx="49">
                  <c:v>6.3008364463978436E-2</c:v>
                </c:pt>
                <c:pt idx="50">
                  <c:v>6.6807201268858057E-2</c:v>
                </c:pt>
                <c:pt idx="51">
                  <c:v>7.0780876991685518E-2</c:v>
                </c:pt>
                <c:pt idx="52">
                  <c:v>7.4933699534327061E-2</c:v>
                </c:pt>
                <c:pt idx="53">
                  <c:v>7.9269841453392401E-2</c:v>
                </c:pt>
                <c:pt idx="54">
                  <c:v>8.3793322415014262E-2</c:v>
                </c:pt>
                <c:pt idx="55">
                  <c:v>8.8507991437401998E-2</c:v>
                </c:pt>
                <c:pt idx="56">
                  <c:v>9.3417508993471843E-2</c:v>
                </c:pt>
                <c:pt idx="57">
                  <c:v>9.852532904974777E-2</c:v>
                </c:pt>
                <c:pt idx="58">
                  <c:v>0.10383468112130037</c:v>
                </c:pt>
                <c:pt idx="59">
                  <c:v>0.1093485524256919</c:v>
                </c:pt>
                <c:pt idx="60">
                  <c:v>0.11506967022170828</c:v>
                </c:pt>
                <c:pt idx="61">
                  <c:v>0.12100048442101818</c:v>
                </c:pt>
                <c:pt idx="62">
                  <c:v>0.12714315056279824</c:v>
                </c:pt>
                <c:pt idx="63">
                  <c:v>0.1334995132427472</c:v>
                </c:pt>
                <c:pt idx="64">
                  <c:v>0.14007109008876906</c:v>
                </c:pt>
                <c:pt idx="65">
                  <c:v>0.14685905637589594</c:v>
                </c:pt>
                <c:pt idx="66">
                  <c:v>0.15386423037273483</c:v>
                </c:pt>
                <c:pt idx="67">
                  <c:v>0.16108705951083091</c:v>
                </c:pt>
                <c:pt idx="68">
                  <c:v>0.16852760746683779</c:v>
                </c:pt>
                <c:pt idx="69">
                  <c:v>0.1761855422452579</c:v>
                </c:pt>
                <c:pt idx="70">
                  <c:v>0.1840601253467595</c:v>
                </c:pt>
                <c:pt idx="71">
                  <c:v>0.19215020210369621</c:v>
                </c:pt>
                <c:pt idx="72">
                  <c:v>0.20045419326044964</c:v>
                </c:pt>
                <c:pt idx="73">
                  <c:v>0.2089700878716016</c:v>
                </c:pt>
                <c:pt idx="74">
                  <c:v>0.21769543758573306</c:v>
                </c:pt>
                <c:pt idx="75">
                  <c:v>0.22662735237686821</c:v>
                </c:pt>
                <c:pt idx="76">
                  <c:v>0.23576249777925118</c:v>
                </c:pt>
                <c:pt idx="77">
                  <c:v>0.24509709367430943</c:v>
                </c:pt>
                <c:pt idx="78">
                  <c:v>0.25462691467133608</c:v>
                </c:pt>
                <c:pt idx="79">
                  <c:v>0.26434729211567748</c:v>
                </c:pt>
                <c:pt idx="80">
                  <c:v>0.27425311775007355</c:v>
                </c:pt>
                <c:pt idx="81">
                  <c:v>0.28433884904632412</c:v>
                </c:pt>
                <c:pt idx="82">
                  <c:v>0.29459851621569799</c:v>
                </c:pt>
                <c:pt idx="83">
                  <c:v>0.30502573089751939</c:v>
                </c:pt>
                <c:pt idx="84">
                  <c:v>0.31561369651622256</c:v>
                </c:pt>
                <c:pt idx="85">
                  <c:v>0.32635522028791997</c:v>
                </c:pt>
                <c:pt idx="86">
                  <c:v>0.33724272684824952</c:v>
                </c:pt>
                <c:pt idx="87">
                  <c:v>0.34826827346401756</c:v>
                </c:pt>
                <c:pt idx="88">
                  <c:v>0.35942356678200876</c:v>
                </c:pt>
                <c:pt idx="89">
                  <c:v>0.37069998105934643</c:v>
                </c:pt>
                <c:pt idx="90">
                  <c:v>0.38208857781104733</c:v>
                </c:pt>
                <c:pt idx="91">
                  <c:v>0.39358012680196047</c:v>
                </c:pt>
                <c:pt idx="92">
                  <c:v>0.40516512830220414</c:v>
                </c:pt>
                <c:pt idx="93">
                  <c:v>0.41683383651755768</c:v>
                </c:pt>
                <c:pt idx="94">
                  <c:v>0.42857628409909926</c:v>
                </c:pt>
                <c:pt idx="95">
                  <c:v>0.4403823076297575</c:v>
                </c:pt>
                <c:pt idx="96">
                  <c:v>0.45224157397941611</c:v>
                </c:pt>
                <c:pt idx="97">
                  <c:v>0.46414360741482791</c:v>
                </c:pt>
                <c:pt idx="98">
                  <c:v>0.47607781734589316</c:v>
                </c:pt>
                <c:pt idx="99">
                  <c:v>0.48803352658588733</c:v>
                </c:pt>
                <c:pt idx="100">
                  <c:v>0.5</c:v>
                </c:pt>
                <c:pt idx="101">
                  <c:v>0.51196647341411272</c:v>
                </c:pt>
                <c:pt idx="102">
                  <c:v>0.52392218265410684</c:v>
                </c:pt>
                <c:pt idx="103">
                  <c:v>0.53585639258517204</c:v>
                </c:pt>
                <c:pt idx="104">
                  <c:v>0.54775842602058389</c:v>
                </c:pt>
                <c:pt idx="105">
                  <c:v>0.5596176923702425</c:v>
                </c:pt>
                <c:pt idx="106">
                  <c:v>0.5714237159009008</c:v>
                </c:pt>
                <c:pt idx="107">
                  <c:v>0.58316616348244232</c:v>
                </c:pt>
                <c:pt idx="108">
                  <c:v>0.59483487169779581</c:v>
                </c:pt>
                <c:pt idx="109">
                  <c:v>0.60641987319803947</c:v>
                </c:pt>
                <c:pt idx="110">
                  <c:v>0.61791142218895267</c:v>
                </c:pt>
                <c:pt idx="111">
                  <c:v>0.62930001894065368</c:v>
                </c:pt>
                <c:pt idx="112">
                  <c:v>0.64057643321799151</c:v>
                </c:pt>
                <c:pt idx="113">
                  <c:v>0.65173172653598221</c:v>
                </c:pt>
                <c:pt idx="114">
                  <c:v>0.66275727315175037</c:v>
                </c:pt>
                <c:pt idx="115">
                  <c:v>0.67364477971208003</c:v>
                </c:pt>
                <c:pt idx="116">
                  <c:v>0.68438630348377738</c:v>
                </c:pt>
                <c:pt idx="117">
                  <c:v>0.69497426910248061</c:v>
                </c:pt>
                <c:pt idx="118">
                  <c:v>0.70540148378430201</c:v>
                </c:pt>
                <c:pt idx="119">
                  <c:v>0.71566115095367588</c:v>
                </c:pt>
                <c:pt idx="120">
                  <c:v>0.72574688224992645</c:v>
                </c:pt>
                <c:pt idx="121">
                  <c:v>0.73565270788432247</c:v>
                </c:pt>
                <c:pt idx="122">
                  <c:v>0.74537308532866398</c:v>
                </c:pt>
                <c:pt idx="123">
                  <c:v>0.75490290632569057</c:v>
                </c:pt>
                <c:pt idx="124">
                  <c:v>0.76423750222074882</c:v>
                </c:pt>
                <c:pt idx="125">
                  <c:v>0.77337264762313174</c:v>
                </c:pt>
                <c:pt idx="126">
                  <c:v>0.78230456241426694</c:v>
                </c:pt>
                <c:pt idx="127">
                  <c:v>0.79102991212839835</c:v>
                </c:pt>
                <c:pt idx="128">
                  <c:v>0.79954580673955034</c:v>
                </c:pt>
                <c:pt idx="129">
                  <c:v>0.80784979789630373</c:v>
                </c:pt>
                <c:pt idx="130">
                  <c:v>0.81593987465324047</c:v>
                </c:pt>
                <c:pt idx="131">
                  <c:v>0.82381445775474216</c:v>
                </c:pt>
                <c:pt idx="132">
                  <c:v>0.83147239253316219</c:v>
                </c:pt>
                <c:pt idx="133">
                  <c:v>0.83891294048916909</c:v>
                </c:pt>
                <c:pt idx="134">
                  <c:v>0.84613576962726511</c:v>
                </c:pt>
                <c:pt idx="135">
                  <c:v>0.85314094362410409</c:v>
                </c:pt>
                <c:pt idx="136">
                  <c:v>0.85992890991123105</c:v>
                </c:pt>
                <c:pt idx="137">
                  <c:v>0.86650048675725289</c:v>
                </c:pt>
                <c:pt idx="138">
                  <c:v>0.87285684943720165</c:v>
                </c:pt>
                <c:pt idx="139">
                  <c:v>0.8789995155789817</c:v>
                </c:pt>
                <c:pt idx="140">
                  <c:v>0.88493032977829178</c:v>
                </c:pt>
                <c:pt idx="141">
                  <c:v>0.89065144757430814</c:v>
                </c:pt>
                <c:pt idx="142">
                  <c:v>0.89616531887869966</c:v>
                </c:pt>
                <c:pt idx="143">
                  <c:v>0.90147467095025213</c:v>
                </c:pt>
                <c:pt idx="144">
                  <c:v>0.90658249100652821</c:v>
                </c:pt>
                <c:pt idx="145">
                  <c:v>0.91149200856259804</c:v>
                </c:pt>
                <c:pt idx="146">
                  <c:v>0.91620667758498575</c:v>
                </c:pt>
                <c:pt idx="147">
                  <c:v>0.92073015854660756</c:v>
                </c:pt>
                <c:pt idx="148">
                  <c:v>0.92506630046567295</c:v>
                </c:pt>
                <c:pt idx="149">
                  <c:v>0.92921912300831444</c:v>
                </c:pt>
                <c:pt idx="150">
                  <c:v>0.93319279873114191</c:v>
                </c:pt>
                <c:pt idx="151">
                  <c:v>0.93699163553602161</c:v>
                </c:pt>
                <c:pt idx="152">
                  <c:v>0.94062005940520699</c:v>
                </c:pt>
                <c:pt idx="153">
                  <c:v>0.94408259748053058</c:v>
                </c:pt>
                <c:pt idx="154">
                  <c:v>0.94738386154574794</c:v>
                </c:pt>
                <c:pt idx="155">
                  <c:v>0.9505285319663519</c:v>
                </c:pt>
                <c:pt idx="156">
                  <c:v>0.95352134213627993</c:v>
                </c:pt>
                <c:pt idx="157">
                  <c:v>0.95636706347596812</c:v>
                </c:pt>
                <c:pt idx="158">
                  <c:v>0.95907049102119268</c:v>
                </c:pt>
                <c:pt idx="159">
                  <c:v>0.96163642963712881</c:v>
                </c:pt>
                <c:pt idx="160">
                  <c:v>0.96406968088707423</c:v>
                </c:pt>
                <c:pt idx="161">
                  <c:v>0.96637503058037166</c:v>
                </c:pt>
                <c:pt idx="162">
                  <c:v>0.96855723701924734</c:v>
                </c:pt>
                <c:pt idx="163">
                  <c:v>0.9706210199595906</c:v>
                </c:pt>
                <c:pt idx="164">
                  <c:v>0.9725710502961632</c:v>
                </c:pt>
                <c:pt idx="165">
                  <c:v>0.97441194047836144</c:v>
                </c:pt>
                <c:pt idx="166">
                  <c:v>0.97614823565849151</c:v>
                </c:pt>
                <c:pt idx="167">
                  <c:v>0.97778440557056856</c:v>
                </c:pt>
                <c:pt idx="168">
                  <c:v>0.97932483713392993</c:v>
                </c:pt>
                <c:pt idx="169">
                  <c:v>0.98077382777248268</c:v>
                </c:pt>
                <c:pt idx="170">
                  <c:v>0.98213557943718344</c:v>
                </c:pt>
                <c:pt idx="171">
                  <c:v>0.98341419331639501</c:v>
                </c:pt>
                <c:pt idx="172">
                  <c:v>0.98461366521607452</c:v>
                </c:pt>
                <c:pt idx="173">
                  <c:v>0.98573788158933118</c:v>
                </c:pt>
                <c:pt idx="174">
                  <c:v>0.98679061619274377</c:v>
                </c:pt>
                <c:pt idx="175">
                  <c:v>0.98777552734495533</c:v>
                </c:pt>
                <c:pt idx="176">
                  <c:v>0.9886961557614472</c:v>
                </c:pt>
                <c:pt idx="177">
                  <c:v>0.98955592293804895</c:v>
                </c:pt>
                <c:pt idx="178">
                  <c:v>0.99035813005464168</c:v>
                </c:pt>
                <c:pt idx="179">
                  <c:v>0.99110595736966323</c:v>
                </c:pt>
                <c:pt idx="180">
                  <c:v>0.99180246407540384</c:v>
                </c:pt>
                <c:pt idx="181">
                  <c:v>0.99245058858369084</c:v>
                </c:pt>
                <c:pt idx="182">
                  <c:v>0.99305314921137566</c:v>
                </c:pt>
                <c:pt idx="183">
                  <c:v>0.99361284523505677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CD-45D2-978C-C681BD9FD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10768"/>
        <c:axId val="653109936"/>
      </c:scatterChart>
      <c:valAx>
        <c:axId val="65311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Procurement + Launch Cost [$</a:t>
                </a:r>
                <a:r>
                  <a:rPr lang="en-US" baseline="0"/>
                  <a:t> 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09936"/>
        <c:crosses val="autoZero"/>
        <c:crossBetween val="midCat"/>
      </c:valAx>
      <c:valAx>
        <c:axId val="6531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(m^3)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'Mass, Cost, Volume calcs'!$M$8</c:f>
              <c:strCache>
                <c:ptCount val="1"/>
                <c:pt idx="0">
                  <c:v>P(solar + batteries)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'Mass, Cost, Volume calcs'!$L$9:$L$209</c:f>
              <c:numCache>
                <c:formatCode>0.0</c:formatCode>
                <c:ptCount val="201"/>
                <c:pt idx="0">
                  <c:v>15</c:v>
                </c:pt>
                <c:pt idx="1">
                  <c:v>16.695223848000001</c:v>
                </c:pt>
                <c:pt idx="2">
                  <c:v>18.390447696000003</c:v>
                </c:pt>
                <c:pt idx="3">
                  <c:v>20.085671544</c:v>
                </c:pt>
                <c:pt idx="4">
                  <c:v>21.780895392000001</c:v>
                </c:pt>
                <c:pt idx="5">
                  <c:v>23.476119240000003</c:v>
                </c:pt>
                <c:pt idx="6">
                  <c:v>25.171343088</c:v>
                </c:pt>
                <c:pt idx="7">
                  <c:v>26.866566936000005</c:v>
                </c:pt>
                <c:pt idx="8">
                  <c:v>28.561790784000003</c:v>
                </c:pt>
                <c:pt idx="9">
                  <c:v>30.257014632000004</c:v>
                </c:pt>
                <c:pt idx="10">
                  <c:v>31.952238480000005</c:v>
                </c:pt>
                <c:pt idx="11">
                  <c:v>33.647462328000003</c:v>
                </c:pt>
                <c:pt idx="12">
                  <c:v>35.342686176000001</c:v>
                </c:pt>
                <c:pt idx="13">
                  <c:v>37.037910024000013</c:v>
                </c:pt>
                <c:pt idx="14">
                  <c:v>38.73313387200001</c:v>
                </c:pt>
                <c:pt idx="15">
                  <c:v>40.428357720000008</c:v>
                </c:pt>
                <c:pt idx="16">
                  <c:v>42.123581568000006</c:v>
                </c:pt>
                <c:pt idx="17">
                  <c:v>43.818805416000011</c:v>
                </c:pt>
                <c:pt idx="18">
                  <c:v>45.514029264000008</c:v>
                </c:pt>
                <c:pt idx="19">
                  <c:v>47.209253112000013</c:v>
                </c:pt>
                <c:pt idx="20">
                  <c:v>48.904476960000011</c:v>
                </c:pt>
                <c:pt idx="21">
                  <c:v>50.599700808000009</c:v>
                </c:pt>
                <c:pt idx="22">
                  <c:v>52.294924656000013</c:v>
                </c:pt>
                <c:pt idx="23">
                  <c:v>53.990148504000011</c:v>
                </c:pt>
                <c:pt idx="24">
                  <c:v>55.685372352000009</c:v>
                </c:pt>
                <c:pt idx="25">
                  <c:v>57.380596200000014</c:v>
                </c:pt>
                <c:pt idx="26">
                  <c:v>59.075820048000018</c:v>
                </c:pt>
                <c:pt idx="27">
                  <c:v>60.771043896000016</c:v>
                </c:pt>
                <c:pt idx="28">
                  <c:v>62.466267744000021</c:v>
                </c:pt>
                <c:pt idx="29">
                  <c:v>64.161491592000004</c:v>
                </c:pt>
                <c:pt idx="30">
                  <c:v>65.856715440000016</c:v>
                </c:pt>
                <c:pt idx="31">
                  <c:v>67.551939288000014</c:v>
                </c:pt>
                <c:pt idx="32">
                  <c:v>69.247163136000012</c:v>
                </c:pt>
                <c:pt idx="33">
                  <c:v>70.942386984000024</c:v>
                </c:pt>
                <c:pt idx="34">
                  <c:v>72.637610832000021</c:v>
                </c:pt>
                <c:pt idx="35">
                  <c:v>74.332834680000019</c:v>
                </c:pt>
                <c:pt idx="36">
                  <c:v>76.028058528000017</c:v>
                </c:pt>
                <c:pt idx="37">
                  <c:v>77.723282376000014</c:v>
                </c:pt>
                <c:pt idx="38">
                  <c:v>79.418506224000026</c:v>
                </c:pt>
                <c:pt idx="39">
                  <c:v>81.113730072000024</c:v>
                </c:pt>
                <c:pt idx="40">
                  <c:v>82.808953920000022</c:v>
                </c:pt>
                <c:pt idx="41">
                  <c:v>84.504177768000019</c:v>
                </c:pt>
                <c:pt idx="42">
                  <c:v>86.199401616000017</c:v>
                </c:pt>
                <c:pt idx="43">
                  <c:v>87.894625464000029</c:v>
                </c:pt>
                <c:pt idx="44">
                  <c:v>89.589849312000027</c:v>
                </c:pt>
                <c:pt idx="45">
                  <c:v>91.285073160000024</c:v>
                </c:pt>
                <c:pt idx="46">
                  <c:v>92.980297008000022</c:v>
                </c:pt>
                <c:pt idx="47">
                  <c:v>94.67552085600002</c:v>
                </c:pt>
                <c:pt idx="48">
                  <c:v>96.370744704000018</c:v>
                </c:pt>
                <c:pt idx="49">
                  <c:v>98.065968552000029</c:v>
                </c:pt>
                <c:pt idx="50">
                  <c:v>99.761192400000027</c:v>
                </c:pt>
                <c:pt idx="51">
                  <c:v>101.45641624800002</c:v>
                </c:pt>
                <c:pt idx="52">
                  <c:v>103.15164009600004</c:v>
                </c:pt>
                <c:pt idx="53">
                  <c:v>104.84686394400003</c:v>
                </c:pt>
                <c:pt idx="54">
                  <c:v>106.54208779200003</c:v>
                </c:pt>
                <c:pt idx="55">
                  <c:v>108.23731164000004</c:v>
                </c:pt>
                <c:pt idx="56">
                  <c:v>109.93253548800004</c:v>
                </c:pt>
                <c:pt idx="57">
                  <c:v>111.62775933600003</c:v>
                </c:pt>
                <c:pt idx="58">
                  <c:v>113.32298318400002</c:v>
                </c:pt>
                <c:pt idx="59">
                  <c:v>115.01820703200002</c:v>
                </c:pt>
                <c:pt idx="60">
                  <c:v>116.71343088000003</c:v>
                </c:pt>
                <c:pt idx="61">
                  <c:v>118.40865472800003</c:v>
                </c:pt>
                <c:pt idx="62">
                  <c:v>120.10387857600003</c:v>
                </c:pt>
                <c:pt idx="63">
                  <c:v>121.79910242400004</c:v>
                </c:pt>
                <c:pt idx="64">
                  <c:v>123.49432627200004</c:v>
                </c:pt>
                <c:pt idx="65">
                  <c:v>125.18955012000004</c:v>
                </c:pt>
                <c:pt idx="66">
                  <c:v>126.88477396800005</c:v>
                </c:pt>
                <c:pt idx="67">
                  <c:v>128.57999781600006</c:v>
                </c:pt>
                <c:pt idx="68">
                  <c:v>130.27522166400004</c:v>
                </c:pt>
                <c:pt idx="69">
                  <c:v>131.97044551200003</c:v>
                </c:pt>
                <c:pt idx="70">
                  <c:v>133.66566936000004</c:v>
                </c:pt>
                <c:pt idx="71">
                  <c:v>135.36089320800005</c:v>
                </c:pt>
                <c:pt idx="72">
                  <c:v>137.05611705600003</c:v>
                </c:pt>
                <c:pt idx="73">
                  <c:v>138.75134090400002</c:v>
                </c:pt>
                <c:pt idx="74">
                  <c:v>140.44656475200003</c:v>
                </c:pt>
                <c:pt idx="75">
                  <c:v>142.14178860000004</c:v>
                </c:pt>
                <c:pt idx="76">
                  <c:v>143.83701244800005</c:v>
                </c:pt>
                <c:pt idx="77">
                  <c:v>145.53223629600004</c:v>
                </c:pt>
                <c:pt idx="78">
                  <c:v>147.22746014400005</c:v>
                </c:pt>
                <c:pt idx="79">
                  <c:v>148.92268399200006</c:v>
                </c:pt>
                <c:pt idx="80">
                  <c:v>150.61790784000004</c:v>
                </c:pt>
                <c:pt idx="81">
                  <c:v>152.31313168800006</c:v>
                </c:pt>
                <c:pt idx="82">
                  <c:v>154.00835553600004</c:v>
                </c:pt>
                <c:pt idx="83">
                  <c:v>155.70357938400005</c:v>
                </c:pt>
                <c:pt idx="84">
                  <c:v>157.39880323200003</c:v>
                </c:pt>
                <c:pt idx="85">
                  <c:v>159.09402708000005</c:v>
                </c:pt>
                <c:pt idx="86">
                  <c:v>160.78925092800006</c:v>
                </c:pt>
                <c:pt idx="87">
                  <c:v>162.48447477600004</c:v>
                </c:pt>
                <c:pt idx="88">
                  <c:v>164.17969862400005</c:v>
                </c:pt>
                <c:pt idx="89">
                  <c:v>165.87492247200004</c:v>
                </c:pt>
                <c:pt idx="90">
                  <c:v>167.57014632000005</c:v>
                </c:pt>
                <c:pt idx="91">
                  <c:v>169.26537016800006</c:v>
                </c:pt>
                <c:pt idx="92">
                  <c:v>170.96059401600004</c:v>
                </c:pt>
                <c:pt idx="93">
                  <c:v>172.65581786400006</c:v>
                </c:pt>
                <c:pt idx="94">
                  <c:v>174.35104171200004</c:v>
                </c:pt>
                <c:pt idx="95">
                  <c:v>176.04626556000005</c:v>
                </c:pt>
                <c:pt idx="96">
                  <c:v>177.74148940800004</c:v>
                </c:pt>
                <c:pt idx="97">
                  <c:v>179.43671325600005</c:v>
                </c:pt>
                <c:pt idx="98">
                  <c:v>181.13193710400006</c:v>
                </c:pt>
                <c:pt idx="99">
                  <c:v>182.82716095200004</c:v>
                </c:pt>
                <c:pt idx="100">
                  <c:v>184.52238480000005</c:v>
                </c:pt>
                <c:pt idx="101">
                  <c:v>186.21760864800007</c:v>
                </c:pt>
                <c:pt idx="102">
                  <c:v>187.91283249600005</c:v>
                </c:pt>
                <c:pt idx="103">
                  <c:v>189.60805634400006</c:v>
                </c:pt>
                <c:pt idx="104">
                  <c:v>191.30328019200007</c:v>
                </c:pt>
                <c:pt idx="105">
                  <c:v>192.99850404000006</c:v>
                </c:pt>
                <c:pt idx="106">
                  <c:v>194.69372788800007</c:v>
                </c:pt>
                <c:pt idx="107">
                  <c:v>196.38895173600008</c:v>
                </c:pt>
                <c:pt idx="108">
                  <c:v>198.08417558400006</c:v>
                </c:pt>
                <c:pt idx="109">
                  <c:v>199.77939943200008</c:v>
                </c:pt>
                <c:pt idx="110">
                  <c:v>201.47462328000009</c:v>
                </c:pt>
                <c:pt idx="111">
                  <c:v>203.16984712800007</c:v>
                </c:pt>
                <c:pt idx="112">
                  <c:v>204.86507097600008</c:v>
                </c:pt>
                <c:pt idx="113">
                  <c:v>206.56029482400004</c:v>
                </c:pt>
                <c:pt idx="114">
                  <c:v>208.25551867200005</c:v>
                </c:pt>
                <c:pt idx="115">
                  <c:v>209.95074252000003</c:v>
                </c:pt>
                <c:pt idx="116">
                  <c:v>211.64596636800005</c:v>
                </c:pt>
                <c:pt idx="117">
                  <c:v>213.34119021600006</c:v>
                </c:pt>
                <c:pt idx="118">
                  <c:v>215.03641406400004</c:v>
                </c:pt>
                <c:pt idx="119">
                  <c:v>216.73163791200005</c:v>
                </c:pt>
                <c:pt idx="120">
                  <c:v>218.42686176000007</c:v>
                </c:pt>
                <c:pt idx="121">
                  <c:v>220.12208560800005</c:v>
                </c:pt>
                <c:pt idx="122">
                  <c:v>221.81730945600006</c:v>
                </c:pt>
                <c:pt idx="123">
                  <c:v>223.51253330400007</c:v>
                </c:pt>
                <c:pt idx="124">
                  <c:v>225.20775715200006</c:v>
                </c:pt>
                <c:pt idx="125">
                  <c:v>226.90298100000007</c:v>
                </c:pt>
                <c:pt idx="126">
                  <c:v>228.59820484800008</c:v>
                </c:pt>
                <c:pt idx="127">
                  <c:v>230.29342869600006</c:v>
                </c:pt>
                <c:pt idx="128">
                  <c:v>231.98865254400008</c:v>
                </c:pt>
                <c:pt idx="129">
                  <c:v>233.68387639200009</c:v>
                </c:pt>
                <c:pt idx="130">
                  <c:v>235.37910024000007</c:v>
                </c:pt>
                <c:pt idx="131">
                  <c:v>237.07432408800008</c:v>
                </c:pt>
                <c:pt idx="132">
                  <c:v>238.76954793600009</c:v>
                </c:pt>
                <c:pt idx="133">
                  <c:v>240.46477178400008</c:v>
                </c:pt>
                <c:pt idx="134">
                  <c:v>242.15999563200009</c:v>
                </c:pt>
                <c:pt idx="135">
                  <c:v>243.8552194800001</c:v>
                </c:pt>
                <c:pt idx="136">
                  <c:v>245.55044332800009</c:v>
                </c:pt>
                <c:pt idx="137">
                  <c:v>247.2456671760001</c:v>
                </c:pt>
                <c:pt idx="138">
                  <c:v>248.94089102400005</c:v>
                </c:pt>
                <c:pt idx="139">
                  <c:v>250.63611487200006</c:v>
                </c:pt>
                <c:pt idx="140">
                  <c:v>252.33133872000005</c:v>
                </c:pt>
                <c:pt idx="141">
                  <c:v>254.02656256800006</c:v>
                </c:pt>
                <c:pt idx="142">
                  <c:v>255.72178641600007</c:v>
                </c:pt>
                <c:pt idx="143">
                  <c:v>257.41701026400006</c:v>
                </c:pt>
                <c:pt idx="144">
                  <c:v>259.11223411200007</c:v>
                </c:pt>
                <c:pt idx="145">
                  <c:v>260.80745796000008</c:v>
                </c:pt>
                <c:pt idx="146">
                  <c:v>262.50268180800003</c:v>
                </c:pt>
                <c:pt idx="147">
                  <c:v>264.1979056560001</c:v>
                </c:pt>
                <c:pt idx="148">
                  <c:v>265.89312950400006</c:v>
                </c:pt>
                <c:pt idx="149">
                  <c:v>267.58835335200007</c:v>
                </c:pt>
                <c:pt idx="150">
                  <c:v>269.28357720000008</c:v>
                </c:pt>
                <c:pt idx="151">
                  <c:v>270.97880104800009</c:v>
                </c:pt>
                <c:pt idx="152">
                  <c:v>272.67402489600011</c:v>
                </c:pt>
                <c:pt idx="153">
                  <c:v>274.36924874400006</c:v>
                </c:pt>
                <c:pt idx="154">
                  <c:v>276.06447259200007</c:v>
                </c:pt>
                <c:pt idx="155">
                  <c:v>277.75969644000008</c:v>
                </c:pt>
                <c:pt idx="156">
                  <c:v>279.4549202880001</c:v>
                </c:pt>
                <c:pt idx="157">
                  <c:v>281.15014413600011</c:v>
                </c:pt>
                <c:pt idx="158">
                  <c:v>282.84536798400012</c:v>
                </c:pt>
                <c:pt idx="159">
                  <c:v>284.54059183200008</c:v>
                </c:pt>
                <c:pt idx="160">
                  <c:v>286.23581568000009</c:v>
                </c:pt>
                <c:pt idx="161">
                  <c:v>287.9310395280001</c:v>
                </c:pt>
                <c:pt idx="162">
                  <c:v>289.62626337600011</c:v>
                </c:pt>
                <c:pt idx="163">
                  <c:v>291.32148722400007</c:v>
                </c:pt>
                <c:pt idx="164">
                  <c:v>293.01671107200008</c:v>
                </c:pt>
                <c:pt idx="165">
                  <c:v>294.71193492000009</c:v>
                </c:pt>
                <c:pt idx="166">
                  <c:v>296.4071587680001</c:v>
                </c:pt>
                <c:pt idx="167">
                  <c:v>298.10238261600006</c:v>
                </c:pt>
                <c:pt idx="168">
                  <c:v>299.79760646400007</c:v>
                </c:pt>
                <c:pt idx="169">
                  <c:v>301.49283031200008</c:v>
                </c:pt>
                <c:pt idx="170">
                  <c:v>303.18805416000009</c:v>
                </c:pt>
                <c:pt idx="171">
                  <c:v>304.8832780080001</c:v>
                </c:pt>
                <c:pt idx="172">
                  <c:v>306.57850185600012</c:v>
                </c:pt>
                <c:pt idx="173">
                  <c:v>308.27372570400007</c:v>
                </c:pt>
                <c:pt idx="174">
                  <c:v>309.96894955200008</c:v>
                </c:pt>
                <c:pt idx="175">
                  <c:v>311.6641734000001</c:v>
                </c:pt>
                <c:pt idx="176">
                  <c:v>313.35939724800011</c:v>
                </c:pt>
                <c:pt idx="177">
                  <c:v>315.05462109600012</c:v>
                </c:pt>
                <c:pt idx="178">
                  <c:v>316.74984494400007</c:v>
                </c:pt>
                <c:pt idx="179">
                  <c:v>318.44506879200009</c:v>
                </c:pt>
                <c:pt idx="180">
                  <c:v>320.1402926400001</c:v>
                </c:pt>
                <c:pt idx="181">
                  <c:v>321.83551648800011</c:v>
                </c:pt>
                <c:pt idx="182">
                  <c:v>323.53074033600012</c:v>
                </c:pt>
                <c:pt idx="183">
                  <c:v>325.22596418400013</c:v>
                </c:pt>
                <c:pt idx="184">
                  <c:v>326.92118803200009</c:v>
                </c:pt>
                <c:pt idx="185">
                  <c:v>328.6164118800001</c:v>
                </c:pt>
                <c:pt idx="186">
                  <c:v>330.31163572800011</c:v>
                </c:pt>
                <c:pt idx="187">
                  <c:v>332.00685957600012</c:v>
                </c:pt>
                <c:pt idx="188">
                  <c:v>333.70208342400008</c:v>
                </c:pt>
                <c:pt idx="189">
                  <c:v>335.39730727200009</c:v>
                </c:pt>
                <c:pt idx="190">
                  <c:v>337.0925311200001</c:v>
                </c:pt>
                <c:pt idx="191">
                  <c:v>338.78775496800012</c:v>
                </c:pt>
                <c:pt idx="192">
                  <c:v>340.48297881600007</c:v>
                </c:pt>
                <c:pt idx="193">
                  <c:v>342.17820266400008</c:v>
                </c:pt>
                <c:pt idx="194">
                  <c:v>343.87342651200009</c:v>
                </c:pt>
                <c:pt idx="195">
                  <c:v>345.56865036000011</c:v>
                </c:pt>
                <c:pt idx="196">
                  <c:v>347.26387420800012</c:v>
                </c:pt>
                <c:pt idx="197">
                  <c:v>348.95909805600013</c:v>
                </c:pt>
                <c:pt idx="198">
                  <c:v>350.65432190400008</c:v>
                </c:pt>
                <c:pt idx="199">
                  <c:v>352.3495457520001</c:v>
                </c:pt>
                <c:pt idx="200">
                  <c:v>354.04476960000011</c:v>
                </c:pt>
              </c:numCache>
            </c:numRef>
          </c:xVal>
          <c:yVal>
            <c:numRef>
              <c:f>'Mass, Cost, Volume calcs'!$M$9:$M$209</c:f>
              <c:numCache>
                <c:formatCode>General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9.7776514766080812E-3</c:v>
                </c:pt>
                <c:pt idx="172">
                  <c:v>1.5745405075013007E-2</c:v>
                </c:pt>
                <c:pt idx="173">
                  <c:v>2.4599834850752123E-2</c:v>
                </c:pt>
                <c:pt idx="174">
                  <c:v>3.7301325870105671E-2</c:v>
                </c:pt>
                <c:pt idx="175">
                  <c:v>5.4916756159347199E-2</c:v>
                </c:pt>
                <c:pt idx="176">
                  <c:v>7.8536560470789607E-2</c:v>
                </c:pt>
                <c:pt idx="177">
                  <c:v>0.10915646721137851</c:v>
                </c:pt>
                <c:pt idx="178">
                  <c:v>0.14753390687675097</c:v>
                </c:pt>
                <c:pt idx="179">
                  <c:v>0.19403816586682984</c:v>
                </c:pt>
                <c:pt idx="180">
                  <c:v>0.24852029654305935</c:v>
                </c:pt>
                <c:pt idx="181">
                  <c:v>0.31023094137678886</c:v>
                </c:pt>
                <c:pt idx="182">
                  <c:v>0.37780978389961994</c:v>
                </c:pt>
                <c:pt idx="183">
                  <c:v>0.44935919930242429</c:v>
                </c:pt>
                <c:pt idx="184">
                  <c:v>0.52259882474851249</c:v>
                </c:pt>
                <c:pt idx="185">
                  <c:v>0.59508093468139511</c:v>
                </c:pt>
                <c:pt idx="186">
                  <c:v>0.66443313198635356</c:v>
                </c:pt>
                <c:pt idx="187">
                  <c:v>0.72858869252184066</c:v>
                </c:pt>
                <c:pt idx="188">
                  <c:v>0.78596770255926707</c:v>
                </c:pt>
                <c:pt idx="189">
                  <c:v>0.83558309737742564</c:v>
                </c:pt>
                <c:pt idx="190">
                  <c:v>0.87706173516532626</c:v>
                </c:pt>
                <c:pt idx="191">
                  <c:v>0.91058737897645503</c:v>
                </c:pt>
                <c:pt idx="192">
                  <c:v>0.93678575348984627</c:v>
                </c:pt>
                <c:pt idx="193">
                  <c:v>0.95657895789264424</c:v>
                </c:pt>
                <c:pt idx="194">
                  <c:v>0.97103676338624434</c:v>
                </c:pt>
                <c:pt idx="195">
                  <c:v>0.98124693652911155</c:v>
                </c:pt>
                <c:pt idx="196">
                  <c:v>0.98821814786401585</c:v>
                </c:pt>
                <c:pt idx="197">
                  <c:v>0.99281994797747419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23-483D-9DBE-B1F5FDBFF52C}"/>
            </c:ext>
          </c:extLst>
        </c:ser>
        <c:ser>
          <c:idx val="1"/>
          <c:order val="1"/>
          <c:tx>
            <c:strRef>
              <c:f>'Mass, Cost, Volume calcs'!$N$8</c:f>
              <c:strCache>
                <c:ptCount val="1"/>
                <c:pt idx="0">
                  <c:v>P(nuclear)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'Mass, Cost, Volume calcs'!$L$9:$L$209</c:f>
              <c:numCache>
                <c:formatCode>0.0</c:formatCode>
                <c:ptCount val="201"/>
                <c:pt idx="0">
                  <c:v>15</c:v>
                </c:pt>
                <c:pt idx="1">
                  <c:v>16.695223848000001</c:v>
                </c:pt>
                <c:pt idx="2">
                  <c:v>18.390447696000003</c:v>
                </c:pt>
                <c:pt idx="3">
                  <c:v>20.085671544</c:v>
                </c:pt>
                <c:pt idx="4">
                  <c:v>21.780895392000001</c:v>
                </c:pt>
                <c:pt idx="5">
                  <c:v>23.476119240000003</c:v>
                </c:pt>
                <c:pt idx="6">
                  <c:v>25.171343088</c:v>
                </c:pt>
                <c:pt idx="7">
                  <c:v>26.866566936000005</c:v>
                </c:pt>
                <c:pt idx="8">
                  <c:v>28.561790784000003</c:v>
                </c:pt>
                <c:pt idx="9">
                  <c:v>30.257014632000004</c:v>
                </c:pt>
                <c:pt idx="10">
                  <c:v>31.952238480000005</c:v>
                </c:pt>
                <c:pt idx="11">
                  <c:v>33.647462328000003</c:v>
                </c:pt>
                <c:pt idx="12">
                  <c:v>35.342686176000001</c:v>
                </c:pt>
                <c:pt idx="13">
                  <c:v>37.037910024000013</c:v>
                </c:pt>
                <c:pt idx="14">
                  <c:v>38.73313387200001</c:v>
                </c:pt>
                <c:pt idx="15">
                  <c:v>40.428357720000008</c:v>
                </c:pt>
                <c:pt idx="16">
                  <c:v>42.123581568000006</c:v>
                </c:pt>
                <c:pt idx="17">
                  <c:v>43.818805416000011</c:v>
                </c:pt>
                <c:pt idx="18">
                  <c:v>45.514029264000008</c:v>
                </c:pt>
                <c:pt idx="19">
                  <c:v>47.209253112000013</c:v>
                </c:pt>
                <c:pt idx="20">
                  <c:v>48.904476960000011</c:v>
                </c:pt>
                <c:pt idx="21">
                  <c:v>50.599700808000009</c:v>
                </c:pt>
                <c:pt idx="22">
                  <c:v>52.294924656000013</c:v>
                </c:pt>
                <c:pt idx="23">
                  <c:v>53.990148504000011</c:v>
                </c:pt>
                <c:pt idx="24">
                  <c:v>55.685372352000009</c:v>
                </c:pt>
                <c:pt idx="25">
                  <c:v>57.380596200000014</c:v>
                </c:pt>
                <c:pt idx="26">
                  <c:v>59.075820048000018</c:v>
                </c:pt>
                <c:pt idx="27">
                  <c:v>60.771043896000016</c:v>
                </c:pt>
                <c:pt idx="28">
                  <c:v>62.466267744000021</c:v>
                </c:pt>
                <c:pt idx="29">
                  <c:v>64.161491592000004</c:v>
                </c:pt>
                <c:pt idx="30">
                  <c:v>65.856715440000016</c:v>
                </c:pt>
                <c:pt idx="31">
                  <c:v>67.551939288000014</c:v>
                </c:pt>
                <c:pt idx="32">
                  <c:v>69.247163136000012</c:v>
                </c:pt>
                <c:pt idx="33">
                  <c:v>70.942386984000024</c:v>
                </c:pt>
                <c:pt idx="34">
                  <c:v>72.637610832000021</c:v>
                </c:pt>
                <c:pt idx="35">
                  <c:v>74.332834680000019</c:v>
                </c:pt>
                <c:pt idx="36">
                  <c:v>76.028058528000017</c:v>
                </c:pt>
                <c:pt idx="37">
                  <c:v>77.723282376000014</c:v>
                </c:pt>
                <c:pt idx="38">
                  <c:v>79.418506224000026</c:v>
                </c:pt>
                <c:pt idx="39">
                  <c:v>81.113730072000024</c:v>
                </c:pt>
                <c:pt idx="40">
                  <c:v>82.808953920000022</c:v>
                </c:pt>
                <c:pt idx="41">
                  <c:v>84.504177768000019</c:v>
                </c:pt>
                <c:pt idx="42">
                  <c:v>86.199401616000017</c:v>
                </c:pt>
                <c:pt idx="43">
                  <c:v>87.894625464000029</c:v>
                </c:pt>
                <c:pt idx="44">
                  <c:v>89.589849312000027</c:v>
                </c:pt>
                <c:pt idx="45">
                  <c:v>91.285073160000024</c:v>
                </c:pt>
                <c:pt idx="46">
                  <c:v>92.980297008000022</c:v>
                </c:pt>
                <c:pt idx="47">
                  <c:v>94.67552085600002</c:v>
                </c:pt>
                <c:pt idx="48">
                  <c:v>96.370744704000018</c:v>
                </c:pt>
                <c:pt idx="49">
                  <c:v>98.065968552000029</c:v>
                </c:pt>
                <c:pt idx="50">
                  <c:v>99.761192400000027</c:v>
                </c:pt>
                <c:pt idx="51">
                  <c:v>101.45641624800002</c:v>
                </c:pt>
                <c:pt idx="52">
                  <c:v>103.15164009600004</c:v>
                </c:pt>
                <c:pt idx="53">
                  <c:v>104.84686394400003</c:v>
                </c:pt>
                <c:pt idx="54">
                  <c:v>106.54208779200003</c:v>
                </c:pt>
                <c:pt idx="55">
                  <c:v>108.23731164000004</c:v>
                </c:pt>
                <c:pt idx="56">
                  <c:v>109.93253548800004</c:v>
                </c:pt>
                <c:pt idx="57">
                  <c:v>111.62775933600003</c:v>
                </c:pt>
                <c:pt idx="58">
                  <c:v>113.32298318400002</c:v>
                </c:pt>
                <c:pt idx="59">
                  <c:v>115.01820703200002</c:v>
                </c:pt>
                <c:pt idx="60">
                  <c:v>116.71343088000003</c:v>
                </c:pt>
                <c:pt idx="61">
                  <c:v>118.40865472800003</c:v>
                </c:pt>
                <c:pt idx="62">
                  <c:v>120.10387857600003</c:v>
                </c:pt>
                <c:pt idx="63">
                  <c:v>121.79910242400004</c:v>
                </c:pt>
                <c:pt idx="64">
                  <c:v>123.49432627200004</c:v>
                </c:pt>
                <c:pt idx="65">
                  <c:v>125.18955012000004</c:v>
                </c:pt>
                <c:pt idx="66">
                  <c:v>126.88477396800005</c:v>
                </c:pt>
                <c:pt idx="67">
                  <c:v>128.57999781600006</c:v>
                </c:pt>
                <c:pt idx="68">
                  <c:v>130.27522166400004</c:v>
                </c:pt>
                <c:pt idx="69">
                  <c:v>131.97044551200003</c:v>
                </c:pt>
                <c:pt idx="70">
                  <c:v>133.66566936000004</c:v>
                </c:pt>
                <c:pt idx="71">
                  <c:v>135.36089320800005</c:v>
                </c:pt>
                <c:pt idx="72">
                  <c:v>137.05611705600003</c:v>
                </c:pt>
                <c:pt idx="73">
                  <c:v>138.75134090400002</c:v>
                </c:pt>
                <c:pt idx="74">
                  <c:v>140.44656475200003</c:v>
                </c:pt>
                <c:pt idx="75">
                  <c:v>142.14178860000004</c:v>
                </c:pt>
                <c:pt idx="76">
                  <c:v>143.83701244800005</c:v>
                </c:pt>
                <c:pt idx="77">
                  <c:v>145.53223629600004</c:v>
                </c:pt>
                <c:pt idx="78">
                  <c:v>147.22746014400005</c:v>
                </c:pt>
                <c:pt idx="79">
                  <c:v>148.92268399200006</c:v>
                </c:pt>
                <c:pt idx="80">
                  <c:v>150.61790784000004</c:v>
                </c:pt>
                <c:pt idx="81">
                  <c:v>152.31313168800006</c:v>
                </c:pt>
                <c:pt idx="82">
                  <c:v>154.00835553600004</c:v>
                </c:pt>
                <c:pt idx="83">
                  <c:v>155.70357938400005</c:v>
                </c:pt>
                <c:pt idx="84">
                  <c:v>157.39880323200003</c:v>
                </c:pt>
                <c:pt idx="85">
                  <c:v>159.09402708000005</c:v>
                </c:pt>
                <c:pt idx="86">
                  <c:v>160.78925092800006</c:v>
                </c:pt>
                <c:pt idx="87">
                  <c:v>162.48447477600004</c:v>
                </c:pt>
                <c:pt idx="88">
                  <c:v>164.17969862400005</c:v>
                </c:pt>
                <c:pt idx="89">
                  <c:v>165.87492247200004</c:v>
                </c:pt>
                <c:pt idx="90">
                  <c:v>167.57014632000005</c:v>
                </c:pt>
                <c:pt idx="91">
                  <c:v>169.26537016800006</c:v>
                </c:pt>
                <c:pt idx="92">
                  <c:v>170.96059401600004</c:v>
                </c:pt>
                <c:pt idx="93">
                  <c:v>172.65581786400006</c:v>
                </c:pt>
                <c:pt idx="94">
                  <c:v>174.35104171200004</c:v>
                </c:pt>
                <c:pt idx="95">
                  <c:v>176.04626556000005</c:v>
                </c:pt>
                <c:pt idx="96">
                  <c:v>177.74148940800004</c:v>
                </c:pt>
                <c:pt idx="97">
                  <c:v>179.43671325600005</c:v>
                </c:pt>
                <c:pt idx="98">
                  <c:v>181.13193710400006</c:v>
                </c:pt>
                <c:pt idx="99">
                  <c:v>182.82716095200004</c:v>
                </c:pt>
                <c:pt idx="100">
                  <c:v>184.52238480000005</c:v>
                </c:pt>
                <c:pt idx="101">
                  <c:v>186.21760864800007</c:v>
                </c:pt>
                <c:pt idx="102">
                  <c:v>187.91283249600005</c:v>
                </c:pt>
                <c:pt idx="103">
                  <c:v>189.60805634400006</c:v>
                </c:pt>
                <c:pt idx="104">
                  <c:v>191.30328019200007</c:v>
                </c:pt>
                <c:pt idx="105">
                  <c:v>192.99850404000006</c:v>
                </c:pt>
                <c:pt idx="106">
                  <c:v>194.69372788800007</c:v>
                </c:pt>
                <c:pt idx="107">
                  <c:v>196.38895173600008</c:v>
                </c:pt>
                <c:pt idx="108">
                  <c:v>198.08417558400006</c:v>
                </c:pt>
                <c:pt idx="109">
                  <c:v>199.77939943200008</c:v>
                </c:pt>
                <c:pt idx="110">
                  <c:v>201.47462328000009</c:v>
                </c:pt>
                <c:pt idx="111">
                  <c:v>203.16984712800007</c:v>
                </c:pt>
                <c:pt idx="112">
                  <c:v>204.86507097600008</c:v>
                </c:pt>
                <c:pt idx="113">
                  <c:v>206.56029482400004</c:v>
                </c:pt>
                <c:pt idx="114">
                  <c:v>208.25551867200005</c:v>
                </c:pt>
                <c:pt idx="115">
                  <c:v>209.95074252000003</c:v>
                </c:pt>
                <c:pt idx="116">
                  <c:v>211.64596636800005</c:v>
                </c:pt>
                <c:pt idx="117">
                  <c:v>213.34119021600006</c:v>
                </c:pt>
                <c:pt idx="118">
                  <c:v>215.03641406400004</c:v>
                </c:pt>
                <c:pt idx="119">
                  <c:v>216.73163791200005</c:v>
                </c:pt>
                <c:pt idx="120">
                  <c:v>218.42686176000007</c:v>
                </c:pt>
                <c:pt idx="121">
                  <c:v>220.12208560800005</c:v>
                </c:pt>
                <c:pt idx="122">
                  <c:v>221.81730945600006</c:v>
                </c:pt>
                <c:pt idx="123">
                  <c:v>223.51253330400007</c:v>
                </c:pt>
                <c:pt idx="124">
                  <c:v>225.20775715200006</c:v>
                </c:pt>
                <c:pt idx="125">
                  <c:v>226.90298100000007</c:v>
                </c:pt>
                <c:pt idx="126">
                  <c:v>228.59820484800008</c:v>
                </c:pt>
                <c:pt idx="127">
                  <c:v>230.29342869600006</c:v>
                </c:pt>
                <c:pt idx="128">
                  <c:v>231.98865254400008</c:v>
                </c:pt>
                <c:pt idx="129">
                  <c:v>233.68387639200009</c:v>
                </c:pt>
                <c:pt idx="130">
                  <c:v>235.37910024000007</c:v>
                </c:pt>
                <c:pt idx="131">
                  <c:v>237.07432408800008</c:v>
                </c:pt>
                <c:pt idx="132">
                  <c:v>238.76954793600009</c:v>
                </c:pt>
                <c:pt idx="133">
                  <c:v>240.46477178400008</c:v>
                </c:pt>
                <c:pt idx="134">
                  <c:v>242.15999563200009</c:v>
                </c:pt>
                <c:pt idx="135">
                  <c:v>243.8552194800001</c:v>
                </c:pt>
                <c:pt idx="136">
                  <c:v>245.55044332800009</c:v>
                </c:pt>
                <c:pt idx="137">
                  <c:v>247.2456671760001</c:v>
                </c:pt>
                <c:pt idx="138">
                  <c:v>248.94089102400005</c:v>
                </c:pt>
                <c:pt idx="139">
                  <c:v>250.63611487200006</c:v>
                </c:pt>
                <c:pt idx="140">
                  <c:v>252.33133872000005</c:v>
                </c:pt>
                <c:pt idx="141">
                  <c:v>254.02656256800006</c:v>
                </c:pt>
                <c:pt idx="142">
                  <c:v>255.72178641600007</c:v>
                </c:pt>
                <c:pt idx="143">
                  <c:v>257.41701026400006</c:v>
                </c:pt>
                <c:pt idx="144">
                  <c:v>259.11223411200007</c:v>
                </c:pt>
                <c:pt idx="145">
                  <c:v>260.80745796000008</c:v>
                </c:pt>
                <c:pt idx="146">
                  <c:v>262.50268180800003</c:v>
                </c:pt>
                <c:pt idx="147">
                  <c:v>264.1979056560001</c:v>
                </c:pt>
                <c:pt idx="148">
                  <c:v>265.89312950400006</c:v>
                </c:pt>
                <c:pt idx="149">
                  <c:v>267.58835335200007</c:v>
                </c:pt>
                <c:pt idx="150">
                  <c:v>269.28357720000008</c:v>
                </c:pt>
                <c:pt idx="151">
                  <c:v>270.97880104800009</c:v>
                </c:pt>
                <c:pt idx="152">
                  <c:v>272.67402489600011</c:v>
                </c:pt>
                <c:pt idx="153">
                  <c:v>274.36924874400006</c:v>
                </c:pt>
                <c:pt idx="154">
                  <c:v>276.06447259200007</c:v>
                </c:pt>
                <c:pt idx="155">
                  <c:v>277.75969644000008</c:v>
                </c:pt>
                <c:pt idx="156">
                  <c:v>279.4549202880001</c:v>
                </c:pt>
                <c:pt idx="157">
                  <c:v>281.15014413600011</c:v>
                </c:pt>
                <c:pt idx="158">
                  <c:v>282.84536798400012</c:v>
                </c:pt>
                <c:pt idx="159">
                  <c:v>284.54059183200008</c:v>
                </c:pt>
                <c:pt idx="160">
                  <c:v>286.23581568000009</c:v>
                </c:pt>
                <c:pt idx="161">
                  <c:v>287.9310395280001</c:v>
                </c:pt>
                <c:pt idx="162">
                  <c:v>289.62626337600011</c:v>
                </c:pt>
                <c:pt idx="163">
                  <c:v>291.32148722400007</c:v>
                </c:pt>
                <c:pt idx="164">
                  <c:v>293.01671107200008</c:v>
                </c:pt>
                <c:pt idx="165">
                  <c:v>294.71193492000009</c:v>
                </c:pt>
                <c:pt idx="166">
                  <c:v>296.4071587680001</c:v>
                </c:pt>
                <c:pt idx="167">
                  <c:v>298.10238261600006</c:v>
                </c:pt>
                <c:pt idx="168">
                  <c:v>299.79760646400007</c:v>
                </c:pt>
                <c:pt idx="169">
                  <c:v>301.49283031200008</c:v>
                </c:pt>
                <c:pt idx="170">
                  <c:v>303.18805416000009</c:v>
                </c:pt>
                <c:pt idx="171">
                  <c:v>304.8832780080001</c:v>
                </c:pt>
                <c:pt idx="172">
                  <c:v>306.57850185600012</c:v>
                </c:pt>
                <c:pt idx="173">
                  <c:v>308.27372570400007</c:v>
                </c:pt>
                <c:pt idx="174">
                  <c:v>309.96894955200008</c:v>
                </c:pt>
                <c:pt idx="175">
                  <c:v>311.6641734000001</c:v>
                </c:pt>
                <c:pt idx="176">
                  <c:v>313.35939724800011</c:v>
                </c:pt>
                <c:pt idx="177">
                  <c:v>315.05462109600012</c:v>
                </c:pt>
                <c:pt idx="178">
                  <c:v>316.74984494400007</c:v>
                </c:pt>
                <c:pt idx="179">
                  <c:v>318.44506879200009</c:v>
                </c:pt>
                <c:pt idx="180">
                  <c:v>320.1402926400001</c:v>
                </c:pt>
                <c:pt idx="181">
                  <c:v>321.83551648800011</c:v>
                </c:pt>
                <c:pt idx="182">
                  <c:v>323.53074033600012</c:v>
                </c:pt>
                <c:pt idx="183">
                  <c:v>325.22596418400013</c:v>
                </c:pt>
                <c:pt idx="184">
                  <c:v>326.92118803200009</c:v>
                </c:pt>
                <c:pt idx="185">
                  <c:v>328.6164118800001</c:v>
                </c:pt>
                <c:pt idx="186">
                  <c:v>330.31163572800011</c:v>
                </c:pt>
                <c:pt idx="187">
                  <c:v>332.00685957600012</c:v>
                </c:pt>
                <c:pt idx="188">
                  <c:v>333.70208342400008</c:v>
                </c:pt>
                <c:pt idx="189">
                  <c:v>335.39730727200009</c:v>
                </c:pt>
                <c:pt idx="190">
                  <c:v>337.0925311200001</c:v>
                </c:pt>
                <c:pt idx="191">
                  <c:v>338.78775496800012</c:v>
                </c:pt>
                <c:pt idx="192">
                  <c:v>340.48297881600007</c:v>
                </c:pt>
                <c:pt idx="193">
                  <c:v>342.17820266400008</c:v>
                </c:pt>
                <c:pt idx="194">
                  <c:v>343.87342651200009</c:v>
                </c:pt>
                <c:pt idx="195">
                  <c:v>345.56865036000011</c:v>
                </c:pt>
                <c:pt idx="196">
                  <c:v>347.26387420800012</c:v>
                </c:pt>
                <c:pt idx="197">
                  <c:v>348.95909805600013</c:v>
                </c:pt>
                <c:pt idx="198">
                  <c:v>350.65432190400008</c:v>
                </c:pt>
                <c:pt idx="199">
                  <c:v>352.3495457520001</c:v>
                </c:pt>
                <c:pt idx="200">
                  <c:v>354.04476960000011</c:v>
                </c:pt>
              </c:numCache>
            </c:numRef>
          </c:xVal>
          <c:yVal>
            <c:numRef>
              <c:f>'Mass, Cost, Volume calcs'!$N$9:$N$209</c:f>
              <c:numCache>
                <c:formatCode>General</c:formatCode>
                <c:ptCount val="201"/>
                <c:pt idx="0">
                  <c:v>#N/A</c:v>
                </c:pt>
                <c:pt idx="1">
                  <c:v>#N/A</c:v>
                </c:pt>
                <c:pt idx="2">
                  <c:v>1.0118878714422979E-2</c:v>
                </c:pt>
                <c:pt idx="3">
                  <c:v>2.3691216935450253E-2</c:v>
                </c:pt>
                <c:pt idx="4">
                  <c:v>5.0106599220509043E-2</c:v>
                </c:pt>
                <c:pt idx="5">
                  <c:v>9.5984540966260259E-2</c:v>
                </c:pt>
                <c:pt idx="6">
                  <c:v>0.16708930589199744</c:v>
                </c:pt>
                <c:pt idx="7">
                  <c:v>0.26543234043943426</c:v>
                </c:pt>
                <c:pt idx="8">
                  <c:v>0.38681045580426593</c:v>
                </c:pt>
                <c:pt idx="9">
                  <c:v>0.52049777353601945</c:v>
                </c:pt>
                <c:pt idx="10">
                  <c:v>0.65189723768605656</c:v>
                </c:pt>
                <c:pt idx="11">
                  <c:v>0.7671497625427155</c:v>
                </c:pt>
                <c:pt idx="12">
                  <c:v>0.85736087824321605</c:v>
                </c:pt>
                <c:pt idx="13">
                  <c:v>0.9203725604543207</c:v>
                </c:pt>
                <c:pt idx="14">
                  <c:v>0.95964895013266116</c:v>
                </c:pt>
                <c:pt idx="15">
                  <c:v>0.98149580711629691</c:v>
                </c:pt>
                <c:pt idx="16">
                  <c:v>0.99233982338191884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23-483D-9DBE-B1F5FDBFF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71712"/>
        <c:axId val="327504992"/>
      </c:scatterChart>
      <c:valAx>
        <c:axId val="3246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System</a:t>
                </a:r>
                <a:r>
                  <a:rPr lang="en-US" baseline="0"/>
                  <a:t> Volume [m^3]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04992"/>
        <c:crosses val="autoZero"/>
        <c:crossBetween val="midCat"/>
      </c:valAx>
      <c:valAx>
        <c:axId val="3275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7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9523</xdr:rowOff>
    </xdr:from>
    <xdr:to>
      <xdr:col>19</xdr:col>
      <xdr:colOff>304800</xdr:colOff>
      <xdr:row>23</xdr:row>
      <xdr:rowOff>66673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22150-E5BB-4485-854A-E5979C0F5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24</xdr:row>
      <xdr:rowOff>0</xdr:rowOff>
    </xdr:from>
    <xdr:to>
      <xdr:col>19</xdr:col>
      <xdr:colOff>314325</xdr:colOff>
      <xdr:row>45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E2560-7C28-4ECE-AC6F-30E89F83B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9523</xdr:colOff>
      <xdr:row>47</xdr:row>
      <xdr:rowOff>9525</xdr:rowOff>
    </xdr:from>
    <xdr:to>
      <xdr:col>19</xdr:col>
      <xdr:colOff>314323</xdr:colOff>
      <xdr:row>68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193384-5627-48EB-A370-52E2AAC56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67235-D4A7-44FA-AE48-EA5664069CF1}">
  <dimension ref="B3:D32"/>
  <sheetViews>
    <sheetView showGridLines="0" tabSelected="1" workbookViewId="0">
      <selection activeCell="E36" sqref="E36"/>
    </sheetView>
  </sheetViews>
  <sheetFormatPr defaultRowHeight="15" x14ac:dyDescent="0.25"/>
  <cols>
    <col min="2" max="2" width="27.28515625" bestFit="1" customWidth="1"/>
    <col min="3" max="3" width="14.5703125" bestFit="1" customWidth="1"/>
    <col min="4" max="4" width="12.7109375" bestFit="1" customWidth="1"/>
  </cols>
  <sheetData>
    <row r="3" spans="2:4" ht="20.25" thickBot="1" x14ac:dyDescent="0.35">
      <c r="B3" s="33" t="s">
        <v>4</v>
      </c>
      <c r="C3" s="33"/>
      <c r="D3" s="33"/>
    </row>
    <row r="4" spans="2:4" x14ac:dyDescent="0.25">
      <c r="B4" s="5" t="s">
        <v>0</v>
      </c>
      <c r="C4" s="6">
        <v>200</v>
      </c>
      <c r="D4" s="7" t="s">
        <v>1</v>
      </c>
    </row>
    <row r="5" spans="2:4" x14ac:dyDescent="0.25">
      <c r="B5" s="8" t="s">
        <v>2</v>
      </c>
      <c r="C5" s="9">
        <v>5</v>
      </c>
      <c r="D5" s="10" t="s">
        <v>3</v>
      </c>
    </row>
    <row r="6" spans="2:4" x14ac:dyDescent="0.25">
      <c r="B6" s="11"/>
      <c r="C6" s="9"/>
      <c r="D6" s="10"/>
    </row>
    <row r="7" spans="2:4" x14ac:dyDescent="0.25">
      <c r="B7" s="8" t="s">
        <v>11</v>
      </c>
      <c r="C7" s="9">
        <v>168</v>
      </c>
      <c r="D7" s="10" t="s">
        <v>10</v>
      </c>
    </row>
    <row r="8" spans="2:4" x14ac:dyDescent="0.25">
      <c r="B8" s="8" t="s">
        <v>12</v>
      </c>
      <c r="C8" s="9">
        <v>225</v>
      </c>
      <c r="D8" s="10" t="s">
        <v>10</v>
      </c>
    </row>
    <row r="9" spans="2:4" x14ac:dyDescent="0.25">
      <c r="B9" s="8" t="s">
        <v>13</v>
      </c>
      <c r="C9" s="9">
        <v>275</v>
      </c>
      <c r="D9" s="10" t="s">
        <v>10</v>
      </c>
    </row>
    <row r="10" spans="2:4" x14ac:dyDescent="0.25">
      <c r="B10" s="8" t="s">
        <v>33</v>
      </c>
      <c r="C10" s="12">
        <v>2750</v>
      </c>
      <c r="D10" s="10" t="s">
        <v>36</v>
      </c>
    </row>
    <row r="11" spans="2:4" x14ac:dyDescent="0.25">
      <c r="B11" s="8" t="s">
        <v>34</v>
      </c>
      <c r="C11" s="12">
        <v>4500</v>
      </c>
      <c r="D11" s="10" t="s">
        <v>36</v>
      </c>
    </row>
    <row r="12" spans="2:4" x14ac:dyDescent="0.25">
      <c r="B12" s="8" t="s">
        <v>35</v>
      </c>
      <c r="C12" s="12">
        <v>8000</v>
      </c>
      <c r="D12" s="10" t="s">
        <v>36</v>
      </c>
    </row>
    <row r="13" spans="2:4" x14ac:dyDescent="0.25">
      <c r="B13" s="8"/>
      <c r="C13" s="12"/>
      <c r="D13" s="10"/>
    </row>
    <row r="14" spans="2:4" x14ac:dyDescent="0.25">
      <c r="B14" s="11"/>
      <c r="C14" s="9"/>
      <c r="D14" s="10"/>
    </row>
    <row r="15" spans="2:4" x14ac:dyDescent="0.25">
      <c r="B15" s="8" t="s">
        <v>6</v>
      </c>
      <c r="C15" s="9">
        <v>2500</v>
      </c>
      <c r="D15" s="10" t="s">
        <v>14</v>
      </c>
    </row>
    <row r="16" spans="2:4" x14ac:dyDescent="0.25">
      <c r="B16" s="8" t="s">
        <v>5</v>
      </c>
      <c r="C16" s="9">
        <v>3300</v>
      </c>
      <c r="D16" s="10" t="s">
        <v>14</v>
      </c>
    </row>
    <row r="17" spans="2:4" x14ac:dyDescent="0.25">
      <c r="B17" s="8" t="s">
        <v>8</v>
      </c>
      <c r="C17" s="9">
        <v>3500</v>
      </c>
      <c r="D17" s="10" t="s">
        <v>14</v>
      </c>
    </row>
    <row r="18" spans="2:4" x14ac:dyDescent="0.25">
      <c r="B18" s="8" t="s">
        <v>47</v>
      </c>
      <c r="C18" s="9">
        <v>1</v>
      </c>
      <c r="D18" s="10" t="s">
        <v>50</v>
      </c>
    </row>
    <row r="19" spans="2:4" x14ac:dyDescent="0.25">
      <c r="B19" s="8" t="s">
        <v>49</v>
      </c>
      <c r="C19" s="9">
        <v>1.5</v>
      </c>
      <c r="D19" s="10" t="s">
        <v>50</v>
      </c>
    </row>
    <row r="20" spans="2:4" x14ac:dyDescent="0.25">
      <c r="B20" s="8" t="s">
        <v>48</v>
      </c>
      <c r="C20" s="9">
        <v>2</v>
      </c>
      <c r="D20" s="10" t="s">
        <v>50</v>
      </c>
    </row>
    <row r="21" spans="2:4" x14ac:dyDescent="0.25">
      <c r="B21" s="8"/>
      <c r="C21" s="9"/>
      <c r="D21" s="10"/>
    </row>
    <row r="22" spans="2:4" x14ac:dyDescent="0.25">
      <c r="B22" s="8" t="s">
        <v>7</v>
      </c>
      <c r="C22" s="9">
        <v>10</v>
      </c>
      <c r="D22" s="10" t="s">
        <v>51</v>
      </c>
    </row>
    <row r="23" spans="2:4" x14ac:dyDescent="0.25">
      <c r="B23" s="8"/>
      <c r="C23" s="9"/>
      <c r="D23" s="10"/>
    </row>
    <row r="24" spans="2:4" x14ac:dyDescent="0.25">
      <c r="B24" s="8" t="s">
        <v>18</v>
      </c>
      <c r="C24" s="13">
        <v>1300000000</v>
      </c>
      <c r="D24" s="10" t="s">
        <v>21</v>
      </c>
    </row>
    <row r="25" spans="2:4" x14ac:dyDescent="0.25">
      <c r="B25" s="8" t="s">
        <v>19</v>
      </c>
      <c r="C25" s="13">
        <v>2250000000</v>
      </c>
      <c r="D25" s="10" t="s">
        <v>21</v>
      </c>
    </row>
    <row r="26" spans="2:4" x14ac:dyDescent="0.25">
      <c r="B26" s="8" t="s">
        <v>20</v>
      </c>
      <c r="C26" s="13">
        <v>3500000000</v>
      </c>
      <c r="D26" s="10" t="s">
        <v>21</v>
      </c>
    </row>
    <row r="27" spans="2:4" x14ac:dyDescent="0.25">
      <c r="B27" s="8" t="s">
        <v>30</v>
      </c>
      <c r="C27" s="13">
        <v>50000000</v>
      </c>
      <c r="D27" s="10" t="s">
        <v>21</v>
      </c>
    </row>
    <row r="28" spans="2:4" x14ac:dyDescent="0.25">
      <c r="B28" s="8" t="s">
        <v>32</v>
      </c>
      <c r="C28" s="13">
        <v>125000000</v>
      </c>
      <c r="D28" s="10" t="s">
        <v>21</v>
      </c>
    </row>
    <row r="29" spans="2:4" x14ac:dyDescent="0.25">
      <c r="B29" s="8" t="s">
        <v>31</v>
      </c>
      <c r="C29" s="13">
        <v>250000000</v>
      </c>
      <c r="D29" s="10" t="s">
        <v>21</v>
      </c>
    </row>
    <row r="30" spans="2:4" x14ac:dyDescent="0.25">
      <c r="B30" s="11"/>
      <c r="C30" s="9"/>
      <c r="D30" s="10"/>
    </row>
    <row r="31" spans="2:4" x14ac:dyDescent="0.25">
      <c r="B31" s="8" t="s">
        <v>15</v>
      </c>
      <c r="C31" s="12">
        <v>22500</v>
      </c>
      <c r="D31" s="10" t="s">
        <v>17</v>
      </c>
    </row>
    <row r="32" spans="2:4" ht="15.75" thickBot="1" x14ac:dyDescent="0.3">
      <c r="B32" s="14" t="s">
        <v>16</v>
      </c>
      <c r="C32" s="15">
        <v>82500</v>
      </c>
      <c r="D32" s="16" t="s">
        <v>9</v>
      </c>
    </row>
  </sheetData>
  <mergeCells count="1">
    <mergeCell ref="B3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01CE4-5D0F-4C06-8F47-610205BDF7F6}">
  <dimension ref="C2:R19"/>
  <sheetViews>
    <sheetView showGridLines="0" topLeftCell="D1" workbookViewId="0">
      <selection activeCell="P7" sqref="P7"/>
    </sheetView>
  </sheetViews>
  <sheetFormatPr defaultRowHeight="15" x14ac:dyDescent="0.25"/>
  <cols>
    <col min="3" max="3" width="27.28515625" customWidth="1"/>
    <col min="4" max="6" width="10.5703125" bestFit="1" customWidth="1"/>
    <col min="9" max="9" width="27.28515625" customWidth="1"/>
    <col min="10" max="10" width="18" bestFit="1" customWidth="1"/>
    <col min="11" max="12" width="15.28515625" bestFit="1" customWidth="1"/>
    <col min="15" max="15" width="27.28515625" customWidth="1"/>
    <col min="16" max="16" width="17.42578125" bestFit="1" customWidth="1"/>
    <col min="17" max="18" width="13.7109375" bestFit="1" customWidth="1"/>
  </cols>
  <sheetData>
    <row r="2" spans="3:18" ht="15.75" thickBot="1" x14ac:dyDescent="0.3"/>
    <row r="3" spans="3:18" ht="20.25" thickBot="1" x14ac:dyDescent="0.35">
      <c r="C3" s="34" t="s">
        <v>29</v>
      </c>
      <c r="D3" s="35"/>
      <c r="E3" s="35"/>
      <c r="F3" s="36"/>
      <c r="I3" s="34" t="s">
        <v>37</v>
      </c>
      <c r="J3" s="35"/>
      <c r="K3" s="35"/>
      <c r="L3" s="36"/>
      <c r="O3" s="34" t="s">
        <v>38</v>
      </c>
      <c r="P3" s="35"/>
      <c r="Q3" s="35"/>
      <c r="R3" s="36"/>
    </row>
    <row r="4" spans="3:18" ht="16.5" thickTop="1" thickBot="1" x14ac:dyDescent="0.3">
      <c r="C4" s="11"/>
      <c r="D4" s="17" t="s">
        <v>22</v>
      </c>
      <c r="E4" s="17" t="s">
        <v>23</v>
      </c>
      <c r="F4" s="18" t="s">
        <v>24</v>
      </c>
      <c r="I4" s="11"/>
      <c r="J4" s="17" t="s">
        <v>22</v>
      </c>
      <c r="K4" s="17" t="s">
        <v>23</v>
      </c>
      <c r="L4" s="18" t="s">
        <v>24</v>
      </c>
      <c r="O4" s="11"/>
      <c r="P4" s="17" t="s">
        <v>22</v>
      </c>
      <c r="Q4" s="17" t="s">
        <v>23</v>
      </c>
      <c r="R4" s="18" t="s">
        <v>24</v>
      </c>
    </row>
    <row r="5" spans="3:18" x14ac:dyDescent="0.25">
      <c r="C5" s="30" t="s">
        <v>26</v>
      </c>
      <c r="D5" s="19">
        <f>SUM(D6:D7)</f>
        <v>89891.747272727283</v>
      </c>
      <c r="E5" s="19">
        <f t="shared" ref="E5:F5" si="0">SUM(E6:E7)</f>
        <v>111634.23266666668</v>
      </c>
      <c r="F5" s="20">
        <f t="shared" si="0"/>
        <v>152014.56485714286</v>
      </c>
      <c r="I5" s="30" t="s">
        <v>26</v>
      </c>
      <c r="J5" s="12">
        <f>SUM(J6:J7)</f>
        <v>184239750</v>
      </c>
      <c r="K5" s="12">
        <f t="shared" ref="K5" si="1">SUM(K6:K7)</f>
        <v>246625070</v>
      </c>
      <c r="L5" s="23">
        <f t="shared" ref="L5" si="2">SUM(L6:L7)</f>
        <v>384418260</v>
      </c>
      <c r="O5" s="30" t="s">
        <v>26</v>
      </c>
      <c r="P5" s="26">
        <f>SUM(P6:P7)</f>
        <v>316.10846479999998</v>
      </c>
      <c r="Q5" s="26">
        <f t="shared" ref="Q5" si="3">SUM(Q6:Q7)</f>
        <v>326.39889120000004</v>
      </c>
      <c r="R5" s="27">
        <f t="shared" ref="R5" si="4">SUM(R6:R7)</f>
        <v>352.96963600000004</v>
      </c>
    </row>
    <row r="6" spans="3:18" x14ac:dyDescent="0.25">
      <c r="C6" s="31" t="s">
        <v>27</v>
      </c>
      <c r="D6" s="19">
        <f>'Assumptions &amp; Results'!$C$4*13.0951</f>
        <v>2619.02</v>
      </c>
      <c r="E6" s="19">
        <f>'Assumptions &amp; Results'!$C$4*24.83783</f>
        <v>4967.5659999999998</v>
      </c>
      <c r="F6" s="20">
        <f>'Assumptions &amp; Results'!$C$4*45.78711</f>
        <v>9157.4220000000005</v>
      </c>
      <c r="I6" s="31" t="s">
        <v>27</v>
      </c>
      <c r="J6" s="12">
        <f>('Assumptions &amp; Results'!$C$4*0.47513+23.21375)*1000000</f>
        <v>118239750</v>
      </c>
      <c r="K6" s="12">
        <f>('Assumptions &amp; Results'!$C$4*0.53357+31.91107)*1000000</f>
        <v>138625070</v>
      </c>
      <c r="L6" s="23">
        <f>('Assumptions &amp; Results'!$C$4*0.7533+41.75826)*1000000</f>
        <v>192418260</v>
      </c>
      <c r="O6" s="31" t="s">
        <v>27</v>
      </c>
      <c r="P6" s="26">
        <f>'Assumptions &amp; Results'!$C$4*0.32561-0.8918</f>
        <v>64.230199999999996</v>
      </c>
      <c r="Q6" s="26">
        <f>'Assumptions &amp; Results'!$C$4*0.3422-0.9088</f>
        <v>67.531199999999998</v>
      </c>
      <c r="R6" s="27">
        <f>'Assumptions &amp; Results'!$C$4*0.36411-0.91796</f>
        <v>71.904040000000009</v>
      </c>
    </row>
    <row r="7" spans="3:18" x14ac:dyDescent="0.25">
      <c r="C7" s="31" t="s">
        <v>25</v>
      </c>
      <c r="D7" s="19">
        <f>'Assumptions &amp; Results'!$C$5*24*'Assumptions &amp; Results'!$C$4*1000/'Assumptions &amp; Results'!$C$9</f>
        <v>87272.727272727279</v>
      </c>
      <c r="E7" s="19">
        <f>'Assumptions &amp; Results'!$C$5*24*'Assumptions &amp; Results'!$C$4*1000/'Assumptions &amp; Results'!$C$8</f>
        <v>106666.66666666667</v>
      </c>
      <c r="F7" s="20">
        <f>'Assumptions &amp; Results'!$C$5*24*'Assumptions &amp; Results'!$C$4*1000/'Assumptions &amp; Results'!$C$7</f>
        <v>142857.14285714287</v>
      </c>
      <c r="I7" s="31" t="s">
        <v>25</v>
      </c>
      <c r="J7" s="12">
        <f>'Assumptions &amp; Results'!$C$5*24*'Assumptions &amp; Results'!$C$4*'Assumptions &amp; Results'!$C$10</f>
        <v>66000000</v>
      </c>
      <c r="K7" s="12">
        <f>'Assumptions &amp; Results'!$C$5*24*'Assumptions &amp; Results'!$C$4*'Assumptions &amp; Results'!$C$11</f>
        <v>108000000</v>
      </c>
      <c r="L7" s="23">
        <f>'Assumptions &amp; Results'!$C$5*24*'Assumptions &amp; Results'!$C$4*'Assumptions &amp; Results'!$C$12</f>
        <v>192000000</v>
      </c>
      <c r="O7" s="31" t="s">
        <v>25</v>
      </c>
      <c r="P7" s="26">
        <f>'Assumptions &amp; Results'!$C$5*24*'Assumptions &amp; Results'!$C$4*0.0104949277</f>
        <v>251.87826480000001</v>
      </c>
      <c r="Q7" s="26">
        <f>'Assumptions &amp; Results'!$C$5*24*'Assumptions &amp; Results'!$C$4*0.0107861538</f>
        <v>258.86769120000002</v>
      </c>
      <c r="R7" s="27">
        <f>'Assumptions &amp; Results'!$C$5*24*'Assumptions &amp; Results'!$C$4*0.0117110665</f>
        <v>281.06559600000003</v>
      </c>
    </row>
    <row r="8" spans="3:18" ht="15.75" thickBot="1" x14ac:dyDescent="0.3">
      <c r="C8" s="32" t="s">
        <v>28</v>
      </c>
      <c r="D8" s="21">
        <f>_xlfn.CEILING.MATH('Assumptions &amp; Results'!$C$4/'Assumptions &amp; Results'!$C$22)*'Assumptions &amp; Results'!$C$15</f>
        <v>50000</v>
      </c>
      <c r="E8" s="21">
        <f>_xlfn.CEILING.MATH('Assumptions &amp; Results'!$C$4/'Assumptions &amp; Results'!$C$22)*'Assumptions &amp; Results'!$C$16</f>
        <v>66000</v>
      </c>
      <c r="F8" s="22">
        <f>_xlfn.CEILING.MATH('Assumptions &amp; Results'!$C$4/'Assumptions &amp; Results'!$C$22)*'Assumptions &amp; Results'!$C$17</f>
        <v>70000</v>
      </c>
      <c r="I8" s="32" t="s">
        <v>28</v>
      </c>
      <c r="J8" s="24">
        <f>_xlfn.CEILING.MATH('Assumptions &amp; Results'!$C$4/'Assumptions &amp; Results'!$C$22)*'Assumptions &amp; Results'!$C$27+'Assumptions &amp; Results'!$C$24</f>
        <v>2300000000</v>
      </c>
      <c r="K8" s="24">
        <f>_xlfn.CEILING.MATH('Assumptions &amp; Results'!$C$4/'Assumptions &amp; Results'!$C$22)*'Assumptions &amp; Results'!$C$28+'Assumptions &amp; Results'!$C$25</f>
        <v>4750000000</v>
      </c>
      <c r="L8" s="25">
        <f>_xlfn.CEILING.MATH('Assumptions &amp; Results'!$C$4/'Assumptions &amp; Results'!$C$22)*'Assumptions &amp; Results'!$C$29+'Assumptions &amp; Results'!$C$26</f>
        <v>8500000000</v>
      </c>
      <c r="O8" s="32" t="s">
        <v>28</v>
      </c>
      <c r="P8" s="28">
        <f>_xlfn.CEILING.MATH('Assumptions &amp; Results'!$C$4/'Assumptions &amp; Results'!$C$22)*'Assumptions &amp; Results'!$C$18</f>
        <v>20</v>
      </c>
      <c r="Q8" s="28">
        <f>_xlfn.CEILING.MATH('Assumptions &amp; Results'!$C$4/'Assumptions &amp; Results'!$C$22)*'Assumptions &amp; Results'!$C$19</f>
        <v>30</v>
      </c>
      <c r="R8" s="29">
        <f>_xlfn.CEILING.MATH('Assumptions &amp; Results'!$C$4/'Assumptions &amp; Results'!$C$22)*'Assumptions &amp; Results'!$C$20</f>
        <v>40</v>
      </c>
    </row>
    <row r="13" spans="3:18" ht="15.75" thickBot="1" x14ac:dyDescent="0.3"/>
    <row r="14" spans="3:18" ht="20.25" thickBot="1" x14ac:dyDescent="0.35">
      <c r="I14" s="34" t="s">
        <v>39</v>
      </c>
      <c r="J14" s="35"/>
      <c r="K14" s="35"/>
      <c r="L14" s="36"/>
    </row>
    <row r="15" spans="3:18" ht="16.5" thickTop="1" thickBot="1" x14ac:dyDescent="0.3">
      <c r="I15" s="11"/>
      <c r="J15" s="17" t="s">
        <v>22</v>
      </c>
      <c r="K15" s="17" t="s">
        <v>23</v>
      </c>
      <c r="L15" s="18" t="s">
        <v>24</v>
      </c>
    </row>
    <row r="16" spans="3:18" x14ac:dyDescent="0.25">
      <c r="I16" s="30" t="s">
        <v>26</v>
      </c>
      <c r="J16" s="12">
        <f>D5*'Assumptions &amp; Results'!$C$31</f>
        <v>2022564313.636364</v>
      </c>
      <c r="K16" s="12">
        <f>E5*'Assumptions &amp; Results'!$C$31</f>
        <v>2511770235.0000005</v>
      </c>
      <c r="L16" s="23">
        <f>F5*'Assumptions &amp; Results'!$C$31</f>
        <v>3420327709.2857141</v>
      </c>
    </row>
    <row r="17" spans="9:12" x14ac:dyDescent="0.25">
      <c r="I17" s="31" t="s">
        <v>27</v>
      </c>
      <c r="J17" s="12">
        <f>D6*'Assumptions &amp; Results'!$C$31</f>
        <v>58927950</v>
      </c>
      <c r="K17" s="12">
        <f>E6*'Assumptions &amp; Results'!$C$31</f>
        <v>111770235</v>
      </c>
      <c r="L17" s="23">
        <f>F6*'Assumptions &amp; Results'!$C$31</f>
        <v>206041995</v>
      </c>
    </row>
    <row r="18" spans="9:12" x14ac:dyDescent="0.25">
      <c r="I18" s="31" t="s">
        <v>25</v>
      </c>
      <c r="J18" s="12">
        <f>D7*'Assumptions &amp; Results'!$C$31</f>
        <v>1963636363.6363637</v>
      </c>
      <c r="K18" s="12">
        <f>E7*'Assumptions &amp; Results'!$C$31</f>
        <v>2400000000</v>
      </c>
      <c r="L18" s="23">
        <f>F7*'Assumptions &amp; Results'!$C$31</f>
        <v>3214285714.2857146</v>
      </c>
    </row>
    <row r="19" spans="9:12" ht="15.75" thickBot="1" x14ac:dyDescent="0.3">
      <c r="I19" s="32" t="s">
        <v>28</v>
      </c>
      <c r="J19" s="24">
        <f>D8*'Assumptions &amp; Results'!$C$31</f>
        <v>1125000000</v>
      </c>
      <c r="K19" s="24">
        <f>E8*'Assumptions &amp; Results'!$C$31</f>
        <v>1485000000</v>
      </c>
      <c r="L19" s="25">
        <f>F8*'Assumptions &amp; Results'!$C$31</f>
        <v>1575000000</v>
      </c>
    </row>
  </sheetData>
  <mergeCells count="4">
    <mergeCell ref="C3:F3"/>
    <mergeCell ref="I3:L3"/>
    <mergeCell ref="O3:R3"/>
    <mergeCell ref="I14:L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4B27-3F3C-42D0-AF65-E26E3BE4EE03}">
  <sheetPr>
    <tabColor theme="5"/>
  </sheetPr>
  <dimension ref="A2:N209"/>
  <sheetViews>
    <sheetView workbookViewId="0">
      <selection activeCell="E57" sqref="E57"/>
    </sheetView>
  </sheetViews>
  <sheetFormatPr defaultRowHeight="15" x14ac:dyDescent="0.25"/>
  <cols>
    <col min="2" max="2" width="10.5703125" bestFit="1" customWidth="1"/>
    <col min="3" max="3" width="18" bestFit="1" customWidth="1"/>
    <col min="4" max="4" width="10.140625" bestFit="1" customWidth="1"/>
    <col min="7" max="8" width="19" bestFit="1" customWidth="1"/>
    <col min="9" max="9" width="18" bestFit="1" customWidth="1"/>
    <col min="12" max="12" width="13.7109375" bestFit="1" customWidth="1"/>
    <col min="13" max="13" width="18" bestFit="1" customWidth="1"/>
    <col min="14" max="14" width="14.5703125" customWidth="1"/>
  </cols>
  <sheetData>
    <row r="2" spans="1:14" x14ac:dyDescent="0.25">
      <c r="B2" t="s">
        <v>42</v>
      </c>
      <c r="C2">
        <f>'Mass, Cost, Volume Summary'!E5</f>
        <v>111634.23266666668</v>
      </c>
      <c r="D2">
        <f>'Mass, Cost, Volume Summary'!E8</f>
        <v>66000</v>
      </c>
      <c r="G2" t="s">
        <v>42</v>
      </c>
      <c r="H2" s="1">
        <f>SUM('Mass, Cost, Volume Summary'!K5,'Mass, Cost, Volume Summary'!K16)/1000000</f>
        <v>2758.3953050000005</v>
      </c>
      <c r="I2" s="1">
        <f>SUM('Mass, Cost, Volume Summary'!K8,'Mass, Cost, Volume Summary'!K19)/1000000</f>
        <v>6235</v>
      </c>
      <c r="L2" t="s">
        <v>42</v>
      </c>
      <c r="M2" s="4">
        <f>'Mass, Cost, Volume Summary'!Q5</f>
        <v>326.39889120000004</v>
      </c>
      <c r="N2" s="4">
        <f>'Mass, Cost, Volume Summary'!Q8</f>
        <v>30</v>
      </c>
    </row>
    <row r="3" spans="1:14" x14ac:dyDescent="0.25">
      <c r="B3" t="s">
        <v>43</v>
      </c>
      <c r="C3">
        <f>('Mass, Cost, Volume Summary'!F5-'Mass, Cost, Volume Summary'!D5)/4</f>
        <v>15530.704396103894</v>
      </c>
      <c r="D3">
        <f>('Mass, Cost, Volume Summary'!F8-'Mass, Cost, Volume Summary'!D8)/4</f>
        <v>5000</v>
      </c>
      <c r="G3" t="s">
        <v>43</v>
      </c>
      <c r="H3" s="1">
        <f>('Mass, Cost, Volume Summary'!L5+'Mass, Cost, Volume Summary'!L16-'Mass, Cost, Volume Summary'!J16-'Mass, Cost, Volume Summary'!J5)/4/1000000</f>
        <v>399.48547641233756</v>
      </c>
      <c r="I3" s="1">
        <f>('Mass, Cost, Volume Summary'!L8+'Mass, Cost, Volume Summary'!L19-'Mass, Cost, Volume Summary'!J19-'Mass, Cost, Volume Summary'!J8)/4/1000000</f>
        <v>1662.5</v>
      </c>
      <c r="L3" t="s">
        <v>43</v>
      </c>
      <c r="M3" s="4">
        <f>('Mass, Cost, Volume Summary'!R5-'Mass, Cost, Volume Summary'!P5)/4</f>
        <v>9.2152928000000145</v>
      </c>
      <c r="N3" s="4">
        <f>('Mass, Cost, Volume Summary'!R8-'Mass, Cost, Volume Summary'!P8)/4</f>
        <v>5</v>
      </c>
    </row>
    <row r="4" spans="1:14" x14ac:dyDescent="0.25">
      <c r="H4" s="1"/>
      <c r="I4" s="1"/>
      <c r="M4" s="4"/>
      <c r="N4" s="4"/>
    </row>
    <row r="5" spans="1:14" x14ac:dyDescent="0.25">
      <c r="B5" t="s">
        <v>46</v>
      </c>
      <c r="C5">
        <f>MIN(C2-3*C3,D2-3*D3)</f>
        <v>51000</v>
      </c>
      <c r="G5" t="s">
        <v>46</v>
      </c>
      <c r="H5" s="1">
        <f>MIN(H2-3*H3,I2-3*I3)</f>
        <v>1247.5</v>
      </c>
      <c r="I5" s="1"/>
      <c r="L5" t="s">
        <v>46</v>
      </c>
      <c r="M5" s="4">
        <f>MIN(M2-3*M3,N2-3*N3)</f>
        <v>15</v>
      </c>
      <c r="N5" s="4"/>
    </row>
    <row r="6" spans="1:14" x14ac:dyDescent="0.25">
      <c r="B6" t="s">
        <v>45</v>
      </c>
      <c r="C6">
        <f>MAX(C2+3*C3,D2+3*D3)</f>
        <v>158226.34585497837</v>
      </c>
      <c r="G6" t="s">
        <v>45</v>
      </c>
      <c r="H6" s="1">
        <f>MAX(H2+3*H3,I2+3*I3)</f>
        <v>11222.5</v>
      </c>
      <c r="I6" s="1"/>
      <c r="L6" t="s">
        <v>45</v>
      </c>
      <c r="M6" s="4">
        <f>MAX(M2+3*M3,N2+3*N3)</f>
        <v>354.04476960000011</v>
      </c>
      <c r="N6" s="4"/>
    </row>
    <row r="7" spans="1:14" x14ac:dyDescent="0.25">
      <c r="M7" s="4"/>
      <c r="N7" s="4"/>
    </row>
    <row r="8" spans="1:14" x14ac:dyDescent="0.25">
      <c r="B8" t="s">
        <v>29</v>
      </c>
      <c r="C8" t="s">
        <v>40</v>
      </c>
      <c r="D8" t="s">
        <v>41</v>
      </c>
      <c r="G8" t="s">
        <v>44</v>
      </c>
      <c r="H8" t="s">
        <v>40</v>
      </c>
      <c r="I8" t="s">
        <v>41</v>
      </c>
      <c r="L8" t="s">
        <v>38</v>
      </c>
      <c r="M8" t="s">
        <v>40</v>
      </c>
      <c r="N8" t="s">
        <v>41</v>
      </c>
    </row>
    <row r="9" spans="1:14" x14ac:dyDescent="0.25">
      <c r="A9">
        <v>0</v>
      </c>
      <c r="B9" s="3">
        <f>C$5+$A9/100*(C$6-C$5)</f>
        <v>51000</v>
      </c>
      <c r="C9" t="e">
        <f>IF(ABS($B9-C$2)&gt;2.5*C$3,NA(),_xlfn.NORM.DIST($B9,C$2,C$3,TRUE))</f>
        <v>#N/A</v>
      </c>
      <c r="D9" t="e">
        <f>IF(ABS($B9-D$2)&gt;2.5*D$3,NA(),_xlfn.NORM.DIST($B9,D$2,D$3,TRUE))</f>
        <v>#N/A</v>
      </c>
      <c r="G9" s="2">
        <f>H$5+$A9/100*(H$6-H$5)</f>
        <v>1247.5</v>
      </c>
      <c r="H9" t="e">
        <f>IF(ABS($G9-H$2)&gt;2.5*H$3,NA(),_xlfn.NORM.DIST($G9,H$2,H$3,TRUE))</f>
        <v>#N/A</v>
      </c>
      <c r="I9" t="e">
        <f>IF(ABS($G9-I$2)&gt;2.5*I$3,NA(),_xlfn.NORM.DIST($G9,I$2,I$3,TRUE))</f>
        <v>#N/A</v>
      </c>
      <c r="L9" s="4">
        <f>M$5+$A9/100*(M$6-M$5)</f>
        <v>15</v>
      </c>
      <c r="M9" t="e">
        <f>IF(ABS($L9-M$2)&gt;2.5*M$3,NA(),_xlfn.NORM.DIST($L9,M$2,M$3,TRUE))</f>
        <v>#N/A</v>
      </c>
      <c r="N9" t="e">
        <f>IF(ABS($L9-N$2)&gt;2.5*N$3,NA(),_xlfn.NORM.DIST($L9,N$2,N$3,TRUE))</f>
        <v>#N/A</v>
      </c>
    </row>
    <row r="10" spans="1:14" x14ac:dyDescent="0.25">
      <c r="A10">
        <v>0.5</v>
      </c>
      <c r="B10" s="3">
        <f t="shared" ref="B10:B73" si="0">C$5+$A10/100*(C$6-C$5)</f>
        <v>51536.131729274894</v>
      </c>
      <c r="C10" t="e">
        <f>IF(ABS($B10-C$2)&gt;2.5*C$3,NA(),_xlfn.NORM.DIST($B10,C$2,C$3,TRUE))</f>
        <v>#N/A</v>
      </c>
      <c r="D10" t="e">
        <f>IF(ABS($B10-D$2)&gt;2.5*D$3,NA(),_xlfn.NORM.DIST($B10,D$2,D$3,TRUE))</f>
        <v>#N/A</v>
      </c>
      <c r="G10" s="2">
        <f t="shared" ref="G10:G73" si="1">H$5+$A10/100*(H$6-H$5)</f>
        <v>1297.375</v>
      </c>
      <c r="H10" t="e">
        <f t="shared" ref="H10:I41" si="2">IF(ABS($G10-H$2)&gt;2.5*H$3,NA(),_xlfn.NORM.DIST($G10,H$2,H$3,TRUE))</f>
        <v>#N/A</v>
      </c>
      <c r="I10" t="e">
        <f t="shared" si="2"/>
        <v>#N/A</v>
      </c>
      <c r="L10" s="4">
        <f t="shared" ref="L10:L73" si="3">M$5+$A10/100*(M$6-M$5)</f>
        <v>16.695223848000001</v>
      </c>
      <c r="M10" t="e">
        <f t="shared" ref="M10:N41" si="4">IF(ABS($L10-M$2)&gt;2.5*M$3,NA(),_xlfn.NORM.DIST($L10,M$2,M$3,TRUE))</f>
        <v>#N/A</v>
      </c>
      <c r="N10" t="e">
        <f t="shared" si="4"/>
        <v>#N/A</v>
      </c>
    </row>
    <row r="11" spans="1:14" x14ac:dyDescent="0.25">
      <c r="A11">
        <v>1</v>
      </c>
      <c r="B11" s="3">
        <f t="shared" si="0"/>
        <v>52072.263458549787</v>
      </c>
      <c r="C11" t="e">
        <f t="shared" ref="C11:D74" si="5">IF(ABS($B11-C$2)&gt;2.5*C$3,NA(),_xlfn.NORM.DIST($B11,C$2,C$3,TRUE))</f>
        <v>#N/A</v>
      </c>
      <c r="D11" t="e">
        <f t="shared" si="5"/>
        <v>#N/A</v>
      </c>
      <c r="G11" s="2">
        <f t="shared" si="1"/>
        <v>1347.25</v>
      </c>
      <c r="H11" t="e">
        <f t="shared" si="2"/>
        <v>#N/A</v>
      </c>
      <c r="I11" t="e">
        <f t="shared" si="2"/>
        <v>#N/A</v>
      </c>
      <c r="L11" s="4">
        <f t="shared" si="3"/>
        <v>18.390447696000003</v>
      </c>
      <c r="M11" t="e">
        <f t="shared" si="4"/>
        <v>#N/A</v>
      </c>
      <c r="N11">
        <f t="shared" si="4"/>
        <v>1.0118878714422979E-2</v>
      </c>
    </row>
    <row r="12" spans="1:14" x14ac:dyDescent="0.25">
      <c r="A12">
        <v>1.5</v>
      </c>
      <c r="B12" s="3">
        <f t="shared" si="0"/>
        <v>52608.395187824673</v>
      </c>
      <c r="C12" t="e">
        <f t="shared" si="5"/>
        <v>#N/A</v>
      </c>
      <c r="D12" t="e">
        <f t="shared" si="5"/>
        <v>#N/A</v>
      </c>
      <c r="G12" s="2">
        <f t="shared" si="1"/>
        <v>1397.125</v>
      </c>
      <c r="H12" t="e">
        <f t="shared" si="2"/>
        <v>#N/A</v>
      </c>
      <c r="I12" t="e">
        <f t="shared" si="2"/>
        <v>#N/A</v>
      </c>
      <c r="L12" s="4">
        <f t="shared" si="3"/>
        <v>20.085671544</v>
      </c>
      <c r="M12" t="e">
        <f t="shared" si="4"/>
        <v>#N/A</v>
      </c>
      <c r="N12">
        <f t="shared" si="4"/>
        <v>2.3691216935450253E-2</v>
      </c>
    </row>
    <row r="13" spans="1:14" x14ac:dyDescent="0.25">
      <c r="A13">
        <v>2</v>
      </c>
      <c r="B13" s="3">
        <f t="shared" si="0"/>
        <v>53144.526917099567</v>
      </c>
      <c r="C13" t="e">
        <f t="shared" si="5"/>
        <v>#N/A</v>
      </c>
      <c r="D13" t="e">
        <f t="shared" si="5"/>
        <v>#N/A</v>
      </c>
      <c r="G13" s="2">
        <f t="shared" si="1"/>
        <v>1447</v>
      </c>
      <c r="H13" t="e">
        <f t="shared" si="2"/>
        <v>#N/A</v>
      </c>
      <c r="I13" t="e">
        <f t="shared" si="2"/>
        <v>#N/A</v>
      </c>
      <c r="L13" s="4">
        <f t="shared" si="3"/>
        <v>21.780895392000001</v>
      </c>
      <c r="M13" t="e">
        <f t="shared" si="4"/>
        <v>#N/A</v>
      </c>
      <c r="N13">
        <f t="shared" si="4"/>
        <v>5.0106599220509043E-2</v>
      </c>
    </row>
    <row r="14" spans="1:14" x14ac:dyDescent="0.25">
      <c r="A14">
        <v>2.5</v>
      </c>
      <c r="B14" s="3">
        <f t="shared" si="0"/>
        <v>53680.658646374461</v>
      </c>
      <c r="C14" t="e">
        <f t="shared" si="5"/>
        <v>#N/A</v>
      </c>
      <c r="D14">
        <f t="shared" si="5"/>
        <v>6.8723307827942073E-3</v>
      </c>
      <c r="G14" s="2">
        <f t="shared" si="1"/>
        <v>1496.875</v>
      </c>
      <c r="H14" t="e">
        <f t="shared" si="2"/>
        <v>#N/A</v>
      </c>
      <c r="I14" t="e">
        <f t="shared" si="2"/>
        <v>#N/A</v>
      </c>
      <c r="L14" s="4">
        <f t="shared" si="3"/>
        <v>23.476119240000003</v>
      </c>
      <c r="M14" t="e">
        <f t="shared" si="4"/>
        <v>#N/A</v>
      </c>
      <c r="N14">
        <f t="shared" si="4"/>
        <v>9.5984540966260259E-2</v>
      </c>
    </row>
    <row r="15" spans="1:14" x14ac:dyDescent="0.25">
      <c r="A15">
        <v>3</v>
      </c>
      <c r="B15" s="3">
        <f t="shared" si="0"/>
        <v>54216.790375649354</v>
      </c>
      <c r="C15" t="e">
        <f t="shared" si="5"/>
        <v>#N/A</v>
      </c>
      <c r="D15">
        <f t="shared" si="5"/>
        <v>9.2205096498291488E-3</v>
      </c>
      <c r="G15" s="2">
        <f t="shared" si="1"/>
        <v>1546.75</v>
      </c>
      <c r="H15" t="e">
        <f t="shared" si="2"/>
        <v>#N/A</v>
      </c>
      <c r="I15" t="e">
        <f t="shared" si="2"/>
        <v>#N/A</v>
      </c>
      <c r="L15" s="4">
        <f t="shared" si="3"/>
        <v>25.171343088</v>
      </c>
      <c r="M15" t="e">
        <f t="shared" si="4"/>
        <v>#N/A</v>
      </c>
      <c r="N15">
        <f t="shared" si="4"/>
        <v>0.16708930589199744</v>
      </c>
    </row>
    <row r="16" spans="1:14" x14ac:dyDescent="0.25">
      <c r="A16">
        <v>3.5</v>
      </c>
      <c r="B16" s="3">
        <f t="shared" si="0"/>
        <v>54752.922104924241</v>
      </c>
      <c r="C16" t="e">
        <f t="shared" si="5"/>
        <v>#N/A</v>
      </c>
      <c r="D16">
        <f t="shared" si="5"/>
        <v>1.2243034173607026E-2</v>
      </c>
      <c r="G16" s="2">
        <f t="shared" si="1"/>
        <v>1596.625</v>
      </c>
      <c r="H16" t="e">
        <f t="shared" si="2"/>
        <v>#N/A</v>
      </c>
      <c r="I16" t="e">
        <f t="shared" si="2"/>
        <v>#N/A</v>
      </c>
      <c r="L16" s="4">
        <f t="shared" si="3"/>
        <v>26.866566936000005</v>
      </c>
      <c r="M16" t="e">
        <f t="shared" si="4"/>
        <v>#N/A</v>
      </c>
      <c r="N16">
        <f t="shared" si="4"/>
        <v>0.26543234043943426</v>
      </c>
    </row>
    <row r="17" spans="1:14" x14ac:dyDescent="0.25">
      <c r="A17">
        <v>4</v>
      </c>
      <c r="B17" s="3">
        <f t="shared" si="0"/>
        <v>55289.053834199134</v>
      </c>
      <c r="C17" t="e">
        <f t="shared" si="5"/>
        <v>#N/A</v>
      </c>
      <c r="D17">
        <f t="shared" si="5"/>
        <v>1.6089128781767027E-2</v>
      </c>
      <c r="G17" s="2">
        <f t="shared" si="1"/>
        <v>1646.5</v>
      </c>
      <c r="H17" t="e">
        <f t="shared" si="2"/>
        <v>#N/A</v>
      </c>
      <c r="I17" t="e">
        <f t="shared" si="2"/>
        <v>#N/A</v>
      </c>
      <c r="L17" s="4">
        <f t="shared" si="3"/>
        <v>28.561790784000003</v>
      </c>
      <c r="M17" t="e">
        <f t="shared" si="4"/>
        <v>#N/A</v>
      </c>
      <c r="N17">
        <f t="shared" si="4"/>
        <v>0.38681045580426593</v>
      </c>
    </row>
    <row r="18" spans="1:14" x14ac:dyDescent="0.25">
      <c r="A18">
        <v>4.5</v>
      </c>
      <c r="B18" s="3">
        <f t="shared" si="0"/>
        <v>55825.185563474028</v>
      </c>
      <c r="C18" t="e">
        <f t="shared" si="5"/>
        <v>#N/A</v>
      </c>
      <c r="D18">
        <f t="shared" si="5"/>
        <v>2.0927303701111715E-2</v>
      </c>
      <c r="G18" s="2">
        <f t="shared" si="1"/>
        <v>1696.375</v>
      </c>
      <c r="H18" t="e">
        <f t="shared" si="2"/>
        <v>#N/A</v>
      </c>
      <c r="I18" t="e">
        <f t="shared" si="2"/>
        <v>#N/A</v>
      </c>
      <c r="L18" s="4">
        <f t="shared" si="3"/>
        <v>30.257014632000004</v>
      </c>
      <c r="M18" t="e">
        <f t="shared" si="4"/>
        <v>#N/A</v>
      </c>
      <c r="N18">
        <f t="shared" si="4"/>
        <v>0.52049777353601945</v>
      </c>
    </row>
    <row r="19" spans="1:14" x14ac:dyDescent="0.25">
      <c r="A19">
        <v>5</v>
      </c>
      <c r="B19" s="3">
        <f t="shared" si="0"/>
        <v>56361.317292748921</v>
      </c>
      <c r="C19" t="e">
        <f t="shared" si="5"/>
        <v>#N/A</v>
      </c>
      <c r="D19">
        <f t="shared" si="5"/>
        <v>2.6943952237137966E-2</v>
      </c>
      <c r="G19" s="2">
        <f t="shared" si="1"/>
        <v>1746.25</v>
      </c>
      <c r="H19" t="e">
        <f t="shared" si="2"/>
        <v>#N/A</v>
      </c>
      <c r="I19" t="e">
        <f t="shared" si="2"/>
        <v>#N/A</v>
      </c>
      <c r="L19" s="4">
        <f t="shared" si="3"/>
        <v>31.952238480000005</v>
      </c>
      <c r="M19" t="e">
        <f t="shared" si="4"/>
        <v>#N/A</v>
      </c>
      <c r="N19">
        <f t="shared" si="4"/>
        <v>0.65189723768605656</v>
      </c>
    </row>
    <row r="20" spans="1:14" x14ac:dyDescent="0.25">
      <c r="A20">
        <v>5.5</v>
      </c>
      <c r="B20" s="3">
        <f t="shared" si="0"/>
        <v>56897.449022023808</v>
      </c>
      <c r="C20" t="e">
        <f t="shared" si="5"/>
        <v>#N/A</v>
      </c>
      <c r="D20">
        <f t="shared" si="5"/>
        <v>3.4340672515400232E-2</v>
      </c>
      <c r="G20" s="2">
        <f t="shared" si="1"/>
        <v>1796.125</v>
      </c>
      <c r="H20">
        <f t="shared" si="2"/>
        <v>8.0030989782222065E-3</v>
      </c>
      <c r="I20" t="e">
        <f t="shared" si="2"/>
        <v>#N/A</v>
      </c>
      <c r="L20" s="4">
        <f t="shared" si="3"/>
        <v>33.647462328000003</v>
      </c>
      <c r="M20" t="e">
        <f t="shared" si="4"/>
        <v>#N/A</v>
      </c>
      <c r="N20">
        <f t="shared" si="4"/>
        <v>0.7671497625427155</v>
      </c>
    </row>
    <row r="21" spans="1:14" x14ac:dyDescent="0.25">
      <c r="A21">
        <v>6</v>
      </c>
      <c r="B21" s="3">
        <f t="shared" si="0"/>
        <v>57433.580751298701</v>
      </c>
      <c r="C21" t="e">
        <f t="shared" si="5"/>
        <v>#N/A</v>
      </c>
      <c r="D21">
        <f t="shared" si="5"/>
        <v>4.3330166049458246E-2</v>
      </c>
      <c r="G21" s="2">
        <f t="shared" si="1"/>
        <v>1846</v>
      </c>
      <c r="H21">
        <f t="shared" si="2"/>
        <v>1.1187937301236439E-2</v>
      </c>
      <c r="I21" t="e">
        <f t="shared" si="2"/>
        <v>#N/A</v>
      </c>
      <c r="L21" s="4">
        <f t="shared" si="3"/>
        <v>35.342686176000001</v>
      </c>
      <c r="M21" t="e">
        <f t="shared" si="4"/>
        <v>#N/A</v>
      </c>
      <c r="N21">
        <f t="shared" si="4"/>
        <v>0.85736087824321605</v>
      </c>
    </row>
    <row r="22" spans="1:14" x14ac:dyDescent="0.25">
      <c r="A22">
        <v>6.5</v>
      </c>
      <c r="B22" s="3">
        <f t="shared" si="0"/>
        <v>57969.712480573595</v>
      </c>
      <c r="C22" t="e">
        <f t="shared" si="5"/>
        <v>#N/A</v>
      </c>
      <c r="D22">
        <f t="shared" si="5"/>
        <v>5.4130637943952495E-2</v>
      </c>
      <c r="G22" s="2">
        <f t="shared" si="1"/>
        <v>1895.875</v>
      </c>
      <c r="H22">
        <f t="shared" si="2"/>
        <v>1.5422057908920423E-2</v>
      </c>
      <c r="I22" t="e">
        <f t="shared" si="2"/>
        <v>#N/A</v>
      </c>
      <c r="L22" s="4">
        <f t="shared" si="3"/>
        <v>37.037910024000013</v>
      </c>
      <c r="M22" t="e">
        <f t="shared" si="4"/>
        <v>#N/A</v>
      </c>
      <c r="N22">
        <f t="shared" si="4"/>
        <v>0.9203725604543207</v>
      </c>
    </row>
    <row r="23" spans="1:14" x14ac:dyDescent="0.25">
      <c r="A23">
        <v>7</v>
      </c>
      <c r="B23" s="3">
        <f t="shared" si="0"/>
        <v>58505.844209848488</v>
      </c>
      <c r="C23" t="e">
        <f t="shared" si="5"/>
        <v>#N/A</v>
      </c>
      <c r="D23">
        <f t="shared" si="5"/>
        <v>6.6958719622946791E-2</v>
      </c>
      <c r="G23" s="2">
        <f t="shared" si="1"/>
        <v>1945.75</v>
      </c>
      <c r="H23">
        <f t="shared" si="2"/>
        <v>2.0964210068592001E-2</v>
      </c>
      <c r="I23" t="e">
        <f t="shared" si="2"/>
        <v>#N/A</v>
      </c>
      <c r="L23" s="4">
        <f t="shared" si="3"/>
        <v>38.73313387200001</v>
      </c>
      <c r="M23" t="e">
        <f t="shared" si="4"/>
        <v>#N/A</v>
      </c>
      <c r="N23">
        <f t="shared" si="4"/>
        <v>0.95964895013266116</v>
      </c>
    </row>
    <row r="24" spans="1:14" x14ac:dyDescent="0.25">
      <c r="A24">
        <v>7.5</v>
      </c>
      <c r="B24" s="3">
        <f t="shared" si="0"/>
        <v>59041.975939123375</v>
      </c>
      <c r="C24" t="e">
        <f t="shared" si="5"/>
        <v>#N/A</v>
      </c>
      <c r="D24">
        <f t="shared" si="5"/>
        <v>8.2021050427736636E-2</v>
      </c>
      <c r="G24" s="2">
        <f t="shared" si="1"/>
        <v>1995.625</v>
      </c>
      <c r="H24">
        <f t="shared" si="2"/>
        <v>2.810642730952792E-2</v>
      </c>
      <c r="I24" t="e">
        <f t="shared" si="2"/>
        <v>#N/A</v>
      </c>
      <c r="L24" s="4">
        <f t="shared" si="3"/>
        <v>40.428357720000008</v>
      </c>
      <c r="M24" t="e">
        <f t="shared" si="4"/>
        <v>#N/A</v>
      </c>
      <c r="N24">
        <f t="shared" si="4"/>
        <v>0.98149580711629691</v>
      </c>
    </row>
    <row r="25" spans="1:14" x14ac:dyDescent="0.25">
      <c r="A25">
        <v>8</v>
      </c>
      <c r="B25" s="3">
        <f t="shared" si="0"/>
        <v>59578.107668398268</v>
      </c>
      <c r="C25" t="e">
        <f t="shared" si="5"/>
        <v>#N/A</v>
      </c>
      <c r="D25">
        <f t="shared" si="5"/>
        <v>9.9504781873977183E-2</v>
      </c>
      <c r="G25" s="2">
        <f t="shared" si="1"/>
        <v>2045.5</v>
      </c>
      <c r="H25">
        <f t="shared" si="2"/>
        <v>3.7168489950132721E-2</v>
      </c>
      <c r="I25" t="e">
        <f t="shared" si="2"/>
        <v>#N/A</v>
      </c>
      <c r="L25" s="4">
        <f t="shared" si="3"/>
        <v>42.123581568000006</v>
      </c>
      <c r="M25" t="e">
        <f t="shared" si="4"/>
        <v>#N/A</v>
      </c>
      <c r="N25">
        <f t="shared" si="4"/>
        <v>0.99233982338191884</v>
      </c>
    </row>
    <row r="26" spans="1:14" x14ac:dyDescent="0.25">
      <c r="A26">
        <v>8.5</v>
      </c>
      <c r="B26" s="3">
        <f t="shared" si="0"/>
        <v>60114.239397673162</v>
      </c>
      <c r="C26" t="e">
        <f t="shared" si="5"/>
        <v>#N/A</v>
      </c>
      <c r="D26">
        <f t="shared" si="5"/>
        <v>0.11956739755162499</v>
      </c>
      <c r="G26" s="2">
        <f t="shared" si="1"/>
        <v>2095.375</v>
      </c>
      <c r="H26">
        <f t="shared" si="2"/>
        <v>4.8488855753180911E-2</v>
      </c>
      <c r="I26">
        <f t="shared" si="2"/>
        <v>6.3871547649431704E-3</v>
      </c>
      <c r="L26" s="4">
        <f t="shared" si="3"/>
        <v>43.818805416000011</v>
      </c>
      <c r="M26" t="e">
        <f t="shared" si="4"/>
        <v>#N/A</v>
      </c>
      <c r="N26" t="e">
        <f t="shared" si="4"/>
        <v>#N/A</v>
      </c>
    </row>
    <row r="27" spans="1:14" x14ac:dyDescent="0.25">
      <c r="A27">
        <v>9</v>
      </c>
      <c r="B27" s="3">
        <f t="shared" si="0"/>
        <v>60650.371126948055</v>
      </c>
      <c r="C27" t="e">
        <f t="shared" si="5"/>
        <v>#N/A</v>
      </c>
      <c r="D27">
        <f t="shared" si="5"/>
        <v>0.1423263601806955</v>
      </c>
      <c r="G27" s="2">
        <f t="shared" si="1"/>
        <v>2145.25</v>
      </c>
      <c r="H27">
        <f t="shared" si="2"/>
        <v>6.2411869803980453E-2</v>
      </c>
      <c r="I27">
        <f t="shared" si="2"/>
        <v>6.9468507886243092E-3</v>
      </c>
      <c r="L27" s="4">
        <f t="shared" si="3"/>
        <v>45.514029264000008</v>
      </c>
      <c r="M27" t="e">
        <f t="shared" si="4"/>
        <v>#N/A</v>
      </c>
      <c r="N27" t="e">
        <f t="shared" si="4"/>
        <v>#N/A</v>
      </c>
    </row>
    <row r="28" spans="1:14" x14ac:dyDescent="0.25">
      <c r="A28">
        <v>9.5</v>
      </c>
      <c r="B28" s="3">
        <f t="shared" si="0"/>
        <v>61186.502856222942</v>
      </c>
      <c r="C28" t="e">
        <f t="shared" si="5"/>
        <v>#N/A</v>
      </c>
      <c r="D28">
        <f t="shared" si="5"/>
        <v>0.16784919174122684</v>
      </c>
      <c r="G28" s="2">
        <f t="shared" si="1"/>
        <v>2195.125</v>
      </c>
      <c r="H28">
        <f t="shared" si="2"/>
        <v>7.9271399853036911E-2</v>
      </c>
      <c r="I28">
        <f t="shared" si="2"/>
        <v>7.5494114163091978E-3</v>
      </c>
      <c r="L28" s="4">
        <f t="shared" si="3"/>
        <v>47.209253112000013</v>
      </c>
      <c r="M28" t="e">
        <f t="shared" si="4"/>
        <v>#N/A</v>
      </c>
      <c r="N28" t="e">
        <f t="shared" si="4"/>
        <v>#N/A</v>
      </c>
    </row>
    <row r="29" spans="1:14" x14ac:dyDescent="0.25">
      <c r="A29">
        <v>10</v>
      </c>
      <c r="B29" s="3">
        <f t="shared" si="0"/>
        <v>61722.634585497835</v>
      </c>
      <c r="C29" t="e">
        <f t="shared" si="5"/>
        <v>#N/A</v>
      </c>
      <c r="D29">
        <f t="shared" si="5"/>
        <v>0.19614464983140237</v>
      </c>
      <c r="G29" s="2">
        <f t="shared" si="1"/>
        <v>2245</v>
      </c>
      <c r="H29">
        <f t="shared" si="2"/>
        <v>9.937144686779123E-2</v>
      </c>
      <c r="I29">
        <f t="shared" si="2"/>
        <v>8.1975359245961311E-3</v>
      </c>
      <c r="L29" s="4">
        <f t="shared" si="3"/>
        <v>48.904476960000011</v>
      </c>
      <c r="M29" t="e">
        <f t="shared" si="4"/>
        <v>#N/A</v>
      </c>
      <c r="N29" t="e">
        <f t="shared" si="4"/>
        <v>#N/A</v>
      </c>
    </row>
    <row r="30" spans="1:14" x14ac:dyDescent="0.25">
      <c r="A30">
        <v>10.5</v>
      </c>
      <c r="B30" s="3">
        <f t="shared" si="0"/>
        <v>62258.766314772729</v>
      </c>
      <c r="C30" t="e">
        <f t="shared" si="5"/>
        <v>#N/A</v>
      </c>
      <c r="D30">
        <f t="shared" si="5"/>
        <v>0.22715567249071683</v>
      </c>
      <c r="G30" s="2">
        <f t="shared" si="1"/>
        <v>2294.875</v>
      </c>
      <c r="H30">
        <f t="shared" si="2"/>
        <v>0.12296471424163836</v>
      </c>
      <c r="I30">
        <f t="shared" si="2"/>
        <v>8.8940426303367719E-3</v>
      </c>
      <c r="L30" s="4">
        <f t="shared" si="3"/>
        <v>50.599700808000009</v>
      </c>
      <c r="M30" t="e">
        <f t="shared" si="4"/>
        <v>#N/A</v>
      </c>
      <c r="N30" t="e">
        <f t="shared" si="4"/>
        <v>#N/A</v>
      </c>
    </row>
    <row r="31" spans="1:14" x14ac:dyDescent="0.25">
      <c r="A31">
        <v>11</v>
      </c>
      <c r="B31" s="3">
        <f t="shared" si="0"/>
        <v>62794.898044047623</v>
      </c>
      <c r="C31" t="e">
        <f t="shared" si="5"/>
        <v>#N/A</v>
      </c>
      <c r="D31">
        <f t="shared" si="5"/>
        <v>0.26075471736154909</v>
      </c>
      <c r="G31" s="2">
        <f t="shared" si="1"/>
        <v>2344.75</v>
      </c>
      <c r="H31">
        <f t="shared" si="2"/>
        <v>0.15023053123605606</v>
      </c>
      <c r="I31">
        <f t="shared" si="2"/>
        <v>9.6418699453583289E-3</v>
      </c>
      <c r="L31" s="4">
        <f t="shared" si="3"/>
        <v>52.294924656000013</v>
      </c>
      <c r="M31" t="e">
        <f t="shared" si="4"/>
        <v>#N/A</v>
      </c>
      <c r="N31" t="e">
        <f t="shared" si="4"/>
        <v>#N/A</v>
      </c>
    </row>
    <row r="32" spans="1:14" x14ac:dyDescent="0.25">
      <c r="A32">
        <v>11.5</v>
      </c>
      <c r="B32" s="3">
        <f t="shared" si="0"/>
        <v>63331.029773322516</v>
      </c>
      <c r="C32" t="e">
        <f t="shared" si="5"/>
        <v>#N/A</v>
      </c>
      <c r="D32">
        <f t="shared" si="5"/>
        <v>0.29674201701306635</v>
      </c>
      <c r="G32" s="2">
        <f t="shared" si="1"/>
        <v>2394.625</v>
      </c>
      <c r="H32">
        <f t="shared" si="2"/>
        <v>0.18125385700247504</v>
      </c>
      <c r="I32">
        <f t="shared" si="2"/>
        <v>1.0444077061951081E-2</v>
      </c>
      <c r="L32" s="4">
        <f t="shared" si="3"/>
        <v>53.990148504000011</v>
      </c>
      <c r="M32" t="e">
        <f t="shared" si="4"/>
        <v>#N/A</v>
      </c>
      <c r="N32" t="e">
        <f t="shared" si="4"/>
        <v>#N/A</v>
      </c>
    </row>
    <row r="33" spans="1:14" x14ac:dyDescent="0.25">
      <c r="A33">
        <v>12</v>
      </c>
      <c r="B33" s="3">
        <f t="shared" si="0"/>
        <v>63867.161502597402</v>
      </c>
      <c r="C33" t="e">
        <f t="shared" si="5"/>
        <v>#N/A</v>
      </c>
      <c r="D33">
        <f t="shared" si="5"/>
        <v>0.33484711420565971</v>
      </c>
      <c r="G33" s="2">
        <f t="shared" si="1"/>
        <v>2444.5</v>
      </c>
      <c r="H33">
        <f t="shared" si="2"/>
        <v>0.21600728146514883</v>
      </c>
      <c r="I33">
        <f t="shared" si="2"/>
        <v>1.1303844238552791E-2</v>
      </c>
      <c r="L33" s="4">
        <f t="shared" si="3"/>
        <v>55.685372352000009</v>
      </c>
      <c r="M33" t="e">
        <f t="shared" si="4"/>
        <v>#N/A</v>
      </c>
      <c r="N33" t="e">
        <f t="shared" si="4"/>
        <v>#N/A</v>
      </c>
    </row>
    <row r="34" spans="1:14" x14ac:dyDescent="0.25">
      <c r="A34">
        <v>12.5</v>
      </c>
      <c r="B34" s="3">
        <f t="shared" si="0"/>
        <v>64403.293231872296</v>
      </c>
      <c r="C34" t="e">
        <f t="shared" si="5"/>
        <v>#N/A</v>
      </c>
      <c r="D34">
        <f t="shared" si="5"/>
        <v>0.37473383865099852</v>
      </c>
      <c r="G34" s="2">
        <f t="shared" si="1"/>
        <v>2494.375</v>
      </c>
      <c r="H34">
        <f t="shared" si="2"/>
        <v>0.25433793916537306</v>
      </c>
      <c r="I34">
        <f t="shared" si="2"/>
        <v>1.2224472655044696E-2</v>
      </c>
      <c r="L34" s="4">
        <f t="shared" si="3"/>
        <v>57.380596200000014</v>
      </c>
      <c r="M34" t="e">
        <f t="shared" si="4"/>
        <v>#N/A</v>
      </c>
      <c r="N34" t="e">
        <f t="shared" si="4"/>
        <v>#N/A</v>
      </c>
    </row>
    <row r="35" spans="1:14" x14ac:dyDescent="0.25">
      <c r="A35">
        <v>13</v>
      </c>
      <c r="B35" s="3">
        <f t="shared" si="0"/>
        <v>64939.42496114719</v>
      </c>
      <c r="C35" t="e">
        <f t="shared" si="5"/>
        <v>#N/A</v>
      </c>
      <c r="D35">
        <f t="shared" si="5"/>
        <v>0.41600865579562168</v>
      </c>
      <c r="G35" s="2">
        <f t="shared" si="1"/>
        <v>2544.25</v>
      </c>
      <c r="H35">
        <f t="shared" si="2"/>
        <v>0.29596103262914536</v>
      </c>
      <c r="I35">
        <f t="shared" si="2"/>
        <v>1.3209383807256267E-2</v>
      </c>
      <c r="L35" s="4">
        <f t="shared" si="3"/>
        <v>59.075820048000018</v>
      </c>
      <c r="M35" t="e">
        <f t="shared" si="4"/>
        <v>#N/A</v>
      </c>
      <c r="N35" t="e">
        <f t="shared" si="4"/>
        <v>#N/A</v>
      </c>
    </row>
    <row r="36" spans="1:14" x14ac:dyDescent="0.25">
      <c r="A36">
        <v>13.5</v>
      </c>
      <c r="B36" s="3">
        <f t="shared" si="0"/>
        <v>65475.556690422083</v>
      </c>
      <c r="C36" t="e">
        <f t="shared" si="5"/>
        <v>#N/A</v>
      </c>
      <c r="D36">
        <f t="shared" si="5"/>
        <v>0.45823207791003523</v>
      </c>
      <c r="G36" s="2">
        <f t="shared" si="1"/>
        <v>2594.125</v>
      </c>
      <c r="H36">
        <f t="shared" si="2"/>
        <v>0.34046122155898706</v>
      </c>
      <c r="I36">
        <f t="shared" si="2"/>
        <v>1.4262118410668875E-2</v>
      </c>
      <c r="L36" s="4">
        <f t="shared" si="3"/>
        <v>60.771043896000016</v>
      </c>
      <c r="M36" t="e">
        <f t="shared" si="4"/>
        <v>#N/A</v>
      </c>
      <c r="N36" t="e">
        <f t="shared" si="4"/>
        <v>#N/A</v>
      </c>
    </row>
    <row r="37" spans="1:14" x14ac:dyDescent="0.25">
      <c r="A37">
        <v>14</v>
      </c>
      <c r="B37" s="3">
        <f t="shared" si="0"/>
        <v>66011.688419696977</v>
      </c>
      <c r="C37" t="e">
        <f t="shared" si="5"/>
        <v>#N/A</v>
      </c>
      <c r="D37">
        <f t="shared" si="5"/>
        <v>0.50093260011223317</v>
      </c>
      <c r="G37" s="2">
        <f t="shared" si="1"/>
        <v>2644</v>
      </c>
      <c r="H37">
        <f t="shared" si="2"/>
        <v>0.38730250368604474</v>
      </c>
      <c r="I37">
        <f t="shared" si="2"/>
        <v>1.538633478392545E-2</v>
      </c>
      <c r="L37" s="4">
        <f t="shared" si="3"/>
        <v>62.466267744000021</v>
      </c>
      <c r="M37" t="e">
        <f t="shared" si="4"/>
        <v>#N/A</v>
      </c>
      <c r="N37" t="e">
        <f t="shared" si="4"/>
        <v>#N/A</v>
      </c>
    </row>
    <row r="38" spans="1:14" x14ac:dyDescent="0.25">
      <c r="A38">
        <v>14.5</v>
      </c>
      <c r="B38" s="3">
        <f t="shared" si="0"/>
        <v>66547.820148971863</v>
      </c>
      <c r="C38" t="e">
        <f t="shared" si="5"/>
        <v>#N/A</v>
      </c>
      <c r="D38">
        <f t="shared" si="5"/>
        <v>0.54362243053574366</v>
      </c>
      <c r="G38" s="2">
        <f t="shared" si="1"/>
        <v>2693.875</v>
      </c>
      <c r="H38">
        <f t="shared" si="2"/>
        <v>0.43584645374442477</v>
      </c>
      <c r="I38">
        <f t="shared" si="2"/>
        <v>1.6585806683605007E-2</v>
      </c>
      <c r="L38" s="4">
        <f t="shared" si="3"/>
        <v>64.161491592000004</v>
      </c>
      <c r="M38" t="e">
        <f t="shared" si="4"/>
        <v>#N/A</v>
      </c>
      <c r="N38" t="e">
        <f t="shared" si="4"/>
        <v>#N/A</v>
      </c>
    </row>
    <row r="39" spans="1:14" x14ac:dyDescent="0.25">
      <c r="A39">
        <v>15</v>
      </c>
      <c r="B39" s="3">
        <f t="shared" si="0"/>
        <v>67083.951878246749</v>
      </c>
      <c r="C39" t="e">
        <f t="shared" si="5"/>
        <v>#N/A</v>
      </c>
      <c r="D39">
        <f t="shared" si="5"/>
        <v>0.58581414363800666</v>
      </c>
      <c r="G39" s="2">
        <f t="shared" si="1"/>
        <v>2743.75</v>
      </c>
      <c r="H39">
        <f t="shared" si="2"/>
        <v>0.48537788418739664</v>
      </c>
      <c r="I39">
        <f t="shared" si="2"/>
        <v>1.7864420562816546E-2</v>
      </c>
      <c r="L39" s="4">
        <f t="shared" si="3"/>
        <v>65.856715440000016</v>
      </c>
      <c r="M39" t="e">
        <f t="shared" si="4"/>
        <v>#N/A</v>
      </c>
      <c r="N39" t="e">
        <f t="shared" si="4"/>
        <v>#N/A</v>
      </c>
    </row>
    <row r="40" spans="1:14" x14ac:dyDescent="0.25">
      <c r="A40">
        <v>15.5</v>
      </c>
      <c r="B40" s="3">
        <f t="shared" si="0"/>
        <v>67620.08360752165</v>
      </c>
      <c r="C40" t="e">
        <f t="shared" si="5"/>
        <v>#N/A</v>
      </c>
      <c r="D40">
        <f t="shared" si="5"/>
        <v>0.62703731266994955</v>
      </c>
      <c r="G40" s="2">
        <f t="shared" si="1"/>
        <v>2793.625</v>
      </c>
      <c r="H40">
        <f t="shared" si="2"/>
        <v>0.535136243103288</v>
      </c>
      <c r="I40">
        <f t="shared" si="2"/>
        <v>1.9226172227517276E-2</v>
      </c>
      <c r="L40" s="4">
        <f t="shared" si="3"/>
        <v>67.551939288000014</v>
      </c>
      <c r="M40" t="e">
        <f t="shared" si="4"/>
        <v>#N/A</v>
      </c>
      <c r="N40" t="e">
        <f t="shared" si="4"/>
        <v>#N/A</v>
      </c>
    </row>
    <row r="41" spans="1:14" x14ac:dyDescent="0.25">
      <c r="A41">
        <v>16</v>
      </c>
      <c r="B41" s="3">
        <f t="shared" si="0"/>
        <v>68156.215336796537</v>
      </c>
      <c r="C41" t="e">
        <f t="shared" si="5"/>
        <v>#N/A</v>
      </c>
      <c r="D41">
        <f t="shared" si="5"/>
        <v>0.66685417898094679</v>
      </c>
      <c r="G41" s="2">
        <f t="shared" si="1"/>
        <v>2843.5</v>
      </c>
      <c r="H41">
        <f t="shared" si="2"/>
        <v>0.58435046765756327</v>
      </c>
      <c r="I41">
        <f t="shared" si="2"/>
        <v>2.0675162866070039E-2</v>
      </c>
      <c r="L41" s="4">
        <f t="shared" si="3"/>
        <v>69.247163136000012</v>
      </c>
      <c r="M41" t="e">
        <f t="shared" si="4"/>
        <v>#N/A</v>
      </c>
      <c r="N41" t="e">
        <f t="shared" si="4"/>
        <v>#N/A</v>
      </c>
    </row>
    <row r="42" spans="1:14" x14ac:dyDescent="0.25">
      <c r="A42">
        <v>16.5</v>
      </c>
      <c r="B42" s="3">
        <f t="shared" si="0"/>
        <v>68692.347066071437</v>
      </c>
      <c r="C42" t="e">
        <f t="shared" si="5"/>
        <v>#N/A</v>
      </c>
      <c r="D42">
        <f t="shared" si="5"/>
        <v>0.70487349194691307</v>
      </c>
      <c r="G42" s="2">
        <f t="shared" si="1"/>
        <v>2893.375</v>
      </c>
      <c r="H42">
        <f t="shared" ref="H42:I73" si="6">IF(ABS($G42-H$2)&gt;2.5*H$3,NA(),_xlfn.NORM.DIST($G42,H$2,H$3,TRUE))</f>
        <v>0.6322746447704588</v>
      </c>
      <c r="I42">
        <f t="shared" si="6"/>
        <v>2.2215594429431475E-2</v>
      </c>
      <c r="L42" s="4">
        <f t="shared" si="3"/>
        <v>70.942386984000024</v>
      </c>
      <c r="M42" t="e">
        <f t="shared" ref="M42:N73" si="7">IF(ABS($L42-M$2)&gt;2.5*M$3,NA(),_xlfn.NORM.DIST($L42,M$2,M$3,TRUE))</f>
        <v>#N/A</v>
      </c>
      <c r="N42" t="e">
        <f t="shared" si="7"/>
        <v>#N/A</v>
      </c>
    </row>
    <row r="43" spans="1:14" x14ac:dyDescent="0.25">
      <c r="A43">
        <v>17</v>
      </c>
      <c r="B43" s="3">
        <f t="shared" si="0"/>
        <v>69228.478795346324</v>
      </c>
      <c r="C43" t="e">
        <f t="shared" si="5"/>
        <v>#N/A</v>
      </c>
      <c r="D43">
        <f t="shared" si="5"/>
        <v>0.74076179617891291</v>
      </c>
      <c r="G43" s="2">
        <f t="shared" si="1"/>
        <v>2943.25</v>
      </c>
      <c r="H43">
        <f t="shared" si="6"/>
        <v>0.67822174439129335</v>
      </c>
      <c r="I43">
        <f t="shared" si="6"/>
        <v>2.3851764341508513E-2</v>
      </c>
      <c r="L43" s="4">
        <f t="shared" si="3"/>
        <v>72.637610832000021</v>
      </c>
      <c r="M43" t="e">
        <f t="shared" si="7"/>
        <v>#N/A</v>
      </c>
      <c r="N43" t="e">
        <f t="shared" si="7"/>
        <v>#N/A</v>
      </c>
    </row>
    <row r="44" spans="1:14" x14ac:dyDescent="0.25">
      <c r="A44">
        <v>17.5</v>
      </c>
      <c r="B44" s="3">
        <f t="shared" si="0"/>
        <v>69764.61052462121</v>
      </c>
      <c r="C44" t="e">
        <f t="shared" si="5"/>
        <v>#N/A</v>
      </c>
      <c r="D44">
        <f t="shared" si="5"/>
        <v>0.77425163800480101</v>
      </c>
      <c r="G44" s="2">
        <f t="shared" si="1"/>
        <v>2993.125</v>
      </c>
      <c r="H44">
        <f t="shared" si="6"/>
        <v>0.72159289646593172</v>
      </c>
      <c r="I44">
        <f t="shared" si="6"/>
        <v>2.5588059521638607E-2</v>
      </c>
      <c r="L44" s="4">
        <f t="shared" si="3"/>
        <v>74.332834680000019</v>
      </c>
      <c r="M44" t="e">
        <f t="shared" si="7"/>
        <v>#N/A</v>
      </c>
      <c r="N44" t="e">
        <f t="shared" si="7"/>
        <v>#N/A</v>
      </c>
    </row>
    <row r="45" spans="1:14" x14ac:dyDescent="0.25">
      <c r="A45">
        <v>18</v>
      </c>
      <c r="B45" s="3">
        <f t="shared" si="0"/>
        <v>70300.742253896111</v>
      </c>
      <c r="C45" t="e">
        <f t="shared" si="5"/>
        <v>#N/A</v>
      </c>
      <c r="D45">
        <f t="shared" si="5"/>
        <v>0.80514639187990156</v>
      </c>
      <c r="G45" s="2">
        <f t="shared" si="1"/>
        <v>3043</v>
      </c>
      <c r="H45">
        <f t="shared" si="6"/>
        <v>0.76190015242191633</v>
      </c>
      <c r="I45">
        <f t="shared" si="6"/>
        <v>2.7428949703836809E-2</v>
      </c>
      <c r="L45" s="4">
        <f t="shared" si="3"/>
        <v>76.028058528000017</v>
      </c>
      <c r="M45" t="e">
        <f t="shared" si="7"/>
        <v>#N/A</v>
      </c>
      <c r="N45" t="e">
        <f t="shared" si="7"/>
        <v>#N/A</v>
      </c>
    </row>
    <row r="46" spans="1:14" x14ac:dyDescent="0.25">
      <c r="A46">
        <v>18.5</v>
      </c>
      <c r="B46" s="3">
        <f t="shared" si="0"/>
        <v>70836.873983170997</v>
      </c>
      <c r="C46" t="e">
        <f t="shared" si="5"/>
        <v>#N/A</v>
      </c>
      <c r="D46">
        <f t="shared" si="5"/>
        <v>0.8333216476735289</v>
      </c>
      <c r="G46" s="2">
        <f t="shared" si="1"/>
        <v>3092.875</v>
      </c>
      <c r="H46">
        <f t="shared" si="6"/>
        <v>0.79878134238387877</v>
      </c>
      <c r="I46">
        <f t="shared" si="6"/>
        <v>2.9378980040409425E-2</v>
      </c>
      <c r="L46" s="4">
        <f t="shared" si="3"/>
        <v>77.723282376000014</v>
      </c>
      <c r="M46" t="e">
        <f t="shared" si="7"/>
        <v>#N/A</v>
      </c>
      <c r="N46" t="e">
        <f t="shared" si="7"/>
        <v>#N/A</v>
      </c>
    </row>
    <row r="47" spans="1:14" x14ac:dyDescent="0.25">
      <c r="A47">
        <v>19</v>
      </c>
      <c r="B47" s="3">
        <f t="shared" si="0"/>
        <v>71373.005712445884</v>
      </c>
      <c r="C47" t="e">
        <f t="shared" si="5"/>
        <v>#N/A</v>
      </c>
      <c r="D47">
        <f t="shared" si="5"/>
        <v>0.85872332993343337</v>
      </c>
      <c r="G47" s="2">
        <f t="shared" si="1"/>
        <v>3142.75</v>
      </c>
      <c r="H47">
        <f t="shared" si="6"/>
        <v>0.83200642218888965</v>
      </c>
      <c r="I47">
        <f t="shared" si="6"/>
        <v>3.1442762980752693E-2</v>
      </c>
      <c r="L47" s="4">
        <f t="shared" si="3"/>
        <v>79.418506224000026</v>
      </c>
      <c r="M47" t="e">
        <f t="shared" si="7"/>
        <v>#N/A</v>
      </c>
      <c r="N47" t="e">
        <f t="shared" si="7"/>
        <v>#N/A</v>
      </c>
    </row>
    <row r="48" spans="1:14" x14ac:dyDescent="0.25">
      <c r="A48">
        <v>19.5</v>
      </c>
      <c r="B48" s="3">
        <f t="shared" si="0"/>
        <v>71909.137441720784</v>
      </c>
      <c r="C48" t="e">
        <f t="shared" si="5"/>
        <v>#N/A</v>
      </c>
      <c r="D48">
        <f t="shared" si="5"/>
        <v>0.88136292081104906</v>
      </c>
      <c r="G48" s="2">
        <f t="shared" si="1"/>
        <v>3192.625</v>
      </c>
      <c r="H48">
        <f t="shared" si="6"/>
        <v>0.86147550064860412</v>
      </c>
      <c r="I48">
        <f t="shared" si="6"/>
        <v>3.3624969419628316E-2</v>
      </c>
      <c r="L48" s="4">
        <f t="shared" si="3"/>
        <v>81.113730072000024</v>
      </c>
      <c r="M48" t="e">
        <f t="shared" si="7"/>
        <v>#N/A</v>
      </c>
      <c r="N48" t="e">
        <f t="shared" si="7"/>
        <v>#N/A</v>
      </c>
    </row>
    <row r="49" spans="1:14" x14ac:dyDescent="0.25">
      <c r="A49">
        <v>20</v>
      </c>
      <c r="B49" s="3">
        <f t="shared" si="0"/>
        <v>72445.269170995671</v>
      </c>
      <c r="C49" t="e">
        <f t="shared" si="5"/>
        <v>#N/A</v>
      </c>
      <c r="D49">
        <f t="shared" si="5"/>
        <v>0.90131031418294738</v>
      </c>
      <c r="G49" s="2">
        <f t="shared" si="1"/>
        <v>3242.5</v>
      </c>
      <c r="H49">
        <f t="shared" si="6"/>
        <v>0.88720945286483832</v>
      </c>
      <c r="I49">
        <f t="shared" si="6"/>
        <v>3.5930319112925789E-2</v>
      </c>
      <c r="L49" s="4">
        <f t="shared" si="3"/>
        <v>82.808953920000022</v>
      </c>
      <c r="M49" t="e">
        <f t="shared" si="7"/>
        <v>#N/A</v>
      </c>
      <c r="N49" t="e">
        <f t="shared" si="7"/>
        <v>#N/A</v>
      </c>
    </row>
    <row r="50" spans="1:14" x14ac:dyDescent="0.25">
      <c r="A50">
        <v>20.5</v>
      </c>
      <c r="B50" s="3">
        <f t="shared" si="0"/>
        <v>72981.400900270557</v>
      </c>
      <c r="C50">
        <f t="shared" si="5"/>
        <v>6.4087353494854367E-3</v>
      </c>
      <c r="D50">
        <f t="shared" si="5"/>
        <v>0.91868493007019181</v>
      </c>
      <c r="G50" s="2">
        <f t="shared" si="1"/>
        <v>3292.375</v>
      </c>
      <c r="H50">
        <f t="shared" si="6"/>
        <v>0.90933458313171289</v>
      </c>
      <c r="I50">
        <f t="shared" si="6"/>
        <v>3.8363570362871233E-2</v>
      </c>
      <c r="L50" s="4">
        <f t="shared" si="3"/>
        <v>84.504177768000019</v>
      </c>
      <c r="M50" t="e">
        <f t="shared" si="7"/>
        <v>#N/A</v>
      </c>
      <c r="N50" t="e">
        <f t="shared" si="7"/>
        <v>#N/A</v>
      </c>
    </row>
    <row r="51" spans="1:14" x14ac:dyDescent="0.25">
      <c r="A51">
        <v>21</v>
      </c>
      <c r="B51" s="3">
        <f t="shared" si="0"/>
        <v>73517.532629545458</v>
      </c>
      <c r="C51">
        <f t="shared" si="5"/>
        <v>7.0583471101703142E-3</v>
      </c>
      <c r="D51">
        <f t="shared" si="5"/>
        <v>0.93364576231586227</v>
      </c>
      <c r="G51" s="2">
        <f t="shared" si="1"/>
        <v>3342.25</v>
      </c>
      <c r="H51">
        <f t="shared" si="6"/>
        <v>0.92806315196613665</v>
      </c>
      <c r="I51">
        <f t="shared" si="6"/>
        <v>4.0929508978807365E-2</v>
      </c>
      <c r="L51" s="4">
        <f t="shared" si="3"/>
        <v>86.199401616000017</v>
      </c>
      <c r="M51" t="e">
        <f t="shared" si="7"/>
        <v>#N/A</v>
      </c>
      <c r="N51" t="e">
        <f t="shared" si="7"/>
        <v>#N/A</v>
      </c>
    </row>
    <row r="52" spans="1:14" x14ac:dyDescent="0.25">
      <c r="A52">
        <v>21.5</v>
      </c>
      <c r="B52" s="3">
        <f t="shared" si="0"/>
        <v>74053.664358820344</v>
      </c>
      <c r="C52">
        <f t="shared" si="5"/>
        <v>7.7653891311090907E-3</v>
      </c>
      <c r="D52">
        <f t="shared" si="5"/>
        <v>0.94638102111427669</v>
      </c>
      <c r="G52" s="2">
        <f t="shared" si="1"/>
        <v>3392.125</v>
      </c>
      <c r="H52">
        <f t="shared" si="6"/>
        <v>0.94367170891678664</v>
      </c>
      <c r="I52">
        <f t="shared" si="6"/>
        <v>4.3632936524031884E-2</v>
      </c>
      <c r="L52" s="4">
        <f t="shared" si="3"/>
        <v>87.894625464000029</v>
      </c>
      <c r="M52" t="e">
        <f t="shared" si="7"/>
        <v>#N/A</v>
      </c>
      <c r="N52" t="e">
        <f t="shared" si="7"/>
        <v>#N/A</v>
      </c>
    </row>
    <row r="53" spans="1:14" x14ac:dyDescent="0.25">
      <c r="A53">
        <v>22</v>
      </c>
      <c r="B53" s="3">
        <f t="shared" si="0"/>
        <v>74589.796088095245</v>
      </c>
      <c r="C53">
        <f t="shared" si="5"/>
        <v>8.5340222303796811E-3</v>
      </c>
      <c r="D53">
        <f t="shared" si="5"/>
        <v>0.95709797287923248</v>
      </c>
      <c r="G53" s="2">
        <f t="shared" si="1"/>
        <v>3442</v>
      </c>
      <c r="H53">
        <f t="shared" si="6"/>
        <v>0.95647908962218509</v>
      </c>
      <c r="I53">
        <f t="shared" si="6"/>
        <v>4.6478657863720053E-2</v>
      </c>
      <c r="L53" s="4">
        <f t="shared" si="3"/>
        <v>89.589849312000027</v>
      </c>
      <c r="M53" t="e">
        <f t="shared" si="7"/>
        <v>#N/A</v>
      </c>
      <c r="N53" t="e">
        <f t="shared" si="7"/>
        <v>#N/A</v>
      </c>
    </row>
    <row r="54" spans="1:14" x14ac:dyDescent="0.25">
      <c r="A54">
        <v>22.5</v>
      </c>
      <c r="B54" s="3">
        <f t="shared" si="0"/>
        <v>75125.927817370131</v>
      </c>
      <c r="C54">
        <f t="shared" si="5"/>
        <v>9.3686165974095331E-3</v>
      </c>
      <c r="D54">
        <f t="shared" si="5"/>
        <v>0.96601348420057864</v>
      </c>
      <c r="G54" s="2">
        <f t="shared" si="1"/>
        <v>3491.875</v>
      </c>
      <c r="H54">
        <f t="shared" si="6"/>
        <v>0.96682568074137476</v>
      </c>
      <c r="I54">
        <f t="shared" si="6"/>
        <v>4.9471468033648096E-2</v>
      </c>
      <c r="L54" s="4">
        <f t="shared" si="3"/>
        <v>91.285073160000024</v>
      </c>
      <c r="M54" t="e">
        <f t="shared" si="7"/>
        <v>#N/A</v>
      </c>
      <c r="N54" t="e">
        <f t="shared" si="7"/>
        <v>#N/A</v>
      </c>
    </row>
    <row r="55" spans="1:14" x14ac:dyDescent="0.25">
      <c r="A55">
        <v>23</v>
      </c>
      <c r="B55" s="3">
        <f t="shared" si="0"/>
        <v>75662.059546645032</v>
      </c>
      <c r="C55">
        <f t="shared" si="5"/>
        <v>1.0273753613714961E-2</v>
      </c>
      <c r="D55">
        <f t="shared" si="5"/>
        <v>0.97334565736612377</v>
      </c>
      <c r="G55" s="2">
        <f t="shared" si="1"/>
        <v>3541.75</v>
      </c>
      <c r="H55">
        <f t="shared" si="6"/>
        <v>0.97505518459329377</v>
      </c>
      <c r="I55">
        <f t="shared" si="6"/>
        <v>5.2616138454252052E-2</v>
      </c>
      <c r="L55" s="4">
        <f t="shared" si="3"/>
        <v>92.980297008000022</v>
      </c>
      <c r="M55" t="e">
        <f t="shared" si="7"/>
        <v>#N/A</v>
      </c>
      <c r="N55" t="e">
        <f t="shared" si="7"/>
        <v>#N/A</v>
      </c>
    </row>
    <row r="56" spans="1:14" x14ac:dyDescent="0.25">
      <c r="A56">
        <v>23.5</v>
      </c>
      <c r="B56" s="3">
        <f t="shared" si="0"/>
        <v>76198.191275919919</v>
      </c>
      <c r="C56">
        <f t="shared" si="5"/>
        <v>1.1254226781584371E-2</v>
      </c>
      <c r="D56">
        <f t="shared" si="5"/>
        <v>0.97930681556197108</v>
      </c>
      <c r="G56" s="2">
        <f t="shared" si="1"/>
        <v>3591.625</v>
      </c>
      <c r="H56">
        <f t="shared" si="6"/>
        <v>0.98149968735801651</v>
      </c>
      <c r="I56">
        <f t="shared" si="6"/>
        <v>5.5917402519469417E-2</v>
      </c>
      <c r="L56" s="4">
        <f t="shared" si="3"/>
        <v>94.67552085600002</v>
      </c>
      <c r="M56" t="e">
        <f t="shared" si="7"/>
        <v>#N/A</v>
      </c>
      <c r="N56" t="e">
        <f t="shared" si="7"/>
        <v>#N/A</v>
      </c>
    </row>
    <row r="57" spans="1:14" x14ac:dyDescent="0.25">
      <c r="A57">
        <v>24</v>
      </c>
      <c r="B57" s="3">
        <f t="shared" si="0"/>
        <v>76734.323005194805</v>
      </c>
      <c r="C57">
        <f t="shared" si="5"/>
        <v>1.2315041679010211E-2</v>
      </c>
      <c r="D57">
        <f t="shared" si="5"/>
        <v>0.98409796874696676</v>
      </c>
      <c r="G57" s="2">
        <f t="shared" si="1"/>
        <v>3641.5</v>
      </c>
      <c r="H57">
        <f t="shared" si="6"/>
        <v>0.98646840786264722</v>
      </c>
      <c r="I57">
        <f t="shared" si="6"/>
        <v>5.9379940594793013E-2</v>
      </c>
      <c r="L57" s="4">
        <f t="shared" si="3"/>
        <v>96.370744704000018</v>
      </c>
      <c r="M57" t="e">
        <f t="shared" si="7"/>
        <v>#N/A</v>
      </c>
      <c r="N57" t="e">
        <f t="shared" si="7"/>
        <v>#N/A</v>
      </c>
    </row>
    <row r="58" spans="1:14" x14ac:dyDescent="0.25">
      <c r="A58">
        <v>24.5</v>
      </c>
      <c r="B58" s="3">
        <f t="shared" si="0"/>
        <v>77270.454734469706</v>
      </c>
      <c r="C58">
        <f t="shared" si="5"/>
        <v>1.3461414859515025E-2</v>
      </c>
      <c r="D58">
        <f t="shared" si="5"/>
        <v>0.98790477645599373</v>
      </c>
      <c r="G58" s="2">
        <f t="shared" si="1"/>
        <v>3691.375</v>
      </c>
      <c r="H58">
        <f t="shared" si="6"/>
        <v>0.99024012495708424</v>
      </c>
      <c r="I58">
        <f t="shared" si="6"/>
        <v>6.3008364463978436E-2</v>
      </c>
      <c r="L58" s="4">
        <f t="shared" si="3"/>
        <v>98.065968552000029</v>
      </c>
      <c r="M58" t="e">
        <f t="shared" si="7"/>
        <v>#N/A</v>
      </c>
      <c r="N58" t="e">
        <f t="shared" si="7"/>
        <v>#N/A</v>
      </c>
    </row>
    <row r="59" spans="1:14" x14ac:dyDescent="0.25">
      <c r="A59">
        <v>25</v>
      </c>
      <c r="B59" s="3">
        <f t="shared" si="0"/>
        <v>77806.586463744592</v>
      </c>
      <c r="C59">
        <f t="shared" si="5"/>
        <v>1.4698771616593172E-2</v>
      </c>
      <c r="D59">
        <f t="shared" si="5"/>
        <v>0.99089492866958317</v>
      </c>
      <c r="G59" s="2">
        <f t="shared" si="1"/>
        <v>3741.25</v>
      </c>
      <c r="H59">
        <f t="shared" si="6"/>
        <v>0.99305898190734099</v>
      </c>
      <c r="I59">
        <f t="shared" si="6"/>
        <v>6.6807201268858057E-2</v>
      </c>
      <c r="L59" s="4">
        <f t="shared" si="3"/>
        <v>99.761192400000027</v>
      </c>
      <c r="M59" t="e">
        <f t="shared" si="7"/>
        <v>#N/A</v>
      </c>
      <c r="N59" t="e">
        <f t="shared" si="7"/>
        <v>#N/A</v>
      </c>
    </row>
    <row r="60" spans="1:14" x14ac:dyDescent="0.25">
      <c r="A60">
        <v>25.5</v>
      </c>
      <c r="B60" s="3">
        <f t="shared" si="0"/>
        <v>78342.718193019478</v>
      </c>
      <c r="C60">
        <f t="shared" si="5"/>
        <v>1.6032742534350657E-2</v>
      </c>
      <c r="D60">
        <f t="shared" si="5"/>
        <v>0.99321679452386136</v>
      </c>
      <c r="G60" s="2">
        <f t="shared" si="1"/>
        <v>3791.125</v>
      </c>
      <c r="H60" t="e">
        <f t="shared" si="6"/>
        <v>#N/A</v>
      </c>
      <c r="I60">
        <f t="shared" si="6"/>
        <v>7.0780876991685518E-2</v>
      </c>
      <c r="L60" s="4">
        <f t="shared" si="3"/>
        <v>101.45641624800002</v>
      </c>
      <c r="M60" t="e">
        <f t="shared" si="7"/>
        <v>#N/A</v>
      </c>
      <c r="N60" t="e">
        <f t="shared" si="7"/>
        <v>#N/A</v>
      </c>
    </row>
    <row r="61" spans="1:14" x14ac:dyDescent="0.25">
      <c r="A61">
        <v>26</v>
      </c>
      <c r="B61" s="3">
        <f t="shared" si="0"/>
        <v>78878.849922294379</v>
      </c>
      <c r="C61">
        <f t="shared" si="5"/>
        <v>1.7469158748615012E-2</v>
      </c>
      <c r="D61" t="e">
        <f t="shared" si="5"/>
        <v>#N/A</v>
      </c>
      <c r="G61" s="2">
        <f t="shared" si="1"/>
        <v>3841</v>
      </c>
      <c r="H61" t="e">
        <f t="shared" si="6"/>
        <v>#N/A</v>
      </c>
      <c r="I61">
        <f t="shared" si="6"/>
        <v>7.4933699534327061E-2</v>
      </c>
      <c r="L61" s="4">
        <f t="shared" si="3"/>
        <v>103.15164009600004</v>
      </c>
      <c r="M61" t="e">
        <f t="shared" si="7"/>
        <v>#N/A</v>
      </c>
      <c r="N61" t="e">
        <f t="shared" si="7"/>
        <v>#N/A</v>
      </c>
    </row>
    <row r="62" spans="1:14" x14ac:dyDescent="0.25">
      <c r="A62">
        <v>26.5</v>
      </c>
      <c r="B62" s="3">
        <f t="shared" si="0"/>
        <v>79414.981651569266</v>
      </c>
      <c r="C62">
        <f t="shared" si="5"/>
        <v>1.9014045846349557E-2</v>
      </c>
      <c r="D62" t="e">
        <f t="shared" si="5"/>
        <v>#N/A</v>
      </c>
      <c r="G62" s="2">
        <f t="shared" si="1"/>
        <v>3890.875</v>
      </c>
      <c r="H62" t="e">
        <f t="shared" si="6"/>
        <v>#N/A</v>
      </c>
      <c r="I62">
        <f t="shared" si="6"/>
        <v>7.9269841453392401E-2</v>
      </c>
      <c r="L62" s="4">
        <f t="shared" si="3"/>
        <v>104.84686394400003</v>
      </c>
      <c r="M62" t="e">
        <f t="shared" si="7"/>
        <v>#N/A</v>
      </c>
      <c r="N62" t="e">
        <f t="shared" si="7"/>
        <v>#N/A</v>
      </c>
    </row>
    <row r="63" spans="1:14" x14ac:dyDescent="0.25">
      <c r="A63">
        <v>27</v>
      </c>
      <c r="B63" s="3">
        <f t="shared" si="0"/>
        <v>79951.113380844166</v>
      </c>
      <c r="C63">
        <f t="shared" si="5"/>
        <v>2.0673616335672676E-2</v>
      </c>
      <c r="D63" t="e">
        <f t="shared" si="5"/>
        <v>#N/A</v>
      </c>
      <c r="G63" s="2">
        <f t="shared" si="1"/>
        <v>3940.75</v>
      </c>
      <c r="H63" t="e">
        <f t="shared" si="6"/>
        <v>#N/A</v>
      </c>
      <c r="I63">
        <f t="shared" si="6"/>
        <v>8.3793322415014262E-2</v>
      </c>
      <c r="L63" s="4">
        <f t="shared" si="3"/>
        <v>106.54208779200003</v>
      </c>
      <c r="M63" t="e">
        <f t="shared" si="7"/>
        <v>#N/A</v>
      </c>
      <c r="N63" t="e">
        <f t="shared" si="7"/>
        <v>#N/A</v>
      </c>
    </row>
    <row r="64" spans="1:14" x14ac:dyDescent="0.25">
      <c r="A64">
        <v>27.5</v>
      </c>
      <c r="B64" s="3">
        <f t="shared" si="0"/>
        <v>80487.245110119053</v>
      </c>
      <c r="C64">
        <f t="shared" si="5"/>
        <v>2.2454260624178324E-2</v>
      </c>
      <c r="D64" t="e">
        <f t="shared" si="5"/>
        <v>#N/A</v>
      </c>
      <c r="G64" s="2">
        <f t="shared" si="1"/>
        <v>3990.625</v>
      </c>
      <c r="H64" t="e">
        <f t="shared" si="6"/>
        <v>#N/A</v>
      </c>
      <c r="I64">
        <f t="shared" si="6"/>
        <v>8.8507991437401998E-2</v>
      </c>
      <c r="L64" s="4">
        <f t="shared" si="3"/>
        <v>108.23731164000004</v>
      </c>
      <c r="M64" t="e">
        <f t="shared" si="7"/>
        <v>#N/A</v>
      </c>
      <c r="N64" t="e">
        <f t="shared" si="7"/>
        <v>#N/A</v>
      </c>
    </row>
    <row r="65" spans="1:14" x14ac:dyDescent="0.25">
      <c r="A65">
        <v>28</v>
      </c>
      <c r="B65" s="3">
        <f t="shared" si="0"/>
        <v>81023.376839393954</v>
      </c>
      <c r="C65">
        <f t="shared" si="5"/>
        <v>2.4362536449602134E-2</v>
      </c>
      <c r="D65" t="e">
        <f t="shared" si="5"/>
        <v>#N/A</v>
      </c>
      <c r="G65" s="2">
        <f t="shared" si="1"/>
        <v>4040.5000000000005</v>
      </c>
      <c r="H65" t="e">
        <f t="shared" si="6"/>
        <v>#N/A</v>
      </c>
      <c r="I65">
        <f t="shared" si="6"/>
        <v>9.3417508993471843E-2</v>
      </c>
      <c r="L65" s="4">
        <f t="shared" si="3"/>
        <v>109.93253548800004</v>
      </c>
      <c r="M65" t="e">
        <f t="shared" si="7"/>
        <v>#N/A</v>
      </c>
      <c r="N65" t="e">
        <f t="shared" si="7"/>
        <v>#N/A</v>
      </c>
    </row>
    <row r="66" spans="1:14" x14ac:dyDescent="0.25">
      <c r="A66">
        <v>28.5</v>
      </c>
      <c r="B66" s="3">
        <f t="shared" si="0"/>
        <v>81559.508568668825</v>
      </c>
      <c r="C66">
        <f t="shared" si="5"/>
        <v>2.6405156714179277E-2</v>
      </c>
      <c r="D66" t="e">
        <f t="shared" si="5"/>
        <v>#N/A</v>
      </c>
      <c r="G66" s="2">
        <f t="shared" si="1"/>
        <v>4090.3749999999995</v>
      </c>
      <c r="H66" t="e">
        <f t="shared" si="6"/>
        <v>#N/A</v>
      </c>
      <c r="I66">
        <f t="shared" si="6"/>
        <v>9.852532904974777E-2</v>
      </c>
      <c r="L66" s="4">
        <f t="shared" si="3"/>
        <v>111.62775933600003</v>
      </c>
      <c r="M66" t="e">
        <f t="shared" si="7"/>
        <v>#N/A</v>
      </c>
      <c r="N66" t="e">
        <f t="shared" si="7"/>
        <v>#N/A</v>
      </c>
    </row>
    <row r="67" spans="1:14" x14ac:dyDescent="0.25">
      <c r="A67">
        <v>29</v>
      </c>
      <c r="B67" s="3">
        <f t="shared" si="0"/>
        <v>82095.640297943726</v>
      </c>
      <c r="C67">
        <f t="shared" si="5"/>
        <v>2.8588975682304629E-2</v>
      </c>
      <c r="D67" t="e">
        <f t="shared" si="5"/>
        <v>#N/A</v>
      </c>
      <c r="G67" s="2">
        <f t="shared" si="1"/>
        <v>4140.25</v>
      </c>
      <c r="H67" t="e">
        <f t="shared" si="6"/>
        <v>#N/A</v>
      </c>
      <c r="I67">
        <f t="shared" si="6"/>
        <v>0.10383468112130037</v>
      </c>
      <c r="L67" s="4">
        <f t="shared" si="3"/>
        <v>113.32298318400002</v>
      </c>
      <c r="M67" t="e">
        <f t="shared" si="7"/>
        <v>#N/A</v>
      </c>
      <c r="N67" t="e">
        <f t="shared" si="7"/>
        <v>#N/A</v>
      </c>
    </row>
    <row r="68" spans="1:14" x14ac:dyDescent="0.25">
      <c r="A68">
        <v>29.5</v>
      </c>
      <c r="B68" s="3">
        <f t="shared" si="0"/>
        <v>82631.772027218612</v>
      </c>
      <c r="C68">
        <f t="shared" si="5"/>
        <v>3.0920973510308231E-2</v>
      </c>
      <c r="D68" t="e">
        <f t="shared" si="5"/>
        <v>#N/A</v>
      </c>
      <c r="G68" s="2">
        <f t="shared" si="1"/>
        <v>4190.125</v>
      </c>
      <c r="H68" t="e">
        <f t="shared" si="6"/>
        <v>#N/A</v>
      </c>
      <c r="I68">
        <f t="shared" si="6"/>
        <v>0.1093485524256919</v>
      </c>
      <c r="L68" s="4">
        <f t="shared" si="3"/>
        <v>115.01820703200002</v>
      </c>
      <c r="M68" t="e">
        <f t="shared" si="7"/>
        <v>#N/A</v>
      </c>
      <c r="N68" t="e">
        <f t="shared" si="7"/>
        <v>#N/A</v>
      </c>
    </row>
    <row r="69" spans="1:14" x14ac:dyDescent="0.25">
      <c r="A69">
        <v>30</v>
      </c>
      <c r="B69" s="3">
        <f t="shared" si="0"/>
        <v>83167.903756493513</v>
      </c>
      <c r="C69">
        <f t="shared" si="5"/>
        <v>3.3408239087293651E-2</v>
      </c>
      <c r="D69" t="e">
        <f t="shared" si="5"/>
        <v>#N/A</v>
      </c>
      <c r="G69" s="2">
        <f t="shared" si="1"/>
        <v>4240</v>
      </c>
      <c r="H69" t="e">
        <f t="shared" si="6"/>
        <v>#N/A</v>
      </c>
      <c r="I69">
        <f t="shared" si="6"/>
        <v>0.11506967022170828</v>
      </c>
      <c r="L69" s="4">
        <f t="shared" si="3"/>
        <v>116.71343088000003</v>
      </c>
      <c r="M69" t="e">
        <f t="shared" si="7"/>
        <v>#N/A</v>
      </c>
      <c r="N69" t="e">
        <f t="shared" si="7"/>
        <v>#N/A</v>
      </c>
    </row>
    <row r="70" spans="1:14" x14ac:dyDescent="0.25">
      <c r="A70">
        <v>30.5</v>
      </c>
      <c r="B70" s="3">
        <f t="shared" si="0"/>
        <v>83704.0354857684</v>
      </c>
      <c r="C70">
        <f t="shared" si="5"/>
        <v>3.6057951176997033E-2</v>
      </c>
      <c r="D70" t="e">
        <f t="shared" si="5"/>
        <v>#N/A</v>
      </c>
      <c r="G70" s="2">
        <f t="shared" si="1"/>
        <v>4289.875</v>
      </c>
      <c r="H70" t="e">
        <f t="shared" si="6"/>
        <v>#N/A</v>
      </c>
      <c r="I70">
        <f t="shared" si="6"/>
        <v>0.12100048442101818</v>
      </c>
      <c r="L70" s="4">
        <f t="shared" si="3"/>
        <v>118.40865472800003</v>
      </c>
      <c r="M70" t="e">
        <f t="shared" si="7"/>
        <v>#N/A</v>
      </c>
      <c r="N70" t="e">
        <f t="shared" si="7"/>
        <v>#N/A</v>
      </c>
    </row>
    <row r="71" spans="1:14" x14ac:dyDescent="0.25">
      <c r="A71">
        <v>31</v>
      </c>
      <c r="B71" s="3">
        <f t="shared" si="0"/>
        <v>84240.167215043301</v>
      </c>
      <c r="C71">
        <f t="shared" si="5"/>
        <v>3.8877357862488526E-2</v>
      </c>
      <c r="D71" t="e">
        <f t="shared" si="5"/>
        <v>#N/A</v>
      </c>
      <c r="G71" s="2">
        <f t="shared" si="1"/>
        <v>4339.75</v>
      </c>
      <c r="H71" t="e">
        <f t="shared" si="6"/>
        <v>#N/A</v>
      </c>
      <c r="I71">
        <f t="shared" si="6"/>
        <v>0.12714315056279824</v>
      </c>
      <c r="L71" s="4">
        <f t="shared" si="3"/>
        <v>120.10387857600003</v>
      </c>
      <c r="M71" t="e">
        <f t="shared" si="7"/>
        <v>#N/A</v>
      </c>
      <c r="N71" t="e">
        <f t="shared" si="7"/>
        <v>#N/A</v>
      </c>
    </row>
    <row r="72" spans="1:14" x14ac:dyDescent="0.25">
      <c r="A72">
        <v>31.5</v>
      </c>
      <c r="B72" s="3">
        <f t="shared" si="0"/>
        <v>84776.298944318187</v>
      </c>
      <c r="C72">
        <f t="shared" si="5"/>
        <v>4.1873754308168927E-2</v>
      </c>
      <c r="D72" t="e">
        <f t="shared" si="5"/>
        <v>#N/A</v>
      </c>
      <c r="G72" s="2">
        <f t="shared" si="1"/>
        <v>4389.625</v>
      </c>
      <c r="H72" t="e">
        <f t="shared" si="6"/>
        <v>#N/A</v>
      </c>
      <c r="I72">
        <f t="shared" si="6"/>
        <v>0.1334995132427472</v>
      </c>
      <c r="L72" s="4">
        <f t="shared" si="3"/>
        <v>121.79910242400004</v>
      </c>
      <c r="M72" t="e">
        <f t="shared" si="7"/>
        <v>#N/A</v>
      </c>
      <c r="N72" t="e">
        <f t="shared" si="7"/>
        <v>#N/A</v>
      </c>
    </row>
    <row r="73" spans="1:14" x14ac:dyDescent="0.25">
      <c r="A73">
        <v>32</v>
      </c>
      <c r="B73" s="3">
        <f t="shared" si="0"/>
        <v>85312.430673593073</v>
      </c>
      <c r="C73">
        <f t="shared" si="5"/>
        <v>4.505445886686664E-2</v>
      </c>
      <c r="D73" t="e">
        <f t="shared" si="5"/>
        <v>#N/A</v>
      </c>
      <c r="G73" s="2">
        <f t="shared" si="1"/>
        <v>4439.5</v>
      </c>
      <c r="H73" t="e">
        <f t="shared" si="6"/>
        <v>#N/A</v>
      </c>
      <c r="I73">
        <f t="shared" si="6"/>
        <v>0.14007109008876906</v>
      </c>
      <c r="L73" s="4">
        <f t="shared" si="3"/>
        <v>123.49432627200004</v>
      </c>
      <c r="M73" t="e">
        <f t="shared" si="7"/>
        <v>#N/A</v>
      </c>
      <c r="N73" t="e">
        <f t="shared" si="7"/>
        <v>#N/A</v>
      </c>
    </row>
    <row r="74" spans="1:14" x14ac:dyDescent="0.25">
      <c r="A74">
        <v>32.5</v>
      </c>
      <c r="B74" s="3">
        <f t="shared" ref="B74:B137" si="8">C$5+$A74/100*(C$6-C$5)</f>
        <v>85848.562402867974</v>
      </c>
      <c r="C74">
        <f t="shared" si="5"/>
        <v>4.8426787573805419E-2</v>
      </c>
      <c r="D74" t="e">
        <f t="shared" si="5"/>
        <v>#N/A</v>
      </c>
      <c r="G74" s="2">
        <f t="shared" ref="G74:G137" si="9">H$5+$A74/100*(H$6-H$5)</f>
        <v>4489.375</v>
      </c>
      <c r="H74" t="e">
        <f t="shared" ref="H74:I105" si="10">IF(ABS($G74-H$2)&gt;2.5*H$3,NA(),_xlfn.NORM.DIST($G74,H$2,H$3,TRUE))</f>
        <v>#N/A</v>
      </c>
      <c r="I74">
        <f t="shared" si="10"/>
        <v>0.14685905637589594</v>
      </c>
      <c r="L74" s="4">
        <f t="shared" ref="L74:L137" si="11">M$5+$A74/100*(M$6-M$5)</f>
        <v>125.18955012000004</v>
      </c>
      <c r="M74" t="e">
        <f t="shared" ref="M74:N105" si="12">IF(ABS($L74-M$2)&gt;2.5*M$3,NA(),_xlfn.NORM.DIST($L74,M$2,M$3,TRUE))</f>
        <v>#N/A</v>
      </c>
      <c r="N74" t="e">
        <f t="shared" si="12"/>
        <v>#N/A</v>
      </c>
    </row>
    <row r="75" spans="1:14" x14ac:dyDescent="0.25">
      <c r="A75">
        <v>33</v>
      </c>
      <c r="B75" s="3">
        <f t="shared" si="8"/>
        <v>86384.69413214286</v>
      </c>
      <c r="C75">
        <f t="shared" ref="C75:D138" si="13">IF(ABS($B75-C$2)&gt;2.5*C$3,NA(),_xlfn.NORM.DIST($B75,C$2,C$3,TRUE))</f>
        <v>5.1998027083712102E-2</v>
      </c>
      <c r="D75" t="e">
        <f t="shared" si="13"/>
        <v>#N/A</v>
      </c>
      <c r="G75" s="2">
        <f t="shared" si="9"/>
        <v>4539.25</v>
      </c>
      <c r="H75" t="e">
        <f t="shared" si="10"/>
        <v>#N/A</v>
      </c>
      <c r="I75">
        <f t="shared" si="10"/>
        <v>0.15386423037273483</v>
      </c>
      <c r="L75" s="4">
        <f t="shared" si="11"/>
        <v>126.88477396800005</v>
      </c>
      <c r="M75" t="e">
        <f t="shared" si="12"/>
        <v>#N/A</v>
      </c>
      <c r="N75" t="e">
        <f t="shared" si="12"/>
        <v>#N/A</v>
      </c>
    </row>
    <row r="76" spans="1:14" x14ac:dyDescent="0.25">
      <c r="A76">
        <v>33.5</v>
      </c>
      <c r="B76" s="3">
        <f t="shared" si="8"/>
        <v>86920.825861417747</v>
      </c>
      <c r="C76">
        <f t="shared" si="13"/>
        <v>5.5775406122247212E-2</v>
      </c>
      <c r="D76" t="e">
        <f t="shared" si="13"/>
        <v>#N/A</v>
      </c>
      <c r="G76" s="2">
        <f t="shared" si="9"/>
        <v>4589.125</v>
      </c>
      <c r="H76" t="e">
        <f t="shared" si="10"/>
        <v>#N/A</v>
      </c>
      <c r="I76">
        <f t="shared" si="10"/>
        <v>0.16108705951083091</v>
      </c>
      <c r="L76" s="4">
        <f t="shared" si="11"/>
        <v>128.57999781600006</v>
      </c>
      <c r="M76" t="e">
        <f t="shared" si="12"/>
        <v>#N/A</v>
      </c>
      <c r="N76" t="e">
        <f t="shared" si="12"/>
        <v>#N/A</v>
      </c>
    </row>
    <row r="77" spans="1:14" x14ac:dyDescent="0.25">
      <c r="A77">
        <v>34</v>
      </c>
      <c r="B77" s="3">
        <f t="shared" si="8"/>
        <v>87456.957590692647</v>
      </c>
      <c r="C77">
        <f t="shared" si="13"/>
        <v>5.9766065538149692E-2</v>
      </c>
      <c r="D77" t="e">
        <f t="shared" si="13"/>
        <v>#N/A</v>
      </c>
      <c r="G77" s="2">
        <f t="shared" si="9"/>
        <v>4639</v>
      </c>
      <c r="H77" t="e">
        <f t="shared" si="10"/>
        <v>#N/A</v>
      </c>
      <c r="I77">
        <f t="shared" si="10"/>
        <v>0.16852760746683779</v>
      </c>
      <c r="L77" s="4">
        <f t="shared" si="11"/>
        <v>130.27522166400004</v>
      </c>
      <c r="M77" t="e">
        <f t="shared" si="12"/>
        <v>#N/A</v>
      </c>
      <c r="N77" t="e">
        <f t="shared" si="12"/>
        <v>#N/A</v>
      </c>
    </row>
    <row r="78" spans="1:14" x14ac:dyDescent="0.25">
      <c r="A78">
        <v>34.5</v>
      </c>
      <c r="B78" s="3">
        <f t="shared" si="8"/>
        <v>87993.089319967534</v>
      </c>
      <c r="C78">
        <f t="shared" si="13"/>
        <v>6.3977027057862623E-2</v>
      </c>
      <c r="D78" t="e">
        <f t="shared" si="13"/>
        <v>#N/A</v>
      </c>
      <c r="G78" s="2">
        <f t="shared" si="9"/>
        <v>4688.875</v>
      </c>
      <c r="H78" t="e">
        <f t="shared" si="10"/>
        <v>#N/A</v>
      </c>
      <c r="I78">
        <f t="shared" si="10"/>
        <v>0.1761855422452579</v>
      </c>
      <c r="L78" s="4">
        <f t="shared" si="11"/>
        <v>131.97044551200003</v>
      </c>
      <c r="M78" t="e">
        <f t="shared" si="12"/>
        <v>#N/A</v>
      </c>
      <c r="N78" t="e">
        <f t="shared" si="12"/>
        <v>#N/A</v>
      </c>
    </row>
    <row r="79" spans="1:14" x14ac:dyDescent="0.25">
      <c r="A79">
        <v>35</v>
      </c>
      <c r="B79" s="3">
        <f t="shared" si="8"/>
        <v>88529.22104924242</v>
      </c>
      <c r="C79">
        <f t="shared" si="13"/>
        <v>6.8415160859810031E-2</v>
      </c>
      <c r="D79" t="e">
        <f t="shared" si="13"/>
        <v>#N/A</v>
      </c>
      <c r="G79" s="2">
        <f t="shared" si="9"/>
        <v>4738.75</v>
      </c>
      <c r="H79" t="e">
        <f t="shared" si="10"/>
        <v>#N/A</v>
      </c>
      <c r="I79">
        <f t="shared" si="10"/>
        <v>0.1840601253467595</v>
      </c>
      <c r="L79" s="4">
        <f t="shared" si="11"/>
        <v>133.66566936000004</v>
      </c>
      <c r="M79" t="e">
        <f t="shared" si="12"/>
        <v>#N/A</v>
      </c>
      <c r="N79" t="e">
        <f t="shared" si="12"/>
        <v>#N/A</v>
      </c>
    </row>
    <row r="80" spans="1:14" x14ac:dyDescent="0.25">
      <c r="A80">
        <v>35.5</v>
      </c>
      <c r="B80" s="3">
        <f t="shared" si="8"/>
        <v>89065.352778517321</v>
      </c>
      <c r="C80">
        <f t="shared" si="13"/>
        <v>7.308715210076358E-2</v>
      </c>
      <c r="D80" t="e">
        <f t="shared" si="13"/>
        <v>#N/A</v>
      </c>
      <c r="G80" s="2">
        <f t="shared" si="9"/>
        <v>4788.625</v>
      </c>
      <c r="H80" t="e">
        <f t="shared" si="10"/>
        <v>#N/A</v>
      </c>
      <c r="I80">
        <f t="shared" si="10"/>
        <v>0.19215020210369621</v>
      </c>
      <c r="L80" s="4">
        <f t="shared" si="11"/>
        <v>135.36089320800005</v>
      </c>
      <c r="M80" t="e">
        <f t="shared" si="12"/>
        <v>#N/A</v>
      </c>
      <c r="N80" t="e">
        <f t="shared" si="12"/>
        <v>#N/A</v>
      </c>
    </row>
    <row r="81" spans="1:14" x14ac:dyDescent="0.25">
      <c r="A81">
        <v>36</v>
      </c>
      <c r="B81" s="3">
        <f t="shared" si="8"/>
        <v>89601.484507792222</v>
      </c>
      <c r="C81">
        <f t="shared" si="13"/>
        <v>7.7999466541737839E-2</v>
      </c>
      <c r="D81" t="e">
        <f t="shared" si="13"/>
        <v>#N/A</v>
      </c>
      <c r="G81" s="2">
        <f t="shared" si="9"/>
        <v>4838.5</v>
      </c>
      <c r="H81" t="e">
        <f t="shared" si="10"/>
        <v>#N/A</v>
      </c>
      <c r="I81">
        <f t="shared" si="10"/>
        <v>0.20045419326044964</v>
      </c>
      <c r="L81" s="4">
        <f t="shared" si="11"/>
        <v>137.05611705600003</v>
      </c>
      <c r="M81" t="e">
        <f t="shared" si="12"/>
        <v>#N/A</v>
      </c>
      <c r="N81" t="e">
        <f t="shared" si="12"/>
        <v>#N/A</v>
      </c>
    </row>
    <row r="82" spans="1:14" x14ac:dyDescent="0.25">
      <c r="A82">
        <v>36.5</v>
      </c>
      <c r="B82" s="3">
        <f t="shared" si="8"/>
        <v>90137.616237067094</v>
      </c>
      <c r="C82">
        <f t="shared" si="13"/>
        <v>8.315831543539938E-2</v>
      </c>
      <c r="D82" t="e">
        <f t="shared" si="13"/>
        <v>#N/A</v>
      </c>
      <c r="G82" s="2">
        <f t="shared" si="9"/>
        <v>4888.375</v>
      </c>
      <c r="H82" t="e">
        <f t="shared" si="10"/>
        <v>#N/A</v>
      </c>
      <c r="I82">
        <f t="shared" si="10"/>
        <v>0.2089700878716016</v>
      </c>
      <c r="L82" s="4">
        <f t="shared" si="11"/>
        <v>138.75134090400002</v>
      </c>
      <c r="M82" t="e">
        <f t="shared" si="12"/>
        <v>#N/A</v>
      </c>
      <c r="N82" t="e">
        <f t="shared" si="12"/>
        <v>#N/A</v>
      </c>
    </row>
    <row r="83" spans="1:14" x14ac:dyDescent="0.25">
      <c r="A83">
        <v>37</v>
      </c>
      <c r="B83" s="3">
        <f t="shared" si="8"/>
        <v>90673.747966341994</v>
      </c>
      <c r="C83">
        <f t="shared" si="13"/>
        <v>8.856961985091906E-2</v>
      </c>
      <c r="D83" t="e">
        <f t="shared" si="13"/>
        <v>#N/A</v>
      </c>
      <c r="G83" s="2">
        <f t="shared" si="9"/>
        <v>4938.25</v>
      </c>
      <c r="H83" t="e">
        <f t="shared" si="10"/>
        <v>#N/A</v>
      </c>
      <c r="I83">
        <f t="shared" si="10"/>
        <v>0.21769543758573306</v>
      </c>
      <c r="L83" s="4">
        <f t="shared" si="11"/>
        <v>140.44656475200003</v>
      </c>
      <c r="M83" t="e">
        <f t="shared" si="12"/>
        <v>#N/A</v>
      </c>
      <c r="N83" t="e">
        <f t="shared" si="12"/>
        <v>#N/A</v>
      </c>
    </row>
    <row r="84" spans="1:14" x14ac:dyDescent="0.25">
      <c r="A84">
        <v>37.5</v>
      </c>
      <c r="B84" s="3">
        <f t="shared" si="8"/>
        <v>91209.879695616895</v>
      </c>
      <c r="C84">
        <f t="shared" si="13"/>
        <v>9.4238974625352953E-2</v>
      </c>
      <c r="D84" t="e">
        <f t="shared" si="13"/>
        <v>#N/A</v>
      </c>
      <c r="G84" s="2">
        <f t="shared" si="9"/>
        <v>4988.125</v>
      </c>
      <c r="H84" t="e">
        <f t="shared" si="10"/>
        <v>#N/A</v>
      </c>
      <c r="I84">
        <f t="shared" si="10"/>
        <v>0.22662735237686821</v>
      </c>
      <c r="L84" s="4">
        <f t="shared" si="11"/>
        <v>142.14178860000004</v>
      </c>
      <c r="M84" t="e">
        <f t="shared" si="12"/>
        <v>#N/A</v>
      </c>
      <c r="N84" t="e">
        <f t="shared" si="12"/>
        <v>#N/A</v>
      </c>
    </row>
    <row r="85" spans="1:14" x14ac:dyDescent="0.25">
      <c r="A85">
        <v>38</v>
      </c>
      <c r="B85" s="3">
        <f t="shared" si="8"/>
        <v>91746.011424891782</v>
      </c>
      <c r="C85">
        <f t="shared" si="13"/>
        <v>0.10017161214286582</v>
      </c>
      <c r="D85" t="e">
        <f t="shared" si="13"/>
        <v>#N/A</v>
      </c>
      <c r="G85" s="2">
        <f t="shared" si="9"/>
        <v>5038</v>
      </c>
      <c r="H85" t="e">
        <f t="shared" si="10"/>
        <v>#N/A</v>
      </c>
      <c r="I85">
        <f t="shared" si="10"/>
        <v>0.23576249777925118</v>
      </c>
      <c r="L85" s="4">
        <f t="shared" si="11"/>
        <v>143.83701244800005</v>
      </c>
      <c r="M85" t="e">
        <f t="shared" si="12"/>
        <v>#N/A</v>
      </c>
      <c r="N85" t="e">
        <f t="shared" si="12"/>
        <v>#N/A</v>
      </c>
    </row>
    <row r="86" spans="1:14" x14ac:dyDescent="0.25">
      <c r="A86">
        <v>38.5</v>
      </c>
      <c r="B86" s="3">
        <f t="shared" si="8"/>
        <v>92282.143154166668</v>
      </c>
      <c r="C86">
        <f t="shared" si="13"/>
        <v>0.10637236615420503</v>
      </c>
      <c r="D86" t="e">
        <f t="shared" si="13"/>
        <v>#N/A</v>
      </c>
      <c r="G86" s="2">
        <f t="shared" si="9"/>
        <v>5087.875</v>
      </c>
      <c r="H86" t="e">
        <f t="shared" si="10"/>
        <v>#N/A</v>
      </c>
      <c r="I86">
        <f t="shared" si="10"/>
        <v>0.24509709367430943</v>
      </c>
      <c r="L86" s="4">
        <f t="shared" si="11"/>
        <v>145.53223629600004</v>
      </c>
      <c r="M86" t="e">
        <f t="shared" si="12"/>
        <v>#N/A</v>
      </c>
      <c r="N86" t="e">
        <f t="shared" si="12"/>
        <v>#N/A</v>
      </c>
    </row>
    <row r="87" spans="1:14" x14ac:dyDescent="0.25">
      <c r="A87">
        <v>39</v>
      </c>
      <c r="B87" s="3">
        <f t="shared" si="8"/>
        <v>92818.274883441569</v>
      </c>
      <c r="C87">
        <f t="shared" si="13"/>
        <v>0.11284563585866657</v>
      </c>
      <c r="D87" t="e">
        <f t="shared" si="13"/>
        <v>#N/A</v>
      </c>
      <c r="G87" s="2">
        <f t="shared" si="9"/>
        <v>5137.75</v>
      </c>
      <c r="H87" t="e">
        <f t="shared" si="10"/>
        <v>#N/A</v>
      </c>
      <c r="I87">
        <f t="shared" si="10"/>
        <v>0.25462691467133608</v>
      </c>
      <c r="L87" s="4">
        <f t="shared" si="11"/>
        <v>147.22746014400005</v>
      </c>
      <c r="M87" t="e">
        <f t="shared" si="12"/>
        <v>#N/A</v>
      </c>
      <c r="N87" t="e">
        <f t="shared" si="12"/>
        <v>#N/A</v>
      </c>
    </row>
    <row r="88" spans="1:14" x14ac:dyDescent="0.25">
      <c r="A88">
        <v>39.5</v>
      </c>
      <c r="B88" s="3">
        <f t="shared" si="8"/>
        <v>93354.406612716455</v>
      </c>
      <c r="C88">
        <f t="shared" si="13"/>
        <v>0.11959535047919025</v>
      </c>
      <c r="D88" t="e">
        <f t="shared" si="13"/>
        <v>#N/A</v>
      </c>
      <c r="G88" s="2">
        <f t="shared" si="9"/>
        <v>5187.625</v>
      </c>
      <c r="H88" t="e">
        <f t="shared" si="10"/>
        <v>#N/A</v>
      </c>
      <c r="I88">
        <f t="shared" si="10"/>
        <v>0.26434729211567748</v>
      </c>
      <c r="L88" s="4">
        <f t="shared" si="11"/>
        <v>148.92268399200006</v>
      </c>
      <c r="M88" t="e">
        <f t="shared" si="12"/>
        <v>#N/A</v>
      </c>
      <c r="N88" t="e">
        <f t="shared" si="12"/>
        <v>#N/A</v>
      </c>
    </row>
    <row r="89" spans="1:14" x14ac:dyDescent="0.25">
      <c r="A89">
        <v>40</v>
      </c>
      <c r="B89" s="3">
        <f t="shared" si="8"/>
        <v>93890.538341991341</v>
      </c>
      <c r="C89">
        <f t="shared" si="13"/>
        <v>0.12662493456804239</v>
      </c>
      <c r="D89" t="e">
        <f t="shared" si="13"/>
        <v>#N/A</v>
      </c>
      <c r="G89" s="2">
        <f t="shared" si="9"/>
        <v>5237.5</v>
      </c>
      <c r="H89" t="e">
        <f t="shared" si="10"/>
        <v>#N/A</v>
      </c>
      <c r="I89">
        <f t="shared" si="10"/>
        <v>0.27425311775007355</v>
      </c>
      <c r="L89" s="4">
        <f t="shared" si="11"/>
        <v>150.61790784000004</v>
      </c>
      <c r="M89" t="e">
        <f t="shared" si="12"/>
        <v>#N/A</v>
      </c>
      <c r="N89" t="e">
        <f t="shared" si="12"/>
        <v>#N/A</v>
      </c>
    </row>
    <row r="90" spans="1:14" x14ac:dyDescent="0.25">
      <c r="A90">
        <v>40.5</v>
      </c>
      <c r="B90" s="3">
        <f t="shared" si="8"/>
        <v>94426.670071266242</v>
      </c>
      <c r="C90">
        <f t="shared" si="13"/>
        <v>0.13393727428563543</v>
      </c>
      <c r="D90" t="e">
        <f t="shared" si="13"/>
        <v>#N/A</v>
      </c>
      <c r="G90" s="2">
        <f t="shared" si="9"/>
        <v>5287.375</v>
      </c>
      <c r="H90" t="e">
        <f t="shared" si="10"/>
        <v>#N/A</v>
      </c>
      <c r="I90">
        <f t="shared" si="10"/>
        <v>0.28433884904632412</v>
      </c>
      <c r="L90" s="4">
        <f t="shared" si="11"/>
        <v>152.31313168800006</v>
      </c>
      <c r="M90" t="e">
        <f t="shared" si="12"/>
        <v>#N/A</v>
      </c>
      <c r="N90" t="e">
        <f t="shared" si="12"/>
        <v>#N/A</v>
      </c>
    </row>
    <row r="91" spans="1:14" x14ac:dyDescent="0.25">
      <c r="A91">
        <v>41</v>
      </c>
      <c r="B91" s="3">
        <f t="shared" si="8"/>
        <v>94962.801800541129</v>
      </c>
      <c r="C91">
        <f t="shared" si="13"/>
        <v>0.14153468489829812</v>
      </c>
      <c r="D91" t="e">
        <f t="shared" si="13"/>
        <v>#N/A</v>
      </c>
      <c r="G91" s="2">
        <f t="shared" si="9"/>
        <v>5337.25</v>
      </c>
      <c r="H91" t="e">
        <f t="shared" si="10"/>
        <v>#N/A</v>
      </c>
      <c r="I91">
        <f t="shared" si="10"/>
        <v>0.29459851621569799</v>
      </c>
      <c r="L91" s="4">
        <f t="shared" si="11"/>
        <v>154.00835553600004</v>
      </c>
      <c r="M91" t="e">
        <f t="shared" si="12"/>
        <v>#N/A</v>
      </c>
      <c r="N91" t="e">
        <f t="shared" si="12"/>
        <v>#N/A</v>
      </c>
    </row>
    <row r="92" spans="1:14" x14ac:dyDescent="0.25">
      <c r="A92">
        <v>41.5</v>
      </c>
      <c r="B92" s="3">
        <f t="shared" si="8"/>
        <v>95498.933529816015</v>
      </c>
      <c r="C92">
        <f t="shared" si="13"/>
        <v>0.14941887974211146</v>
      </c>
      <c r="D92" t="e">
        <f t="shared" si="13"/>
        <v>#N/A</v>
      </c>
      <c r="G92" s="2">
        <f t="shared" si="9"/>
        <v>5387.125</v>
      </c>
      <c r="H92" t="e">
        <f t="shared" si="10"/>
        <v>#N/A</v>
      </c>
      <c r="I92">
        <f t="shared" si="10"/>
        <v>0.30502573089751939</v>
      </c>
      <c r="L92" s="4">
        <f t="shared" si="11"/>
        <v>155.70357938400005</v>
      </c>
      <c r="M92" t="e">
        <f t="shared" si="12"/>
        <v>#N/A</v>
      </c>
      <c r="N92" t="e">
        <f t="shared" si="12"/>
        <v>#N/A</v>
      </c>
    </row>
    <row r="93" spans="1:14" x14ac:dyDescent="0.25">
      <c r="A93">
        <v>42</v>
      </c>
      <c r="B93" s="3">
        <f t="shared" si="8"/>
        <v>96035.065259090916</v>
      </c>
      <c r="C93">
        <f t="shared" si="13"/>
        <v>0.15759094089917758</v>
      </c>
      <c r="D93" t="e">
        <f t="shared" si="13"/>
        <v>#N/A</v>
      </c>
      <c r="G93" s="2">
        <f t="shared" si="9"/>
        <v>5437</v>
      </c>
      <c r="H93" t="e">
        <f t="shared" si="10"/>
        <v>#N/A</v>
      </c>
      <c r="I93">
        <f t="shared" si="10"/>
        <v>0.31561369651622256</v>
      </c>
      <c r="L93" s="4">
        <f t="shared" si="11"/>
        <v>157.39880323200003</v>
      </c>
      <c r="M93" t="e">
        <f t="shared" si="12"/>
        <v>#N/A</v>
      </c>
      <c r="N93" t="e">
        <f t="shared" si="12"/>
        <v>#N/A</v>
      </c>
    </row>
    <row r="94" spans="1:14" x14ac:dyDescent="0.25">
      <c r="A94">
        <v>42.5</v>
      </c>
      <c r="B94" s="3">
        <f t="shared" si="8"/>
        <v>96571.196988365802</v>
      </c>
      <c r="C94">
        <f t="shared" si="13"/>
        <v>0.16605129182983075</v>
      </c>
      <c r="D94" t="e">
        <f t="shared" si="13"/>
        <v>#N/A</v>
      </c>
      <c r="G94" s="2">
        <f t="shared" si="9"/>
        <v>5486.875</v>
      </c>
      <c r="H94" t="e">
        <f t="shared" si="10"/>
        <v>#N/A</v>
      </c>
      <c r="I94">
        <f t="shared" si="10"/>
        <v>0.32635522028791997</v>
      </c>
      <c r="L94" s="4">
        <f t="shared" si="11"/>
        <v>159.09402708000005</v>
      </c>
      <c r="M94" t="e">
        <f t="shared" si="12"/>
        <v>#N/A</v>
      </c>
      <c r="N94" t="e">
        <f t="shared" si="12"/>
        <v>#N/A</v>
      </c>
    </row>
    <row r="95" spans="1:14" x14ac:dyDescent="0.25">
      <c r="A95">
        <v>43</v>
      </c>
      <c r="B95" s="3">
        <f t="shared" si="8"/>
        <v>97107.328717640688</v>
      </c>
      <c r="C95">
        <f t="shared" si="13"/>
        <v>0.17479967219925566</v>
      </c>
      <c r="D95" t="e">
        <f t="shared" si="13"/>
        <v>#N/A</v>
      </c>
      <c r="G95" s="2">
        <f t="shared" si="9"/>
        <v>5536.75</v>
      </c>
      <c r="H95" t="e">
        <f t="shared" si="10"/>
        <v>#N/A</v>
      </c>
      <c r="I95">
        <f t="shared" si="10"/>
        <v>0.33724272684824952</v>
      </c>
      <c r="L95" s="4">
        <f t="shared" si="11"/>
        <v>160.78925092800006</v>
      </c>
      <c r="M95" t="e">
        <f t="shared" si="12"/>
        <v>#N/A</v>
      </c>
      <c r="N95" t="e">
        <f t="shared" si="12"/>
        <v>#N/A</v>
      </c>
    </row>
    <row r="96" spans="1:14" x14ac:dyDescent="0.25">
      <c r="A96">
        <v>43.5</v>
      </c>
      <c r="B96" s="3">
        <f t="shared" si="8"/>
        <v>97643.460446915589</v>
      </c>
      <c r="C96">
        <f t="shared" si="13"/>
        <v>0.18383511512972436</v>
      </c>
      <c r="D96" t="e">
        <f t="shared" si="13"/>
        <v>#N/A</v>
      </c>
      <c r="G96" s="2">
        <f t="shared" si="9"/>
        <v>5586.625</v>
      </c>
      <c r="H96" t="e">
        <f t="shared" si="10"/>
        <v>#N/A</v>
      </c>
      <c r="I96">
        <f t="shared" si="10"/>
        <v>0.34826827346401756</v>
      </c>
      <c r="L96" s="4">
        <f t="shared" si="11"/>
        <v>162.48447477600004</v>
      </c>
      <c r="M96" t="e">
        <f t="shared" si="12"/>
        <v>#N/A</v>
      </c>
      <c r="N96" t="e">
        <f t="shared" si="12"/>
        <v>#N/A</v>
      </c>
    </row>
    <row r="97" spans="1:14" x14ac:dyDescent="0.25">
      <c r="A97">
        <v>44</v>
      </c>
      <c r="B97" s="3">
        <f t="shared" si="8"/>
        <v>98179.59217619049</v>
      </c>
      <c r="C97">
        <f t="shared" si="13"/>
        <v>0.19315592710019566</v>
      </c>
      <c r="D97" t="e">
        <f t="shared" si="13"/>
        <v>#N/A</v>
      </c>
      <c r="G97" s="2">
        <f t="shared" si="9"/>
        <v>5636.5</v>
      </c>
      <c r="H97" t="e">
        <f t="shared" si="10"/>
        <v>#N/A</v>
      </c>
      <c r="I97">
        <f t="shared" si="10"/>
        <v>0.35942356678200876</v>
      </c>
      <c r="L97" s="4">
        <f t="shared" si="11"/>
        <v>164.17969862400005</v>
      </c>
      <c r="M97" t="e">
        <f t="shared" si="12"/>
        <v>#N/A</v>
      </c>
      <c r="N97" t="e">
        <f t="shared" si="12"/>
        <v>#N/A</v>
      </c>
    </row>
    <row r="98" spans="1:14" x14ac:dyDescent="0.25">
      <c r="A98">
        <v>44.5</v>
      </c>
      <c r="B98" s="3">
        <f t="shared" si="8"/>
        <v>98715.723905465376</v>
      </c>
      <c r="C98">
        <f t="shared" si="13"/>
        <v>0.20275967070334247</v>
      </c>
      <c r="D98" t="e">
        <f t="shared" si="13"/>
        <v>#N/A</v>
      </c>
      <c r="G98" s="2">
        <f t="shared" si="9"/>
        <v>5686.375</v>
      </c>
      <c r="H98" t="e">
        <f t="shared" si="10"/>
        <v>#N/A</v>
      </c>
      <c r="I98">
        <f t="shared" si="10"/>
        <v>0.37069998105934643</v>
      </c>
      <c r="L98" s="4">
        <f t="shared" si="11"/>
        <v>165.87492247200004</v>
      </c>
      <c r="M98" t="e">
        <f t="shared" si="12"/>
        <v>#N/A</v>
      </c>
      <c r="N98" t="e">
        <f t="shared" si="12"/>
        <v>#N/A</v>
      </c>
    </row>
    <row r="99" spans="1:14" x14ac:dyDescent="0.25">
      <c r="A99">
        <v>45</v>
      </c>
      <c r="B99" s="3">
        <f t="shared" si="8"/>
        <v>99251.855634740263</v>
      </c>
      <c r="C99">
        <f t="shared" si="13"/>
        <v>0.21264315045622492</v>
      </c>
      <c r="D99" t="e">
        <f t="shared" si="13"/>
        <v>#N/A</v>
      </c>
      <c r="G99" s="2">
        <f t="shared" si="9"/>
        <v>5736.25</v>
      </c>
      <c r="H99" t="e">
        <f t="shared" si="10"/>
        <v>#N/A</v>
      </c>
      <c r="I99">
        <f t="shared" si="10"/>
        <v>0.38208857781104733</v>
      </c>
      <c r="L99" s="4">
        <f t="shared" si="11"/>
        <v>167.57014632000005</v>
      </c>
      <c r="M99" t="e">
        <f t="shared" si="12"/>
        <v>#N/A</v>
      </c>
      <c r="N99" t="e">
        <f t="shared" si="12"/>
        <v>#N/A</v>
      </c>
    </row>
    <row r="100" spans="1:14" x14ac:dyDescent="0.25">
      <c r="A100">
        <v>45.5</v>
      </c>
      <c r="B100" s="3">
        <f t="shared" si="8"/>
        <v>99787.987364015164</v>
      </c>
      <c r="C100">
        <f t="shared" si="13"/>
        <v>0.22280240184487363</v>
      </c>
      <c r="D100" t="e">
        <f t="shared" si="13"/>
        <v>#N/A</v>
      </c>
      <c r="G100" s="2">
        <f t="shared" si="9"/>
        <v>5786.125</v>
      </c>
      <c r="H100" t="e">
        <f t="shared" si="10"/>
        <v>#N/A</v>
      </c>
      <c r="I100">
        <f t="shared" si="10"/>
        <v>0.39358012680196047</v>
      </c>
      <c r="L100" s="4">
        <f t="shared" si="11"/>
        <v>169.26537016800006</v>
      </c>
      <c r="M100" t="e">
        <f t="shared" si="12"/>
        <v>#N/A</v>
      </c>
      <c r="N100" t="e">
        <f t="shared" si="12"/>
        <v>#N/A</v>
      </c>
    </row>
    <row r="101" spans="1:14" x14ac:dyDescent="0.25">
      <c r="A101">
        <v>46</v>
      </c>
      <c r="B101" s="3">
        <f t="shared" si="8"/>
        <v>100324.11909329005</v>
      </c>
      <c r="C101">
        <f t="shared" si="13"/>
        <v>0.23323268376507977</v>
      </c>
      <c r="D101" t="e">
        <f t="shared" si="13"/>
        <v>#N/A</v>
      </c>
      <c r="G101" s="2">
        <f t="shared" si="9"/>
        <v>5836</v>
      </c>
      <c r="H101" t="e">
        <f t="shared" si="10"/>
        <v>#N/A</v>
      </c>
      <c r="I101">
        <f t="shared" si="10"/>
        <v>0.40516512830220414</v>
      </c>
      <c r="L101" s="4">
        <f t="shared" si="11"/>
        <v>170.96059401600004</v>
      </c>
      <c r="M101" t="e">
        <f t="shared" si="12"/>
        <v>#N/A</v>
      </c>
      <c r="N101" t="e">
        <f t="shared" si="12"/>
        <v>#N/A</v>
      </c>
    </row>
    <row r="102" spans="1:14" x14ac:dyDescent="0.25">
      <c r="A102">
        <v>46.5</v>
      </c>
      <c r="B102" s="3">
        <f t="shared" si="8"/>
        <v>100860.25082256494</v>
      </c>
      <c r="C102">
        <f t="shared" si="13"/>
        <v>0.24392847450181199</v>
      </c>
      <c r="D102" t="e">
        <f t="shared" si="13"/>
        <v>#N/A</v>
      </c>
      <c r="G102" s="2">
        <f t="shared" si="9"/>
        <v>5885.875</v>
      </c>
      <c r="H102" t="e">
        <f t="shared" si="10"/>
        <v>#N/A</v>
      </c>
      <c r="I102">
        <f t="shared" si="10"/>
        <v>0.41683383651755768</v>
      </c>
      <c r="L102" s="4">
        <f t="shared" si="11"/>
        <v>172.65581786400006</v>
      </c>
      <c r="M102" t="e">
        <f t="shared" si="12"/>
        <v>#N/A</v>
      </c>
      <c r="N102" t="e">
        <f t="shared" si="12"/>
        <v>#N/A</v>
      </c>
    </row>
    <row r="103" spans="1:14" x14ac:dyDescent="0.25">
      <c r="A103">
        <v>47</v>
      </c>
      <c r="B103" s="3">
        <f t="shared" si="8"/>
        <v>101396.38255183984</v>
      </c>
      <c r="C103">
        <f t="shared" si="13"/>
        <v>0.25488347136803158</v>
      </c>
      <c r="D103" t="e">
        <f t="shared" si="13"/>
        <v>#N/A</v>
      </c>
      <c r="G103" s="2">
        <f t="shared" si="9"/>
        <v>5935.75</v>
      </c>
      <c r="H103" t="e">
        <f t="shared" si="10"/>
        <v>#N/A</v>
      </c>
      <c r="I103">
        <f t="shared" si="10"/>
        <v>0.42857628409909926</v>
      </c>
      <c r="L103" s="4">
        <f t="shared" si="11"/>
        <v>174.35104171200004</v>
      </c>
      <c r="M103" t="e">
        <f t="shared" si="12"/>
        <v>#N/A</v>
      </c>
      <c r="N103" t="e">
        <f t="shared" si="12"/>
        <v>#N/A</v>
      </c>
    </row>
    <row r="104" spans="1:14" x14ac:dyDescent="0.25">
      <c r="A104">
        <v>47.5</v>
      </c>
      <c r="B104" s="3">
        <f t="shared" si="8"/>
        <v>101932.51428111472</v>
      </c>
      <c r="C104">
        <f t="shared" si="13"/>
        <v>0.26609059410042268</v>
      </c>
      <c r="D104" t="e">
        <f t="shared" si="13"/>
        <v>#N/A</v>
      </c>
      <c r="G104" s="2">
        <f t="shared" si="9"/>
        <v>5985.625</v>
      </c>
      <c r="H104" t="e">
        <f t="shared" si="10"/>
        <v>#N/A</v>
      </c>
      <c r="I104">
        <f t="shared" si="10"/>
        <v>0.4403823076297575</v>
      </c>
      <c r="L104" s="4">
        <f t="shared" si="11"/>
        <v>176.04626556000005</v>
      </c>
      <c r="M104" t="e">
        <f t="shared" si="12"/>
        <v>#N/A</v>
      </c>
      <c r="N104" t="e">
        <f t="shared" si="12"/>
        <v>#N/A</v>
      </c>
    </row>
    <row r="105" spans="1:14" x14ac:dyDescent="0.25">
      <c r="A105">
        <v>48</v>
      </c>
      <c r="B105" s="3">
        <f t="shared" si="8"/>
        <v>102468.64601038961</v>
      </c>
      <c r="C105">
        <f t="shared" si="13"/>
        <v>0.2775419920848774</v>
      </c>
      <c r="D105" t="e">
        <f t="shared" si="13"/>
        <v>#N/A</v>
      </c>
      <c r="G105" s="2">
        <f t="shared" si="9"/>
        <v>6035.5</v>
      </c>
      <c r="H105" t="e">
        <f t="shared" si="10"/>
        <v>#N/A</v>
      </c>
      <c r="I105">
        <f t="shared" si="10"/>
        <v>0.45224157397941611</v>
      </c>
      <c r="L105" s="4">
        <f t="shared" si="11"/>
        <v>177.74148940800004</v>
      </c>
      <c r="M105" t="e">
        <f t="shared" si="12"/>
        <v>#N/A</v>
      </c>
      <c r="N105" t="e">
        <f t="shared" si="12"/>
        <v>#N/A</v>
      </c>
    </row>
    <row r="106" spans="1:14" x14ac:dyDescent="0.25">
      <c r="A106">
        <v>48.5</v>
      </c>
      <c r="B106" s="3">
        <f t="shared" si="8"/>
        <v>103004.77773966451</v>
      </c>
      <c r="C106">
        <f t="shared" si="13"/>
        <v>0.28922905545865157</v>
      </c>
      <c r="D106" t="e">
        <f t="shared" si="13"/>
        <v>#N/A</v>
      </c>
      <c r="G106" s="2">
        <f t="shared" si="9"/>
        <v>6085.375</v>
      </c>
      <c r="H106" t="e">
        <f t="shared" ref="H106:I137" si="14">IF(ABS($G106-H$2)&gt;2.5*H$3,NA(),_xlfn.NORM.DIST($G106,H$2,H$3,TRUE))</f>
        <v>#N/A</v>
      </c>
      <c r="I106">
        <f t="shared" si="14"/>
        <v>0.46414360741482791</v>
      </c>
      <c r="L106" s="4">
        <f t="shared" si="11"/>
        <v>179.43671325600005</v>
      </c>
      <c r="M106" t="e">
        <f t="shared" ref="M106:N137" si="15">IF(ABS($L106-M$2)&gt;2.5*M$3,NA(),_xlfn.NORM.DIST($L106,M$2,M$3,TRUE))</f>
        <v>#N/A</v>
      </c>
      <c r="N106" t="e">
        <f t="shared" si="15"/>
        <v>#N/A</v>
      </c>
    </row>
    <row r="107" spans="1:14" x14ac:dyDescent="0.25">
      <c r="A107">
        <v>49</v>
      </c>
      <c r="B107" s="3">
        <f t="shared" si="8"/>
        <v>103540.9094689394</v>
      </c>
      <c r="C107">
        <f t="shared" si="13"/>
        <v>0.30114243010919972</v>
      </c>
      <c r="D107" t="e">
        <f t="shared" si="13"/>
        <v>#N/A</v>
      </c>
      <c r="G107" s="2">
        <f t="shared" si="9"/>
        <v>6135.25</v>
      </c>
      <c r="H107" t="e">
        <f t="shared" si="14"/>
        <v>#N/A</v>
      </c>
      <c r="I107">
        <f t="shared" si="14"/>
        <v>0.47607781734589316</v>
      </c>
      <c r="L107" s="4">
        <f t="shared" si="11"/>
        <v>181.13193710400006</v>
      </c>
      <c r="M107" t="e">
        <f t="shared" si="15"/>
        <v>#N/A</v>
      </c>
      <c r="N107" t="e">
        <f t="shared" si="15"/>
        <v>#N/A</v>
      </c>
    </row>
    <row r="108" spans="1:14" x14ac:dyDescent="0.25">
      <c r="A108">
        <v>49.5</v>
      </c>
      <c r="B108" s="3">
        <f t="shared" si="8"/>
        <v>104077.04119821428</v>
      </c>
      <c r="C108">
        <f t="shared" si="13"/>
        <v>0.31327203656200819</v>
      </c>
      <c r="D108" t="e">
        <f t="shared" si="13"/>
        <v>#N/A</v>
      </c>
      <c r="G108" s="2">
        <f t="shared" si="9"/>
        <v>6185.125</v>
      </c>
      <c r="H108" t="e">
        <f t="shared" si="14"/>
        <v>#N/A</v>
      </c>
      <c r="I108">
        <f t="shared" si="14"/>
        <v>0.48803352658588733</v>
      </c>
      <c r="L108" s="4">
        <f t="shared" si="11"/>
        <v>182.82716095200004</v>
      </c>
      <c r="M108" t="e">
        <f t="shared" si="15"/>
        <v>#N/A</v>
      </c>
      <c r="N108" t="e">
        <f t="shared" si="15"/>
        <v>#N/A</v>
      </c>
    </row>
    <row r="109" spans="1:14" x14ac:dyDescent="0.25">
      <c r="A109">
        <v>50</v>
      </c>
      <c r="B109" s="3">
        <f t="shared" si="8"/>
        <v>104613.17292748918</v>
      </c>
      <c r="C109">
        <f t="shared" si="13"/>
        <v>0.32560709272152644</v>
      </c>
      <c r="D109" t="e">
        <f t="shared" si="13"/>
        <v>#N/A</v>
      </c>
      <c r="G109" s="2">
        <f t="shared" si="9"/>
        <v>6235</v>
      </c>
      <c r="H109" t="e">
        <f t="shared" si="14"/>
        <v>#N/A</v>
      </c>
      <c r="I109">
        <f t="shared" si="14"/>
        <v>0.5</v>
      </c>
      <c r="L109" s="4">
        <f t="shared" si="11"/>
        <v>184.52238480000005</v>
      </c>
      <c r="M109" t="e">
        <f t="shared" si="15"/>
        <v>#N/A</v>
      </c>
      <c r="N109" t="e">
        <f t="shared" si="15"/>
        <v>#N/A</v>
      </c>
    </row>
    <row r="110" spans="1:14" x14ac:dyDescent="0.25">
      <c r="A110">
        <v>50.5</v>
      </c>
      <c r="B110" s="3">
        <f t="shared" si="8"/>
        <v>105149.30465676408</v>
      </c>
      <c r="C110">
        <f t="shared" si="13"/>
        <v>0.33813614040083134</v>
      </c>
      <c r="D110" t="e">
        <f t="shared" si="13"/>
        <v>#N/A</v>
      </c>
      <c r="G110" s="2">
        <f t="shared" si="9"/>
        <v>6284.875</v>
      </c>
      <c r="H110" t="e">
        <f t="shared" si="14"/>
        <v>#N/A</v>
      </c>
      <c r="I110">
        <f t="shared" si="14"/>
        <v>0.51196647341411272</v>
      </c>
      <c r="L110" s="4">
        <f t="shared" si="11"/>
        <v>186.21760864800007</v>
      </c>
      <c r="M110" t="e">
        <f t="shared" si="15"/>
        <v>#N/A</v>
      </c>
      <c r="N110" t="e">
        <f t="shared" si="15"/>
        <v>#N/A</v>
      </c>
    </row>
    <row r="111" spans="1:14" x14ac:dyDescent="0.25">
      <c r="A111">
        <v>51</v>
      </c>
      <c r="B111" s="3">
        <f t="shared" si="8"/>
        <v>105685.43638603897</v>
      </c>
      <c r="C111">
        <f t="shared" si="13"/>
        <v>0.35084707554719813</v>
      </c>
      <c r="D111" t="e">
        <f t="shared" si="13"/>
        <v>#N/A</v>
      </c>
      <c r="G111" s="2">
        <f t="shared" si="9"/>
        <v>6334.75</v>
      </c>
      <c r="H111" t="e">
        <f t="shared" si="14"/>
        <v>#N/A</v>
      </c>
      <c r="I111">
        <f t="shared" si="14"/>
        <v>0.52392218265410684</v>
      </c>
      <c r="L111" s="4">
        <f t="shared" si="11"/>
        <v>187.91283249600005</v>
      </c>
      <c r="M111" t="e">
        <f t="shared" si="15"/>
        <v>#N/A</v>
      </c>
      <c r="N111" t="e">
        <f t="shared" si="15"/>
        <v>#N/A</v>
      </c>
    </row>
    <row r="112" spans="1:14" x14ac:dyDescent="0.25">
      <c r="A112">
        <v>51.5</v>
      </c>
      <c r="B112" s="3">
        <f t="shared" si="8"/>
        <v>106221.56811531386</v>
      </c>
      <c r="C112">
        <f t="shared" si="13"/>
        <v>0.36372718204255872</v>
      </c>
      <c r="D112" t="e">
        <f t="shared" si="13"/>
        <v>#N/A</v>
      </c>
      <c r="G112" s="2">
        <f t="shared" si="9"/>
        <v>6384.625</v>
      </c>
      <c r="H112" t="e">
        <f t="shared" si="14"/>
        <v>#N/A</v>
      </c>
      <c r="I112">
        <f t="shared" si="14"/>
        <v>0.53585639258517204</v>
      </c>
      <c r="L112" s="4">
        <f t="shared" si="11"/>
        <v>189.60805634400006</v>
      </c>
      <c r="M112" t="e">
        <f t="shared" si="15"/>
        <v>#N/A</v>
      </c>
      <c r="N112" t="e">
        <f t="shared" si="15"/>
        <v>#N/A</v>
      </c>
    </row>
    <row r="113" spans="1:14" x14ac:dyDescent="0.25">
      <c r="A113">
        <v>52</v>
      </c>
      <c r="B113" s="3">
        <f t="shared" si="8"/>
        <v>106757.69984458876</v>
      </c>
      <c r="C113">
        <f t="shared" si="13"/>
        <v>0.37676316893020623</v>
      </c>
      <c r="D113" t="e">
        <f t="shared" si="13"/>
        <v>#N/A</v>
      </c>
      <c r="G113" s="2">
        <f t="shared" si="9"/>
        <v>6434.5</v>
      </c>
      <c r="H113" t="e">
        <f t="shared" si="14"/>
        <v>#N/A</v>
      </c>
      <c r="I113">
        <f t="shared" si="14"/>
        <v>0.54775842602058389</v>
      </c>
      <c r="L113" s="4">
        <f t="shared" si="11"/>
        <v>191.30328019200007</v>
      </c>
      <c r="M113" t="e">
        <f t="shared" si="15"/>
        <v>#N/A</v>
      </c>
      <c r="N113" t="e">
        <f t="shared" si="15"/>
        <v>#N/A</v>
      </c>
    </row>
    <row r="114" spans="1:14" x14ac:dyDescent="0.25">
      <c r="A114">
        <v>52.5</v>
      </c>
      <c r="B114" s="3">
        <f t="shared" si="8"/>
        <v>107293.83157386364</v>
      </c>
      <c r="C114">
        <f t="shared" si="13"/>
        <v>0.3899412108923076</v>
      </c>
      <c r="D114" t="e">
        <f t="shared" si="13"/>
        <v>#N/A</v>
      </c>
      <c r="G114" s="2">
        <f t="shared" si="9"/>
        <v>6484.375</v>
      </c>
      <c r="H114" t="e">
        <f t="shared" si="14"/>
        <v>#N/A</v>
      </c>
      <c r="I114">
        <f t="shared" si="14"/>
        <v>0.5596176923702425</v>
      </c>
      <c r="L114" s="4">
        <f t="shared" si="11"/>
        <v>192.99850404000006</v>
      </c>
      <c r="M114" t="e">
        <f t="shared" si="15"/>
        <v>#N/A</v>
      </c>
      <c r="N114" t="e">
        <f t="shared" si="15"/>
        <v>#N/A</v>
      </c>
    </row>
    <row r="115" spans="1:14" x14ac:dyDescent="0.25">
      <c r="A115">
        <v>53</v>
      </c>
      <c r="B115" s="3">
        <f t="shared" si="8"/>
        <v>107829.96330313853</v>
      </c>
      <c r="C115">
        <f t="shared" si="13"/>
        <v>0.40324699177708817</v>
      </c>
      <c r="D115" t="e">
        <f t="shared" si="13"/>
        <v>#N/A</v>
      </c>
      <c r="G115" s="2">
        <f t="shared" si="9"/>
        <v>6534.25</v>
      </c>
      <c r="H115" t="e">
        <f t="shared" si="14"/>
        <v>#N/A</v>
      </c>
      <c r="I115">
        <f t="shared" si="14"/>
        <v>0.5714237159009008</v>
      </c>
      <c r="L115" s="4">
        <f t="shared" si="11"/>
        <v>194.69372788800007</v>
      </c>
      <c r="M115" t="e">
        <f t="shared" si="15"/>
        <v>#N/A</v>
      </c>
      <c r="N115" t="e">
        <f t="shared" si="15"/>
        <v>#N/A</v>
      </c>
    </row>
    <row r="116" spans="1:14" x14ac:dyDescent="0.25">
      <c r="A116">
        <v>53.5</v>
      </c>
      <c r="B116" s="3">
        <f t="shared" si="8"/>
        <v>108366.09503241343</v>
      </c>
      <c r="C116">
        <f t="shared" si="13"/>
        <v>0.41666575095020525</v>
      </c>
      <c r="D116" t="e">
        <f t="shared" si="13"/>
        <v>#N/A</v>
      </c>
      <c r="G116" s="2">
        <f t="shared" si="9"/>
        <v>6584.125</v>
      </c>
      <c r="H116" t="e">
        <f t="shared" si="14"/>
        <v>#N/A</v>
      </c>
      <c r="I116">
        <f t="shared" si="14"/>
        <v>0.58316616348244232</v>
      </c>
      <c r="L116" s="4">
        <f t="shared" si="11"/>
        <v>196.38895173600008</v>
      </c>
      <c r="M116" t="e">
        <f t="shared" si="15"/>
        <v>#N/A</v>
      </c>
      <c r="N116" t="e">
        <f t="shared" si="15"/>
        <v>#N/A</v>
      </c>
    </row>
    <row r="117" spans="1:14" x14ac:dyDescent="0.25">
      <c r="A117">
        <v>54</v>
      </c>
      <c r="B117" s="3">
        <f t="shared" si="8"/>
        <v>108902.22676168833</v>
      </c>
      <c r="C117">
        <f t="shared" si="13"/>
        <v>0.43018233222210628</v>
      </c>
      <c r="D117" t="e">
        <f t="shared" si="13"/>
        <v>#N/A</v>
      </c>
      <c r="G117" s="2">
        <f t="shared" si="9"/>
        <v>6634</v>
      </c>
      <c r="H117" t="e">
        <f t="shared" si="14"/>
        <v>#N/A</v>
      </c>
      <c r="I117">
        <f t="shared" si="14"/>
        <v>0.59483487169779581</v>
      </c>
      <c r="L117" s="4">
        <f t="shared" si="11"/>
        <v>198.08417558400006</v>
      </c>
      <c r="M117" t="e">
        <f t="shared" si="15"/>
        <v>#N/A</v>
      </c>
      <c r="N117" t="e">
        <f t="shared" si="15"/>
        <v>#N/A</v>
      </c>
    </row>
    <row r="118" spans="1:14" x14ac:dyDescent="0.25">
      <c r="A118">
        <v>54.5</v>
      </c>
      <c r="B118" s="3">
        <f t="shared" si="8"/>
        <v>109438.3584909632</v>
      </c>
      <c r="C118">
        <f t="shared" si="13"/>
        <v>0.44378123508227713</v>
      </c>
      <c r="D118" t="e">
        <f t="shared" si="13"/>
        <v>#N/A</v>
      </c>
      <c r="G118" s="2">
        <f t="shared" si="9"/>
        <v>6683.875</v>
      </c>
      <c r="H118" t="e">
        <f t="shared" si="14"/>
        <v>#N/A</v>
      </c>
      <c r="I118">
        <f t="shared" si="14"/>
        <v>0.60641987319803947</v>
      </c>
      <c r="L118" s="4">
        <f t="shared" si="11"/>
        <v>199.77939943200008</v>
      </c>
      <c r="M118" t="e">
        <f t="shared" si="15"/>
        <v>#N/A</v>
      </c>
      <c r="N118" t="e">
        <f t="shared" si="15"/>
        <v>#N/A</v>
      </c>
    </row>
    <row r="119" spans="1:14" x14ac:dyDescent="0.25">
      <c r="A119">
        <v>55</v>
      </c>
      <c r="B119" s="3">
        <f t="shared" si="8"/>
        <v>109974.49022023811</v>
      </c>
      <c r="C119">
        <f t="shared" si="13"/>
        <v>0.45744666795246314</v>
      </c>
      <c r="D119" t="e">
        <f t="shared" si="13"/>
        <v>#N/A</v>
      </c>
      <c r="G119" s="2">
        <f t="shared" si="9"/>
        <v>6733.75</v>
      </c>
      <c r="H119" t="e">
        <f t="shared" si="14"/>
        <v>#N/A</v>
      </c>
      <c r="I119">
        <f t="shared" si="14"/>
        <v>0.61791142218895267</v>
      </c>
      <c r="L119" s="4">
        <f t="shared" si="11"/>
        <v>201.47462328000009</v>
      </c>
      <c r="M119" t="e">
        <f t="shared" si="15"/>
        <v>#N/A</v>
      </c>
      <c r="N119" t="e">
        <f t="shared" si="15"/>
        <v>#N/A</v>
      </c>
    </row>
    <row r="120" spans="1:14" x14ac:dyDescent="0.25">
      <c r="A120">
        <v>55.5</v>
      </c>
      <c r="B120" s="3">
        <f t="shared" si="8"/>
        <v>110510.62194951301</v>
      </c>
      <c r="C120">
        <f t="shared" si="13"/>
        <v>0.47116260315436775</v>
      </c>
      <c r="D120" t="e">
        <f t="shared" si="13"/>
        <v>#N/A</v>
      </c>
      <c r="G120" s="2">
        <f t="shared" si="9"/>
        <v>6783.6250000000009</v>
      </c>
      <c r="H120" t="e">
        <f t="shared" si="14"/>
        <v>#N/A</v>
      </c>
      <c r="I120">
        <f t="shared" si="14"/>
        <v>0.62930001894065368</v>
      </c>
      <c r="L120" s="4">
        <f t="shared" si="11"/>
        <v>203.16984712800007</v>
      </c>
      <c r="M120" t="e">
        <f t="shared" si="15"/>
        <v>#N/A</v>
      </c>
      <c r="N120" t="e">
        <f t="shared" si="15"/>
        <v>#N/A</v>
      </c>
    </row>
    <row r="121" spans="1:14" x14ac:dyDescent="0.25">
      <c r="A121">
        <v>56</v>
      </c>
      <c r="B121" s="3">
        <f t="shared" si="8"/>
        <v>111046.75367878789</v>
      </c>
      <c r="C121">
        <f t="shared" si="13"/>
        <v>0.48491283327322621</v>
      </c>
      <c r="D121" t="e">
        <f t="shared" si="13"/>
        <v>#N/A</v>
      </c>
      <c r="G121" s="2">
        <f t="shared" si="9"/>
        <v>6833.5000000000009</v>
      </c>
      <c r="H121" t="e">
        <f t="shared" si="14"/>
        <v>#N/A</v>
      </c>
      <c r="I121">
        <f t="shared" si="14"/>
        <v>0.64057643321799151</v>
      </c>
      <c r="L121" s="4">
        <f t="shared" si="11"/>
        <v>204.86507097600008</v>
      </c>
      <c r="M121" t="e">
        <f t="shared" si="15"/>
        <v>#N/A</v>
      </c>
      <c r="N121" t="e">
        <f t="shared" si="15"/>
        <v>#N/A</v>
      </c>
    </row>
    <row r="122" spans="1:14" x14ac:dyDescent="0.25">
      <c r="A122">
        <v>56.5</v>
      </c>
      <c r="B122" s="3">
        <f t="shared" si="8"/>
        <v>111582.88540806278</v>
      </c>
      <c r="C122">
        <f t="shared" si="13"/>
        <v>0.49868102858707763</v>
      </c>
      <c r="D122" t="e">
        <f t="shared" si="13"/>
        <v>#N/A</v>
      </c>
      <c r="G122" s="2">
        <f t="shared" si="9"/>
        <v>6883.3749999999991</v>
      </c>
      <c r="H122" t="e">
        <f t="shared" si="14"/>
        <v>#N/A</v>
      </c>
      <c r="I122">
        <f t="shared" si="14"/>
        <v>0.65173172653598221</v>
      </c>
      <c r="L122" s="4">
        <f t="shared" si="11"/>
        <v>206.56029482400004</v>
      </c>
      <c r="M122" t="e">
        <f t="shared" si="15"/>
        <v>#N/A</v>
      </c>
      <c r="N122" t="e">
        <f t="shared" si="15"/>
        <v>#N/A</v>
      </c>
    </row>
    <row r="123" spans="1:14" x14ac:dyDescent="0.25">
      <c r="A123">
        <v>57</v>
      </c>
      <c r="B123" s="3">
        <f t="shared" si="8"/>
        <v>112119.01713733767</v>
      </c>
      <c r="C123">
        <f t="shared" si="13"/>
        <v>0.51245079522272774</v>
      </c>
      <c r="D123" t="e">
        <f t="shared" si="13"/>
        <v>#N/A</v>
      </c>
      <c r="G123" s="2">
        <f t="shared" si="9"/>
        <v>6933.2499999999991</v>
      </c>
      <c r="H123" t="e">
        <f t="shared" si="14"/>
        <v>#N/A</v>
      </c>
      <c r="I123">
        <f t="shared" si="14"/>
        <v>0.66275727315175037</v>
      </c>
      <c r="L123" s="4">
        <f t="shared" si="11"/>
        <v>208.25551867200005</v>
      </c>
      <c r="M123" t="e">
        <f t="shared" si="15"/>
        <v>#N/A</v>
      </c>
      <c r="N123" t="e">
        <f t="shared" si="15"/>
        <v>#N/A</v>
      </c>
    </row>
    <row r="124" spans="1:14" x14ac:dyDescent="0.25">
      <c r="A124">
        <v>57.5</v>
      </c>
      <c r="B124" s="3">
        <f t="shared" si="8"/>
        <v>112655.14886661255</v>
      </c>
      <c r="C124">
        <f t="shared" si="13"/>
        <v>0.52620573369335366</v>
      </c>
      <c r="D124" t="e">
        <f t="shared" si="13"/>
        <v>#N/A</v>
      </c>
      <c r="G124" s="2">
        <f t="shared" si="9"/>
        <v>6983.125</v>
      </c>
      <c r="H124" t="e">
        <f t="shared" si="14"/>
        <v>#N/A</v>
      </c>
      <c r="I124">
        <f t="shared" si="14"/>
        <v>0.67364477971208003</v>
      </c>
      <c r="L124" s="4">
        <f t="shared" si="11"/>
        <v>209.95074252000003</v>
      </c>
      <c r="M124" t="e">
        <f t="shared" si="15"/>
        <v>#N/A</v>
      </c>
      <c r="N124" t="e">
        <f t="shared" si="15"/>
        <v>#N/A</v>
      </c>
    </row>
    <row r="125" spans="1:14" x14ac:dyDescent="0.25">
      <c r="A125">
        <v>58</v>
      </c>
      <c r="B125" s="3">
        <f t="shared" si="8"/>
        <v>113191.28059588745</v>
      </c>
      <c r="C125">
        <f t="shared" si="13"/>
        <v>0.53992949746952079</v>
      </c>
      <c r="D125" t="e">
        <f t="shared" si="13"/>
        <v>#N/A</v>
      </c>
      <c r="G125" s="2">
        <f t="shared" si="9"/>
        <v>7033</v>
      </c>
      <c r="H125" t="e">
        <f t="shared" si="14"/>
        <v>#N/A</v>
      </c>
      <c r="I125">
        <f t="shared" si="14"/>
        <v>0.68438630348377738</v>
      </c>
      <c r="L125" s="4">
        <f t="shared" si="11"/>
        <v>211.64596636800005</v>
      </c>
      <c r="M125" t="e">
        <f t="shared" si="15"/>
        <v>#N/A</v>
      </c>
      <c r="N125" t="e">
        <f t="shared" si="15"/>
        <v>#N/A</v>
      </c>
    </row>
    <row r="126" spans="1:14" x14ac:dyDescent="0.25">
      <c r="A126">
        <v>58.5</v>
      </c>
      <c r="B126" s="3">
        <f t="shared" si="8"/>
        <v>113727.41232516234</v>
      </c>
      <c r="C126">
        <f t="shared" si="13"/>
        <v>0.5536058512351012</v>
      </c>
      <c r="D126" t="e">
        <f t="shared" si="13"/>
        <v>#N/A</v>
      </c>
      <c r="G126" s="2">
        <f t="shared" si="9"/>
        <v>7082.875</v>
      </c>
      <c r="H126" t="e">
        <f t="shared" si="14"/>
        <v>#N/A</v>
      </c>
      <c r="I126">
        <f t="shared" si="14"/>
        <v>0.69497426910248061</v>
      </c>
      <c r="L126" s="4">
        <f t="shared" si="11"/>
        <v>213.34119021600006</v>
      </c>
      <c r="M126" t="e">
        <f t="shared" si="15"/>
        <v>#N/A</v>
      </c>
      <c r="N126" t="e">
        <f t="shared" si="15"/>
        <v>#N/A</v>
      </c>
    </row>
    <row r="127" spans="1:14" x14ac:dyDescent="0.25">
      <c r="A127">
        <v>59</v>
      </c>
      <c r="B127" s="3">
        <f t="shared" si="8"/>
        <v>114263.54405443722</v>
      </c>
      <c r="C127">
        <f t="shared" si="13"/>
        <v>0.56721872848221833</v>
      </c>
      <c r="D127" t="e">
        <f t="shared" si="13"/>
        <v>#N/A</v>
      </c>
      <c r="G127" s="2">
        <f t="shared" si="9"/>
        <v>7132.75</v>
      </c>
      <c r="H127" t="e">
        <f t="shared" si="14"/>
        <v>#N/A</v>
      </c>
      <c r="I127">
        <f t="shared" si="14"/>
        <v>0.70540148378430201</v>
      </c>
      <c r="L127" s="4">
        <f t="shared" si="11"/>
        <v>215.03641406400004</v>
      </c>
      <c r="M127" t="e">
        <f t="shared" si="15"/>
        <v>#N/A</v>
      </c>
      <c r="N127" t="e">
        <f t="shared" si="15"/>
        <v>#N/A</v>
      </c>
    </row>
    <row r="128" spans="1:14" x14ac:dyDescent="0.25">
      <c r="A128">
        <v>59.5</v>
      </c>
      <c r="B128" s="3">
        <f t="shared" si="8"/>
        <v>114799.67578371213</v>
      </c>
      <c r="C128">
        <f t="shared" si="13"/>
        <v>0.58075228810482316</v>
      </c>
      <c r="D128" t="e">
        <f t="shared" si="13"/>
        <v>#N/A</v>
      </c>
      <c r="G128" s="2">
        <f t="shared" si="9"/>
        <v>7182.625</v>
      </c>
      <c r="H128" t="e">
        <f t="shared" si="14"/>
        <v>#N/A</v>
      </c>
      <c r="I128">
        <f t="shared" si="14"/>
        <v>0.71566115095367588</v>
      </c>
      <c r="L128" s="4">
        <f t="shared" si="11"/>
        <v>216.73163791200005</v>
      </c>
      <c r="M128" t="e">
        <f t="shared" si="15"/>
        <v>#N/A</v>
      </c>
      <c r="N128" t="e">
        <f t="shared" si="15"/>
        <v>#N/A</v>
      </c>
    </row>
    <row r="129" spans="1:14" x14ac:dyDescent="0.25">
      <c r="A129">
        <v>60</v>
      </c>
      <c r="B129" s="3">
        <f t="shared" si="8"/>
        <v>115335.80751298703</v>
      </c>
      <c r="C129">
        <f t="shared" si="13"/>
        <v>0.59419096965883267</v>
      </c>
      <c r="D129" t="e">
        <f t="shared" si="13"/>
        <v>#N/A</v>
      </c>
      <c r="G129" s="2">
        <f t="shared" si="9"/>
        <v>7232.5</v>
      </c>
      <c r="H129" t="e">
        <f t="shared" si="14"/>
        <v>#N/A</v>
      </c>
      <c r="I129">
        <f t="shared" si="14"/>
        <v>0.72574688224992645</v>
      </c>
      <c r="L129" s="4">
        <f t="shared" si="11"/>
        <v>218.42686176000007</v>
      </c>
      <c r="M129" t="e">
        <f t="shared" si="15"/>
        <v>#N/A</v>
      </c>
      <c r="N129" t="e">
        <f t="shared" si="15"/>
        <v>#N/A</v>
      </c>
    </row>
    <row r="130" spans="1:14" x14ac:dyDescent="0.25">
      <c r="A130">
        <v>60.5</v>
      </c>
      <c r="B130" s="3">
        <f t="shared" si="8"/>
        <v>115871.93924226191</v>
      </c>
      <c r="C130">
        <f t="shared" si="13"/>
        <v>0.60751954696779986</v>
      </c>
      <c r="D130" t="e">
        <f t="shared" si="13"/>
        <v>#N/A</v>
      </c>
      <c r="G130" s="2">
        <f t="shared" si="9"/>
        <v>7282.375</v>
      </c>
      <c r="H130" t="e">
        <f t="shared" si="14"/>
        <v>#N/A</v>
      </c>
      <c r="I130">
        <f t="shared" si="14"/>
        <v>0.73565270788432247</v>
      </c>
      <c r="L130" s="4">
        <f t="shared" si="11"/>
        <v>220.12208560800005</v>
      </c>
      <c r="M130" t="e">
        <f t="shared" si="15"/>
        <v>#N/A</v>
      </c>
      <c r="N130" t="e">
        <f t="shared" si="15"/>
        <v>#N/A</v>
      </c>
    </row>
    <row r="131" spans="1:14" x14ac:dyDescent="0.25">
      <c r="A131">
        <v>61</v>
      </c>
      <c r="B131" s="3">
        <f t="shared" si="8"/>
        <v>116408.0709715368</v>
      </c>
      <c r="C131">
        <f t="shared" si="13"/>
        <v>0.62072317976672475</v>
      </c>
      <c r="D131" t="e">
        <f t="shared" si="13"/>
        <v>#N/A</v>
      </c>
      <c r="G131" s="2">
        <f t="shared" si="9"/>
        <v>7332.25</v>
      </c>
      <c r="H131" t="e">
        <f t="shared" si="14"/>
        <v>#N/A</v>
      </c>
      <c r="I131">
        <f t="shared" si="14"/>
        <v>0.74537308532866398</v>
      </c>
      <c r="L131" s="4">
        <f t="shared" si="11"/>
        <v>221.81730945600006</v>
      </c>
      <c r="M131" t="e">
        <f t="shared" si="15"/>
        <v>#N/A</v>
      </c>
      <c r="N131" t="e">
        <f t="shared" si="15"/>
        <v>#N/A</v>
      </c>
    </row>
    <row r="132" spans="1:14" x14ac:dyDescent="0.25">
      <c r="A132">
        <v>61.5</v>
      </c>
      <c r="B132" s="3">
        <f t="shared" si="8"/>
        <v>116944.2027008117</v>
      </c>
      <c r="C132">
        <f t="shared" si="13"/>
        <v>0.63378746309273559</v>
      </c>
      <c r="D132" t="e">
        <f t="shared" si="13"/>
        <v>#N/A</v>
      </c>
      <c r="G132" s="2">
        <f t="shared" si="9"/>
        <v>7382.125</v>
      </c>
      <c r="H132" t="e">
        <f t="shared" si="14"/>
        <v>#N/A</v>
      </c>
      <c r="I132">
        <f t="shared" si="14"/>
        <v>0.75490290632569057</v>
      </c>
      <c r="L132" s="4">
        <f t="shared" si="11"/>
        <v>223.51253330400007</v>
      </c>
      <c r="M132" t="e">
        <f t="shared" si="15"/>
        <v>#N/A</v>
      </c>
      <c r="N132" t="e">
        <f t="shared" si="15"/>
        <v>#N/A</v>
      </c>
    </row>
    <row r="133" spans="1:14" x14ac:dyDescent="0.25">
      <c r="A133">
        <v>62</v>
      </c>
      <c r="B133" s="3">
        <f t="shared" si="8"/>
        <v>117480.33443008659</v>
      </c>
      <c r="C133">
        <f t="shared" si="13"/>
        <v>0.64669847414977233</v>
      </c>
      <c r="D133" t="e">
        <f t="shared" si="13"/>
        <v>#N/A</v>
      </c>
      <c r="G133" s="2">
        <f t="shared" si="9"/>
        <v>7432</v>
      </c>
      <c r="H133" t="e">
        <f t="shared" si="14"/>
        <v>#N/A</v>
      </c>
      <c r="I133">
        <f t="shared" si="14"/>
        <v>0.76423750222074882</v>
      </c>
      <c r="L133" s="4">
        <f t="shared" si="11"/>
        <v>225.20775715200006</v>
      </c>
      <c r="M133" t="e">
        <f t="shared" si="15"/>
        <v>#N/A</v>
      </c>
      <c r="N133" t="e">
        <f t="shared" si="15"/>
        <v>#N/A</v>
      </c>
    </row>
    <row r="134" spans="1:14" x14ac:dyDescent="0.25">
      <c r="A134">
        <v>62.5</v>
      </c>
      <c r="B134" s="3">
        <f t="shared" si="8"/>
        <v>118016.46615936147</v>
      </c>
      <c r="C134">
        <f t="shared" si="13"/>
        <v>0.65944281639491875</v>
      </c>
      <c r="D134" t="e">
        <f t="shared" si="13"/>
        <v>#N/A</v>
      </c>
      <c r="G134" s="2">
        <f t="shared" si="9"/>
        <v>7481.875</v>
      </c>
      <c r="H134" t="e">
        <f t="shared" si="14"/>
        <v>#N/A</v>
      </c>
      <c r="I134">
        <f t="shared" si="14"/>
        <v>0.77337264762313174</v>
      </c>
      <c r="L134" s="4">
        <f t="shared" si="11"/>
        <v>226.90298100000007</v>
      </c>
      <c r="M134" t="e">
        <f t="shared" si="15"/>
        <v>#N/A</v>
      </c>
      <c r="N134" t="e">
        <f t="shared" si="15"/>
        <v>#N/A</v>
      </c>
    </row>
    <row r="135" spans="1:14" x14ac:dyDescent="0.25">
      <c r="A135">
        <v>63</v>
      </c>
      <c r="B135" s="3">
        <f t="shared" si="8"/>
        <v>118552.59788863637</v>
      </c>
      <c r="C135">
        <f t="shared" si="13"/>
        <v>0.67200766061641304</v>
      </c>
      <c r="D135" t="e">
        <f t="shared" si="13"/>
        <v>#N/A</v>
      </c>
      <c r="G135" s="2">
        <f t="shared" si="9"/>
        <v>7531.75</v>
      </c>
      <c r="H135" t="e">
        <f t="shared" si="14"/>
        <v>#N/A</v>
      </c>
      <c r="I135">
        <f t="shared" si="14"/>
        <v>0.78230456241426694</v>
      </c>
      <c r="L135" s="4">
        <f t="shared" si="11"/>
        <v>228.59820484800008</v>
      </c>
      <c r="M135" t="e">
        <f t="shared" si="15"/>
        <v>#N/A</v>
      </c>
      <c r="N135" t="e">
        <f t="shared" si="15"/>
        <v>#N/A</v>
      </c>
    </row>
    <row r="136" spans="1:14" x14ac:dyDescent="0.25">
      <c r="A136">
        <v>63.5</v>
      </c>
      <c r="B136" s="3">
        <f t="shared" si="8"/>
        <v>119088.72961791126</v>
      </c>
      <c r="C136">
        <f t="shared" si="13"/>
        <v>0.68438078279742642</v>
      </c>
      <c r="D136" t="e">
        <f t="shared" si="13"/>
        <v>#N/A</v>
      </c>
      <c r="G136" s="2">
        <f t="shared" si="9"/>
        <v>7581.625</v>
      </c>
      <c r="H136" t="e">
        <f t="shared" si="14"/>
        <v>#N/A</v>
      </c>
      <c r="I136">
        <f t="shared" si="14"/>
        <v>0.79102991212839835</v>
      </c>
      <c r="L136" s="4">
        <f t="shared" si="11"/>
        <v>230.29342869600006</v>
      </c>
      <c r="M136" t="e">
        <f t="shared" si="15"/>
        <v>#N/A</v>
      </c>
      <c r="N136" t="e">
        <f t="shared" si="15"/>
        <v>#N/A</v>
      </c>
    </row>
    <row r="137" spans="1:14" x14ac:dyDescent="0.25">
      <c r="A137">
        <v>64</v>
      </c>
      <c r="B137" s="3">
        <f t="shared" si="8"/>
        <v>119624.86134718616</v>
      </c>
      <c r="C137">
        <f t="shared" si="13"/>
        <v>0.69655059858515789</v>
      </c>
      <c r="D137" t="e">
        <f t="shared" si="13"/>
        <v>#N/A</v>
      </c>
      <c r="G137" s="2">
        <f t="shared" si="9"/>
        <v>7631.5</v>
      </c>
      <c r="H137" t="e">
        <f t="shared" si="14"/>
        <v>#N/A</v>
      </c>
      <c r="I137">
        <f t="shared" si="14"/>
        <v>0.79954580673955034</v>
      </c>
      <c r="L137" s="4">
        <f t="shared" si="11"/>
        <v>231.98865254400008</v>
      </c>
      <c r="M137" t="e">
        <f t="shared" si="15"/>
        <v>#N/A</v>
      </c>
      <c r="N137" t="e">
        <f t="shared" si="15"/>
        <v>#N/A</v>
      </c>
    </row>
    <row r="138" spans="1:14" x14ac:dyDescent="0.25">
      <c r="A138">
        <v>64.5</v>
      </c>
      <c r="B138" s="3">
        <f t="shared" ref="B138:B201" si="16">C$5+$A138/100*(C$6-C$5)</f>
        <v>120160.99307646105</v>
      </c>
      <c r="C138">
        <f t="shared" si="13"/>
        <v>0.70850619421138994</v>
      </c>
      <c r="D138" t="e">
        <f t="shared" si="13"/>
        <v>#N/A</v>
      </c>
      <c r="G138" s="2">
        <f t="shared" ref="G138:G201" si="17">H$5+$A138/100*(H$6-H$5)</f>
        <v>7681.375</v>
      </c>
      <c r="H138" t="e">
        <f t="shared" ref="H138:I169" si="18">IF(ABS($G138-H$2)&gt;2.5*H$3,NA(),_xlfn.NORM.DIST($G138,H$2,H$3,TRUE))</f>
        <v>#N/A</v>
      </c>
      <c r="I138">
        <f t="shared" si="18"/>
        <v>0.80784979789630373</v>
      </c>
      <c r="L138" s="4">
        <f t="shared" ref="L138:L201" si="19">M$5+$A138/100*(M$6-M$5)</f>
        <v>233.68387639200009</v>
      </c>
      <c r="M138" t="e">
        <f t="shared" ref="M138:N169" si="20">IF(ABS($L138-M$2)&gt;2.5*M$3,NA(),_xlfn.NORM.DIST($L138,M$2,M$3,TRUE))</f>
        <v>#N/A</v>
      </c>
      <c r="N138" t="e">
        <f t="shared" si="20"/>
        <v>#N/A</v>
      </c>
    </row>
    <row r="139" spans="1:14" x14ac:dyDescent="0.25">
      <c r="A139">
        <v>65</v>
      </c>
      <c r="B139" s="3">
        <f t="shared" si="16"/>
        <v>120697.12480573595</v>
      </c>
      <c r="C139">
        <f t="shared" ref="C139:D202" si="21">IF(ABS($B139-C$2)&gt;2.5*C$3,NA(),_xlfn.NORM.DIST($B139,C$2,C$3,TRUE))</f>
        <v>0.72023735373815645</v>
      </c>
      <c r="D139" t="e">
        <f t="shared" si="21"/>
        <v>#N/A</v>
      </c>
      <c r="G139" s="2">
        <f t="shared" si="17"/>
        <v>7731.25</v>
      </c>
      <c r="H139" t="e">
        <f t="shared" si="18"/>
        <v>#N/A</v>
      </c>
      <c r="I139">
        <f t="shared" si="18"/>
        <v>0.81593987465324047</v>
      </c>
      <c r="L139" s="4">
        <f t="shared" si="19"/>
        <v>235.37910024000007</v>
      </c>
      <c r="M139" t="e">
        <f t="shared" si="20"/>
        <v>#N/A</v>
      </c>
      <c r="N139" t="e">
        <f t="shared" si="20"/>
        <v>#N/A</v>
      </c>
    </row>
    <row r="140" spans="1:14" x14ac:dyDescent="0.25">
      <c r="A140">
        <v>65.5</v>
      </c>
      <c r="B140" s="3">
        <f t="shared" si="16"/>
        <v>121233.25653501083</v>
      </c>
      <c r="C140">
        <f t="shared" si="21"/>
        <v>0.73173458253025503</v>
      </c>
      <c r="D140" t="e">
        <f t="shared" si="21"/>
        <v>#N/A</v>
      </c>
      <c r="G140" s="2">
        <f t="shared" si="17"/>
        <v>7781.125</v>
      </c>
      <c r="H140" t="e">
        <f t="shared" si="18"/>
        <v>#N/A</v>
      </c>
      <c r="I140">
        <f t="shared" si="18"/>
        <v>0.82381445775474216</v>
      </c>
      <c r="L140" s="4">
        <f t="shared" si="19"/>
        <v>237.07432408800008</v>
      </c>
      <c r="M140" t="e">
        <f t="shared" si="20"/>
        <v>#N/A</v>
      </c>
      <c r="N140" t="e">
        <f t="shared" si="20"/>
        <v>#N/A</v>
      </c>
    </row>
    <row r="141" spans="1:14" x14ac:dyDescent="0.25">
      <c r="A141">
        <v>66</v>
      </c>
      <c r="B141" s="3">
        <f t="shared" si="16"/>
        <v>121769.38826428572</v>
      </c>
      <c r="C141">
        <f t="shared" si="21"/>
        <v>0.74298912688478314</v>
      </c>
      <c r="D141" t="e">
        <f t="shared" si="21"/>
        <v>#N/A</v>
      </c>
      <c r="G141" s="2">
        <f t="shared" si="17"/>
        <v>7831</v>
      </c>
      <c r="H141" t="e">
        <f t="shared" si="18"/>
        <v>#N/A</v>
      </c>
      <c r="I141">
        <f t="shared" si="18"/>
        <v>0.83147239253316219</v>
      </c>
      <c r="L141" s="4">
        <f t="shared" si="19"/>
        <v>238.76954793600009</v>
      </c>
      <c r="M141" t="e">
        <f t="shared" si="20"/>
        <v>#N/A</v>
      </c>
      <c r="N141" t="e">
        <f t="shared" si="20"/>
        <v>#N/A</v>
      </c>
    </row>
    <row r="142" spans="1:14" x14ac:dyDescent="0.25">
      <c r="A142">
        <v>66.5</v>
      </c>
      <c r="B142" s="3">
        <f t="shared" si="16"/>
        <v>122305.51999356062</v>
      </c>
      <c r="C142">
        <f t="shared" si="21"/>
        <v>0.7539929897763562</v>
      </c>
      <c r="D142" t="e">
        <f t="shared" si="21"/>
        <v>#N/A</v>
      </c>
      <c r="G142" s="2">
        <f t="shared" si="17"/>
        <v>7880.875</v>
      </c>
      <c r="H142" t="e">
        <f t="shared" si="18"/>
        <v>#N/A</v>
      </c>
      <c r="I142">
        <f t="shared" si="18"/>
        <v>0.83891294048916909</v>
      </c>
      <c r="L142" s="4">
        <f t="shared" si="19"/>
        <v>240.46477178400008</v>
      </c>
      <c r="M142" t="e">
        <f t="shared" si="20"/>
        <v>#N/A</v>
      </c>
      <c r="N142" t="e">
        <f t="shared" si="20"/>
        <v>#N/A</v>
      </c>
    </row>
    <row r="143" spans="1:14" x14ac:dyDescent="0.25">
      <c r="A143">
        <v>67</v>
      </c>
      <c r="B143" s="3">
        <f t="shared" si="16"/>
        <v>122841.65172283551</v>
      </c>
      <c r="C143">
        <f t="shared" si="21"/>
        <v>0.76473894270495435</v>
      </c>
      <c r="D143" t="e">
        <f t="shared" si="21"/>
        <v>#N/A</v>
      </c>
      <c r="G143" s="2">
        <f t="shared" si="17"/>
        <v>7930.75</v>
      </c>
      <c r="H143" t="e">
        <f t="shared" si="18"/>
        <v>#N/A</v>
      </c>
      <c r="I143">
        <f t="shared" si="18"/>
        <v>0.84613576962726511</v>
      </c>
      <c r="L143" s="4">
        <f t="shared" si="19"/>
        <v>242.15999563200009</v>
      </c>
      <c r="M143" t="e">
        <f t="shared" si="20"/>
        <v>#N/A</v>
      </c>
      <c r="N143" t="e">
        <f t="shared" si="20"/>
        <v>#N/A</v>
      </c>
    </row>
    <row r="144" spans="1:14" x14ac:dyDescent="0.25">
      <c r="A144">
        <v>67.5</v>
      </c>
      <c r="B144" s="3">
        <f t="shared" si="16"/>
        <v>123377.78345211041</v>
      </c>
      <c r="C144">
        <f t="shared" si="21"/>
        <v>0.7752205336611564</v>
      </c>
      <c r="D144" t="e">
        <f t="shared" si="21"/>
        <v>#N/A</v>
      </c>
      <c r="G144" s="2">
        <f t="shared" si="17"/>
        <v>7980.625</v>
      </c>
      <c r="H144" t="e">
        <f t="shared" si="18"/>
        <v>#N/A</v>
      </c>
      <c r="I144">
        <f t="shared" si="18"/>
        <v>0.85314094362410409</v>
      </c>
      <c r="L144" s="4">
        <f t="shared" si="19"/>
        <v>243.8552194800001</v>
      </c>
      <c r="M144" t="e">
        <f t="shared" si="20"/>
        <v>#N/A</v>
      </c>
      <c r="N144" t="e">
        <f t="shared" si="20"/>
        <v>#N/A</v>
      </c>
    </row>
    <row r="145" spans="1:14" x14ac:dyDescent="0.25">
      <c r="A145">
        <v>68</v>
      </c>
      <c r="B145" s="3">
        <f t="shared" si="16"/>
        <v>123913.91518138529</v>
      </c>
      <c r="C145">
        <f t="shared" si="21"/>
        <v>0.78543209125058788</v>
      </c>
      <c r="D145" t="e">
        <f t="shared" si="21"/>
        <v>#N/A</v>
      </c>
      <c r="G145" s="2">
        <f t="shared" si="17"/>
        <v>8030.5000000000009</v>
      </c>
      <c r="H145" t="e">
        <f t="shared" si="18"/>
        <v>#N/A</v>
      </c>
      <c r="I145">
        <f t="shared" si="18"/>
        <v>0.85992890991123105</v>
      </c>
      <c r="L145" s="4">
        <f t="shared" si="19"/>
        <v>245.55044332800009</v>
      </c>
      <c r="M145" t="e">
        <f t="shared" si="20"/>
        <v>#N/A</v>
      </c>
      <c r="N145" t="e">
        <f t="shared" si="20"/>
        <v>#N/A</v>
      </c>
    </row>
    <row r="146" spans="1:14" x14ac:dyDescent="0.25">
      <c r="A146">
        <v>68.5</v>
      </c>
      <c r="B146" s="3">
        <f t="shared" si="16"/>
        <v>124450.04691066018</v>
      </c>
      <c r="C146">
        <f t="shared" si="21"/>
        <v>0.79536872504555534</v>
      </c>
      <c r="D146" t="e">
        <f t="shared" si="21"/>
        <v>#N/A</v>
      </c>
      <c r="G146" s="2">
        <f t="shared" si="17"/>
        <v>8080.3750000000009</v>
      </c>
      <c r="H146" t="e">
        <f t="shared" si="18"/>
        <v>#N/A</v>
      </c>
      <c r="I146">
        <f t="shared" si="18"/>
        <v>0.86650048675725289</v>
      </c>
      <c r="L146" s="4">
        <f t="shared" si="19"/>
        <v>247.2456671760001</v>
      </c>
      <c r="M146" t="e">
        <f t="shared" si="20"/>
        <v>#N/A</v>
      </c>
      <c r="N146" t="e">
        <f t="shared" si="20"/>
        <v>#N/A</v>
      </c>
    </row>
    <row r="147" spans="1:14" x14ac:dyDescent="0.25">
      <c r="A147">
        <v>69</v>
      </c>
      <c r="B147" s="3">
        <f t="shared" si="16"/>
        <v>124986.17863993507</v>
      </c>
      <c r="C147">
        <f t="shared" si="21"/>
        <v>0.80502632225675064</v>
      </c>
      <c r="D147" t="e">
        <f t="shared" si="21"/>
        <v>#N/A</v>
      </c>
      <c r="G147" s="2">
        <f t="shared" si="17"/>
        <v>8130.2499999999991</v>
      </c>
      <c r="H147" t="e">
        <f t="shared" si="18"/>
        <v>#N/A</v>
      </c>
      <c r="I147">
        <f t="shared" si="18"/>
        <v>0.87285684943720165</v>
      </c>
      <c r="L147" s="4">
        <f t="shared" si="19"/>
        <v>248.94089102400005</v>
      </c>
      <c r="M147" t="e">
        <f t="shared" si="20"/>
        <v>#N/A</v>
      </c>
      <c r="N147" t="e">
        <f t="shared" si="20"/>
        <v>#N/A</v>
      </c>
    </row>
    <row r="148" spans="1:14" x14ac:dyDescent="0.25">
      <c r="A148">
        <v>69.5</v>
      </c>
      <c r="B148" s="3">
        <f t="shared" si="16"/>
        <v>125522.31036920995</v>
      </c>
      <c r="C148">
        <f t="shared" si="21"/>
        <v>0.81440154084147121</v>
      </c>
      <c r="D148" t="e">
        <f t="shared" si="21"/>
        <v>#N/A</v>
      </c>
      <c r="G148" s="2">
        <f t="shared" si="17"/>
        <v>8180.1249999999991</v>
      </c>
      <c r="H148" t="e">
        <f t="shared" si="18"/>
        <v>#N/A</v>
      </c>
      <c r="I148">
        <f t="shared" si="18"/>
        <v>0.8789995155789817</v>
      </c>
      <c r="L148" s="4">
        <f t="shared" si="19"/>
        <v>250.63611487200006</v>
      </c>
      <c r="M148" t="e">
        <f t="shared" si="20"/>
        <v>#N/A</v>
      </c>
      <c r="N148" t="e">
        <f t="shared" si="20"/>
        <v>#N/A</v>
      </c>
    </row>
    <row r="149" spans="1:14" x14ac:dyDescent="0.25">
      <c r="A149">
        <v>70</v>
      </c>
      <c r="B149" s="3">
        <f t="shared" si="16"/>
        <v>126058.44209848485</v>
      </c>
      <c r="C149">
        <f t="shared" si="21"/>
        <v>0.8234917991867563</v>
      </c>
      <c r="D149" t="e">
        <f t="shared" si="21"/>
        <v>#N/A</v>
      </c>
      <c r="G149" s="2">
        <f t="shared" si="17"/>
        <v>8230</v>
      </c>
      <c r="H149" t="e">
        <f t="shared" si="18"/>
        <v>#N/A</v>
      </c>
      <c r="I149">
        <f t="shared" si="18"/>
        <v>0.88493032977829178</v>
      </c>
      <c r="L149" s="4">
        <f t="shared" si="19"/>
        <v>252.33133872000005</v>
      </c>
      <c r="M149" t="e">
        <f t="shared" si="20"/>
        <v>#N/A</v>
      </c>
      <c r="N149" t="e">
        <f t="shared" si="20"/>
        <v>#N/A</v>
      </c>
    </row>
    <row r="150" spans="1:14" x14ac:dyDescent="0.25">
      <c r="A150">
        <v>70.5</v>
      </c>
      <c r="B150" s="3">
        <f t="shared" si="16"/>
        <v>126594.57382775974</v>
      </c>
      <c r="C150">
        <f t="shared" si="21"/>
        <v>0.83229526252607255</v>
      </c>
      <c r="D150" t="e">
        <f t="shared" si="21"/>
        <v>#N/A</v>
      </c>
      <c r="G150" s="2">
        <f t="shared" si="17"/>
        <v>8279.875</v>
      </c>
      <c r="H150" t="e">
        <f t="shared" si="18"/>
        <v>#N/A</v>
      </c>
      <c r="I150">
        <f t="shared" si="18"/>
        <v>0.89065144757430814</v>
      </c>
      <c r="L150" s="4">
        <f t="shared" si="19"/>
        <v>254.02656256800006</v>
      </c>
      <c r="M150" t="e">
        <f t="shared" si="20"/>
        <v>#N/A</v>
      </c>
      <c r="N150" t="e">
        <f t="shared" si="20"/>
        <v>#N/A</v>
      </c>
    </row>
    <row r="151" spans="1:14" x14ac:dyDescent="0.25">
      <c r="A151">
        <v>71</v>
      </c>
      <c r="B151" s="3">
        <f t="shared" si="16"/>
        <v>127130.70555703464</v>
      </c>
      <c r="C151">
        <f t="shared" si="21"/>
        <v>0.84081082626653014</v>
      </c>
      <c r="D151" t="e">
        <f t="shared" si="21"/>
        <v>#N/A</v>
      </c>
      <c r="G151" s="2">
        <f t="shared" si="17"/>
        <v>8329.75</v>
      </c>
      <c r="H151" t="e">
        <f t="shared" si="18"/>
        <v>#N/A</v>
      </c>
      <c r="I151">
        <f t="shared" si="18"/>
        <v>0.89616531887869966</v>
      </c>
      <c r="L151" s="4">
        <f t="shared" si="19"/>
        <v>255.72178641600007</v>
      </c>
      <c r="M151" t="e">
        <f t="shared" si="20"/>
        <v>#N/A</v>
      </c>
      <c r="N151" t="e">
        <f t="shared" si="20"/>
        <v>#N/A</v>
      </c>
    </row>
    <row r="152" spans="1:14" x14ac:dyDescent="0.25">
      <c r="A152">
        <v>71.5</v>
      </c>
      <c r="B152" s="3">
        <f t="shared" si="16"/>
        <v>127666.83728630953</v>
      </c>
      <c r="C152">
        <f t="shared" si="21"/>
        <v>0.84903809641994177</v>
      </c>
      <c r="D152" t="e">
        <f t="shared" si="21"/>
        <v>#N/A</v>
      </c>
      <c r="G152" s="2">
        <f t="shared" si="17"/>
        <v>8379.625</v>
      </c>
      <c r="H152" t="e">
        <f t="shared" si="18"/>
        <v>#N/A</v>
      </c>
      <c r="I152">
        <f t="shared" si="18"/>
        <v>0.90147467095025213</v>
      </c>
      <c r="L152" s="4">
        <f t="shared" si="19"/>
        <v>257.41701026400006</v>
      </c>
      <c r="M152" t="e">
        <f t="shared" si="20"/>
        <v>#N/A</v>
      </c>
      <c r="N152" t="e">
        <f t="shared" si="20"/>
        <v>#N/A</v>
      </c>
    </row>
    <row r="153" spans="1:14" x14ac:dyDescent="0.25">
      <c r="A153">
        <v>72</v>
      </c>
      <c r="B153" s="3">
        <f t="shared" si="16"/>
        <v>128202.96901558443</v>
      </c>
      <c r="C153">
        <f t="shared" si="21"/>
        <v>0.85697736734531804</v>
      </c>
      <c r="D153" t="e">
        <f t="shared" si="21"/>
        <v>#N/A</v>
      </c>
      <c r="G153" s="2">
        <f t="shared" si="17"/>
        <v>8429.5</v>
      </c>
      <c r="H153" t="e">
        <f t="shared" si="18"/>
        <v>#N/A</v>
      </c>
      <c r="I153">
        <f t="shared" si="18"/>
        <v>0.90658249100652821</v>
      </c>
      <c r="L153" s="4">
        <f t="shared" si="19"/>
        <v>259.11223411200007</v>
      </c>
      <c r="M153" t="e">
        <f t="shared" si="20"/>
        <v>#N/A</v>
      </c>
      <c r="N153" t="e">
        <f t="shared" si="20"/>
        <v>#N/A</v>
      </c>
    </row>
    <row r="154" spans="1:14" x14ac:dyDescent="0.25">
      <c r="A154">
        <v>72.5</v>
      </c>
      <c r="B154" s="3">
        <f t="shared" si="16"/>
        <v>128739.10074485932</v>
      </c>
      <c r="C154">
        <f t="shared" si="21"/>
        <v>0.86462959702246001</v>
      </c>
      <c r="D154" t="e">
        <f t="shared" si="21"/>
        <v>#N/A</v>
      </c>
      <c r="G154" s="2">
        <f t="shared" si="17"/>
        <v>8479.375</v>
      </c>
      <c r="H154" t="e">
        <f t="shared" si="18"/>
        <v>#N/A</v>
      </c>
      <c r="I154">
        <f t="shared" si="18"/>
        <v>0.91149200856259804</v>
      </c>
      <c r="L154" s="4">
        <f t="shared" si="19"/>
        <v>260.80745796000008</v>
      </c>
      <c r="M154" t="e">
        <f t="shared" si="20"/>
        <v>#N/A</v>
      </c>
      <c r="N154" t="e">
        <f t="shared" si="20"/>
        <v>#N/A</v>
      </c>
    </row>
    <row r="155" spans="1:14" x14ac:dyDescent="0.25">
      <c r="A155">
        <v>73</v>
      </c>
      <c r="B155" s="3">
        <f t="shared" si="16"/>
        <v>129275.2324741342</v>
      </c>
      <c r="C155">
        <f t="shared" si="21"/>
        <v>0.87199638008623359</v>
      </c>
      <c r="D155" t="e">
        <f t="shared" si="21"/>
        <v>#N/A</v>
      </c>
      <c r="G155" s="2">
        <f t="shared" si="17"/>
        <v>8529.25</v>
      </c>
      <c r="H155" t="e">
        <f t="shared" si="18"/>
        <v>#N/A</v>
      </c>
      <c r="I155">
        <f t="shared" si="18"/>
        <v>0.91620667758498575</v>
      </c>
      <c r="L155" s="4">
        <f t="shared" si="19"/>
        <v>262.50268180800003</v>
      </c>
      <c r="M155" t="e">
        <f t="shared" si="20"/>
        <v>#N/A</v>
      </c>
      <c r="N155" t="e">
        <f t="shared" si="20"/>
        <v>#N/A</v>
      </c>
    </row>
    <row r="156" spans="1:14" x14ac:dyDescent="0.25">
      <c r="A156">
        <v>73.5</v>
      </c>
      <c r="B156" s="3">
        <f t="shared" si="16"/>
        <v>129811.3642034091</v>
      </c>
      <c r="C156">
        <f t="shared" si="21"/>
        <v>0.87907991885876346</v>
      </c>
      <c r="D156" t="e">
        <f t="shared" si="21"/>
        <v>#N/A</v>
      </c>
      <c r="G156" s="2">
        <f t="shared" si="17"/>
        <v>8579.125</v>
      </c>
      <c r="H156" t="e">
        <f t="shared" si="18"/>
        <v>#N/A</v>
      </c>
      <c r="I156">
        <f t="shared" si="18"/>
        <v>0.92073015854660756</v>
      </c>
      <c r="L156" s="4">
        <f t="shared" si="19"/>
        <v>264.1979056560001</v>
      </c>
      <c r="M156" t="e">
        <f t="shared" si="20"/>
        <v>#N/A</v>
      </c>
      <c r="N156" t="e">
        <f t="shared" si="20"/>
        <v>#N/A</v>
      </c>
    </row>
    <row r="157" spans="1:14" x14ac:dyDescent="0.25">
      <c r="A157">
        <v>74</v>
      </c>
      <c r="B157" s="3">
        <f t="shared" si="16"/>
        <v>130347.49593268399</v>
      </c>
      <c r="C157">
        <f t="shared" si="21"/>
        <v>0.88588299262226111</v>
      </c>
      <c r="D157" t="e">
        <f t="shared" si="21"/>
        <v>#N/A</v>
      </c>
      <c r="G157" s="2">
        <f t="shared" si="17"/>
        <v>8629</v>
      </c>
      <c r="H157" t="e">
        <f t="shared" si="18"/>
        <v>#N/A</v>
      </c>
      <c r="I157">
        <f t="shared" si="18"/>
        <v>0.92506630046567295</v>
      </c>
      <c r="L157" s="4">
        <f t="shared" si="19"/>
        <v>265.89312950400006</v>
      </c>
      <c r="M157" t="e">
        <f t="shared" si="20"/>
        <v>#N/A</v>
      </c>
      <c r="N157" t="e">
        <f t="shared" si="20"/>
        <v>#N/A</v>
      </c>
    </row>
    <row r="158" spans="1:14" x14ac:dyDescent="0.25">
      <c r="A158">
        <v>74.5</v>
      </c>
      <c r="B158" s="3">
        <f t="shared" si="16"/>
        <v>130883.62766195889</v>
      </c>
      <c r="C158">
        <f t="shared" si="21"/>
        <v>0.89240892537847805</v>
      </c>
      <c r="D158" t="e">
        <f t="shared" si="21"/>
        <v>#N/A</v>
      </c>
      <c r="G158" s="2">
        <f t="shared" si="17"/>
        <v>8678.875</v>
      </c>
      <c r="H158" t="e">
        <f t="shared" si="18"/>
        <v>#N/A</v>
      </c>
      <c r="I158">
        <f t="shared" si="18"/>
        <v>0.92921912300831444</v>
      </c>
      <c r="L158" s="4">
        <f t="shared" si="19"/>
        <v>267.58835335200007</v>
      </c>
      <c r="M158" t="e">
        <f t="shared" si="20"/>
        <v>#N/A</v>
      </c>
      <c r="N158" t="e">
        <f t="shared" si="20"/>
        <v>#N/A</v>
      </c>
    </row>
    <row r="159" spans="1:14" x14ac:dyDescent="0.25">
      <c r="A159">
        <v>75</v>
      </c>
      <c r="B159" s="3">
        <f t="shared" si="16"/>
        <v>131419.75939123379</v>
      </c>
      <c r="C159">
        <f t="shared" si="21"/>
        <v>0.89866155234191036</v>
      </c>
      <c r="D159" t="e">
        <f t="shared" si="21"/>
        <v>#N/A</v>
      </c>
      <c r="G159" s="2">
        <f t="shared" si="17"/>
        <v>8728.75</v>
      </c>
      <c r="H159" t="e">
        <f t="shared" si="18"/>
        <v>#N/A</v>
      </c>
      <c r="I159">
        <f t="shared" si="18"/>
        <v>0.93319279873114191</v>
      </c>
      <c r="L159" s="4">
        <f t="shared" si="19"/>
        <v>269.28357720000008</v>
      </c>
      <c r="M159" t="e">
        <f t="shared" si="20"/>
        <v>#N/A</v>
      </c>
      <c r="N159" t="e">
        <f t="shared" si="20"/>
        <v>#N/A</v>
      </c>
    </row>
    <row r="160" spans="1:14" x14ac:dyDescent="0.25">
      <c r="A160">
        <v>75.5</v>
      </c>
      <c r="B160" s="3">
        <f t="shared" si="16"/>
        <v>131955.89112050866</v>
      </c>
      <c r="C160">
        <f t="shared" si="21"/>
        <v>0.90464518541297556</v>
      </c>
      <c r="D160" t="e">
        <f t="shared" si="21"/>
        <v>#N/A</v>
      </c>
      <c r="G160" s="2">
        <f t="shared" si="17"/>
        <v>8778.625</v>
      </c>
      <c r="H160" t="e">
        <f t="shared" si="18"/>
        <v>#N/A</v>
      </c>
      <c r="I160">
        <f t="shared" si="18"/>
        <v>0.93699163553602161</v>
      </c>
      <c r="L160" s="4">
        <f t="shared" si="19"/>
        <v>270.97880104800009</v>
      </c>
      <c r="M160" t="e">
        <f t="shared" si="20"/>
        <v>#N/A</v>
      </c>
      <c r="N160" t="e">
        <f t="shared" si="20"/>
        <v>#N/A</v>
      </c>
    </row>
    <row r="161" spans="1:14" x14ac:dyDescent="0.25">
      <c r="A161">
        <v>76</v>
      </c>
      <c r="B161" s="3">
        <f t="shared" si="16"/>
        <v>132492.02284978356</v>
      </c>
      <c r="C161">
        <f t="shared" si="21"/>
        <v>0.91036457787448399</v>
      </c>
      <c r="D161" t="e">
        <f t="shared" si="21"/>
        <v>#N/A</v>
      </c>
      <c r="G161" s="2">
        <f t="shared" si="17"/>
        <v>8828.5</v>
      </c>
      <c r="H161" t="e">
        <f t="shared" si="18"/>
        <v>#N/A</v>
      </c>
      <c r="I161">
        <f t="shared" si="18"/>
        <v>0.94062005940520699</v>
      </c>
      <c r="L161" s="4">
        <f t="shared" si="19"/>
        <v>272.67402489600011</v>
      </c>
      <c r="M161" t="e">
        <f t="shared" si="20"/>
        <v>#N/A</v>
      </c>
      <c r="N161" t="e">
        <f t="shared" si="20"/>
        <v>#N/A</v>
      </c>
    </row>
    <row r="162" spans="1:14" x14ac:dyDescent="0.25">
      <c r="A162">
        <v>76.5</v>
      </c>
      <c r="B162" s="3">
        <f t="shared" si="16"/>
        <v>133028.15457905846</v>
      </c>
      <c r="C162">
        <f t="shared" si="21"/>
        <v>0.91582488854997013</v>
      </c>
      <c r="D162" t="e">
        <f t="shared" si="21"/>
        <v>#N/A</v>
      </c>
      <c r="G162" s="2">
        <f t="shared" si="17"/>
        <v>8878.375</v>
      </c>
      <c r="H162" t="e">
        <f t="shared" si="18"/>
        <v>#N/A</v>
      </c>
      <c r="I162">
        <f t="shared" si="18"/>
        <v>0.94408259748053058</v>
      </c>
      <c r="L162" s="4">
        <f t="shared" si="19"/>
        <v>274.36924874400006</v>
      </c>
      <c r="M162" t="e">
        <f t="shared" si="20"/>
        <v>#N/A</v>
      </c>
      <c r="N162" t="e">
        <f t="shared" si="20"/>
        <v>#N/A</v>
      </c>
    </row>
    <row r="163" spans="1:14" x14ac:dyDescent="0.25">
      <c r="A163">
        <v>77</v>
      </c>
      <c r="B163" s="3">
        <f t="shared" si="16"/>
        <v>133564.28630833334</v>
      </c>
      <c r="C163">
        <f t="shared" si="21"/>
        <v>0.9210316456559603</v>
      </c>
      <c r="D163" t="e">
        <f t="shared" si="21"/>
        <v>#N/A</v>
      </c>
      <c r="G163" s="2">
        <f t="shared" si="17"/>
        <v>8928.25</v>
      </c>
      <c r="H163" t="e">
        <f t="shared" si="18"/>
        <v>#N/A</v>
      </c>
      <c r="I163">
        <f t="shared" si="18"/>
        <v>0.94738386154574794</v>
      </c>
      <c r="L163" s="4">
        <f t="shared" si="19"/>
        <v>276.06447259200007</v>
      </c>
      <c r="M163" t="e">
        <f t="shared" si="20"/>
        <v>#N/A</v>
      </c>
      <c r="N163" t="e">
        <f t="shared" si="20"/>
        <v>#N/A</v>
      </c>
    </row>
    <row r="164" spans="1:14" x14ac:dyDescent="0.25">
      <c r="A164">
        <v>77.5</v>
      </c>
      <c r="B164" s="3">
        <f t="shared" si="16"/>
        <v>134100.41803760824</v>
      </c>
      <c r="C164">
        <f t="shared" si="21"/>
        <v>0.92599071057213833</v>
      </c>
      <c r="D164" t="e">
        <f t="shared" si="21"/>
        <v>#N/A</v>
      </c>
      <c r="G164" s="2">
        <f t="shared" si="17"/>
        <v>8978.125</v>
      </c>
      <c r="H164" t="e">
        <f t="shared" si="18"/>
        <v>#N/A</v>
      </c>
      <c r="I164">
        <f t="shared" si="18"/>
        <v>0.9505285319663519</v>
      </c>
      <c r="L164" s="4">
        <f t="shared" si="19"/>
        <v>277.75969644000008</v>
      </c>
      <c r="M164" t="e">
        <f t="shared" si="20"/>
        <v>#N/A</v>
      </c>
      <c r="N164" t="e">
        <f t="shared" si="20"/>
        <v>#N/A</v>
      </c>
    </row>
    <row r="165" spans="1:14" x14ac:dyDescent="0.25">
      <c r="A165">
        <v>78</v>
      </c>
      <c r="B165" s="3">
        <f t="shared" si="16"/>
        <v>134636.54976688314</v>
      </c>
      <c r="C165">
        <f t="shared" si="21"/>
        <v>0.93070824174380495</v>
      </c>
      <c r="D165" t="e">
        <f t="shared" si="21"/>
        <v>#N/A</v>
      </c>
      <c r="G165" s="2">
        <f t="shared" si="17"/>
        <v>9028</v>
      </c>
      <c r="H165" t="e">
        <f t="shared" si="18"/>
        <v>#N/A</v>
      </c>
      <c r="I165">
        <f t="shared" si="18"/>
        <v>0.95352134213627993</v>
      </c>
      <c r="L165" s="4">
        <f t="shared" si="19"/>
        <v>279.4549202880001</v>
      </c>
      <c r="M165" t="e">
        <f t="shared" si="20"/>
        <v>#N/A</v>
      </c>
      <c r="N165" t="e">
        <f t="shared" si="20"/>
        <v>#N/A</v>
      </c>
    </row>
    <row r="166" spans="1:14" x14ac:dyDescent="0.25">
      <c r="A166">
        <v>78.5</v>
      </c>
      <c r="B166" s="3">
        <f t="shared" si="16"/>
        <v>135172.68149615801</v>
      </c>
      <c r="C166">
        <f t="shared" si="21"/>
        <v>0.93519065892016173</v>
      </c>
      <c r="D166" t="e">
        <f t="shared" si="21"/>
        <v>#N/A</v>
      </c>
      <c r="G166" s="2">
        <f t="shared" si="17"/>
        <v>9077.875</v>
      </c>
      <c r="H166" t="e">
        <f t="shared" si="18"/>
        <v>#N/A</v>
      </c>
      <c r="I166">
        <f t="shared" si="18"/>
        <v>0.95636706347596812</v>
      </c>
      <c r="L166" s="4">
        <f t="shared" si="19"/>
        <v>281.15014413600011</v>
      </c>
      <c r="M166" t="e">
        <f t="shared" si="20"/>
        <v>#N/A</v>
      </c>
      <c r="N166" t="e">
        <f t="shared" si="20"/>
        <v>#N/A</v>
      </c>
    </row>
    <row r="167" spans="1:14" x14ac:dyDescent="0.25">
      <c r="A167">
        <v>79</v>
      </c>
      <c r="B167" s="3">
        <f t="shared" si="16"/>
        <v>135708.81322543291</v>
      </c>
      <c r="C167">
        <f t="shared" si="21"/>
        <v>0.93944460791992657</v>
      </c>
      <c r="D167" t="e">
        <f t="shared" si="21"/>
        <v>#N/A</v>
      </c>
      <c r="G167" s="2">
        <f t="shared" si="17"/>
        <v>9127.75</v>
      </c>
      <c r="H167" t="e">
        <f t="shared" si="18"/>
        <v>#N/A</v>
      </c>
      <c r="I167">
        <f t="shared" si="18"/>
        <v>0.95907049102119268</v>
      </c>
      <c r="L167" s="4">
        <f t="shared" si="19"/>
        <v>282.84536798400012</v>
      </c>
      <c r="M167" t="e">
        <f t="shared" si="20"/>
        <v>#N/A</v>
      </c>
      <c r="N167" t="e">
        <f t="shared" si="20"/>
        <v>#N/A</v>
      </c>
    </row>
    <row r="168" spans="1:14" x14ac:dyDescent="0.25">
      <c r="A168">
        <v>79.5</v>
      </c>
      <c r="B168" s="3">
        <f t="shared" si="16"/>
        <v>136244.94495470781</v>
      </c>
      <c r="C168">
        <f t="shared" si="21"/>
        <v>0.94347692610279188</v>
      </c>
      <c r="D168" t="e">
        <f t="shared" si="21"/>
        <v>#N/A</v>
      </c>
      <c r="G168" s="2">
        <f t="shared" si="17"/>
        <v>9177.625</v>
      </c>
      <c r="H168" t="e">
        <f t="shared" si="18"/>
        <v>#N/A</v>
      </c>
      <c r="I168">
        <f t="shared" si="18"/>
        <v>0.96163642963712881</v>
      </c>
      <c r="L168" s="4">
        <f t="shared" si="19"/>
        <v>284.54059183200008</v>
      </c>
      <c r="M168" t="e">
        <f t="shared" si="20"/>
        <v>#N/A</v>
      </c>
      <c r="N168" t="e">
        <f t="shared" si="20"/>
        <v>#N/A</v>
      </c>
    </row>
    <row r="169" spans="1:14" x14ac:dyDescent="0.25">
      <c r="A169">
        <v>80</v>
      </c>
      <c r="B169" s="3">
        <f t="shared" si="16"/>
        <v>136781.07668398268</v>
      </c>
      <c r="C169">
        <f t="shared" si="21"/>
        <v>0.94729460871143911</v>
      </c>
      <c r="D169" t="e">
        <f t="shared" si="21"/>
        <v>#N/A</v>
      </c>
      <c r="G169" s="2">
        <f t="shared" si="17"/>
        <v>9227.5</v>
      </c>
      <c r="H169" t="e">
        <f t="shared" si="18"/>
        <v>#N/A</v>
      </c>
      <c r="I169">
        <f t="shared" si="18"/>
        <v>0.96406968088707423</v>
      </c>
      <c r="L169" s="4">
        <f t="shared" si="19"/>
        <v>286.23581568000009</v>
      </c>
      <c r="M169" t="e">
        <f t="shared" si="20"/>
        <v>#N/A</v>
      </c>
      <c r="N169" t="e">
        <f t="shared" si="20"/>
        <v>#N/A</v>
      </c>
    </row>
    <row r="170" spans="1:14" x14ac:dyDescent="0.25">
      <c r="A170">
        <v>80.5</v>
      </c>
      <c r="B170" s="3">
        <f t="shared" si="16"/>
        <v>137317.20841325761</v>
      </c>
      <c r="C170">
        <f t="shared" si="21"/>
        <v>0.95090477623437142</v>
      </c>
      <c r="D170" t="e">
        <f t="shared" si="21"/>
        <v>#N/A</v>
      </c>
      <c r="G170" s="2">
        <f t="shared" si="17"/>
        <v>9277.375</v>
      </c>
      <c r="H170" t="e">
        <f t="shared" ref="H170:I209" si="22">IF(ABS($G170-H$2)&gt;2.5*H$3,NA(),_xlfn.NORM.DIST($G170,H$2,H$3,TRUE))</f>
        <v>#N/A</v>
      </c>
      <c r="I170">
        <f t="shared" si="22"/>
        <v>0.96637503058037166</v>
      </c>
      <c r="L170" s="4">
        <f t="shared" si="19"/>
        <v>287.9310395280001</v>
      </c>
      <c r="M170" t="e">
        <f t="shared" ref="M170:N209" si="23">IF(ABS($L170-M$2)&gt;2.5*M$3,NA(),_xlfn.NORM.DIST($L170,M$2,M$3,TRUE))</f>
        <v>#N/A</v>
      </c>
      <c r="N170" t="e">
        <f t="shared" si="23"/>
        <v>#N/A</v>
      </c>
    </row>
    <row r="171" spans="1:14" x14ac:dyDescent="0.25">
      <c r="A171">
        <v>81</v>
      </c>
      <c r="B171" s="3">
        <f t="shared" si="16"/>
        <v>137853.34014253248</v>
      </c>
      <c r="C171">
        <f t="shared" si="21"/>
        <v>0.95431464292489931</v>
      </c>
      <c r="D171" t="e">
        <f t="shared" si="21"/>
        <v>#N/A</v>
      </c>
      <c r="G171" s="2">
        <f t="shared" si="17"/>
        <v>9327.25</v>
      </c>
      <c r="H171" t="e">
        <f t="shared" si="22"/>
        <v>#N/A</v>
      </c>
      <c r="I171">
        <f t="shared" si="22"/>
        <v>0.96855723701924734</v>
      </c>
      <c r="L171" s="4">
        <f t="shared" si="19"/>
        <v>289.62626337600011</v>
      </c>
      <c r="M171" t="e">
        <f t="shared" si="23"/>
        <v>#N/A</v>
      </c>
      <c r="N171" t="e">
        <f t="shared" si="23"/>
        <v>#N/A</v>
      </c>
    </row>
    <row r="172" spans="1:14" x14ac:dyDescent="0.25">
      <c r="A172">
        <v>81.5</v>
      </c>
      <c r="B172" s="3">
        <f t="shared" si="16"/>
        <v>138389.47187180736</v>
      </c>
      <c r="C172">
        <f t="shared" si="21"/>
        <v>0.95753148659639942</v>
      </c>
      <c r="D172" t="e">
        <f t="shared" si="21"/>
        <v>#N/A</v>
      </c>
      <c r="G172" s="2">
        <f t="shared" si="17"/>
        <v>9377.125</v>
      </c>
      <c r="H172" t="e">
        <f t="shared" si="22"/>
        <v>#N/A</v>
      </c>
      <c r="I172">
        <f t="shared" si="22"/>
        <v>0.9706210199595906</v>
      </c>
      <c r="L172" s="4">
        <f t="shared" si="19"/>
        <v>291.32148722400007</v>
      </c>
      <c r="M172" t="e">
        <f t="shared" si="23"/>
        <v>#N/A</v>
      </c>
      <c r="N172" t="e">
        <f t="shared" si="23"/>
        <v>#N/A</v>
      </c>
    </row>
    <row r="173" spans="1:14" x14ac:dyDescent="0.25">
      <c r="A173">
        <v>82</v>
      </c>
      <c r="B173" s="3">
        <f t="shared" si="16"/>
        <v>138925.60360108226</v>
      </c>
      <c r="C173">
        <f t="shared" si="21"/>
        <v>0.96056261979855273</v>
      </c>
      <c r="D173" t="e">
        <f t="shared" si="21"/>
        <v>#N/A</v>
      </c>
      <c r="G173" s="2">
        <f t="shared" si="17"/>
        <v>9427</v>
      </c>
      <c r="H173" t="e">
        <f t="shared" si="22"/>
        <v>#N/A</v>
      </c>
      <c r="I173">
        <f t="shared" si="22"/>
        <v>0.9725710502961632</v>
      </c>
      <c r="L173" s="4">
        <f t="shared" si="19"/>
        <v>293.01671107200008</v>
      </c>
      <c r="M173" t="e">
        <f t="shared" si="23"/>
        <v>#N/A</v>
      </c>
      <c r="N173" t="e">
        <f t="shared" si="23"/>
        <v>#N/A</v>
      </c>
    </row>
    <row r="174" spans="1:14" x14ac:dyDescent="0.25">
      <c r="A174">
        <v>82.5</v>
      </c>
      <c r="B174" s="3">
        <f t="shared" si="16"/>
        <v>139461.73533035716</v>
      </c>
      <c r="C174">
        <f t="shared" si="21"/>
        <v>0.96341536246389936</v>
      </c>
      <c r="D174" t="e">
        <f t="shared" si="21"/>
        <v>#N/A</v>
      </c>
      <c r="G174" s="2">
        <f t="shared" si="17"/>
        <v>9476.875</v>
      </c>
      <c r="H174" t="e">
        <f t="shared" si="22"/>
        <v>#N/A</v>
      </c>
      <c r="I174">
        <f t="shared" si="22"/>
        <v>0.97441194047836144</v>
      </c>
      <c r="L174" s="4">
        <f t="shared" si="19"/>
        <v>294.71193492000009</v>
      </c>
      <c r="M174" t="e">
        <f t="shared" si="23"/>
        <v>#N/A</v>
      </c>
      <c r="N174" t="e">
        <f t="shared" si="23"/>
        <v>#N/A</v>
      </c>
    </row>
    <row r="175" spans="1:14" x14ac:dyDescent="0.25">
      <c r="A175">
        <v>83</v>
      </c>
      <c r="B175" s="3">
        <f t="shared" si="16"/>
        <v>139997.86705963203</v>
      </c>
      <c r="C175">
        <f t="shared" si="21"/>
        <v>0.96609701609878429</v>
      </c>
      <c r="D175" t="e">
        <f t="shared" si="21"/>
        <v>#N/A</v>
      </c>
      <c r="G175" s="2">
        <f t="shared" si="17"/>
        <v>9526.75</v>
      </c>
      <c r="H175" t="e">
        <f t="shared" si="22"/>
        <v>#N/A</v>
      </c>
      <c r="I175">
        <f t="shared" si="22"/>
        <v>0.97614823565849151</v>
      </c>
      <c r="L175" s="4">
        <f t="shared" si="19"/>
        <v>296.4071587680001</v>
      </c>
      <c r="M175" t="e">
        <f t="shared" si="23"/>
        <v>#N/A</v>
      </c>
      <c r="N175" t="e">
        <f t="shared" si="23"/>
        <v>#N/A</v>
      </c>
    </row>
    <row r="176" spans="1:14" x14ac:dyDescent="0.25">
      <c r="A176">
        <v>83.5</v>
      </c>
      <c r="B176" s="3">
        <f t="shared" si="16"/>
        <v>140533.99878890693</v>
      </c>
      <c r="C176">
        <f t="shared" si="21"/>
        <v>0.96861483957779082</v>
      </c>
      <c r="D176" t="e">
        <f t="shared" si="21"/>
        <v>#N/A</v>
      </c>
      <c r="G176" s="2">
        <f t="shared" si="17"/>
        <v>9576.625</v>
      </c>
      <c r="H176" t="e">
        <f t="shared" si="22"/>
        <v>#N/A</v>
      </c>
      <c r="I176">
        <f t="shared" si="22"/>
        <v>0.97778440557056856</v>
      </c>
      <c r="L176" s="4">
        <f t="shared" si="19"/>
        <v>298.10238261600006</v>
      </c>
      <c r="M176" t="e">
        <f t="shared" si="23"/>
        <v>#N/A</v>
      </c>
      <c r="N176" t="e">
        <f t="shared" si="23"/>
        <v>#N/A</v>
      </c>
    </row>
    <row r="177" spans="1:14" x14ac:dyDescent="0.25">
      <c r="A177">
        <v>84</v>
      </c>
      <c r="B177" s="3">
        <f t="shared" si="16"/>
        <v>141070.13051818183</v>
      </c>
      <c r="C177">
        <f t="shared" si="21"/>
        <v>0.97097602658617099</v>
      </c>
      <c r="D177" t="e">
        <f t="shared" si="21"/>
        <v>#N/A</v>
      </c>
      <c r="G177" s="2">
        <f t="shared" si="17"/>
        <v>9626.5</v>
      </c>
      <c r="H177" t="e">
        <f t="shared" si="22"/>
        <v>#N/A</v>
      </c>
      <c r="I177">
        <f t="shared" si="22"/>
        <v>0.97932483713392993</v>
      </c>
      <c r="L177" s="4">
        <f t="shared" si="19"/>
        <v>299.79760646400007</v>
      </c>
      <c r="M177" t="e">
        <f t="shared" si="23"/>
        <v>#N/A</v>
      </c>
      <c r="N177" t="e">
        <f t="shared" si="23"/>
        <v>#N/A</v>
      </c>
    </row>
    <row r="178" spans="1:14" x14ac:dyDescent="0.25">
      <c r="A178">
        <v>84.5</v>
      </c>
      <c r="B178" s="3">
        <f t="shared" si="16"/>
        <v>141606.2622474567</v>
      </c>
      <c r="C178">
        <f t="shared" si="21"/>
        <v>0.97318768474070938</v>
      </c>
      <c r="D178" t="e">
        <f t="shared" si="21"/>
        <v>#N/A</v>
      </c>
      <c r="G178" s="2">
        <f t="shared" si="17"/>
        <v>9676.375</v>
      </c>
      <c r="H178" t="e">
        <f t="shared" si="22"/>
        <v>#N/A</v>
      </c>
      <c r="I178">
        <f t="shared" si="22"/>
        <v>0.98077382777248268</v>
      </c>
      <c r="L178" s="4">
        <f t="shared" si="19"/>
        <v>301.49283031200008</v>
      </c>
      <c r="M178" t="e">
        <f t="shared" si="23"/>
        <v>#N/A</v>
      </c>
      <c r="N178" t="e">
        <f t="shared" si="23"/>
        <v>#N/A</v>
      </c>
    </row>
    <row r="179" spans="1:14" x14ac:dyDescent="0.25">
      <c r="A179">
        <v>85</v>
      </c>
      <c r="B179" s="3">
        <f t="shared" si="16"/>
        <v>142142.3939767316</v>
      </c>
      <c r="C179">
        <f t="shared" si="21"/>
        <v>0.97525681640597806</v>
      </c>
      <c r="D179" t="e">
        <f t="shared" si="21"/>
        <v>#N/A</v>
      </c>
      <c r="G179" s="2">
        <f t="shared" si="17"/>
        <v>9726.25</v>
      </c>
      <c r="H179" t="e">
        <f t="shared" si="22"/>
        <v>#N/A</v>
      </c>
      <c r="I179">
        <f t="shared" si="22"/>
        <v>0.98213557943718344</v>
      </c>
      <c r="L179" s="4">
        <f t="shared" si="19"/>
        <v>303.18805416000009</v>
      </c>
      <c r="M179" t="e">
        <f t="shared" si="23"/>
        <v>#N/A</v>
      </c>
      <c r="N179" t="e">
        <f t="shared" si="23"/>
        <v>#N/A</v>
      </c>
    </row>
    <row r="180" spans="1:14" x14ac:dyDescent="0.25">
      <c r="A180">
        <v>85.5</v>
      </c>
      <c r="B180" s="3">
        <f t="shared" si="16"/>
        <v>142678.52570600651</v>
      </c>
      <c r="C180">
        <f t="shared" si="21"/>
        <v>0.97719030121016315</v>
      </c>
      <c r="D180" t="e">
        <f t="shared" si="21"/>
        <v>#N/A</v>
      </c>
      <c r="G180" s="2">
        <f t="shared" si="17"/>
        <v>9776.125</v>
      </c>
      <c r="H180" t="e">
        <f t="shared" si="22"/>
        <v>#N/A</v>
      </c>
      <c r="I180">
        <f t="shared" si="22"/>
        <v>0.98341419331639501</v>
      </c>
      <c r="L180" s="4">
        <f t="shared" si="19"/>
        <v>304.8832780080001</v>
      </c>
      <c r="M180">
        <f t="shared" si="23"/>
        <v>9.7776514766080812E-3</v>
      </c>
      <c r="N180" t="e">
        <f t="shared" si="23"/>
        <v>#N/A</v>
      </c>
    </row>
    <row r="181" spans="1:14" x14ac:dyDescent="0.25">
      <c r="A181">
        <v>86</v>
      </c>
      <c r="B181" s="3">
        <f t="shared" si="16"/>
        <v>143214.65743528138</v>
      </c>
      <c r="C181">
        <f t="shared" si="21"/>
        <v>0.97899488025263393</v>
      </c>
      <c r="D181" t="e">
        <f t="shared" si="21"/>
        <v>#N/A</v>
      </c>
      <c r="G181" s="2">
        <f t="shared" si="17"/>
        <v>9826</v>
      </c>
      <c r="H181" t="e">
        <f t="shared" si="22"/>
        <v>#N/A</v>
      </c>
      <c r="I181">
        <f t="shared" si="22"/>
        <v>0.98461366521607452</v>
      </c>
      <c r="L181" s="4">
        <f t="shared" si="19"/>
        <v>306.57850185600012</v>
      </c>
      <c r="M181">
        <f t="shared" si="23"/>
        <v>1.5745405075013007E-2</v>
      </c>
      <c r="N181" t="e">
        <f t="shared" si="23"/>
        <v>#N/A</v>
      </c>
    </row>
    <row r="182" spans="1:14" x14ac:dyDescent="0.25">
      <c r="A182">
        <v>86.5</v>
      </c>
      <c r="B182" s="3">
        <f t="shared" si="16"/>
        <v>143750.78916455631</v>
      </c>
      <c r="C182">
        <f t="shared" si="21"/>
        <v>0.98067714198423939</v>
      </c>
      <c r="D182" t="e">
        <f t="shared" si="21"/>
        <v>#N/A</v>
      </c>
      <c r="G182" s="2">
        <f t="shared" si="17"/>
        <v>9875.875</v>
      </c>
      <c r="H182" t="e">
        <f t="shared" si="22"/>
        <v>#N/A</v>
      </c>
      <c r="I182">
        <f t="shared" si="22"/>
        <v>0.98573788158933118</v>
      </c>
      <c r="L182" s="4">
        <f t="shared" si="19"/>
        <v>308.27372570400007</v>
      </c>
      <c r="M182">
        <f t="shared" si="23"/>
        <v>2.4599834850752123E-2</v>
      </c>
      <c r="N182" t="e">
        <f t="shared" si="23"/>
        <v>#N/A</v>
      </c>
    </row>
    <row r="183" spans="1:14" x14ac:dyDescent="0.25">
      <c r="A183">
        <v>87</v>
      </c>
      <c r="B183" s="3">
        <f t="shared" si="16"/>
        <v>144286.92089383118</v>
      </c>
      <c r="C183">
        <f t="shared" si="21"/>
        <v>0.98224350973101859</v>
      </c>
      <c r="D183" t="e">
        <f t="shared" si="21"/>
        <v>#N/A</v>
      </c>
      <c r="G183" s="2">
        <f t="shared" si="17"/>
        <v>9925.75</v>
      </c>
      <c r="H183" t="e">
        <f t="shared" si="22"/>
        <v>#N/A</v>
      </c>
      <c r="I183">
        <f t="shared" si="22"/>
        <v>0.98679061619274377</v>
      </c>
      <c r="L183" s="4">
        <f t="shared" si="19"/>
        <v>309.96894955200008</v>
      </c>
      <c r="M183">
        <f t="shared" si="23"/>
        <v>3.7301325870105671E-2</v>
      </c>
      <c r="N183" t="e">
        <f t="shared" si="23"/>
        <v>#N/A</v>
      </c>
    </row>
    <row r="184" spans="1:14" x14ac:dyDescent="0.25">
      <c r="A184">
        <v>87.5</v>
      </c>
      <c r="B184" s="3">
        <f t="shared" si="16"/>
        <v>144823.05262310608</v>
      </c>
      <c r="C184">
        <f t="shared" si="21"/>
        <v>0.98370023082262525</v>
      </c>
      <c r="D184" t="e">
        <f t="shared" si="21"/>
        <v>#N/A</v>
      </c>
      <c r="G184" s="2">
        <f t="shared" si="17"/>
        <v>9975.625</v>
      </c>
      <c r="H184" t="e">
        <f t="shared" si="22"/>
        <v>#N/A</v>
      </c>
      <c r="I184">
        <f t="shared" si="22"/>
        <v>0.98777552734495533</v>
      </c>
      <c r="L184" s="4">
        <f t="shared" si="19"/>
        <v>311.6641734000001</v>
      </c>
      <c r="M184">
        <f t="shared" si="23"/>
        <v>5.4916756159347199E-2</v>
      </c>
      <c r="N184" t="e">
        <f t="shared" si="23"/>
        <v>#N/A</v>
      </c>
    </row>
    <row r="185" spans="1:14" x14ac:dyDescent="0.25">
      <c r="A185">
        <v>88</v>
      </c>
      <c r="B185" s="3">
        <f t="shared" si="16"/>
        <v>145359.18435238098</v>
      </c>
      <c r="C185">
        <f t="shared" si="21"/>
        <v>0.98505336727832038</v>
      </c>
      <c r="D185" t="e">
        <f t="shared" si="21"/>
        <v>#N/A</v>
      </c>
      <c r="G185" s="2">
        <f t="shared" si="17"/>
        <v>10025.5</v>
      </c>
      <c r="H185" t="e">
        <f t="shared" si="22"/>
        <v>#N/A</v>
      </c>
      <c r="I185">
        <f t="shared" si="22"/>
        <v>0.9886961557614472</v>
      </c>
      <c r="L185" s="4">
        <f t="shared" si="19"/>
        <v>313.35939724800011</v>
      </c>
      <c r="M185">
        <f t="shared" si="23"/>
        <v>7.8536560470789607E-2</v>
      </c>
      <c r="N185" t="e">
        <f t="shared" si="23"/>
        <v>#N/A</v>
      </c>
    </row>
    <row r="186" spans="1:14" x14ac:dyDescent="0.25">
      <c r="A186">
        <v>88.5</v>
      </c>
      <c r="B186" s="3">
        <f t="shared" si="16"/>
        <v>145895.31608165585</v>
      </c>
      <c r="C186">
        <f t="shared" si="21"/>
        <v>0.98630878799590294</v>
      </c>
      <c r="D186" t="e">
        <f t="shared" si="21"/>
        <v>#N/A</v>
      </c>
      <c r="G186" s="2">
        <f t="shared" si="17"/>
        <v>10075.375</v>
      </c>
      <c r="H186" t="e">
        <f t="shared" si="22"/>
        <v>#N/A</v>
      </c>
      <c r="I186">
        <f t="shared" si="22"/>
        <v>0.98955592293804895</v>
      </c>
      <c r="L186" s="4">
        <f t="shared" si="19"/>
        <v>315.05462109600012</v>
      </c>
      <c r="M186">
        <f t="shared" si="23"/>
        <v>0.10915646721137851</v>
      </c>
      <c r="N186" t="e">
        <f t="shared" si="23"/>
        <v>#N/A</v>
      </c>
    </row>
    <row r="187" spans="1:14" x14ac:dyDescent="0.25">
      <c r="A187">
        <v>89</v>
      </c>
      <c r="B187" s="3">
        <f t="shared" si="16"/>
        <v>146431.44781093075</v>
      </c>
      <c r="C187">
        <f t="shared" si="21"/>
        <v>0.98747216238241686</v>
      </c>
      <c r="D187" t="e">
        <f t="shared" si="21"/>
        <v>#N/A</v>
      </c>
      <c r="G187" s="2">
        <f t="shared" si="17"/>
        <v>10125.25</v>
      </c>
      <c r="H187" t="e">
        <f t="shared" si="22"/>
        <v>#N/A</v>
      </c>
      <c r="I187">
        <f t="shared" si="22"/>
        <v>0.99035813005464168</v>
      </c>
      <c r="L187" s="4">
        <f t="shared" si="19"/>
        <v>316.74984494400007</v>
      </c>
      <c r="M187">
        <f t="shared" si="23"/>
        <v>0.14753390687675097</v>
      </c>
      <c r="N187" t="e">
        <f t="shared" si="23"/>
        <v>#N/A</v>
      </c>
    </row>
    <row r="188" spans="1:14" x14ac:dyDescent="0.25">
      <c r="A188">
        <v>89.5</v>
      </c>
      <c r="B188" s="3">
        <f t="shared" si="16"/>
        <v>146967.57954020565</v>
      </c>
      <c r="C188">
        <f t="shared" si="21"/>
        <v>0.98854895535989484</v>
      </c>
      <c r="D188" t="e">
        <f t="shared" si="21"/>
        <v>#N/A</v>
      </c>
      <c r="G188" s="2">
        <f t="shared" si="17"/>
        <v>10175.125</v>
      </c>
      <c r="H188" t="e">
        <f t="shared" si="22"/>
        <v>#N/A</v>
      </c>
      <c r="I188">
        <f t="shared" si="22"/>
        <v>0.99110595736966323</v>
      </c>
      <c r="L188" s="4">
        <f t="shared" si="19"/>
        <v>318.44506879200009</v>
      </c>
      <c r="M188">
        <f t="shared" si="23"/>
        <v>0.19403816586682984</v>
      </c>
      <c r="N188" t="e">
        <f t="shared" si="23"/>
        <v>#N/A</v>
      </c>
    </row>
    <row r="189" spans="1:14" x14ac:dyDescent="0.25">
      <c r="A189">
        <v>90</v>
      </c>
      <c r="B189" s="3">
        <f t="shared" si="16"/>
        <v>147503.71126948053</v>
      </c>
      <c r="C189">
        <f t="shared" si="21"/>
        <v>0.98954442367475848</v>
      </c>
      <c r="D189" t="e">
        <f t="shared" si="21"/>
        <v>#N/A</v>
      </c>
      <c r="G189" s="2">
        <f t="shared" si="17"/>
        <v>10225</v>
      </c>
      <c r="H189" t="e">
        <f t="shared" si="22"/>
        <v>#N/A</v>
      </c>
      <c r="I189">
        <f t="shared" si="22"/>
        <v>0.99180246407540384</v>
      </c>
      <c r="L189" s="4">
        <f t="shared" si="19"/>
        <v>320.1402926400001</v>
      </c>
      <c r="M189">
        <f t="shared" si="23"/>
        <v>0.24852029654305935</v>
      </c>
      <c r="N189" t="e">
        <f t="shared" si="23"/>
        <v>#N/A</v>
      </c>
    </row>
    <row r="190" spans="1:14" x14ac:dyDescent="0.25">
      <c r="A190">
        <v>90.5</v>
      </c>
      <c r="B190" s="3">
        <f t="shared" si="16"/>
        <v>148039.84299875543</v>
      </c>
      <c r="C190">
        <f t="shared" si="21"/>
        <v>0.99046361343576128</v>
      </c>
      <c r="D190" t="e">
        <f t="shared" si="21"/>
        <v>#N/A</v>
      </c>
      <c r="G190" s="2">
        <f t="shared" si="17"/>
        <v>10274.875</v>
      </c>
      <c r="H190" t="e">
        <f t="shared" si="22"/>
        <v>#N/A</v>
      </c>
      <c r="I190">
        <f t="shared" si="22"/>
        <v>0.99245058858369084</v>
      </c>
      <c r="L190" s="4">
        <f t="shared" si="19"/>
        <v>321.83551648800011</v>
      </c>
      <c r="M190">
        <f t="shared" si="23"/>
        <v>0.31023094137678886</v>
      </c>
      <c r="N190" t="e">
        <f t="shared" si="23"/>
        <v>#N/A</v>
      </c>
    </row>
    <row r="191" spans="1:14" x14ac:dyDescent="0.25">
      <c r="A191">
        <v>91</v>
      </c>
      <c r="B191" s="3">
        <f t="shared" si="16"/>
        <v>148575.97472803033</v>
      </c>
      <c r="C191">
        <f t="shared" si="21"/>
        <v>0.99131135880250365</v>
      </c>
      <c r="D191" t="e">
        <f t="shared" si="21"/>
        <v>#N/A</v>
      </c>
      <c r="G191" s="2">
        <f t="shared" si="17"/>
        <v>10324.75</v>
      </c>
      <c r="H191" t="e">
        <f t="shared" si="22"/>
        <v>#N/A</v>
      </c>
      <c r="I191">
        <f t="shared" si="22"/>
        <v>0.99305314921137566</v>
      </c>
      <c r="L191" s="4">
        <f t="shared" si="19"/>
        <v>323.53074033600012</v>
      </c>
      <c r="M191">
        <f t="shared" si="23"/>
        <v>0.37780978389961994</v>
      </c>
      <c r="N191" t="e">
        <f t="shared" si="23"/>
        <v>#N/A</v>
      </c>
    </row>
    <row r="192" spans="1:14" x14ac:dyDescent="0.25">
      <c r="A192">
        <v>91.5</v>
      </c>
      <c r="B192" s="3">
        <f t="shared" si="16"/>
        <v>149112.1064573052</v>
      </c>
      <c r="C192">
        <f t="shared" si="21"/>
        <v>0.99209228174454001</v>
      </c>
      <c r="D192" t="e">
        <f t="shared" si="21"/>
        <v>#N/A</v>
      </c>
      <c r="G192" s="2">
        <f t="shared" si="17"/>
        <v>10374.625</v>
      </c>
      <c r="H192" t="e">
        <f t="shared" si="22"/>
        <v>#N/A</v>
      </c>
      <c r="I192">
        <f t="shared" si="22"/>
        <v>0.99361284523505677</v>
      </c>
      <c r="L192" s="4">
        <f t="shared" si="19"/>
        <v>325.22596418400013</v>
      </c>
      <c r="M192">
        <f t="shared" si="23"/>
        <v>0.44935919930242429</v>
      </c>
      <c r="N192" t="e">
        <f t="shared" si="23"/>
        <v>#N/A</v>
      </c>
    </row>
    <row r="193" spans="1:14" x14ac:dyDescent="0.25">
      <c r="A193">
        <v>92</v>
      </c>
      <c r="B193" s="3">
        <f t="shared" si="16"/>
        <v>149648.2381865801</v>
      </c>
      <c r="C193">
        <f t="shared" si="21"/>
        <v>0.99281079278986695</v>
      </c>
      <c r="D193" t="e">
        <f t="shared" si="21"/>
        <v>#N/A</v>
      </c>
      <c r="G193" s="2">
        <f t="shared" si="17"/>
        <v>10424.5</v>
      </c>
      <c r="H193" t="e">
        <f t="shared" si="22"/>
        <v>#N/A</v>
      </c>
      <c r="I193" t="e">
        <f t="shared" si="22"/>
        <v>#N/A</v>
      </c>
      <c r="L193" s="4">
        <f t="shared" si="19"/>
        <v>326.92118803200009</v>
      </c>
      <c r="M193">
        <f t="shared" si="23"/>
        <v>0.52259882474851249</v>
      </c>
      <c r="N193" t="e">
        <f t="shared" si="23"/>
        <v>#N/A</v>
      </c>
    </row>
    <row r="194" spans="1:14" x14ac:dyDescent="0.25">
      <c r="A194">
        <v>92.5</v>
      </c>
      <c r="B194" s="3">
        <f t="shared" si="16"/>
        <v>150184.369915855</v>
      </c>
      <c r="C194">
        <f t="shared" si="21"/>
        <v>0.99347109268111056</v>
      </c>
      <c r="D194" t="e">
        <f t="shared" si="21"/>
        <v>#N/A</v>
      </c>
      <c r="G194" s="2">
        <f t="shared" si="17"/>
        <v>10474.375</v>
      </c>
      <c r="H194" t="e">
        <f t="shared" si="22"/>
        <v>#N/A</v>
      </c>
      <c r="I194" t="e">
        <f t="shared" si="22"/>
        <v>#N/A</v>
      </c>
      <c r="L194" s="4">
        <f t="shared" si="19"/>
        <v>328.6164118800001</v>
      </c>
      <c r="M194">
        <f t="shared" si="23"/>
        <v>0.59508093468139511</v>
      </c>
      <c r="N194" t="e">
        <f t="shared" si="23"/>
        <v>#N/A</v>
      </c>
    </row>
    <row r="195" spans="1:14" x14ac:dyDescent="0.25">
      <c r="A195">
        <v>93</v>
      </c>
      <c r="B195" s="3">
        <f t="shared" si="16"/>
        <v>150720.50164512987</v>
      </c>
      <c r="C195" t="e">
        <f t="shared" si="21"/>
        <v>#N/A</v>
      </c>
      <c r="D195" t="e">
        <f t="shared" si="21"/>
        <v>#N/A</v>
      </c>
      <c r="G195" s="2">
        <f t="shared" si="17"/>
        <v>10524.25</v>
      </c>
      <c r="H195" t="e">
        <f t="shared" si="22"/>
        <v>#N/A</v>
      </c>
      <c r="I195" t="e">
        <f t="shared" si="22"/>
        <v>#N/A</v>
      </c>
      <c r="L195" s="4">
        <f t="shared" si="19"/>
        <v>330.31163572800011</v>
      </c>
      <c r="M195">
        <f t="shared" si="23"/>
        <v>0.66443313198635356</v>
      </c>
      <c r="N195" t="e">
        <f t="shared" si="23"/>
        <v>#N/A</v>
      </c>
    </row>
    <row r="196" spans="1:14" x14ac:dyDescent="0.25">
      <c r="A196">
        <v>93.5</v>
      </c>
      <c r="B196" s="3">
        <f t="shared" si="16"/>
        <v>151256.63337440477</v>
      </c>
      <c r="C196" t="e">
        <f t="shared" si="21"/>
        <v>#N/A</v>
      </c>
      <c r="D196" t="e">
        <f t="shared" si="21"/>
        <v>#N/A</v>
      </c>
      <c r="G196" s="2">
        <f t="shared" si="17"/>
        <v>10574.125</v>
      </c>
      <c r="H196" t="e">
        <f t="shared" si="22"/>
        <v>#N/A</v>
      </c>
      <c r="I196" t="e">
        <f t="shared" si="22"/>
        <v>#N/A</v>
      </c>
      <c r="L196" s="4">
        <f t="shared" si="19"/>
        <v>332.00685957600012</v>
      </c>
      <c r="M196">
        <f t="shared" si="23"/>
        <v>0.72858869252184066</v>
      </c>
      <c r="N196" t="e">
        <f t="shared" si="23"/>
        <v>#N/A</v>
      </c>
    </row>
    <row r="197" spans="1:14" x14ac:dyDescent="0.25">
      <c r="A197">
        <v>94</v>
      </c>
      <c r="B197" s="3">
        <f t="shared" si="16"/>
        <v>151792.76510367967</v>
      </c>
      <c r="C197" t="e">
        <f t="shared" si="21"/>
        <v>#N/A</v>
      </c>
      <c r="D197" t="e">
        <f t="shared" si="21"/>
        <v>#N/A</v>
      </c>
      <c r="G197" s="2">
        <f t="shared" si="17"/>
        <v>10624</v>
      </c>
      <c r="H197" t="e">
        <f t="shared" si="22"/>
        <v>#N/A</v>
      </c>
      <c r="I197" t="e">
        <f t="shared" si="22"/>
        <v>#N/A</v>
      </c>
      <c r="L197" s="4">
        <f t="shared" si="19"/>
        <v>333.70208342400008</v>
      </c>
      <c r="M197">
        <f t="shared" si="23"/>
        <v>0.78596770255926707</v>
      </c>
      <c r="N197" t="e">
        <f t="shared" si="23"/>
        <v>#N/A</v>
      </c>
    </row>
    <row r="198" spans="1:14" x14ac:dyDescent="0.25">
      <c r="A198">
        <v>94.5</v>
      </c>
      <c r="B198" s="3">
        <f t="shared" si="16"/>
        <v>152328.89683295455</v>
      </c>
      <c r="C198" t="e">
        <f t="shared" si="21"/>
        <v>#N/A</v>
      </c>
      <c r="D198" t="e">
        <f t="shared" si="21"/>
        <v>#N/A</v>
      </c>
      <c r="G198" s="2">
        <f t="shared" si="17"/>
        <v>10673.875</v>
      </c>
      <c r="H198" t="e">
        <f t="shared" si="22"/>
        <v>#N/A</v>
      </c>
      <c r="I198" t="e">
        <f t="shared" si="22"/>
        <v>#N/A</v>
      </c>
      <c r="L198" s="4">
        <f t="shared" si="19"/>
        <v>335.39730727200009</v>
      </c>
      <c r="M198">
        <f t="shared" si="23"/>
        <v>0.83558309737742564</v>
      </c>
      <c r="N198" t="e">
        <f t="shared" si="23"/>
        <v>#N/A</v>
      </c>
    </row>
    <row r="199" spans="1:14" x14ac:dyDescent="0.25">
      <c r="A199">
        <v>95</v>
      </c>
      <c r="B199" s="3">
        <f t="shared" si="16"/>
        <v>152865.02856222945</v>
      </c>
      <c r="C199" t="e">
        <f t="shared" si="21"/>
        <v>#N/A</v>
      </c>
      <c r="D199" t="e">
        <f t="shared" si="21"/>
        <v>#N/A</v>
      </c>
      <c r="G199" s="2">
        <f t="shared" si="17"/>
        <v>10723.75</v>
      </c>
      <c r="H199" t="e">
        <f t="shared" si="22"/>
        <v>#N/A</v>
      </c>
      <c r="I199" t="e">
        <f t="shared" si="22"/>
        <v>#N/A</v>
      </c>
      <c r="L199" s="4">
        <f t="shared" si="19"/>
        <v>337.0925311200001</v>
      </c>
      <c r="M199">
        <f t="shared" si="23"/>
        <v>0.87706173516532626</v>
      </c>
      <c r="N199" t="e">
        <f t="shared" si="23"/>
        <v>#N/A</v>
      </c>
    </row>
    <row r="200" spans="1:14" x14ac:dyDescent="0.25">
      <c r="A200">
        <v>95.5</v>
      </c>
      <c r="B200" s="3">
        <f t="shared" si="16"/>
        <v>153401.16029150435</v>
      </c>
      <c r="C200" t="e">
        <f t="shared" si="21"/>
        <v>#N/A</v>
      </c>
      <c r="D200" t="e">
        <f t="shared" si="21"/>
        <v>#N/A</v>
      </c>
      <c r="G200" s="2">
        <f t="shared" si="17"/>
        <v>10773.625</v>
      </c>
      <c r="H200" t="e">
        <f t="shared" si="22"/>
        <v>#N/A</v>
      </c>
      <c r="I200" t="e">
        <f t="shared" si="22"/>
        <v>#N/A</v>
      </c>
      <c r="L200" s="4">
        <f t="shared" si="19"/>
        <v>338.78775496800012</v>
      </c>
      <c r="M200">
        <f t="shared" si="23"/>
        <v>0.91058737897645503</v>
      </c>
      <c r="N200" t="e">
        <f t="shared" si="23"/>
        <v>#N/A</v>
      </c>
    </row>
    <row r="201" spans="1:14" x14ac:dyDescent="0.25">
      <c r="A201">
        <v>96</v>
      </c>
      <c r="B201" s="3">
        <f t="shared" si="16"/>
        <v>153937.29202077922</v>
      </c>
      <c r="C201" t="e">
        <f t="shared" si="21"/>
        <v>#N/A</v>
      </c>
      <c r="D201" t="e">
        <f t="shared" si="21"/>
        <v>#N/A</v>
      </c>
      <c r="G201" s="2">
        <f t="shared" si="17"/>
        <v>10823.5</v>
      </c>
      <c r="H201" t="e">
        <f t="shared" si="22"/>
        <v>#N/A</v>
      </c>
      <c r="I201" t="e">
        <f t="shared" si="22"/>
        <v>#N/A</v>
      </c>
      <c r="L201" s="4">
        <f t="shared" si="19"/>
        <v>340.48297881600007</v>
      </c>
      <c r="M201">
        <f t="shared" si="23"/>
        <v>0.93678575348984627</v>
      </c>
      <c r="N201" t="e">
        <f t="shared" si="23"/>
        <v>#N/A</v>
      </c>
    </row>
    <row r="202" spans="1:14" x14ac:dyDescent="0.25">
      <c r="A202">
        <v>96.5</v>
      </c>
      <c r="B202" s="3">
        <f t="shared" ref="B202:B209" si="24">C$5+$A202/100*(C$6-C$5)</f>
        <v>154473.42375005412</v>
      </c>
      <c r="C202" t="e">
        <f t="shared" si="21"/>
        <v>#N/A</v>
      </c>
      <c r="D202" t="e">
        <f t="shared" si="21"/>
        <v>#N/A</v>
      </c>
      <c r="G202" s="2">
        <f t="shared" ref="G202:G209" si="25">H$5+$A202/100*(H$6-H$5)</f>
        <v>10873.375</v>
      </c>
      <c r="H202" t="e">
        <f t="shared" si="22"/>
        <v>#N/A</v>
      </c>
      <c r="I202" t="e">
        <f t="shared" si="22"/>
        <v>#N/A</v>
      </c>
      <c r="L202" s="4">
        <f t="shared" ref="L202:L209" si="26">M$5+$A202/100*(M$6-M$5)</f>
        <v>342.17820266400008</v>
      </c>
      <c r="M202">
        <f t="shared" si="23"/>
        <v>0.95657895789264424</v>
      </c>
      <c r="N202" t="e">
        <f t="shared" si="23"/>
        <v>#N/A</v>
      </c>
    </row>
    <row r="203" spans="1:14" x14ac:dyDescent="0.25">
      <c r="A203">
        <v>97</v>
      </c>
      <c r="B203" s="3">
        <f t="shared" si="24"/>
        <v>155009.55547932902</v>
      </c>
      <c r="C203" t="e">
        <f t="shared" ref="C203:D209" si="27">IF(ABS($B203-C$2)&gt;2.5*C$3,NA(),_xlfn.NORM.DIST($B203,C$2,C$3,TRUE))</f>
        <v>#N/A</v>
      </c>
      <c r="D203" t="e">
        <f t="shared" si="27"/>
        <v>#N/A</v>
      </c>
      <c r="G203" s="2">
        <f t="shared" si="25"/>
        <v>10923.25</v>
      </c>
      <c r="H203" t="e">
        <f t="shared" si="22"/>
        <v>#N/A</v>
      </c>
      <c r="I203" t="e">
        <f t="shared" si="22"/>
        <v>#N/A</v>
      </c>
      <c r="L203" s="4">
        <f t="shared" si="26"/>
        <v>343.87342651200009</v>
      </c>
      <c r="M203">
        <f t="shared" si="23"/>
        <v>0.97103676338624434</v>
      </c>
      <c r="N203" t="e">
        <f t="shared" si="23"/>
        <v>#N/A</v>
      </c>
    </row>
    <row r="204" spans="1:14" x14ac:dyDescent="0.25">
      <c r="A204">
        <v>97.5</v>
      </c>
      <c r="B204" s="3">
        <f t="shared" si="24"/>
        <v>155545.68720860389</v>
      </c>
      <c r="C204" t="e">
        <f t="shared" si="27"/>
        <v>#N/A</v>
      </c>
      <c r="D204" t="e">
        <f t="shared" si="27"/>
        <v>#N/A</v>
      </c>
      <c r="G204" s="2">
        <f t="shared" si="25"/>
        <v>10973.125</v>
      </c>
      <c r="H204" t="e">
        <f t="shared" si="22"/>
        <v>#N/A</v>
      </c>
      <c r="I204" t="e">
        <f t="shared" si="22"/>
        <v>#N/A</v>
      </c>
      <c r="L204" s="4">
        <f t="shared" si="26"/>
        <v>345.56865036000011</v>
      </c>
      <c r="M204">
        <f t="shared" si="23"/>
        <v>0.98124693652911155</v>
      </c>
      <c r="N204" t="e">
        <f t="shared" si="23"/>
        <v>#N/A</v>
      </c>
    </row>
    <row r="205" spans="1:14" x14ac:dyDescent="0.25">
      <c r="A205">
        <v>98</v>
      </c>
      <c r="B205" s="3">
        <f t="shared" si="24"/>
        <v>156081.81893787879</v>
      </c>
      <c r="C205" t="e">
        <f t="shared" si="27"/>
        <v>#N/A</v>
      </c>
      <c r="D205" t="e">
        <f t="shared" si="27"/>
        <v>#N/A</v>
      </c>
      <c r="G205" s="2">
        <f t="shared" si="25"/>
        <v>11023</v>
      </c>
      <c r="H205" t="e">
        <f t="shared" si="22"/>
        <v>#N/A</v>
      </c>
      <c r="I205" t="e">
        <f t="shared" si="22"/>
        <v>#N/A</v>
      </c>
      <c r="L205" s="4">
        <f t="shared" si="26"/>
        <v>347.26387420800012</v>
      </c>
      <c r="M205">
        <f t="shared" si="23"/>
        <v>0.98821814786401585</v>
      </c>
      <c r="N205" t="e">
        <f t="shared" si="23"/>
        <v>#N/A</v>
      </c>
    </row>
    <row r="206" spans="1:14" x14ac:dyDescent="0.25">
      <c r="A206">
        <v>98.5</v>
      </c>
      <c r="B206" s="3">
        <f t="shared" si="24"/>
        <v>156617.95066715369</v>
      </c>
      <c r="C206" t="e">
        <f t="shared" si="27"/>
        <v>#N/A</v>
      </c>
      <c r="D206" t="e">
        <f t="shared" si="27"/>
        <v>#N/A</v>
      </c>
      <c r="G206" s="2">
        <f t="shared" si="25"/>
        <v>11072.875</v>
      </c>
      <c r="H206" t="e">
        <f t="shared" si="22"/>
        <v>#N/A</v>
      </c>
      <c r="I206" t="e">
        <f t="shared" si="22"/>
        <v>#N/A</v>
      </c>
      <c r="L206" s="4">
        <f t="shared" si="26"/>
        <v>348.95909805600013</v>
      </c>
      <c r="M206">
        <f t="shared" si="23"/>
        <v>0.99281994797747419</v>
      </c>
      <c r="N206" t="e">
        <f t="shared" si="23"/>
        <v>#N/A</v>
      </c>
    </row>
    <row r="207" spans="1:14" x14ac:dyDescent="0.25">
      <c r="A207">
        <v>99</v>
      </c>
      <c r="B207" s="3">
        <f t="shared" si="24"/>
        <v>157154.08239642857</v>
      </c>
      <c r="C207" t="e">
        <f t="shared" si="27"/>
        <v>#N/A</v>
      </c>
      <c r="D207" t="e">
        <f t="shared" si="27"/>
        <v>#N/A</v>
      </c>
      <c r="G207" s="2">
        <f t="shared" si="25"/>
        <v>11122.75</v>
      </c>
      <c r="H207" t="e">
        <f t="shared" si="22"/>
        <v>#N/A</v>
      </c>
      <c r="I207" t="e">
        <f t="shared" si="22"/>
        <v>#N/A</v>
      </c>
      <c r="L207" s="4">
        <f t="shared" si="26"/>
        <v>350.65432190400008</v>
      </c>
      <c r="M207" t="e">
        <f t="shared" si="23"/>
        <v>#N/A</v>
      </c>
      <c r="N207" t="e">
        <f t="shared" si="23"/>
        <v>#N/A</v>
      </c>
    </row>
    <row r="208" spans="1:14" x14ac:dyDescent="0.25">
      <c r="A208">
        <v>99.5</v>
      </c>
      <c r="B208" s="3">
        <f t="shared" si="24"/>
        <v>157690.2141257035</v>
      </c>
      <c r="C208" t="e">
        <f t="shared" si="27"/>
        <v>#N/A</v>
      </c>
      <c r="D208" t="e">
        <f t="shared" si="27"/>
        <v>#N/A</v>
      </c>
      <c r="G208" s="2">
        <f t="shared" si="25"/>
        <v>11172.625</v>
      </c>
      <c r="H208" t="e">
        <f t="shared" si="22"/>
        <v>#N/A</v>
      </c>
      <c r="I208" t="e">
        <f t="shared" si="22"/>
        <v>#N/A</v>
      </c>
      <c r="L208" s="4">
        <f t="shared" si="26"/>
        <v>352.3495457520001</v>
      </c>
      <c r="M208" t="e">
        <f t="shared" si="23"/>
        <v>#N/A</v>
      </c>
      <c r="N208" t="e">
        <f t="shared" si="23"/>
        <v>#N/A</v>
      </c>
    </row>
    <row r="209" spans="1:14" x14ac:dyDescent="0.25">
      <c r="A209">
        <v>100</v>
      </c>
      <c r="B209" s="3">
        <f t="shared" si="24"/>
        <v>158226.34585497837</v>
      </c>
      <c r="C209" t="e">
        <f t="shared" si="27"/>
        <v>#N/A</v>
      </c>
      <c r="D209" t="e">
        <f t="shared" si="27"/>
        <v>#N/A</v>
      </c>
      <c r="G209" s="2">
        <f t="shared" si="25"/>
        <v>11222.5</v>
      </c>
      <c r="H209" t="e">
        <f t="shared" si="22"/>
        <v>#N/A</v>
      </c>
      <c r="I209" t="e">
        <f t="shared" si="22"/>
        <v>#N/A</v>
      </c>
      <c r="L209" s="4">
        <f t="shared" si="26"/>
        <v>354.04476960000011</v>
      </c>
      <c r="M209" t="e">
        <f t="shared" si="23"/>
        <v>#N/A</v>
      </c>
      <c r="N209" t="e">
        <f t="shared" si="23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 &amp; Results</vt:lpstr>
      <vt:lpstr>Mass, Cost, Volume Summary</vt:lpstr>
      <vt:lpstr>Mass, Cost, Volume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Stockwell</dc:creator>
  <cp:lastModifiedBy>Noah Stockwell</cp:lastModifiedBy>
  <dcterms:created xsi:type="dcterms:W3CDTF">2021-02-24T23:24:17Z</dcterms:created>
  <dcterms:modified xsi:type="dcterms:W3CDTF">2021-03-31T20:13:15Z</dcterms:modified>
</cp:coreProperties>
</file>