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sinnv\Desktop\"/>
    </mc:Choice>
  </mc:AlternateContent>
  <bookViews>
    <workbookView xWindow="28770" yWindow="75" windowWidth="28590" windowHeight="11565"/>
  </bookViews>
  <sheets>
    <sheet name="1" sheetId="18" r:id="rId1"/>
  </sheets>
  <calcPr calcId="162913"/>
</workbook>
</file>

<file path=xl/calcChain.xml><?xml version="1.0" encoding="utf-8"?>
<calcChain xmlns="http://schemas.openxmlformats.org/spreadsheetml/2006/main">
  <c r="N52" i="18" l="1"/>
  <c r="V51" i="18" l="1"/>
  <c r="V50" i="18"/>
  <c r="V49" i="18"/>
  <c r="V48" i="18"/>
  <c r="M50" i="18"/>
  <c r="M49" i="18"/>
  <c r="E48" i="18" l="1"/>
  <c r="F48" i="18" s="1"/>
  <c r="W54" i="18" l="1"/>
  <c r="N54" i="18"/>
  <c r="E54" i="18"/>
  <c r="F54" i="18" s="1"/>
  <c r="W53" i="18"/>
  <c r="N53" i="18"/>
  <c r="E53" i="18"/>
  <c r="F53" i="18" s="1"/>
  <c r="W52" i="18"/>
  <c r="E52" i="18"/>
  <c r="F52" i="18" s="1"/>
  <c r="W51" i="18"/>
  <c r="N51" i="18"/>
  <c r="E51" i="18"/>
  <c r="F51" i="18" s="1"/>
  <c r="W50" i="18"/>
  <c r="N50" i="18"/>
  <c r="E50" i="18"/>
  <c r="F50" i="18" s="1"/>
  <c r="H43" i="18"/>
  <c r="W49" i="18"/>
  <c r="N49" i="18"/>
  <c r="E49" i="18"/>
  <c r="F49" i="18" s="1"/>
  <c r="H42" i="18"/>
  <c r="W48" i="18"/>
  <c r="X48" i="18" s="1"/>
  <c r="N48" i="18"/>
  <c r="O48" i="18" s="1"/>
  <c r="H41" i="18"/>
  <c r="H40" i="18"/>
  <c r="P26" i="18"/>
  <c r="Q26" i="18"/>
  <c r="R26" i="18"/>
  <c r="S26" i="18"/>
  <c r="Y26" i="18"/>
  <c r="Z26" i="18"/>
  <c r="AA26" i="18"/>
  <c r="AB26" i="18"/>
  <c r="W27" i="18"/>
  <c r="W28" i="18"/>
  <c r="W29" i="18"/>
  <c r="W30" i="18"/>
  <c r="W31" i="18"/>
  <c r="W32" i="18"/>
  <c r="W26" i="18"/>
  <c r="N27" i="18"/>
  <c r="N28" i="18"/>
  <c r="N29" i="18"/>
  <c r="N30" i="18"/>
  <c r="N31" i="18"/>
  <c r="N32" i="18"/>
  <c r="N26" i="18"/>
  <c r="O54" i="18" l="1"/>
  <c r="X29" i="18"/>
  <c r="Y29" i="18" s="1"/>
  <c r="O29" i="18"/>
  <c r="Q29" i="18" s="1"/>
  <c r="X28" i="18"/>
  <c r="Z28" i="18" s="1"/>
  <c r="X27" i="18"/>
  <c r="Y27" i="18" s="1"/>
  <c r="X50" i="18"/>
  <c r="O53" i="18"/>
  <c r="X53" i="18"/>
  <c r="X30" i="18"/>
  <c r="AB30" i="18" s="1"/>
  <c r="X32" i="18"/>
  <c r="AA32" i="18" s="1"/>
  <c r="O31" i="18"/>
  <c r="P31" i="18" s="1"/>
  <c r="O28" i="18"/>
  <c r="Q28" i="18" s="1"/>
  <c r="X51" i="18"/>
  <c r="O32" i="18"/>
  <c r="Q32" i="18" s="1"/>
  <c r="X31" i="18"/>
  <c r="AB31" i="18" s="1"/>
  <c r="O30" i="18"/>
  <c r="S30" i="18" s="1"/>
  <c r="X52" i="18"/>
  <c r="O50" i="18"/>
  <c r="O52" i="18"/>
  <c r="O51" i="18"/>
  <c r="X49" i="18"/>
  <c r="X54" i="18"/>
  <c r="O49" i="18"/>
  <c r="G48" i="18"/>
  <c r="Y48" i="18"/>
  <c r="P48" i="18"/>
  <c r="J48" i="18"/>
  <c r="S48" i="18"/>
  <c r="AB48" i="18"/>
  <c r="I48" i="18"/>
  <c r="R48" i="18"/>
  <c r="AA48" i="18"/>
  <c r="Z48" i="18"/>
  <c r="H48" i="18"/>
  <c r="Q48" i="18"/>
  <c r="Q30" i="18"/>
  <c r="O27" i="18"/>
  <c r="P32" i="18"/>
  <c r="R32" i="18"/>
  <c r="Z31" i="18"/>
  <c r="AA31" i="18" l="1"/>
  <c r="AB32" i="18"/>
  <c r="P30" i="18"/>
  <c r="R30" i="18"/>
  <c r="Z32" i="18"/>
  <c r="Q31" i="18"/>
  <c r="R31" i="18"/>
  <c r="S31" i="18"/>
  <c r="Y31" i="18"/>
  <c r="Y32" i="18"/>
  <c r="P29" i="18"/>
  <c r="P54" i="18"/>
  <c r="R29" i="18"/>
  <c r="S29" i="18"/>
  <c r="S32" i="18"/>
  <c r="Z51" i="18"/>
  <c r="AA29" i="18"/>
  <c r="AB29" i="18"/>
  <c r="Z29" i="18"/>
  <c r="Z27" i="18"/>
  <c r="AA28" i="18"/>
  <c r="Y28" i="18"/>
  <c r="AA27" i="18"/>
  <c r="AB28" i="18"/>
  <c r="AB27" i="18"/>
  <c r="AB50" i="18"/>
  <c r="I54" i="18"/>
  <c r="G51" i="18"/>
  <c r="S52" i="18"/>
  <c r="G53" i="18"/>
  <c r="H53" i="18"/>
  <c r="P53" i="18"/>
  <c r="Q53" i="18"/>
  <c r="R50" i="18"/>
  <c r="J50" i="18"/>
  <c r="S50" i="18"/>
  <c r="Z53" i="18"/>
  <c r="I53" i="18"/>
  <c r="J53" i="18"/>
  <c r="G52" i="18"/>
  <c r="Y53" i="18"/>
  <c r="R28" i="18"/>
  <c r="S28" i="18"/>
  <c r="H52" i="18"/>
  <c r="I51" i="18"/>
  <c r="S53" i="18"/>
  <c r="G50" i="18"/>
  <c r="Z30" i="18"/>
  <c r="P28" i="18"/>
  <c r="H50" i="18"/>
  <c r="R53" i="18"/>
  <c r="AB53" i="18"/>
  <c r="P52" i="18"/>
  <c r="AA30" i="18"/>
  <c r="Y30" i="18"/>
  <c r="Z50" i="18"/>
  <c r="I52" i="18"/>
  <c r="AA53" i="18"/>
  <c r="P50" i="18"/>
  <c r="I50" i="18"/>
  <c r="R52" i="18"/>
  <c r="J52" i="18"/>
  <c r="Y49" i="18"/>
  <c r="J51" i="18"/>
  <c r="H51" i="18"/>
  <c r="AA51" i="18"/>
  <c r="Y54" i="18"/>
  <c r="Q50" i="18"/>
  <c r="AA52" i="18"/>
  <c r="I49" i="18"/>
  <c r="S51" i="18"/>
  <c r="AB54" i="18"/>
  <c r="Y52" i="18"/>
  <c r="Z54" i="18"/>
  <c r="AA50" i="18"/>
  <c r="AB52" i="18"/>
  <c r="Y50" i="18"/>
  <c r="P51" i="18"/>
  <c r="Q52" i="18"/>
  <c r="Z52" i="18"/>
  <c r="AB49" i="18"/>
  <c r="S49" i="18"/>
  <c r="R49" i="18"/>
  <c r="R54" i="18"/>
  <c r="H49" i="18"/>
  <c r="G49" i="18"/>
  <c r="Q49" i="18"/>
  <c r="R51" i="18"/>
  <c r="J49" i="18"/>
  <c r="S54" i="18"/>
  <c r="P49" i="18"/>
  <c r="Y51" i="18"/>
  <c r="AE48" i="18"/>
  <c r="AA49" i="18"/>
  <c r="J54" i="18"/>
  <c r="H54" i="18"/>
  <c r="G54" i="18"/>
  <c r="Q51" i="18"/>
  <c r="AB51" i="18"/>
  <c r="Q54" i="18"/>
  <c r="Z49" i="18"/>
  <c r="AA54" i="18"/>
  <c r="AD48" i="18"/>
  <c r="AG48" i="18"/>
  <c r="AF48" i="18"/>
  <c r="P27" i="18"/>
  <c r="S27" i="18"/>
  <c r="Q27" i="18"/>
  <c r="R27" i="18"/>
  <c r="AF52" i="18" l="1"/>
  <c r="AE51" i="18"/>
  <c r="AG53" i="18"/>
  <c r="AG50" i="18"/>
  <c r="AD53" i="18"/>
  <c r="AE53" i="18"/>
  <c r="AF51" i="18"/>
  <c r="AE52" i="18"/>
  <c r="AD52" i="18"/>
  <c r="AG49" i="18"/>
  <c r="AF54" i="18"/>
  <c r="AG51" i="18"/>
  <c r="AG52" i="18"/>
  <c r="AG54" i="18"/>
  <c r="AF50" i="18"/>
  <c r="AD54" i="18"/>
  <c r="AD50" i="18"/>
  <c r="AF53" i="18"/>
  <c r="AE50" i="18"/>
  <c r="AE54" i="18"/>
  <c r="AE49" i="18"/>
  <c r="AF49" i="18"/>
  <c r="AD51" i="18"/>
  <c r="AD49" i="18"/>
  <c r="H28" i="18"/>
  <c r="H27" i="18"/>
  <c r="H26" i="18"/>
  <c r="H25" i="18"/>
  <c r="AL24" i="18" l="1"/>
  <c r="F33" i="18"/>
  <c r="G33" i="18"/>
  <c r="E33" i="18"/>
  <c r="H33" i="18" s="1"/>
  <c r="AJ24" i="18"/>
  <c r="E31" i="18"/>
  <c r="G31" i="18"/>
  <c r="F31" i="18"/>
  <c r="AM24" i="18"/>
  <c r="G34" i="18"/>
  <c r="E34" i="18"/>
  <c r="F34" i="18"/>
  <c r="AK24" i="18"/>
  <c r="E32" i="18"/>
  <c r="F32" i="18"/>
  <c r="G32" i="18"/>
  <c r="H34" i="18" l="1"/>
  <c r="H31" i="18"/>
  <c r="H32" i="18"/>
  <c r="AJ27" i="18"/>
  <c r="AL26" i="18"/>
  <c r="AM26" i="18"/>
  <c r="AK26" i="18"/>
  <c r="AJ26" i="18"/>
  <c r="AK27" i="18" l="1"/>
  <c r="AJ28" i="18"/>
  <c r="AL27" i="18"/>
  <c r="AM27" i="18"/>
  <c r="AK28" i="18" l="1"/>
  <c r="AL28" i="18"/>
  <c r="AM28" i="18"/>
  <c r="AK30" i="18" l="1"/>
  <c r="AK29" i="18"/>
  <c r="AJ29" i="18"/>
  <c r="AL30" i="18"/>
  <c r="AM29" i="18"/>
  <c r="AM30" i="18"/>
  <c r="AJ30" i="18"/>
  <c r="AL29" i="18"/>
  <c r="AJ31" i="18" l="1"/>
  <c r="AM31" i="18"/>
  <c r="AK31" i="18"/>
  <c r="AL31" i="18"/>
  <c r="AJ32" i="18" l="1"/>
  <c r="AL32" i="18"/>
  <c r="AK32" i="18"/>
  <c r="AM32" i="18"/>
  <c r="H9" i="18" l="1"/>
  <c r="H10" i="18"/>
  <c r="H11" i="18"/>
  <c r="H8" i="18"/>
  <c r="R10" i="18"/>
  <c r="R11" i="18"/>
  <c r="R12" i="18"/>
  <c r="R13" i="18"/>
  <c r="R14" i="18"/>
  <c r="R15" i="18"/>
  <c r="R9" i="18"/>
  <c r="Q10" i="18"/>
  <c r="Q11" i="18"/>
  <c r="Q12" i="18"/>
  <c r="Q13" i="18"/>
  <c r="Q14" i="18"/>
  <c r="Q15" i="18"/>
  <c r="Q9" i="18"/>
  <c r="P10" i="18"/>
  <c r="P11" i="18"/>
  <c r="P12" i="18"/>
  <c r="P13" i="18"/>
  <c r="P14" i="18"/>
  <c r="P15" i="18"/>
  <c r="P9" i="18"/>
  <c r="O10" i="18"/>
  <c r="O11" i="18"/>
  <c r="O12" i="18"/>
  <c r="O13" i="18"/>
  <c r="O14" i="18"/>
  <c r="O15" i="18"/>
  <c r="O9" i="18"/>
</calcChain>
</file>

<file path=xl/sharedStrings.xml><?xml version="1.0" encoding="utf-8"?>
<sst xmlns="http://schemas.openxmlformats.org/spreadsheetml/2006/main" count="106" uniqueCount="66">
  <si>
    <t>месяцы</t>
  </si>
  <si>
    <t>I1</t>
  </si>
  <si>
    <t>I2</t>
  </si>
  <si>
    <t>I3</t>
  </si>
  <si>
    <t>I4</t>
  </si>
  <si>
    <t>Г - P1</t>
  </si>
  <si>
    <t>Г - P2</t>
  </si>
  <si>
    <t>Г - P3</t>
  </si>
  <si>
    <t>Считаем коэффициенты для доб. скважины Р2</t>
  </si>
  <si>
    <t>fi_mod - I1</t>
  </si>
  <si>
    <t>fi_mod - I3</t>
  </si>
  <si>
    <t>fi_mod - I2</t>
  </si>
  <si>
    <t>fi_mod - I4</t>
  </si>
  <si>
    <t>При таком подходе как я описал в статье, вся закачка по i-ой скважине полностью распределяется по NP-добывающим. Т.е. возможно что часть закачки не эффективна и не влияет ни на одну из этих скважин. Надо придумать как это учесть.</t>
  </si>
  <si>
    <t>T Р1</t>
  </si>
  <si>
    <t>T Р2</t>
  </si>
  <si>
    <t>T Р3</t>
  </si>
  <si>
    <t>fi_m - P1I1</t>
  </si>
  <si>
    <t>fi_m - P1I2</t>
  </si>
  <si>
    <t>fi_m - P1I3</t>
  </si>
  <si>
    <t>fi_m - P1I4</t>
  </si>
  <si>
    <t>fi_m - P2I1</t>
  </si>
  <si>
    <t>fi_m - P2I2</t>
  </si>
  <si>
    <t>fi_m - P2I3</t>
  </si>
  <si>
    <t>fi_m - P2I4</t>
  </si>
  <si>
    <t>fi_sum - I1</t>
  </si>
  <si>
    <t>fi_sum - I2</t>
  </si>
  <si>
    <t>fi_sum - I3</t>
  </si>
  <si>
    <t>fi_sum - I4</t>
  </si>
  <si>
    <t>Коэффициент корректировки по вязкости</t>
  </si>
  <si>
    <t>1) если скважина была запущена с середины периода, то для расчета начального коэф. по вязкости берется вязкость в первый рабочий месяц</t>
  </si>
  <si>
    <t>2) если скважина была остановлена на несколько месяцев, то берется вязкость на последний рабочий месяц (чтобы она не оказала никаких изменений на другие скважины в период своего простоя). С момента запуска вязкость будет считать с учетом с учетом фактической обводненности как обычно</t>
  </si>
  <si>
    <t>3) в целевой функции включить нормирование на единицу для коэффициентов fi если их сумма для всех доб. скважин больше единицы</t>
  </si>
  <si>
    <t>4) выяснить, почему меняется сумма коэффициентов закачки в каждом месяце</t>
  </si>
  <si>
    <t>M - P1</t>
  </si>
  <si>
    <t>M - P2</t>
  </si>
  <si>
    <t>M - P3</t>
  </si>
  <si>
    <t>fi_0 Р1</t>
  </si>
  <si>
    <t>fi_0 Р2</t>
  </si>
  <si>
    <t>fi_0 Р3</t>
  </si>
  <si>
    <t>Подобранные коэффициенты взаимовлияния в точке t_0</t>
  </si>
  <si>
    <t>Доля подвижности</t>
  </si>
  <si>
    <t>коэф. изменения соотношения подвижностей</t>
  </si>
  <si>
    <t>NP</t>
  </si>
  <si>
    <t>NI</t>
  </si>
  <si>
    <t>доля_fi_0 Р1</t>
  </si>
  <si>
    <t>доля_fi_0 Р2</t>
  </si>
  <si>
    <t>доля_fi_0 Р3</t>
  </si>
  <si>
    <t>сумма</t>
  </si>
  <si>
    <t>K - коэф. изменения соотношения подвижностей</t>
  </si>
  <si>
    <t>Р1</t>
  </si>
  <si>
    <t>Р2</t>
  </si>
  <si>
    <t>Р3</t>
  </si>
  <si>
    <t>f1</t>
  </si>
  <si>
    <t>f2</t>
  </si>
  <si>
    <t>f3</t>
  </si>
  <si>
    <t>f4</t>
  </si>
  <si>
    <t>Проверка суммы коэффициентов</t>
  </si>
  <si>
    <t>ДОБ. СКВАЖИНА P1</t>
  </si>
  <si>
    <t>ДОБ. СКВАЖИНА P2</t>
  </si>
  <si>
    <t>ДОБ. СКВАЖИНА P3</t>
  </si>
  <si>
    <t>скважина остановлена (q = 0)</t>
  </si>
  <si>
    <t>скважина в работе (q &gt; 0)</t>
  </si>
  <si>
    <t>M - общая подвижность нефти и воды</t>
  </si>
  <si>
    <t>Г - статус скважины (1 - в работе, 0 - остановлена)</t>
  </si>
  <si>
    <t>Исходные коэффициенты взаимовлияния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</si>
</sst>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4" fillId="0" borderId="0" xfId="0" applyFont="1" applyBorder="1"/>
    <xf numFmtId="0" fontId="0" fillId="0" borderId="0" xfId="0" applyBorder="1"/>
    <xf numFmtId="0" fontId="0" fillId="0" borderId="14" xfId="0" applyBorder="1"/>
    <xf numFmtId="0" fontId="0" fillId="33" borderId="0" xfId="0" applyFill="1" applyBorder="1"/>
    <xf numFmtId="0" fontId="0" fillId="35" borderId="0" xfId="0" applyFill="1" applyBorder="1"/>
    <xf numFmtId="0" fontId="0" fillId="34" borderId="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36" borderId="0" xfId="0" applyFill="1" applyBorder="1"/>
    <xf numFmtId="0" fontId="0" fillId="36" borderId="0" xfId="0" applyFill="1"/>
    <xf numFmtId="0" fontId="0" fillId="37" borderId="0" xfId="0" applyFill="1" applyBorder="1"/>
    <xf numFmtId="0" fontId="0" fillId="37" borderId="0" xfId="0" applyFill="1"/>
    <xf numFmtId="0" fontId="14" fillId="34" borderId="0" xfId="0" applyFont="1" applyFill="1" applyBorder="1"/>
    <xf numFmtId="0" fontId="0" fillId="0" borderId="0" xfId="0" applyBorder="1" applyAlignment="1"/>
    <xf numFmtId="0" fontId="0" fillId="38" borderId="0" xfId="0" applyFill="1"/>
    <xf numFmtId="0" fontId="0" fillId="38" borderId="0" xfId="0" applyFill="1" applyBorder="1"/>
    <xf numFmtId="0" fontId="18" fillId="34" borderId="0" xfId="0" applyFont="1" applyFill="1" applyBorder="1"/>
    <xf numFmtId="0" fontId="0" fillId="35" borderId="0" xfId="0" applyFill="1"/>
    <xf numFmtId="0" fontId="18" fillId="34" borderId="0" xfId="0" applyFont="1" applyFill="1"/>
    <xf numFmtId="0" fontId="0" fillId="38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5" borderId="21" xfId="0" applyFill="1" applyBorder="1"/>
    <xf numFmtId="0" fontId="0" fillId="35" borderId="22" xfId="0" applyFill="1" applyBorder="1"/>
    <xf numFmtId="0" fontId="0" fillId="34" borderId="21" xfId="0" applyFill="1" applyBorder="1"/>
    <xf numFmtId="0" fontId="0" fillId="34" borderId="22" xfId="0" applyFill="1" applyBorder="1"/>
    <xf numFmtId="0" fontId="0" fillId="34" borderId="23" xfId="0" applyFill="1" applyBorder="1"/>
    <xf numFmtId="0" fontId="0" fillId="34" borderId="24" xfId="0" applyFill="1" applyBorder="1"/>
    <xf numFmtId="0" fontId="0" fillId="34" borderId="25" xfId="0" applyFill="1" applyBorder="1"/>
    <xf numFmtId="0" fontId="20" fillId="38" borderId="26" xfId="0" applyFont="1" applyFill="1" applyBorder="1" applyAlignment="1">
      <alignment horizontal="center" vertical="center"/>
    </xf>
    <xf numFmtId="0" fontId="20" fillId="38" borderId="27" xfId="0" applyFont="1" applyFill="1" applyBorder="1" applyAlignment="1">
      <alignment horizontal="center" vertical="center"/>
    </xf>
    <xf numFmtId="0" fontId="20" fillId="38" borderId="28" xfId="0" applyFont="1" applyFill="1" applyBorder="1" applyAlignment="1">
      <alignment horizontal="center" vertical="center"/>
    </xf>
    <xf numFmtId="0" fontId="18" fillId="35" borderId="18" xfId="0" applyFont="1" applyFill="1" applyBorder="1"/>
    <xf numFmtId="0" fontId="18" fillId="35" borderId="19" xfId="0" applyFont="1" applyFill="1" applyBorder="1"/>
    <xf numFmtId="0" fontId="18" fillId="35" borderId="20" xfId="0" applyFont="1" applyFill="1" applyBorder="1"/>
    <xf numFmtId="0" fontId="18" fillId="34" borderId="18" xfId="0" applyFont="1" applyFill="1" applyBorder="1"/>
    <xf numFmtId="0" fontId="18" fillId="34" borderId="19" xfId="0" applyFont="1" applyFill="1" applyBorder="1"/>
    <xf numFmtId="0" fontId="18" fillId="34" borderId="20" xfId="0" applyFont="1" applyFill="1" applyBorder="1"/>
    <xf numFmtId="0" fontId="16" fillId="0" borderId="0" xfId="0" applyFont="1" applyAlignment="1">
      <alignment horizontal="center" vertical="center"/>
    </xf>
    <xf numFmtId="0" fontId="19" fillId="0" borderId="0" xfId="0" applyFont="1" applyBorder="1" applyAlignment="1"/>
    <xf numFmtId="0" fontId="19" fillId="0" borderId="0" xfId="0" applyFont="1" applyAlignment="1"/>
    <xf numFmtId="0" fontId="16" fillId="38" borderId="0" xfId="0" applyFont="1" applyFill="1" applyAlignment="1">
      <alignment horizontal="center" vertical="center"/>
    </xf>
    <xf numFmtId="0" fontId="0" fillId="38" borderId="0" xfId="0" applyFill="1" applyAlignment="1"/>
    <xf numFmtId="0" fontId="0" fillId="0" borderId="0" xfId="0" applyAlignme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AM72"/>
  <sheetViews>
    <sheetView tabSelected="1" topLeftCell="A36" workbookViewId="0">
      <selection activeCell="O66" sqref="O66"/>
    </sheetView>
  </sheetViews>
  <sheetFormatPr defaultRowHeight="15" x14ac:dyDescent="0.25"/>
  <cols>
    <col min="29" max="30" width="9.140625" customWidth="1"/>
  </cols>
  <sheetData>
    <row r="1" spans="4:27" hidden="1" x14ac:dyDescent="0.25"/>
    <row r="2" spans="4:27" hidden="1" x14ac:dyDescent="0.25"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4"/>
    </row>
    <row r="3" spans="4:27" hidden="1" x14ac:dyDescent="0.25">
      <c r="D3" s="5"/>
      <c r="E3" s="6" t="s">
        <v>13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</row>
    <row r="4" spans="4:27" hidden="1" x14ac:dyDescent="0.25">
      <c r="D4" s="5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/>
    </row>
    <row r="5" spans="4:27" hidden="1" x14ac:dyDescent="0.25">
      <c r="D5" s="5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/>
    </row>
    <row r="6" spans="4:27" hidden="1" x14ac:dyDescent="0.25">
      <c r="D6" s="5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8"/>
    </row>
    <row r="7" spans="4:27" hidden="1" x14ac:dyDescent="0.25">
      <c r="D7" s="5"/>
      <c r="E7" s="9" t="s">
        <v>14</v>
      </c>
      <c r="F7" s="10" t="s">
        <v>15</v>
      </c>
      <c r="G7" s="11" t="s">
        <v>16</v>
      </c>
      <c r="H7" s="7"/>
      <c r="I7" s="7"/>
      <c r="J7" s="7"/>
      <c r="K7" s="7"/>
      <c r="L7" s="7"/>
      <c r="M7" s="7"/>
      <c r="N7" s="7"/>
      <c r="O7" s="6" t="s">
        <v>8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8"/>
    </row>
    <row r="8" spans="4:27" hidden="1" x14ac:dyDescent="0.25">
      <c r="D8" s="5" t="s">
        <v>1</v>
      </c>
      <c r="E8" s="9">
        <v>1.9E-2</v>
      </c>
      <c r="F8" s="10">
        <v>0.85</v>
      </c>
      <c r="G8" s="11">
        <v>0.12</v>
      </c>
      <c r="H8" s="7">
        <f>SUM(E8:G8)</f>
        <v>0.98899999999999999</v>
      </c>
      <c r="I8" s="7"/>
      <c r="J8" s="7" t="s">
        <v>0</v>
      </c>
      <c r="K8" s="7"/>
      <c r="L8" s="7"/>
      <c r="M8" s="7"/>
      <c r="N8" s="7"/>
      <c r="O8" s="7" t="s">
        <v>9</v>
      </c>
      <c r="P8" s="7" t="s">
        <v>11</v>
      </c>
      <c r="Q8" s="7" t="s">
        <v>10</v>
      </c>
      <c r="R8" s="7" t="s">
        <v>12</v>
      </c>
      <c r="S8" s="7"/>
      <c r="T8" s="7"/>
      <c r="U8" s="7"/>
      <c r="V8" s="7"/>
      <c r="W8" s="7" t="s">
        <v>5</v>
      </c>
      <c r="X8" s="7" t="s">
        <v>6</v>
      </c>
      <c r="Y8" s="7" t="s">
        <v>7</v>
      </c>
      <c r="Z8" s="7"/>
      <c r="AA8" s="8"/>
    </row>
    <row r="9" spans="4:27" hidden="1" x14ac:dyDescent="0.25">
      <c r="D9" s="5" t="s">
        <v>2</v>
      </c>
      <c r="E9" s="9">
        <v>0.24</v>
      </c>
      <c r="F9" s="10">
        <v>8.7999999999999995E-2</v>
      </c>
      <c r="G9" s="11">
        <v>0.99</v>
      </c>
      <c r="H9" s="7">
        <f t="shared" ref="H9:H11" si="0">SUM(E9:G9)</f>
        <v>1.3180000000000001</v>
      </c>
      <c r="I9" s="7"/>
      <c r="J9" s="7">
        <v>1</v>
      </c>
      <c r="K9" s="7"/>
      <c r="L9" s="7"/>
      <c r="M9" s="7"/>
      <c r="N9" s="7"/>
      <c r="O9" s="7">
        <f>X9*$F$8/($E$8*W9+$F$8*X9+$G$8*Y9)</f>
        <v>0.97813578826237058</v>
      </c>
      <c r="P9" s="7">
        <f>X9*$F$9/($E$9*W9+$F$9*X9+$G$9*Y9)</f>
        <v>0.26829268292682928</v>
      </c>
      <c r="Q9" s="7">
        <f>X9*$F$10/($E$10*W9+$F$10*X9+$G$10*Y9)</f>
        <v>3.4273963212612819E-4</v>
      </c>
      <c r="R9" s="7">
        <f>X9*$F$11/($E$11*W9+$F$11*X9+$G$11*Y9)</f>
        <v>0.98573281452658879</v>
      </c>
      <c r="S9" s="7"/>
      <c r="T9" s="7"/>
      <c r="U9" s="7"/>
      <c r="V9" s="7"/>
      <c r="W9" s="7">
        <v>1</v>
      </c>
      <c r="X9" s="7">
        <v>1</v>
      </c>
      <c r="Y9" s="7">
        <v>0</v>
      </c>
      <c r="Z9" s="7"/>
      <c r="AA9" s="8"/>
    </row>
    <row r="10" spans="4:27" hidden="1" x14ac:dyDescent="0.25">
      <c r="D10" s="5" t="s">
        <v>3</v>
      </c>
      <c r="E10" s="9">
        <v>0.35</v>
      </c>
      <c r="F10" s="10">
        <v>1.2E-4</v>
      </c>
      <c r="G10" s="11">
        <v>0.56000000000000005</v>
      </c>
      <c r="H10" s="7">
        <f t="shared" si="0"/>
        <v>0.91012000000000004</v>
      </c>
      <c r="I10" s="7"/>
      <c r="J10" s="7">
        <v>2</v>
      </c>
      <c r="K10" s="7"/>
      <c r="L10" s="7"/>
      <c r="M10" s="7"/>
      <c r="N10" s="7"/>
      <c r="O10" s="7">
        <f t="shared" ref="O10:O15" si="1">X10*$F$8/($E$8*W10+$F$8*X10+$G$8*Y10)</f>
        <v>0.97813578826237058</v>
      </c>
      <c r="P10" s="7">
        <f t="shared" ref="P10:P15" si="2">X10*$F$9/($E$9*W10+$F$9*X10+$G$9*Y10)</f>
        <v>0.26829268292682928</v>
      </c>
      <c r="Q10" s="7">
        <f t="shared" ref="Q10:Q15" si="3">X10*$F$10/($E$10*W10+$F$10*X10+$G$10*Y10)</f>
        <v>3.4273963212612819E-4</v>
      </c>
      <c r="R10" s="7">
        <f t="shared" ref="R10:R15" si="4">X10*$F$11/($E$11*W10+$F$11*X10+$G$11*Y10)</f>
        <v>0.98573281452658879</v>
      </c>
      <c r="S10" s="7"/>
      <c r="T10" s="7"/>
      <c r="U10" s="7"/>
      <c r="V10" s="7"/>
      <c r="W10" s="7">
        <v>1</v>
      </c>
      <c r="X10" s="7">
        <v>1</v>
      </c>
      <c r="Y10" s="7">
        <v>0</v>
      </c>
      <c r="Z10" s="7"/>
      <c r="AA10" s="8"/>
    </row>
    <row r="11" spans="4:27" hidden="1" x14ac:dyDescent="0.25">
      <c r="D11" s="5" t="s">
        <v>4</v>
      </c>
      <c r="E11" s="9">
        <v>1.0999999999999999E-2</v>
      </c>
      <c r="F11" s="10">
        <v>0.76</v>
      </c>
      <c r="G11" s="11">
        <v>0.89</v>
      </c>
      <c r="H11" s="7">
        <f t="shared" si="0"/>
        <v>1.661</v>
      </c>
      <c r="I11" s="7"/>
      <c r="J11" s="7">
        <v>3</v>
      </c>
      <c r="K11" s="7"/>
      <c r="L11" s="7"/>
      <c r="M11" s="7"/>
      <c r="N11" s="7"/>
      <c r="O11" s="7">
        <f t="shared" si="1"/>
        <v>0</v>
      </c>
      <c r="P11" s="7">
        <f t="shared" si="2"/>
        <v>0</v>
      </c>
      <c r="Q11" s="7">
        <f t="shared" si="3"/>
        <v>0</v>
      </c>
      <c r="R11" s="7">
        <f t="shared" si="4"/>
        <v>0</v>
      </c>
      <c r="S11" s="7"/>
      <c r="T11" s="7"/>
      <c r="U11" s="7"/>
      <c r="V11" s="7"/>
      <c r="W11" s="7">
        <v>1</v>
      </c>
      <c r="X11" s="7">
        <v>0</v>
      </c>
      <c r="Y11" s="7">
        <v>0</v>
      </c>
      <c r="Z11" s="7"/>
      <c r="AA11" s="8"/>
    </row>
    <row r="12" spans="4:27" hidden="1" x14ac:dyDescent="0.25">
      <c r="D12" s="5"/>
      <c r="E12" s="7"/>
      <c r="F12" s="7"/>
      <c r="G12" s="7"/>
      <c r="H12" s="7"/>
      <c r="I12" s="7"/>
      <c r="J12" s="7">
        <v>4</v>
      </c>
      <c r="K12" s="7"/>
      <c r="L12" s="7"/>
      <c r="M12" s="7"/>
      <c r="N12" s="7"/>
      <c r="O12" s="7">
        <f t="shared" si="1"/>
        <v>0</v>
      </c>
      <c r="P12" s="7">
        <f t="shared" si="2"/>
        <v>0</v>
      </c>
      <c r="Q12" s="7">
        <f t="shared" si="3"/>
        <v>0</v>
      </c>
      <c r="R12" s="7">
        <f t="shared" si="4"/>
        <v>0</v>
      </c>
      <c r="S12" s="7"/>
      <c r="T12" s="7"/>
      <c r="U12" s="7"/>
      <c r="V12" s="7"/>
      <c r="W12" s="7">
        <v>1</v>
      </c>
      <c r="X12" s="7">
        <v>0</v>
      </c>
      <c r="Y12" s="7">
        <v>0</v>
      </c>
      <c r="Z12" s="7"/>
      <c r="AA12" s="8"/>
    </row>
    <row r="13" spans="4:27" hidden="1" x14ac:dyDescent="0.25">
      <c r="D13" s="5"/>
      <c r="E13" s="7"/>
      <c r="F13" s="7"/>
      <c r="G13" s="7"/>
      <c r="H13" s="7"/>
      <c r="I13" s="7"/>
      <c r="J13" s="7">
        <v>5</v>
      </c>
      <c r="K13" s="7"/>
      <c r="L13" s="7"/>
      <c r="M13" s="7"/>
      <c r="N13" s="7"/>
      <c r="O13" s="7">
        <f t="shared" si="1"/>
        <v>0.97813578826237058</v>
      </c>
      <c r="P13" s="7">
        <f t="shared" si="2"/>
        <v>0.26829268292682928</v>
      </c>
      <c r="Q13" s="7">
        <f t="shared" si="3"/>
        <v>3.4273963212612819E-4</v>
      </c>
      <c r="R13" s="7">
        <f t="shared" si="4"/>
        <v>0.98573281452658879</v>
      </c>
      <c r="S13" s="7"/>
      <c r="T13" s="7"/>
      <c r="U13" s="7"/>
      <c r="V13" s="7"/>
      <c r="W13" s="7">
        <v>1</v>
      </c>
      <c r="X13" s="7">
        <v>1</v>
      </c>
      <c r="Y13" s="7">
        <v>0</v>
      </c>
      <c r="Z13" s="7"/>
      <c r="AA13" s="8"/>
    </row>
    <row r="14" spans="4:27" hidden="1" x14ac:dyDescent="0.25">
      <c r="D14" s="5"/>
      <c r="E14" s="7"/>
      <c r="F14" s="7"/>
      <c r="G14" s="7"/>
      <c r="H14" s="7"/>
      <c r="I14" s="7"/>
      <c r="J14" s="7">
        <v>6</v>
      </c>
      <c r="K14" s="7"/>
      <c r="L14" s="7"/>
      <c r="M14" s="7"/>
      <c r="N14" s="7"/>
      <c r="O14" s="7">
        <f t="shared" si="1"/>
        <v>0.97813578826237058</v>
      </c>
      <c r="P14" s="7">
        <f t="shared" si="2"/>
        <v>0.26829268292682928</v>
      </c>
      <c r="Q14" s="7">
        <f t="shared" si="3"/>
        <v>3.4273963212612819E-4</v>
      </c>
      <c r="R14" s="7">
        <f t="shared" si="4"/>
        <v>0.98573281452658879</v>
      </c>
      <c r="S14" s="7"/>
      <c r="T14" s="7"/>
      <c r="U14" s="7"/>
      <c r="V14" s="7"/>
      <c r="W14" s="7">
        <v>1</v>
      </c>
      <c r="X14" s="7">
        <v>1</v>
      </c>
      <c r="Y14" s="7">
        <v>0</v>
      </c>
      <c r="Z14" s="7"/>
      <c r="AA14" s="8"/>
    </row>
    <row r="15" spans="4:27" hidden="1" x14ac:dyDescent="0.25">
      <c r="D15" s="5"/>
      <c r="E15" s="7"/>
      <c r="F15" s="7"/>
      <c r="G15" s="7"/>
      <c r="H15" s="7"/>
      <c r="I15" s="7"/>
      <c r="J15" s="7">
        <v>7</v>
      </c>
      <c r="K15" s="7"/>
      <c r="L15" s="7"/>
      <c r="M15" s="7"/>
      <c r="N15" s="7"/>
      <c r="O15" s="7">
        <f t="shared" si="1"/>
        <v>0.85945399393326594</v>
      </c>
      <c r="P15" s="7">
        <f t="shared" si="2"/>
        <v>6.6767830045523516E-2</v>
      </c>
      <c r="Q15" s="7">
        <f t="shared" si="3"/>
        <v>1.3185074495670901E-4</v>
      </c>
      <c r="R15" s="7">
        <f t="shared" si="4"/>
        <v>0.45755568934376883</v>
      </c>
      <c r="S15" s="7"/>
      <c r="T15" s="7"/>
      <c r="U15" s="7"/>
      <c r="V15" s="7"/>
      <c r="W15" s="7">
        <v>1</v>
      </c>
      <c r="X15" s="7">
        <v>1</v>
      </c>
      <c r="Y15" s="7">
        <v>1</v>
      </c>
      <c r="Z15" s="7"/>
      <c r="AA15" s="8"/>
    </row>
    <row r="16" spans="4:27" hidden="1" x14ac:dyDescent="0.25">
      <c r="D16" s="5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8"/>
    </row>
    <row r="17" spans="1:39" ht="15.75" hidden="1" thickBot="1" x14ac:dyDescent="0.3">
      <c r="D17" s="1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/>
    </row>
    <row r="18" spans="1:39" hidden="1" x14ac:dyDescent="0.25"/>
    <row r="19" spans="1:39" hidden="1" x14ac:dyDescent="0.25">
      <c r="A19" s="7"/>
      <c r="B19" s="7"/>
      <c r="C19" s="7"/>
      <c r="D19" s="7" t="s">
        <v>43</v>
      </c>
      <c r="E19" s="6">
        <v>3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39" hidden="1" x14ac:dyDescent="0.25">
      <c r="A20" s="7"/>
      <c r="B20" s="7"/>
      <c r="C20" s="7"/>
      <c r="D20" s="7" t="s">
        <v>44</v>
      </c>
      <c r="E20" s="6">
        <v>4</v>
      </c>
      <c r="F20" s="7"/>
      <c r="G20" s="7"/>
      <c r="H20" s="7"/>
      <c r="I20" s="7"/>
      <c r="J20" s="7"/>
      <c r="K20" s="7"/>
      <c r="L20" s="7"/>
      <c r="M20" s="7"/>
      <c r="N20" s="21" t="s">
        <v>30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39" hidden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 t="s">
        <v>31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39" hidden="1" x14ac:dyDescent="0.25">
      <c r="A22" s="7"/>
      <c r="B22" s="7"/>
      <c r="C22" s="7"/>
      <c r="D22" s="7" t="s">
        <v>40</v>
      </c>
      <c r="F22" s="7"/>
      <c r="G22" s="7"/>
      <c r="H22" s="7"/>
      <c r="I22" s="7"/>
      <c r="J22" s="7"/>
      <c r="K22" s="7"/>
      <c r="L22" s="7"/>
      <c r="M22" s="7"/>
      <c r="N22" s="7" t="s">
        <v>32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39" hidden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5" t="s">
        <v>33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39" hidden="1" x14ac:dyDescent="0.25">
      <c r="A24" s="7"/>
      <c r="B24" s="7"/>
      <c r="C24" s="7"/>
      <c r="D24" s="5"/>
      <c r="E24" s="9" t="s">
        <v>37</v>
      </c>
      <c r="F24" s="10" t="s">
        <v>38</v>
      </c>
      <c r="G24" s="11" t="s">
        <v>39</v>
      </c>
      <c r="H24" s="7"/>
      <c r="I24" s="7"/>
      <c r="J24" s="7"/>
      <c r="K24" s="7"/>
      <c r="L24" s="7"/>
      <c r="M24" s="7"/>
      <c r="N24" s="18" t="s">
        <v>29</v>
      </c>
      <c r="O24" s="18"/>
      <c r="P24" t="s">
        <v>17</v>
      </c>
      <c r="Q24" t="s">
        <v>18</v>
      </c>
      <c r="R24" t="s">
        <v>19</v>
      </c>
      <c r="S24" t="s">
        <v>20</v>
      </c>
      <c r="W24" s="19" t="s">
        <v>29</v>
      </c>
      <c r="X24" s="18"/>
      <c r="Y24" s="7" t="s">
        <v>21</v>
      </c>
      <c r="Z24" s="7" t="s">
        <v>22</v>
      </c>
      <c r="AA24" s="7" t="s">
        <v>23</v>
      </c>
      <c r="AB24" s="7" t="s">
        <v>24</v>
      </c>
      <c r="AJ24" s="22">
        <f>H25</f>
        <v>0.98899999999999999</v>
      </c>
      <c r="AK24" s="22">
        <f>H26</f>
        <v>0.43799999999999994</v>
      </c>
      <c r="AL24" s="22">
        <f>H27</f>
        <v>0.99912000000000001</v>
      </c>
      <c r="AM24" s="22">
        <f>H28</f>
        <v>1</v>
      </c>
    </row>
    <row r="25" spans="1:39" hidden="1" x14ac:dyDescent="0.25">
      <c r="A25" s="7"/>
      <c r="B25" s="7"/>
      <c r="C25" s="7"/>
      <c r="D25" s="5" t="s">
        <v>1</v>
      </c>
      <c r="E25" s="9">
        <v>1.9E-2</v>
      </c>
      <c r="F25" s="10">
        <v>0.85</v>
      </c>
      <c r="G25" s="11">
        <v>0.12</v>
      </c>
      <c r="H25" s="7">
        <f>SUM(E25:G25)</f>
        <v>0.98899999999999999</v>
      </c>
      <c r="I25" s="7"/>
      <c r="J25" s="7" t="s">
        <v>0</v>
      </c>
      <c r="K25" s="7"/>
      <c r="L25" s="7"/>
      <c r="M25" s="7"/>
      <c r="N25" s="23" t="s">
        <v>41</v>
      </c>
      <c r="O25" s="18" t="s">
        <v>42</v>
      </c>
      <c r="W25" s="22" t="s">
        <v>41</v>
      </c>
      <c r="X25" s="19" t="s">
        <v>42</v>
      </c>
      <c r="Y25" s="7"/>
      <c r="Z25" s="7"/>
      <c r="AA25" s="7"/>
      <c r="AB25" s="7"/>
      <c r="AC25" s="7" t="s">
        <v>6</v>
      </c>
      <c r="AD25" s="7" t="s">
        <v>7</v>
      </c>
      <c r="AE25" s="7"/>
      <c r="AF25" s="7" t="s">
        <v>34</v>
      </c>
      <c r="AG25" s="7" t="s">
        <v>35</v>
      </c>
      <c r="AH25" s="7" t="s">
        <v>36</v>
      </c>
      <c r="AJ25" t="s">
        <v>25</v>
      </c>
      <c r="AK25" t="s">
        <v>26</v>
      </c>
      <c r="AL25" t="s">
        <v>27</v>
      </c>
      <c r="AM25" t="s">
        <v>28</v>
      </c>
    </row>
    <row r="26" spans="1:39" hidden="1" x14ac:dyDescent="0.25">
      <c r="A26" s="7"/>
      <c r="B26" s="7"/>
      <c r="C26" s="7"/>
      <c r="D26" s="5" t="s">
        <v>2</v>
      </c>
      <c r="E26" s="9">
        <v>0.24</v>
      </c>
      <c r="F26" s="10">
        <v>8.7999999999999995E-2</v>
      </c>
      <c r="G26" s="11">
        <v>0.11</v>
      </c>
      <c r="H26" s="7">
        <f t="shared" ref="H26:H28" si="5">SUM(E26:G26)</f>
        <v>0.43799999999999994</v>
      </c>
      <c r="I26" s="7"/>
      <c r="J26" s="7">
        <v>1</v>
      </c>
      <c r="K26" s="7"/>
      <c r="L26" s="7"/>
      <c r="M26" s="7"/>
      <c r="N26" s="22">
        <f>AF26/(AF26+AG26+AH26)</f>
        <v>0.20243760507371009</v>
      </c>
      <c r="O26" s="16">
        <v>1</v>
      </c>
      <c r="P26">
        <f t="shared" ref="P26:P32" si="6">$E$25*O26</f>
        <v>1.9E-2</v>
      </c>
      <c r="Q26">
        <f t="shared" ref="Q26:Q32" si="7">$E$26*O26</f>
        <v>0.24</v>
      </c>
      <c r="R26">
        <f t="shared" ref="R26:R32" si="8">$E$27*O26</f>
        <v>0.35</v>
      </c>
      <c r="S26">
        <f t="shared" ref="S26:S32" si="9">$E$28*O26</f>
        <v>1.0999999999999999E-2</v>
      </c>
      <c r="W26" s="22">
        <f>AG26/(AF26+AG26+AH26)</f>
        <v>0.48064428441840062</v>
      </c>
      <c r="X26" s="17">
        <v>1</v>
      </c>
      <c r="Y26">
        <f t="shared" ref="Y26:Y32" si="10">$F$25*X26</f>
        <v>0.85</v>
      </c>
      <c r="Z26">
        <f t="shared" ref="Z26:Z32" si="11">$F$26*X26</f>
        <v>8.7999999999999995E-2</v>
      </c>
      <c r="AA26">
        <f t="shared" ref="AA26:AA32" si="12">$F$27*X26</f>
        <v>1.2E-4</v>
      </c>
      <c r="AB26">
        <f t="shared" ref="AB26:AB32" si="13">$F$28*X26</f>
        <v>0.76</v>
      </c>
      <c r="AC26" s="7">
        <v>1</v>
      </c>
      <c r="AD26" s="7">
        <v>0</v>
      </c>
      <c r="AE26" s="7"/>
      <c r="AF26" s="20">
        <v>9.7900051662822396E-2</v>
      </c>
      <c r="AG26" s="20">
        <v>0.23244248645832558</v>
      </c>
      <c r="AH26" s="10">
        <v>0.15326351732085225</v>
      </c>
      <c r="AJ26" t="e">
        <f>SUM(P26,Y26,#REF!)</f>
        <v>#REF!</v>
      </c>
      <c r="AK26" t="e">
        <f>SUM(Q26,Z26,#REF!)</f>
        <v>#REF!</v>
      </c>
      <c r="AL26" t="e">
        <f>SUM(R26,AA26,#REF!)</f>
        <v>#REF!</v>
      </c>
      <c r="AM26" t="e">
        <f>SUM(S26,AB26,#REF!)</f>
        <v>#REF!</v>
      </c>
    </row>
    <row r="27" spans="1:39" hidden="1" x14ac:dyDescent="0.25">
      <c r="A27" s="7"/>
      <c r="B27" s="7"/>
      <c r="C27" s="7"/>
      <c r="D27" s="5" t="s">
        <v>3</v>
      </c>
      <c r="E27" s="9">
        <v>0.35</v>
      </c>
      <c r="F27" s="10">
        <v>1.2E-4</v>
      </c>
      <c r="G27" s="11">
        <v>0.64900000000000002</v>
      </c>
      <c r="H27" s="7">
        <f t="shared" si="5"/>
        <v>0.99912000000000001</v>
      </c>
      <c r="I27" s="7"/>
      <c r="J27" s="7">
        <v>2</v>
      </c>
      <c r="K27" s="7"/>
      <c r="L27" s="7"/>
      <c r="M27" s="7"/>
      <c r="N27" s="22">
        <f t="shared" ref="N27:N32" si="14">AF27/(AF27+AG27+AH27)</f>
        <v>0.20294935910606243</v>
      </c>
      <c r="O27" s="16">
        <f>1+(N27-$N$26)</f>
        <v>1.0005117540323523</v>
      </c>
      <c r="P27">
        <f t="shared" si="6"/>
        <v>1.9009723326614693E-2</v>
      </c>
      <c r="Q27">
        <f t="shared" si="7"/>
        <v>0.24012282096776452</v>
      </c>
      <c r="R27">
        <f t="shared" si="8"/>
        <v>0.35017911391132328</v>
      </c>
      <c r="S27">
        <f t="shared" si="9"/>
        <v>1.1005629294355874E-2</v>
      </c>
      <c r="W27" s="22">
        <f t="shared" ref="W27:W32" si="15">AG27/(AF27+AG27+AH27)</f>
        <v>0.48033588014527673</v>
      </c>
      <c r="X27" s="17">
        <f>1+(W27-$W$26)</f>
        <v>0.99969159572687616</v>
      </c>
      <c r="Y27">
        <f t="shared" si="10"/>
        <v>0.84973785636784471</v>
      </c>
      <c r="Z27">
        <f t="shared" si="11"/>
        <v>8.7972860423965099E-2</v>
      </c>
      <c r="AA27">
        <f t="shared" si="12"/>
        <v>1.1996299148722514E-4</v>
      </c>
      <c r="AB27">
        <f t="shared" si="13"/>
        <v>0.75976561275242593</v>
      </c>
      <c r="AC27" s="7">
        <v>0</v>
      </c>
      <c r="AD27" s="7">
        <v>0</v>
      </c>
      <c r="AE27" s="7"/>
      <c r="AF27" s="11">
        <v>9.821055558345769E-2</v>
      </c>
      <c r="AG27" s="10">
        <v>0.23244248645832558</v>
      </c>
      <c r="AH27" s="10">
        <v>0.15326351732085225</v>
      </c>
      <c r="AJ27" t="e">
        <f>SUM(P27,Y27,#REF!)</f>
        <v>#REF!</v>
      </c>
      <c r="AK27" t="e">
        <f>SUM(Q27,Z27,#REF!)</f>
        <v>#REF!</v>
      </c>
      <c r="AL27" t="e">
        <f>SUM(R27,AA27,#REF!)</f>
        <v>#REF!</v>
      </c>
      <c r="AM27" t="e">
        <f>SUM(S27,AB27,#REF!)</f>
        <v>#REF!</v>
      </c>
    </row>
    <row r="28" spans="1:39" hidden="1" x14ac:dyDescent="0.25">
      <c r="A28" s="7"/>
      <c r="B28" s="7"/>
      <c r="C28" s="7"/>
      <c r="D28" s="5" t="s">
        <v>4</v>
      </c>
      <c r="E28" s="9">
        <v>1.0999999999999999E-2</v>
      </c>
      <c r="F28" s="10">
        <v>0.76</v>
      </c>
      <c r="G28" s="11">
        <v>0.22900000000000001</v>
      </c>
      <c r="H28" s="7">
        <f t="shared" si="5"/>
        <v>1</v>
      </c>
      <c r="I28" s="7"/>
      <c r="J28" s="7">
        <v>3</v>
      </c>
      <c r="K28" s="7"/>
      <c r="L28" s="7"/>
      <c r="M28" s="7"/>
      <c r="N28" s="22">
        <f t="shared" si="14"/>
        <v>0.20377729635832664</v>
      </c>
      <c r="O28" s="16">
        <f t="shared" ref="O28:O32" si="16">1+(N28-$N$26)</f>
        <v>1.0013396912846166</v>
      </c>
      <c r="P28">
        <f t="shared" si="6"/>
        <v>1.9025454134407715E-2</v>
      </c>
      <c r="Q28">
        <f t="shared" si="7"/>
        <v>0.24032152590830799</v>
      </c>
      <c r="R28">
        <f t="shared" si="8"/>
        <v>0.35046889194961578</v>
      </c>
      <c r="S28">
        <f t="shared" si="9"/>
        <v>1.1014736604130783E-2</v>
      </c>
      <c r="W28" s="22">
        <f t="shared" si="15"/>
        <v>0.47983693070797956</v>
      </c>
      <c r="X28" s="17">
        <f t="shared" ref="X28:X32" si="17">1+(W28-$W$26)</f>
        <v>0.99919264628957893</v>
      </c>
      <c r="Y28">
        <f t="shared" si="10"/>
        <v>0.84931374934614212</v>
      </c>
      <c r="Z28">
        <f t="shared" si="11"/>
        <v>8.7928952873482943E-2</v>
      </c>
      <c r="AA28">
        <f t="shared" si="12"/>
        <v>1.1990311755474947E-4</v>
      </c>
      <c r="AB28">
        <f t="shared" si="13"/>
        <v>0.75938641118007999</v>
      </c>
      <c r="AC28" s="7">
        <v>0</v>
      </c>
      <c r="AD28" s="7">
        <v>0</v>
      </c>
      <c r="AE28" s="7"/>
      <c r="AF28" s="11">
        <v>9.8713747146134054E-2</v>
      </c>
      <c r="AG28" s="10">
        <v>0.23244248645832558</v>
      </c>
      <c r="AH28" s="10">
        <v>0.15326351732085225</v>
      </c>
      <c r="AJ28" t="e">
        <f>SUM(P28,Y28,#REF!)</f>
        <v>#REF!</v>
      </c>
      <c r="AK28" t="e">
        <f>SUM(Q28,Z28,#REF!)</f>
        <v>#REF!</v>
      </c>
      <c r="AL28" t="e">
        <f>SUM(R28,AA28,#REF!)</f>
        <v>#REF!</v>
      </c>
      <c r="AM28" t="e">
        <f>SUM(S28,AB28,#REF!)</f>
        <v>#REF!</v>
      </c>
    </row>
    <row r="29" spans="1:39" hidden="1" x14ac:dyDescent="0.25">
      <c r="A29" s="7"/>
      <c r="B29" s="7"/>
      <c r="C29" s="7"/>
      <c r="D29" s="5"/>
      <c r="E29" s="7"/>
      <c r="F29" s="7"/>
      <c r="G29" s="7"/>
      <c r="H29" s="7"/>
      <c r="I29" s="7"/>
      <c r="J29" s="7">
        <v>4</v>
      </c>
      <c r="K29" s="7"/>
      <c r="L29" s="7"/>
      <c r="M29" s="7"/>
      <c r="N29" s="22">
        <f t="shared" si="14"/>
        <v>0.23545756199080431</v>
      </c>
      <c r="O29" s="16">
        <f t="shared" si="16"/>
        <v>1.0330199569170941</v>
      </c>
      <c r="P29">
        <f t="shared" si="6"/>
        <v>1.9627379181424789E-2</v>
      </c>
      <c r="Q29">
        <f t="shared" si="7"/>
        <v>0.24792478966010259</v>
      </c>
      <c r="R29">
        <f t="shared" si="8"/>
        <v>0.36155698492098293</v>
      </c>
      <c r="S29">
        <f t="shared" si="9"/>
        <v>1.1363219526088035E-2</v>
      </c>
      <c r="W29" s="22">
        <f t="shared" si="15"/>
        <v>0.4002985992032676</v>
      </c>
      <c r="X29" s="17">
        <f t="shared" si="17"/>
        <v>0.91965431478486703</v>
      </c>
      <c r="Y29">
        <f t="shared" si="10"/>
        <v>0.78170616756713696</v>
      </c>
      <c r="Z29">
        <f t="shared" si="11"/>
        <v>8.0929579701068288E-2</v>
      </c>
      <c r="AA29">
        <f t="shared" si="12"/>
        <v>1.1035851777418405E-4</v>
      </c>
      <c r="AB29">
        <f t="shared" si="13"/>
        <v>0.69893727923649895</v>
      </c>
      <c r="AC29" s="7">
        <v>1</v>
      </c>
      <c r="AD29" s="7">
        <v>0</v>
      </c>
      <c r="AE29" s="7"/>
      <c r="AF29" s="11">
        <v>9.9073890306023107E-2</v>
      </c>
      <c r="AG29" s="11">
        <v>0.16843434193321052</v>
      </c>
      <c r="AH29" s="10">
        <v>0.15326351732085225</v>
      </c>
      <c r="AJ29" t="e">
        <f>SUM(P29,Y29,#REF!)</f>
        <v>#REF!</v>
      </c>
      <c r="AK29" t="e">
        <f>SUM(Q29,Z29,#REF!)</f>
        <v>#REF!</v>
      </c>
      <c r="AL29" t="e">
        <f>SUM(R29,AA29,#REF!)</f>
        <v>#REF!</v>
      </c>
      <c r="AM29" t="e">
        <f>SUM(S29,AB29,#REF!)</f>
        <v>#REF!</v>
      </c>
    </row>
    <row r="30" spans="1:39" hidden="1" x14ac:dyDescent="0.25">
      <c r="A30" s="7"/>
      <c r="B30" s="7"/>
      <c r="C30" s="7"/>
      <c r="D30" s="5"/>
      <c r="E30" s="9" t="s">
        <v>45</v>
      </c>
      <c r="F30" s="10" t="s">
        <v>46</v>
      </c>
      <c r="G30" s="11" t="s">
        <v>47</v>
      </c>
      <c r="H30" s="7"/>
      <c r="I30" s="7"/>
      <c r="J30" s="7">
        <v>5</v>
      </c>
      <c r="K30" s="7"/>
      <c r="L30" s="7"/>
      <c r="M30" s="7"/>
      <c r="N30" s="22">
        <f t="shared" si="14"/>
        <v>0.2417973139500933</v>
      </c>
      <c r="O30" s="16">
        <f t="shared" si="16"/>
        <v>1.0393597088763833</v>
      </c>
      <c r="P30">
        <f t="shared" si="6"/>
        <v>1.9747834468651283E-2</v>
      </c>
      <c r="Q30">
        <f t="shared" si="7"/>
        <v>0.24944633013033199</v>
      </c>
      <c r="R30">
        <f t="shared" si="8"/>
        <v>0.36377589810673411</v>
      </c>
      <c r="S30">
        <f t="shared" si="9"/>
        <v>1.1432956797640215E-2</v>
      </c>
      <c r="W30" s="22">
        <f t="shared" si="15"/>
        <v>0.38557946235913071</v>
      </c>
      <c r="X30" s="17">
        <f t="shared" si="17"/>
        <v>0.90493517794073008</v>
      </c>
      <c r="Y30">
        <f t="shared" si="10"/>
        <v>0.76919490124962053</v>
      </c>
      <c r="Z30">
        <f t="shared" si="11"/>
        <v>7.9634295658784243E-2</v>
      </c>
      <c r="AA30">
        <f t="shared" si="12"/>
        <v>1.0859222135288762E-4</v>
      </c>
      <c r="AB30">
        <f t="shared" si="13"/>
        <v>0.68775073523495489</v>
      </c>
      <c r="AC30" s="7">
        <v>1</v>
      </c>
      <c r="AD30" s="7">
        <v>1</v>
      </c>
      <c r="AE30" s="7"/>
      <c r="AF30" s="11">
        <v>9.9453561824904127E-2</v>
      </c>
      <c r="AG30" s="11">
        <v>0.1585925429513329</v>
      </c>
      <c r="AH30" s="20">
        <v>0.15326351732085225</v>
      </c>
      <c r="AJ30" t="e">
        <f>SUM(P30,Y30,#REF!)</f>
        <v>#REF!</v>
      </c>
      <c r="AK30" t="e">
        <f>SUM(Q30,Z30,#REF!)</f>
        <v>#REF!</v>
      </c>
      <c r="AL30" t="e">
        <f>SUM(R30,AA30,#REF!)</f>
        <v>#REF!</v>
      </c>
      <c r="AM30" t="e">
        <f>SUM(S30,AB30,#REF!)</f>
        <v>#REF!</v>
      </c>
    </row>
    <row r="31" spans="1:39" hidden="1" x14ac:dyDescent="0.25">
      <c r="A31" s="7"/>
      <c r="B31" s="7"/>
      <c r="C31" s="7"/>
      <c r="D31" s="5" t="s">
        <v>1</v>
      </c>
      <c r="E31" s="9">
        <f>E25/H25</f>
        <v>1.9211324570273004E-2</v>
      </c>
      <c r="F31" s="10">
        <f>F25/H25</f>
        <v>0.85945399393326594</v>
      </c>
      <c r="G31" s="11">
        <f>G25/H25</f>
        <v>0.12133468149646107</v>
      </c>
      <c r="H31" s="7">
        <f>SUM(E31:G31)</f>
        <v>1</v>
      </c>
      <c r="I31" s="7"/>
      <c r="J31" s="7">
        <v>6</v>
      </c>
      <c r="K31" s="7"/>
      <c r="L31" s="7"/>
      <c r="M31" s="7"/>
      <c r="N31" s="22">
        <f t="shared" si="14"/>
        <v>0.24326377014079165</v>
      </c>
      <c r="O31" s="16">
        <f t="shared" si="16"/>
        <v>1.0408261650670816</v>
      </c>
      <c r="P31">
        <f t="shared" si="6"/>
        <v>1.9775697136274549E-2</v>
      </c>
      <c r="Q31">
        <f t="shared" si="7"/>
        <v>0.24979827961609957</v>
      </c>
      <c r="R31">
        <f t="shared" si="8"/>
        <v>0.36428915777347853</v>
      </c>
      <c r="S31">
        <f t="shared" si="9"/>
        <v>1.1449087815737898E-2</v>
      </c>
      <c r="W31" s="22">
        <f t="shared" si="15"/>
        <v>0.36466379190424897</v>
      </c>
      <c r="X31" s="17">
        <f t="shared" si="17"/>
        <v>0.88401950748584834</v>
      </c>
      <c r="Y31">
        <f t="shared" si="10"/>
        <v>0.75141658136297107</v>
      </c>
      <c r="Z31">
        <f t="shared" si="11"/>
        <v>7.7793716658754647E-2</v>
      </c>
      <c r="AA31">
        <f t="shared" si="12"/>
        <v>1.0608234089830181E-4</v>
      </c>
      <c r="AB31">
        <f t="shared" si="13"/>
        <v>0.67185482568924471</v>
      </c>
      <c r="AC31" s="7">
        <v>1</v>
      </c>
      <c r="AD31" s="7">
        <v>1</v>
      </c>
      <c r="AE31" s="7"/>
      <c r="AF31" s="11">
        <v>0.10005928190870986</v>
      </c>
      <c r="AG31" s="11">
        <v>0.14999355282099144</v>
      </c>
      <c r="AH31" s="11">
        <v>0.1612672802664587</v>
      </c>
      <c r="AJ31" t="e">
        <f>SUM(P31,Y31,#REF!)</f>
        <v>#REF!</v>
      </c>
      <c r="AK31" t="e">
        <f>SUM(Q31,Z31,#REF!)</f>
        <v>#REF!</v>
      </c>
      <c r="AL31" t="e">
        <f>SUM(R31,AA31,#REF!)</f>
        <v>#REF!</v>
      </c>
      <c r="AM31" t="e">
        <f>SUM(S31,AB31,#REF!)</f>
        <v>#REF!</v>
      </c>
    </row>
    <row r="32" spans="1:39" hidden="1" x14ac:dyDescent="0.25">
      <c r="A32" s="7"/>
      <c r="B32" s="7"/>
      <c r="C32" s="7"/>
      <c r="D32" s="5" t="s">
        <v>2</v>
      </c>
      <c r="E32" s="9">
        <f t="shared" ref="E32:E34" si="18">E26/H26</f>
        <v>0.54794520547945214</v>
      </c>
      <c r="F32" s="10">
        <f t="shared" ref="F32:F34" si="19">F26/H26</f>
        <v>0.20091324200913244</v>
      </c>
      <c r="G32" s="11">
        <f t="shared" ref="G32:G34" si="20">G26/H26</f>
        <v>0.25114155251141557</v>
      </c>
      <c r="H32" s="7">
        <f t="shared" ref="H32:H34" si="21">SUM(E32:G32)</f>
        <v>1</v>
      </c>
      <c r="I32" s="7"/>
      <c r="J32" s="7">
        <v>7</v>
      </c>
      <c r="K32" s="7"/>
      <c r="L32" s="7"/>
      <c r="M32" s="7"/>
      <c r="N32" s="22">
        <f t="shared" si="14"/>
        <v>0.24073397792768172</v>
      </c>
      <c r="O32" s="16">
        <f t="shared" si="16"/>
        <v>1.0382963728539716</v>
      </c>
      <c r="P32">
        <f t="shared" si="6"/>
        <v>1.9727631084225459E-2</v>
      </c>
      <c r="Q32">
        <f t="shared" si="7"/>
        <v>0.24919112948495317</v>
      </c>
      <c r="R32">
        <f t="shared" si="8"/>
        <v>0.36340373049889002</v>
      </c>
      <c r="S32">
        <f t="shared" si="9"/>
        <v>1.1421260101393686E-2</v>
      </c>
      <c r="W32" s="22">
        <f t="shared" si="15"/>
        <v>0.34411995416289881</v>
      </c>
      <c r="X32" s="17">
        <f t="shared" si="17"/>
        <v>0.86347566974449819</v>
      </c>
      <c r="Y32">
        <f t="shared" si="10"/>
        <v>0.7339543192828234</v>
      </c>
      <c r="Z32">
        <f t="shared" si="11"/>
        <v>7.5985858937515832E-2</v>
      </c>
      <c r="AA32">
        <f t="shared" si="12"/>
        <v>1.0361708036933979E-4</v>
      </c>
      <c r="AB32">
        <f t="shared" si="13"/>
        <v>0.65624150900581868</v>
      </c>
      <c r="AC32" s="7">
        <v>1</v>
      </c>
      <c r="AD32" s="7">
        <v>1</v>
      </c>
      <c r="AE32" s="7"/>
      <c r="AF32" s="11">
        <v>0.10048697085813933</v>
      </c>
      <c r="AG32" s="11">
        <v>0.14364225649965962</v>
      </c>
      <c r="AH32" s="11">
        <v>0.17328991606002953</v>
      </c>
      <c r="AJ32" t="e">
        <f>SUM(P32,Y32,#REF!)</f>
        <v>#REF!</v>
      </c>
      <c r="AK32" t="e">
        <f>SUM(Q32,Z32,#REF!)</f>
        <v>#REF!</v>
      </c>
      <c r="AL32" t="e">
        <f>SUM(R32,AA32,#REF!)</f>
        <v>#REF!</v>
      </c>
      <c r="AM32" t="e">
        <f>SUM(S32,AB32,#REF!)</f>
        <v>#REF!</v>
      </c>
    </row>
    <row r="33" spans="1:33" hidden="1" x14ac:dyDescent="0.25">
      <c r="A33" s="7"/>
      <c r="B33" s="7"/>
      <c r="C33" s="7"/>
      <c r="D33" s="7" t="s">
        <v>3</v>
      </c>
      <c r="E33" s="9">
        <f t="shared" si="18"/>
        <v>0.35030827127872527</v>
      </c>
      <c r="F33" s="10">
        <f t="shared" si="19"/>
        <v>1.2010569300984867E-4</v>
      </c>
      <c r="G33" s="11">
        <f t="shared" si="20"/>
        <v>0.64957162302826488</v>
      </c>
      <c r="H33" s="7">
        <f t="shared" si="21"/>
        <v>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33" hidden="1" x14ac:dyDescent="0.25">
      <c r="A34" s="7"/>
      <c r="B34" s="7"/>
      <c r="C34" s="7"/>
      <c r="D34" s="7" t="s">
        <v>4</v>
      </c>
      <c r="E34" s="9">
        <f t="shared" si="18"/>
        <v>1.0999999999999999E-2</v>
      </c>
      <c r="F34" s="10">
        <f t="shared" si="19"/>
        <v>0.76</v>
      </c>
      <c r="G34" s="11">
        <f t="shared" si="20"/>
        <v>0.22900000000000001</v>
      </c>
      <c r="H34" s="7">
        <f t="shared" si="21"/>
        <v>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33" hidden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3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33" x14ac:dyDescent="0.25">
      <c r="A37" s="7"/>
      <c r="B37" s="7"/>
      <c r="C37" s="7"/>
      <c r="F37" s="7"/>
      <c r="G37" s="7"/>
      <c r="H37" s="7"/>
      <c r="I37" s="7"/>
      <c r="J37" s="7"/>
      <c r="K37" s="7"/>
      <c r="L37" s="7"/>
      <c r="M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33" x14ac:dyDescent="0.25">
      <c r="A38" s="7"/>
      <c r="B38" s="7"/>
      <c r="C38" s="7"/>
      <c r="D38" s="47" t="s">
        <v>65</v>
      </c>
      <c r="E38" s="48"/>
      <c r="F38" s="48"/>
      <c r="G38" s="48"/>
      <c r="H38" s="48"/>
      <c r="I38" s="7"/>
    </row>
    <row r="39" spans="1:33" x14ac:dyDescent="0.25">
      <c r="D39" s="29"/>
      <c r="E39" s="27" t="s">
        <v>50</v>
      </c>
      <c r="F39" s="27" t="s">
        <v>51</v>
      </c>
      <c r="G39" s="27" t="s">
        <v>52</v>
      </c>
      <c r="H39" s="27" t="s">
        <v>48</v>
      </c>
      <c r="I39" s="7"/>
      <c r="J39" s="21"/>
    </row>
    <row r="40" spans="1:33" x14ac:dyDescent="0.25">
      <c r="D40" s="29" t="s">
        <v>53</v>
      </c>
      <c r="E40" s="15">
        <v>1.9E-2</v>
      </c>
      <c r="F40" s="15">
        <v>0.85</v>
      </c>
      <c r="G40" s="15">
        <v>0.12</v>
      </c>
      <c r="H40" s="23">
        <f>SUM(E40:G40)</f>
        <v>0.98899999999999999</v>
      </c>
      <c r="I40" s="7"/>
      <c r="J40" s="7"/>
    </row>
    <row r="41" spans="1:33" x14ac:dyDescent="0.25">
      <c r="D41" s="29" t="s">
        <v>54</v>
      </c>
      <c r="E41" s="15">
        <v>0.24</v>
      </c>
      <c r="F41" s="15">
        <v>8.7999999999999995E-2</v>
      </c>
      <c r="G41" s="15">
        <v>0.11</v>
      </c>
      <c r="H41" s="23">
        <f t="shared" ref="H41:H43" si="22">SUM(E41:G41)</f>
        <v>0.43799999999999994</v>
      </c>
      <c r="I41" s="7"/>
    </row>
    <row r="42" spans="1:33" x14ac:dyDescent="0.25">
      <c r="A42" s="1"/>
      <c r="B42" s="1"/>
      <c r="C42" s="1"/>
      <c r="D42" s="29" t="s">
        <v>55</v>
      </c>
      <c r="E42" s="15">
        <v>0.35</v>
      </c>
      <c r="F42" s="15">
        <v>1.2E-4</v>
      </c>
      <c r="G42" s="15">
        <v>0.64900000000000002</v>
      </c>
      <c r="H42" s="23">
        <f t="shared" si="22"/>
        <v>0.99912000000000001</v>
      </c>
      <c r="I42" s="7"/>
      <c r="J42" s="25"/>
      <c r="K42" t="s">
        <v>61</v>
      </c>
    </row>
    <row r="43" spans="1:33" x14ac:dyDescent="0.25">
      <c r="A43" s="1"/>
      <c r="B43" s="1"/>
      <c r="C43" s="1"/>
      <c r="D43" s="29" t="s">
        <v>56</v>
      </c>
      <c r="E43" s="15">
        <v>1.0999999999999999E-2</v>
      </c>
      <c r="F43" s="15">
        <v>0.76</v>
      </c>
      <c r="G43" s="15">
        <v>0.22900000000000001</v>
      </c>
      <c r="H43" s="23">
        <f t="shared" si="22"/>
        <v>1</v>
      </c>
      <c r="I43" s="7"/>
      <c r="J43" s="26"/>
      <c r="K43" t="s">
        <v>62</v>
      </c>
    </row>
    <row r="44" spans="1:33" x14ac:dyDescent="0.25">
      <c r="A44" s="1"/>
      <c r="B44" s="1"/>
      <c r="C44" s="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33" x14ac:dyDescent="0.25">
      <c r="A45" s="1"/>
      <c r="B45" s="1"/>
      <c r="C45" s="1"/>
      <c r="D45" s="7"/>
      <c r="E45" s="1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33" x14ac:dyDescent="0.25">
      <c r="A46" s="1"/>
      <c r="B46" s="1"/>
      <c r="C46" s="49" t="s">
        <v>58</v>
      </c>
      <c r="D46" s="50"/>
      <c r="E46" s="50"/>
      <c r="F46" s="50"/>
      <c r="G46" s="50"/>
      <c r="H46" s="50"/>
      <c r="I46" s="50"/>
      <c r="J46" s="50"/>
      <c r="L46" s="49" t="s">
        <v>59</v>
      </c>
      <c r="M46" s="51"/>
      <c r="N46" s="51"/>
      <c r="O46" s="51"/>
      <c r="P46" s="51"/>
      <c r="Q46" s="51"/>
      <c r="R46" s="51"/>
      <c r="S46" s="51"/>
      <c r="U46" s="49" t="s">
        <v>60</v>
      </c>
      <c r="V46" s="50"/>
      <c r="W46" s="50"/>
      <c r="X46" s="50"/>
      <c r="Y46" s="50"/>
      <c r="Z46" s="50"/>
      <c r="AA46" s="50"/>
      <c r="AB46" s="50"/>
      <c r="AD46" s="46" t="s">
        <v>57</v>
      </c>
      <c r="AE46" s="46"/>
      <c r="AF46" s="46"/>
      <c r="AG46" s="46"/>
    </row>
    <row r="47" spans="1:33" x14ac:dyDescent="0.25">
      <c r="A47" s="27" t="s">
        <v>0</v>
      </c>
      <c r="C47" s="23" t="s">
        <v>64</v>
      </c>
      <c r="D47" s="23" t="s">
        <v>63</v>
      </c>
      <c r="E47" s="23" t="s">
        <v>41</v>
      </c>
      <c r="F47" s="23" t="s">
        <v>49</v>
      </c>
      <c r="G47" s="37" t="s">
        <v>53</v>
      </c>
      <c r="H47" s="38" t="s">
        <v>54</v>
      </c>
      <c r="I47" s="38" t="s">
        <v>55</v>
      </c>
      <c r="J47" s="39" t="s">
        <v>56</v>
      </c>
      <c r="L47" s="23" t="s">
        <v>64</v>
      </c>
      <c r="M47" s="23" t="s">
        <v>63</v>
      </c>
      <c r="N47" s="22" t="s">
        <v>41</v>
      </c>
      <c r="O47" s="22" t="s">
        <v>49</v>
      </c>
      <c r="P47" s="37" t="s">
        <v>53</v>
      </c>
      <c r="Q47" s="38" t="s">
        <v>54</v>
      </c>
      <c r="R47" s="38" t="s">
        <v>55</v>
      </c>
      <c r="S47" s="39" t="s">
        <v>56</v>
      </c>
      <c r="U47" s="23" t="s">
        <v>64</v>
      </c>
      <c r="V47" s="23" t="s">
        <v>63</v>
      </c>
      <c r="W47" s="22" t="s">
        <v>41</v>
      </c>
      <c r="X47" s="22" t="s">
        <v>49</v>
      </c>
      <c r="Y47" s="37" t="s">
        <v>53</v>
      </c>
      <c r="Z47" s="38" t="s">
        <v>54</v>
      </c>
      <c r="AA47" s="38" t="s">
        <v>55</v>
      </c>
      <c r="AB47" s="39" t="s">
        <v>56</v>
      </c>
      <c r="AD47" t="s">
        <v>25</v>
      </c>
      <c r="AE47" t="s">
        <v>26</v>
      </c>
      <c r="AF47" t="s">
        <v>27</v>
      </c>
      <c r="AG47" t="s">
        <v>28</v>
      </c>
    </row>
    <row r="48" spans="1:33" x14ac:dyDescent="0.25">
      <c r="A48" s="28">
        <v>1</v>
      </c>
      <c r="B48" s="28"/>
      <c r="C48" s="11">
        <v>1</v>
      </c>
      <c r="D48" s="24">
        <v>9.7900051662822396E-2</v>
      </c>
      <c r="E48" s="24">
        <f t="shared" ref="E48:E54" si="23">D48/(D48+M48+V48)</f>
        <v>0.20243760507371009</v>
      </c>
      <c r="F48" s="24">
        <f t="shared" ref="F48:F54" si="24">1+(E48-$E$48)</f>
        <v>1</v>
      </c>
      <c r="G48" s="43">
        <f t="shared" ref="G48:G54" si="25">$H$40*$E$40*F48*C48/($E$40*F48*C48+$F$40*O48*L48+$G$40*X48*U48)</f>
        <v>2.1623705408515534E-2</v>
      </c>
      <c r="H48" s="44">
        <f t="shared" ref="H48:H54" si="26">$H$41*$E$41*F48*C48/($E$41*F48*C48+$F$41*O48*L48+$G$41*X48*U48)</f>
        <v>0.32048780487804873</v>
      </c>
      <c r="I48" s="44">
        <f t="shared" ref="I48:I54" si="27">$H$42*$E$42*F48*C48/($E$42*F48*C48+$F$42*O48*L48+$G$42*X48*U48)</f>
        <v>0.99877756197875023</v>
      </c>
      <c r="J48" s="45">
        <f t="shared" ref="J48:J54" si="28">$H$43*$E$43*F48*C48/($E$43*F48*C48+$F$43*O48*L48+$G$43*X48*U48)</f>
        <v>1.4267185473411154E-2</v>
      </c>
      <c r="L48" s="11">
        <v>1</v>
      </c>
      <c r="M48" s="24">
        <v>0.23244248645832558</v>
      </c>
      <c r="N48" s="24">
        <f t="shared" ref="N48:N54" si="29">M48/(D48+M48+V48)</f>
        <v>0.48064428441840062</v>
      </c>
      <c r="O48" s="24">
        <f t="shared" ref="O48:O53" si="30">1+(N48-$N$48)</f>
        <v>1</v>
      </c>
      <c r="P48" s="43">
        <f t="shared" ref="P48:P54" si="31">$H$40*$F$40*O48*L48/($E$40*F48*C48+$F$40*O48*L48+$G$40*X48*U48)</f>
        <v>0.96737629459148444</v>
      </c>
      <c r="Q48" s="44">
        <f t="shared" ref="Q48:Q54" si="32">$H$41*$F$41*O48*L48/($E$41*F48*C48+$F$41*O48*L48+$G$41*X48*U48)</f>
        <v>0.11751219512195121</v>
      </c>
      <c r="R48" s="44">
        <f t="shared" ref="R48:R54" si="33">$H$42*$F$42*O48*L48/($E$42*F48*C48+$F$42*O48*L48+$G$42*X48*U48)</f>
        <v>3.4243802124985721E-4</v>
      </c>
      <c r="S48" s="45">
        <f t="shared" ref="S48:S54" si="34">$H$43*$F$43*O48*L48/($E$43*F48*C48+$F$43*O48*L48+$G$43*X48*U48)</f>
        <v>0.98573281452658879</v>
      </c>
      <c r="U48" s="10">
        <v>0</v>
      </c>
      <c r="V48" s="10">
        <f>V52</f>
        <v>0.15326351732085225</v>
      </c>
      <c r="W48" s="10">
        <f t="shared" ref="W48:W54" si="35">V48/(D48+M48+V48)</f>
        <v>0.31691811050788926</v>
      </c>
      <c r="X48" s="10">
        <f t="shared" ref="X48:X54" si="36">1+(W48-$W$48)</f>
        <v>1</v>
      </c>
      <c r="Y48" s="40">
        <f t="shared" ref="Y48:Y54" si="37">$H$40*$G$40*X48*U48/($E$40*F48*C48+$F$40*O48*L48+$G$40*X48*U48)</f>
        <v>0</v>
      </c>
      <c r="Z48" s="41">
        <f t="shared" ref="Z48:Z54" si="38">$H$41*$G$41*X48*U48/($E$41*F48*C48+$F$41*O48*L48+$G$41*X48*U48)</f>
        <v>0</v>
      </c>
      <c r="AA48" s="41">
        <f t="shared" ref="AA48:AA54" si="39">$H$42*$G$42*X48*U48/($E$42*F48*C48+$F$42*O48*L48+$G$42*X48*U48)</f>
        <v>0</v>
      </c>
      <c r="AB48" s="42">
        <f t="shared" ref="AB48:AB54" si="40">$H$43*$G$43*X48*U48/($E$43*F48*C48+$F$43*O48*L48+$G$43*X48*U48)</f>
        <v>0</v>
      </c>
      <c r="AD48">
        <f t="shared" ref="AD48:AD54" si="41">SUM(G48,P48,Y48)</f>
        <v>0.98899999999999999</v>
      </c>
      <c r="AE48">
        <f t="shared" ref="AE48:AE54" si="42">SUM(H48,Q48,Z48)</f>
        <v>0.43799999999999994</v>
      </c>
      <c r="AF48">
        <f t="shared" ref="AF48:AF54" si="43">SUM(I48,R48,AA48)</f>
        <v>0.99912000000000012</v>
      </c>
      <c r="AG48">
        <f t="shared" ref="AG48:AG54" si="44">SUM(J48,S48,AB48)</f>
        <v>0.99999999999999989</v>
      </c>
    </row>
    <row r="49" spans="1:33" x14ac:dyDescent="0.25">
      <c r="A49" s="28">
        <v>2</v>
      </c>
      <c r="B49" s="28"/>
      <c r="C49" s="11">
        <v>1</v>
      </c>
      <c r="D49" s="11">
        <v>9.821055558345769E-2</v>
      </c>
      <c r="E49" s="11">
        <f t="shared" si="23"/>
        <v>0.20294935910606243</v>
      </c>
      <c r="F49" s="11">
        <f t="shared" si="24"/>
        <v>1.0005117540323523</v>
      </c>
      <c r="G49" s="32">
        <f t="shared" si="25"/>
        <v>0.98899999999999988</v>
      </c>
      <c r="H49" s="11">
        <f t="shared" si="26"/>
        <v>0.43799999999999994</v>
      </c>
      <c r="I49" s="11">
        <f t="shared" si="27"/>
        <v>0.99912000000000001</v>
      </c>
      <c r="J49" s="33">
        <f t="shared" si="28"/>
        <v>1</v>
      </c>
      <c r="L49" s="10">
        <v>0</v>
      </c>
      <c r="M49" s="10">
        <f>M48</f>
        <v>0.23244248645832558</v>
      </c>
      <c r="N49" s="10">
        <f t="shared" si="29"/>
        <v>0.48033588014527673</v>
      </c>
      <c r="O49" s="10">
        <f t="shared" si="30"/>
        <v>0.99969159572687616</v>
      </c>
      <c r="P49" s="30">
        <f t="shared" si="31"/>
        <v>0</v>
      </c>
      <c r="Q49" s="10">
        <f t="shared" si="32"/>
        <v>0</v>
      </c>
      <c r="R49" s="10">
        <f t="shared" si="33"/>
        <v>0</v>
      </c>
      <c r="S49" s="31">
        <f t="shared" si="34"/>
        <v>0</v>
      </c>
      <c r="U49" s="10">
        <v>0</v>
      </c>
      <c r="V49" s="10">
        <f>V52</f>
        <v>0.15326351732085225</v>
      </c>
      <c r="W49" s="10">
        <f t="shared" si="35"/>
        <v>0.3167147607486609</v>
      </c>
      <c r="X49" s="10">
        <f t="shared" si="36"/>
        <v>0.99979665024077158</v>
      </c>
      <c r="Y49" s="30">
        <f t="shared" si="37"/>
        <v>0</v>
      </c>
      <c r="Z49" s="10">
        <f t="shared" si="38"/>
        <v>0</v>
      </c>
      <c r="AA49" s="10">
        <f t="shared" si="39"/>
        <v>0</v>
      </c>
      <c r="AB49" s="31">
        <f t="shared" si="40"/>
        <v>0</v>
      </c>
      <c r="AD49">
        <f t="shared" si="41"/>
        <v>0.98899999999999988</v>
      </c>
      <c r="AE49">
        <f t="shared" si="42"/>
        <v>0.43799999999999994</v>
      </c>
      <c r="AF49">
        <f t="shared" si="43"/>
        <v>0.99912000000000001</v>
      </c>
      <c r="AG49">
        <f t="shared" si="44"/>
        <v>1</v>
      </c>
    </row>
    <row r="50" spans="1:33" x14ac:dyDescent="0.25">
      <c r="A50" s="28">
        <v>3</v>
      </c>
      <c r="B50" s="28"/>
      <c r="C50" s="11">
        <v>1</v>
      </c>
      <c r="D50" s="11">
        <v>9.8713747146134054E-2</v>
      </c>
      <c r="E50" s="11">
        <f t="shared" si="23"/>
        <v>0.20377729635832664</v>
      </c>
      <c r="F50" s="11">
        <f t="shared" si="24"/>
        <v>1.0013396912846166</v>
      </c>
      <c r="G50" s="32">
        <f t="shared" si="25"/>
        <v>0.98899999999999999</v>
      </c>
      <c r="H50" s="11">
        <f t="shared" si="26"/>
        <v>0.43799999999999994</v>
      </c>
      <c r="I50" s="11">
        <f t="shared" si="27"/>
        <v>0.99912000000000023</v>
      </c>
      <c r="J50" s="33">
        <f t="shared" si="28"/>
        <v>1</v>
      </c>
      <c r="L50" s="10">
        <v>0</v>
      </c>
      <c r="M50" s="10">
        <f>M48</f>
        <v>0.23244248645832558</v>
      </c>
      <c r="N50" s="10">
        <f t="shared" si="29"/>
        <v>0.47983693070797956</v>
      </c>
      <c r="O50" s="10">
        <f t="shared" si="30"/>
        <v>0.99919264628957893</v>
      </c>
      <c r="P50" s="30">
        <f t="shared" si="31"/>
        <v>0</v>
      </c>
      <c r="Q50" s="10">
        <f t="shared" si="32"/>
        <v>0</v>
      </c>
      <c r="R50" s="10">
        <f t="shared" si="33"/>
        <v>0</v>
      </c>
      <c r="S50" s="31">
        <f t="shared" si="34"/>
        <v>0</v>
      </c>
      <c r="U50" s="10">
        <v>0</v>
      </c>
      <c r="V50" s="10">
        <f>V52</f>
        <v>0.15326351732085225</v>
      </c>
      <c r="W50" s="10">
        <f t="shared" si="35"/>
        <v>0.31638577293369385</v>
      </c>
      <c r="X50" s="10">
        <f t="shared" si="36"/>
        <v>0.99946766242580454</v>
      </c>
      <c r="Y50" s="30">
        <f t="shared" si="37"/>
        <v>0</v>
      </c>
      <c r="Z50" s="10">
        <f t="shared" si="38"/>
        <v>0</v>
      </c>
      <c r="AA50" s="10">
        <f t="shared" si="39"/>
        <v>0</v>
      </c>
      <c r="AB50" s="31">
        <f t="shared" si="40"/>
        <v>0</v>
      </c>
      <c r="AD50">
        <f t="shared" si="41"/>
        <v>0.98899999999999999</v>
      </c>
      <c r="AE50">
        <f t="shared" si="42"/>
        <v>0.43799999999999994</v>
      </c>
      <c r="AF50">
        <f t="shared" si="43"/>
        <v>0.99912000000000023</v>
      </c>
      <c r="AG50">
        <f t="shared" si="44"/>
        <v>1</v>
      </c>
    </row>
    <row r="51" spans="1:33" x14ac:dyDescent="0.25">
      <c r="A51" s="28">
        <v>4</v>
      </c>
      <c r="B51" s="28"/>
      <c r="C51" s="11">
        <v>1</v>
      </c>
      <c r="D51" s="11">
        <v>9.9073890306023107E-2</v>
      </c>
      <c r="E51" s="11">
        <f t="shared" si="23"/>
        <v>0.23545756199080431</v>
      </c>
      <c r="F51" s="11">
        <f t="shared" si="24"/>
        <v>1.0330199569170941</v>
      </c>
      <c r="G51" s="32">
        <f t="shared" si="25"/>
        <v>2.4223967771213186E-2</v>
      </c>
      <c r="H51" s="11">
        <f t="shared" si="26"/>
        <v>0.33021017200432151</v>
      </c>
      <c r="I51" s="11">
        <f t="shared" si="27"/>
        <v>0.99881513033377534</v>
      </c>
      <c r="J51" s="33">
        <f t="shared" si="28"/>
        <v>1.5997763687177296E-2</v>
      </c>
      <c r="L51" s="11">
        <v>1</v>
      </c>
      <c r="M51" s="11">
        <v>0.16843434193321052</v>
      </c>
      <c r="N51" s="11">
        <f t="shared" si="29"/>
        <v>0.4002985992032676</v>
      </c>
      <c r="O51" s="11">
        <f t="shared" si="30"/>
        <v>0.91965431478486703</v>
      </c>
      <c r="P51" s="32">
        <f t="shared" si="31"/>
        <v>0.96477603222878694</v>
      </c>
      <c r="Q51" s="11">
        <f t="shared" si="32"/>
        <v>0.10778982799567845</v>
      </c>
      <c r="R51" s="11">
        <f t="shared" si="33"/>
        <v>3.0486966622468597E-4</v>
      </c>
      <c r="S51" s="33">
        <f t="shared" si="34"/>
        <v>0.9840022363128228</v>
      </c>
      <c r="U51" s="10">
        <v>0</v>
      </c>
      <c r="V51" s="10">
        <f>V52</f>
        <v>0.15326351732085225</v>
      </c>
      <c r="W51" s="10">
        <f t="shared" si="35"/>
        <v>0.36424383880592803</v>
      </c>
      <c r="X51" s="10">
        <f t="shared" si="36"/>
        <v>1.0473257282980388</v>
      </c>
      <c r="Y51" s="30">
        <f t="shared" si="37"/>
        <v>0</v>
      </c>
      <c r="Z51" s="10">
        <f t="shared" si="38"/>
        <v>0</v>
      </c>
      <c r="AA51" s="10">
        <f t="shared" si="39"/>
        <v>0</v>
      </c>
      <c r="AB51" s="31">
        <f t="shared" si="40"/>
        <v>0</v>
      </c>
      <c r="AD51">
        <f t="shared" si="41"/>
        <v>0.9890000000000001</v>
      </c>
      <c r="AE51">
        <f t="shared" si="42"/>
        <v>0.43799999999999994</v>
      </c>
      <c r="AF51">
        <f t="shared" si="43"/>
        <v>0.99912000000000001</v>
      </c>
      <c r="AG51">
        <f t="shared" si="44"/>
        <v>1</v>
      </c>
    </row>
    <row r="52" spans="1:33" x14ac:dyDescent="0.25">
      <c r="A52" s="28">
        <v>5</v>
      </c>
      <c r="B52" s="28"/>
      <c r="C52" s="11">
        <v>1</v>
      </c>
      <c r="D52" s="11">
        <v>9.9453561824904127E-2</v>
      </c>
      <c r="E52" s="11">
        <f t="shared" si="23"/>
        <v>0.2417973139500933</v>
      </c>
      <c r="F52" s="11">
        <f t="shared" si="24"/>
        <v>1.0393597088763833</v>
      </c>
      <c r="G52" s="32">
        <f t="shared" si="25"/>
        <v>2.1330302447193909E-2</v>
      </c>
      <c r="H52" s="11">
        <f t="shared" si="26"/>
        <v>0.24540764407139698</v>
      </c>
      <c r="I52" s="11">
        <f t="shared" si="27"/>
        <v>0.34646608043997512</v>
      </c>
      <c r="J52" s="33">
        <f t="shared" si="28"/>
        <v>1.2150567323832904E-2</v>
      </c>
      <c r="L52" s="11">
        <v>1</v>
      </c>
      <c r="M52" s="11">
        <v>0.1585925429513329</v>
      </c>
      <c r="N52" s="11">
        <f>M52/(D52+M52+V52)</f>
        <v>0.38557946235913071</v>
      </c>
      <c r="O52" s="11">
        <f t="shared" si="30"/>
        <v>0.90493517794073008</v>
      </c>
      <c r="P52" s="32">
        <f t="shared" si="31"/>
        <v>0.83083337114960243</v>
      </c>
      <c r="Q52" s="11">
        <f t="shared" si="32"/>
        <v>7.8344968533698059E-2</v>
      </c>
      <c r="R52" s="11">
        <f t="shared" si="33"/>
        <v>1.0342499735198556E-4</v>
      </c>
      <c r="S52" s="33">
        <f t="shared" si="34"/>
        <v>0.73091867295542556</v>
      </c>
      <c r="U52" s="11">
        <v>1</v>
      </c>
      <c r="V52" s="24">
        <v>0.15326351732085225</v>
      </c>
      <c r="W52" s="24">
        <f t="shared" si="35"/>
        <v>0.37262322369077605</v>
      </c>
      <c r="X52" s="24">
        <f t="shared" si="36"/>
        <v>1.0557051131828867</v>
      </c>
      <c r="Y52" s="32">
        <f t="shared" si="37"/>
        <v>0.13683632640320387</v>
      </c>
      <c r="Z52" s="11">
        <f t="shared" si="38"/>
        <v>0.11424738739490488</v>
      </c>
      <c r="AA52" s="11">
        <f t="shared" si="39"/>
        <v>0.65255049456267289</v>
      </c>
      <c r="AB52" s="33">
        <f t="shared" si="40"/>
        <v>0.25693075972074148</v>
      </c>
      <c r="AD52">
        <f t="shared" si="41"/>
        <v>0.98900000000000021</v>
      </c>
      <c r="AE52">
        <f t="shared" si="42"/>
        <v>0.43799999999999989</v>
      </c>
      <c r="AF52">
        <f t="shared" si="43"/>
        <v>0.99912000000000001</v>
      </c>
      <c r="AG52">
        <f t="shared" si="44"/>
        <v>1</v>
      </c>
    </row>
    <row r="53" spans="1:33" x14ac:dyDescent="0.25">
      <c r="A53" s="28">
        <v>6</v>
      </c>
      <c r="B53" s="28"/>
      <c r="C53" s="11">
        <v>1</v>
      </c>
      <c r="D53" s="11">
        <v>0.10005928190870986</v>
      </c>
      <c r="E53" s="11">
        <f t="shared" si="23"/>
        <v>0.24326377014079165</v>
      </c>
      <c r="F53" s="11">
        <f t="shared" si="24"/>
        <v>1.0408261650670816</v>
      </c>
      <c r="G53" s="32">
        <f t="shared" si="25"/>
        <v>2.1726205146314136E-2</v>
      </c>
      <c r="H53" s="11">
        <f t="shared" si="26"/>
        <v>0.24539518832357951</v>
      </c>
      <c r="I53" s="11">
        <f t="shared" si="27"/>
        <v>0.34266496579544758</v>
      </c>
      <c r="J53" s="33">
        <f t="shared" si="28"/>
        <v>1.2317280515526096E-2</v>
      </c>
      <c r="L53" s="11">
        <v>1</v>
      </c>
      <c r="M53" s="11">
        <v>0.14999355282099144</v>
      </c>
      <c r="N53" s="11">
        <f t="shared" si="29"/>
        <v>0.36466379190424897</v>
      </c>
      <c r="O53" s="11">
        <f t="shared" si="30"/>
        <v>0.88401950748584834</v>
      </c>
      <c r="P53" s="32">
        <f t="shared" si="31"/>
        <v>0.82552997674545847</v>
      </c>
      <c r="Q53" s="11">
        <f t="shared" si="32"/>
        <v>7.6422478886583628E-2</v>
      </c>
      <c r="R53" s="11">
        <f t="shared" si="33"/>
        <v>9.9785296761483925E-5</v>
      </c>
      <c r="S53" s="33">
        <f t="shared" si="34"/>
        <v>0.72280206833149896</v>
      </c>
      <c r="U53" s="11">
        <v>1</v>
      </c>
      <c r="V53" s="11">
        <v>0.1612672802664587</v>
      </c>
      <c r="W53" s="11">
        <f t="shared" si="35"/>
        <v>0.39207243795495939</v>
      </c>
      <c r="X53" s="11">
        <f t="shared" si="36"/>
        <v>1.0751543274470701</v>
      </c>
      <c r="Y53" s="32">
        <f t="shared" si="37"/>
        <v>0.14174381810822742</v>
      </c>
      <c r="Z53" s="11">
        <f t="shared" si="38"/>
        <v>0.11618233278983676</v>
      </c>
      <c r="AA53" s="11">
        <f t="shared" si="39"/>
        <v>0.65635524890779096</v>
      </c>
      <c r="AB53" s="33">
        <f t="shared" si="40"/>
        <v>0.26488065115297493</v>
      </c>
      <c r="AD53">
        <f t="shared" si="41"/>
        <v>0.9890000000000001</v>
      </c>
      <c r="AE53">
        <f t="shared" si="42"/>
        <v>0.43799999999999989</v>
      </c>
      <c r="AF53">
        <f t="shared" si="43"/>
        <v>0.99912000000000001</v>
      </c>
      <c r="AG53">
        <f t="shared" si="44"/>
        <v>1</v>
      </c>
    </row>
    <row r="54" spans="1:33" x14ac:dyDescent="0.25">
      <c r="A54" s="28">
        <v>7</v>
      </c>
      <c r="B54" s="28"/>
      <c r="C54" s="11">
        <v>1</v>
      </c>
      <c r="D54" s="11">
        <v>0.10048697085813933</v>
      </c>
      <c r="E54" s="11">
        <f t="shared" si="23"/>
        <v>0.24073397792768172</v>
      </c>
      <c r="F54" s="11">
        <f t="shared" si="24"/>
        <v>1.0382963728539716</v>
      </c>
      <c r="G54" s="34">
        <f t="shared" si="25"/>
        <v>2.2034221882683024E-2</v>
      </c>
      <c r="H54" s="35">
        <f t="shared" si="26"/>
        <v>0.2447311755094764</v>
      </c>
      <c r="I54" s="35">
        <f t="shared" si="27"/>
        <v>0.33735793284521026</v>
      </c>
      <c r="J54" s="36">
        <f t="shared" si="28"/>
        <v>1.2425799354589002E-2</v>
      </c>
      <c r="L54" s="11">
        <v>1</v>
      </c>
      <c r="M54" s="11">
        <v>0.14364225649965962</v>
      </c>
      <c r="N54" s="11">
        <f t="shared" si="29"/>
        <v>0.34411995416289881</v>
      </c>
      <c r="O54" s="11">
        <f>1+(N54-$N$48)</f>
        <v>0.86347566974449819</v>
      </c>
      <c r="P54" s="34">
        <f t="shared" si="31"/>
        <v>0.8197696040536161</v>
      </c>
      <c r="Q54" s="35">
        <f t="shared" si="32"/>
        <v>7.4625885031747843E-2</v>
      </c>
      <c r="R54" s="35">
        <f t="shared" si="33"/>
        <v>9.6190658232561121E-5</v>
      </c>
      <c r="S54" s="36">
        <f t="shared" si="34"/>
        <v>0.71396021513107633</v>
      </c>
      <c r="U54" s="11">
        <v>1</v>
      </c>
      <c r="V54" s="11">
        <v>0.17328991606002953</v>
      </c>
      <c r="W54" s="11">
        <f t="shared" si="35"/>
        <v>0.41514606790941944</v>
      </c>
      <c r="X54" s="11">
        <f t="shared" si="36"/>
        <v>1.0982279574015301</v>
      </c>
      <c r="Y54" s="34">
        <f t="shared" si="37"/>
        <v>0.14719617406370097</v>
      </c>
      <c r="Z54" s="35">
        <f t="shared" si="38"/>
        <v>0.11864293945877571</v>
      </c>
      <c r="AA54" s="35">
        <f t="shared" si="39"/>
        <v>0.66166587649655728</v>
      </c>
      <c r="AB54" s="36">
        <f t="shared" si="40"/>
        <v>0.27361398551433469</v>
      </c>
      <c r="AD54">
        <f t="shared" si="41"/>
        <v>0.9890000000000001</v>
      </c>
      <c r="AE54">
        <f t="shared" si="42"/>
        <v>0.43799999999999994</v>
      </c>
      <c r="AF54">
        <f t="shared" si="43"/>
        <v>0.99912000000000012</v>
      </c>
      <c r="AG54">
        <f t="shared" si="44"/>
        <v>1</v>
      </c>
    </row>
    <row r="55" spans="1:33" x14ac:dyDescent="0.25">
      <c r="A55" s="1"/>
      <c r="B55" s="1"/>
      <c r="C55" s="1"/>
      <c r="D55" s="1"/>
      <c r="E55" s="1"/>
      <c r="F55" s="1"/>
      <c r="G55" s="1"/>
      <c r="H55" s="1"/>
      <c r="I55" s="1"/>
      <c r="M55" s="7"/>
      <c r="V55" s="7"/>
    </row>
    <row r="56" spans="1:33" x14ac:dyDescent="0.25">
      <c r="M56" s="7"/>
      <c r="V56" s="7"/>
    </row>
    <row r="71" spans="10:28" x14ac:dyDescent="0.25">
      <c r="J71" s="7"/>
      <c r="K71" s="7"/>
      <c r="L71" s="7"/>
      <c r="M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0:28" x14ac:dyDescent="0.25">
      <c r="J72" s="7"/>
      <c r="K72" s="7"/>
      <c r="L72" s="7"/>
      <c r="M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</sheetData>
  <mergeCells count="5">
    <mergeCell ref="AD46:AG46"/>
    <mergeCell ref="D38:H38"/>
    <mergeCell ref="U46:AB46"/>
    <mergeCell ref="L46:S46"/>
    <mergeCell ref="C46:J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Галеев Айрат Алмазович</dc:creator>
  <cp:lastModifiedBy>Айрат Галеев</cp:lastModifiedBy>
  <cp:lastPrinted>2025-07-01T09:03:07Z</cp:lastPrinted>
  <dcterms:created xsi:type="dcterms:W3CDTF">2025-05-31T04:43:05Z</dcterms:created>
  <dcterms:modified xsi:type="dcterms:W3CDTF">2025-07-27T12:18:59Z</dcterms:modified>
</cp:coreProperties>
</file>