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инал" sheetId="1" r:id="rId4"/>
    <sheet state="visible" name="Статистика" sheetId="2" r:id="rId5"/>
    <sheet state="visible" name="Все игры" sheetId="3" r:id="rId6"/>
  </sheets>
  <definedNames/>
  <calcPr/>
</workbook>
</file>

<file path=xl/sharedStrings.xml><?xml version="1.0" encoding="utf-8"?>
<sst xmlns="http://schemas.openxmlformats.org/spreadsheetml/2006/main" count="900" uniqueCount="104">
  <si>
    <t>Финал. Лига "7+3" 2 сезон</t>
  </si>
  <si>
    <t>Место</t>
  </si>
  <si>
    <t>Игровой ник</t>
  </si>
  <si>
    <t>Сумма баллов</t>
  </si>
  <si>
    <t>Количество побед</t>
  </si>
  <si>
    <t>Баллы за победу</t>
  </si>
  <si>
    <t>Доп. Баллы</t>
  </si>
  <si>
    <t>Игра 1</t>
  </si>
  <si>
    <t>Игра 2</t>
  </si>
  <si>
    <t>Игра 3</t>
  </si>
  <si>
    <t>Игра 4</t>
  </si>
  <si>
    <t>Игра 5</t>
  </si>
  <si>
    <t>Игра 6</t>
  </si>
  <si>
    <t>Игра 7</t>
  </si>
  <si>
    <t>Игра 8</t>
  </si>
  <si>
    <t>Игра 9</t>
  </si>
  <si>
    <t>Игра 10</t>
  </si>
  <si>
    <t>Игра 11</t>
  </si>
  <si>
    <t>Игра 12</t>
  </si>
  <si>
    <t>Игра 13</t>
  </si>
  <si>
    <t>Игра 14</t>
  </si>
  <si>
    <t>Игра 15</t>
  </si>
  <si>
    <t>Игра 16</t>
  </si>
  <si>
    <t>Игра 17</t>
  </si>
  <si>
    <t>Игра 18</t>
  </si>
  <si>
    <t>Роль</t>
  </si>
  <si>
    <t>Баллы от ведущих</t>
  </si>
  <si>
    <t>Инфо</t>
  </si>
  <si>
    <t>ЛХ</t>
  </si>
  <si>
    <t>Ci</t>
  </si>
  <si>
    <t>Доп</t>
  </si>
  <si>
    <t>Бестия</t>
  </si>
  <si>
    <t>Мафия</t>
  </si>
  <si>
    <t>У/Победа</t>
  </si>
  <si>
    <t>Мирный</t>
  </si>
  <si>
    <t>ПУ</t>
  </si>
  <si>
    <t>У/Проигрыш</t>
  </si>
  <si>
    <t>Левша</t>
  </si>
  <si>
    <t>Шериф</t>
  </si>
  <si>
    <t>Дон</t>
  </si>
  <si>
    <t>Флэш</t>
  </si>
  <si>
    <t xml:space="preserve">Есаул </t>
  </si>
  <si>
    <t>Cherry pick</t>
  </si>
  <si>
    <t>Тихий Закат</t>
  </si>
  <si>
    <t>Правда</t>
  </si>
  <si>
    <t>SOVEST</t>
  </si>
  <si>
    <t xml:space="preserve">Скарлетт </t>
  </si>
  <si>
    <t>Шоу Бой</t>
  </si>
  <si>
    <t>Штраф</t>
  </si>
  <si>
    <t>Время игры:</t>
  </si>
  <si>
    <t>Время игры: 56.07</t>
  </si>
  <si>
    <t>Победа мафии 1в1</t>
  </si>
  <si>
    <t>Победа мафии 2в2</t>
  </si>
  <si>
    <t>Сухая победа города</t>
  </si>
  <si>
    <t>Победа города в угадайке</t>
  </si>
  <si>
    <t>Победа мафии 3в3</t>
  </si>
  <si>
    <t>Победа города в угадайке при четверых</t>
  </si>
  <si>
    <t>Победа города на круг при пятерых</t>
  </si>
  <si>
    <t>У/Победа - победа игрока в угадайке</t>
  </si>
  <si>
    <t>У/Проигрыш - проигрыш игрока в угадайке</t>
  </si>
  <si>
    <t>Игра</t>
  </si>
  <si>
    <t>Игровой Ник</t>
  </si>
  <si>
    <t>Вид штрафа</t>
  </si>
  <si>
    <t>Удаление</t>
  </si>
  <si>
    <t>Желтая карточка</t>
  </si>
  <si>
    <t>СПИСОК УЧАСТНИКОВ</t>
  </si>
  <si>
    <t>Количество игр</t>
  </si>
  <si>
    <t>WINRATE ( % побед)</t>
  </si>
  <si>
    <t>Допы (без Ci и ЛХ)</t>
  </si>
  <si>
    <t>Средний доп (без Ci и ЛХ)</t>
  </si>
  <si>
    <t>Игрок</t>
  </si>
  <si>
    <t>ЛХ полный</t>
  </si>
  <si>
    <t>ЛХ двойка</t>
  </si>
  <si>
    <t>Killrate</t>
  </si>
  <si>
    <t>Победил в угадайке</t>
  </si>
  <si>
    <t>Проиграл в угадайке</t>
  </si>
  <si>
    <t>Все красные (М+Ш) игр</t>
  </si>
  <si>
    <t>Все черные (Д+М) игр</t>
  </si>
  <si>
    <t>Мафия Побед</t>
  </si>
  <si>
    <t>Мафия Проигрышей</t>
  </si>
  <si>
    <t>Шериф Побед</t>
  </si>
  <si>
    <t>Шериф Проигрышей</t>
  </si>
  <si>
    <t>Дон Побед</t>
  </si>
  <si>
    <t>Дон Проигрышей</t>
  </si>
  <si>
    <t>Мирный Побед</t>
  </si>
  <si>
    <t>Мирный Проигрышей</t>
  </si>
  <si>
    <t>WINRATE общий</t>
  </si>
  <si>
    <t>Все красные (М+Ш) % побед</t>
  </si>
  <si>
    <t>Все черные (Д+М) % побед</t>
  </si>
  <si>
    <t>Мафия: % Побед</t>
  </si>
  <si>
    <t>Шериф: % Побед</t>
  </si>
  <si>
    <t>Дон: % Побед</t>
  </si>
  <si>
    <t>Мирный: % Побед</t>
  </si>
  <si>
    <t>Всего: допы</t>
  </si>
  <si>
    <t>Мафия: допы</t>
  </si>
  <si>
    <t>Шериф: допы</t>
  </si>
  <si>
    <t>Дон: допы</t>
  </si>
  <si>
    <t>Мирный: допы</t>
  </si>
  <si>
    <t>Общий: ср.доп</t>
  </si>
  <si>
    <t>Мафия: ср. доп</t>
  </si>
  <si>
    <t>Шериф: ср.доп</t>
  </si>
  <si>
    <t>Дон: ср.доп</t>
  </si>
  <si>
    <t>Мирный: ср.доп</t>
  </si>
  <si>
    <t>Дон: 
ср.доп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</si>
</sst>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</font>
    <font>
      <b/>
      <sz val="21.0"/>
      <color rgb="FF1F1F1F"/>
      <name val="&quot;Times New Roman&quot;"/>
    </font>
    <font>
      <b/>
      <sz val="16.0"/>
      <color theme="1"/>
      <name val="&quot;Times New Roman&quot;"/>
    </font>
    <font/>
    <font>
      <sz val="14.0"/>
      <color theme="1"/>
      <name val="&quot;Times New Roman&quot;"/>
    </font>
    <font>
      <b/>
      <sz val="12.0"/>
      <color theme="1"/>
      <name val="&quot;Times New Roman&quot;"/>
    </font>
    <font>
      <sz val="11.0"/>
      <color theme="1"/>
      <name val="Arial"/>
    </font>
    <font>
      <sz val="16.0"/>
      <color theme="1"/>
      <name val="&quot;Times New Roman&quot;"/>
    </font>
    <font>
      <b/>
      <sz val="11.0"/>
      <color theme="1"/>
      <name val="&quot;Times New Roman&quot;"/>
    </font>
    <font>
      <b/>
      <sz val="11.0"/>
      <color rgb="FFFFFFFF"/>
      <name val="&quot;Times New Roman&quot;"/>
    </font>
    <font>
      <sz val="13.0"/>
      <color theme="1"/>
      <name val="&quot;Times New Roman&quot;"/>
    </font>
    <font>
      <b/>
      <sz val="14.0"/>
      <color theme="1"/>
      <name val="&quot;Times New Roman&quot;"/>
    </font>
    <font>
      <color theme="1"/>
      <name val="Arial"/>
      <scheme val="minor"/>
    </font>
    <font>
      <b/>
      <sz val="27.0"/>
      <color theme="1"/>
      <name val="&quot;Times New Roman&quot;"/>
    </font>
    <font>
      <b/>
      <sz val="19.0"/>
      <color theme="1"/>
      <name val="&quot;Times New Roman&quot;"/>
    </font>
    <font>
      <b/>
      <sz val="22.0"/>
      <color theme="1"/>
      <name val="&quot;Times New Roman&quot;"/>
    </font>
    <font>
      <b/>
      <sz val="12.0"/>
      <color theme="1"/>
      <name val="Calibri"/>
    </font>
    <font>
      <b/>
      <sz val="11.0"/>
      <color theme="1"/>
      <name val="Arial"/>
    </font>
    <font>
      <b/>
      <sz val="12.0"/>
      <color rgb="FFFFFFFF"/>
      <name val="Calibri"/>
    </font>
    <font>
      <sz val="11.0"/>
      <color theme="1"/>
      <name val="Calibri"/>
    </font>
    <font>
      <b/>
      <sz val="10.0"/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351C75"/>
        <bgColor rgb="FF351C75"/>
      </patternFill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EEF9F4"/>
        <bgColor rgb="FFEEF9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ADB9CA"/>
        <bgColor rgb="FFADB9CA"/>
      </patternFill>
    </fill>
    <fill>
      <patternFill patternType="solid">
        <fgColor rgb="FFEA4335"/>
        <bgColor rgb="FFEA4335"/>
      </patternFill>
    </fill>
    <fill>
      <patternFill patternType="solid">
        <fgColor rgb="FFF3F3F3"/>
        <bgColor rgb="FFF3F3F3"/>
      </patternFill>
    </fill>
  </fills>
  <borders count="28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vertical="bottom"/>
    </xf>
    <xf borderId="2" fillId="3" fontId="3" numFmtId="0" xfId="0" applyAlignment="1" applyBorder="1" applyFill="1" applyFont="1">
      <alignment horizontal="center" shrinkToFit="0" vertical="bottom" wrapText="1"/>
    </xf>
    <xf borderId="3" fillId="4" fontId="3" numFmtId="0" xfId="0" applyAlignment="1" applyBorder="1" applyFill="1" applyFont="1">
      <alignment horizontal="center" shrinkToFit="0" vertical="bottom" wrapText="1"/>
    </xf>
    <xf borderId="3" fillId="3" fontId="3" numFmtId="0" xfId="0" applyAlignment="1" applyBorder="1" applyFont="1">
      <alignment horizontal="center" shrinkToFit="0" vertical="bottom" wrapText="1"/>
    </xf>
    <xf borderId="4" fillId="3" fontId="3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1" fillId="0" fontId="4" numFmtId="0" xfId="0" applyBorder="1" applyFont="1"/>
    <xf borderId="5" fillId="0" fontId="4" numFmtId="0" xfId="0" applyBorder="1" applyFont="1"/>
    <xf borderId="1" fillId="3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6" fillId="0" fontId="4" numFmtId="0" xfId="0" applyBorder="1" applyFont="1"/>
    <xf borderId="7" fillId="0" fontId="4" numFmtId="0" xfId="0" applyBorder="1" applyFont="1"/>
    <xf borderId="8" fillId="0" fontId="5" numFmtId="0" xfId="0" applyAlignment="1" applyBorder="1" applyFont="1">
      <alignment horizontal="center" shrinkToFit="0" vertical="bottom" wrapText="1"/>
    </xf>
    <xf borderId="9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10" fillId="0" fontId="6" numFmtId="0" xfId="0" applyAlignment="1" applyBorder="1" applyFont="1">
      <alignment horizontal="center" vertical="bottom"/>
    </xf>
    <xf borderId="8" fillId="0" fontId="7" numFmtId="0" xfId="0" applyAlignment="1" applyBorder="1" applyFont="1">
      <alignment horizontal="center" readingOrder="0" vertical="bottom"/>
    </xf>
    <xf borderId="1" fillId="0" fontId="3" numFmtId="4" xfId="0" applyAlignment="1" applyBorder="1" applyFont="1" applyNumberFormat="1">
      <alignment horizontal="center" vertical="bottom"/>
    </xf>
    <xf borderId="11" fillId="0" fontId="8" numFmtId="3" xfId="0" applyAlignment="1" applyBorder="1" applyFont="1" applyNumberFormat="1">
      <alignment horizontal="center" vertical="bottom"/>
    </xf>
    <xf borderId="4" fillId="0" fontId="8" numFmtId="4" xfId="0" applyAlignment="1" applyBorder="1" applyFont="1" applyNumberFormat="1">
      <alignment horizontal="center" vertical="bottom"/>
    </xf>
    <xf borderId="3" fillId="0" fontId="8" numFmtId="4" xfId="0" applyAlignment="1" applyBorder="1" applyFont="1" applyNumberForma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5" fontId="1" numFmtId="4" xfId="0" applyAlignment="1" applyFill="1" applyFont="1" applyNumberFormat="1">
      <alignment readingOrder="0" vertical="bottom"/>
    </xf>
    <xf borderId="0" fillId="0" fontId="7" numFmtId="4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1" numFmtId="4" xfId="0" applyAlignment="1" applyFont="1" applyNumberFormat="1">
      <alignment vertical="bottom"/>
    </xf>
    <xf borderId="3" fillId="0" fontId="1" numFmtId="4" xfId="0" applyAlignment="1" applyBorder="1" applyFont="1" applyNumberFormat="1">
      <alignment vertical="bottom"/>
    </xf>
    <xf borderId="0" fillId="0" fontId="7" numFmtId="0" xfId="0" applyAlignment="1" applyFont="1">
      <alignment vertical="bottom"/>
    </xf>
    <xf borderId="0" fillId="0" fontId="7" numFmtId="4" xfId="0" applyAlignment="1" applyFont="1" applyNumberFormat="1">
      <alignment horizontal="right" vertical="bottom"/>
    </xf>
    <xf borderId="3" fillId="0" fontId="7" numFmtId="4" xfId="0" applyAlignment="1" applyBorder="1" applyFont="1" applyNumberFormat="1">
      <alignment horizontal="right" vertical="bottom"/>
    </xf>
    <xf borderId="0" fillId="0" fontId="1" numFmtId="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3" fillId="0" fontId="1" numFmtId="4" xfId="0" applyAlignment="1" applyBorder="1" applyFont="1" applyNumberFormat="1">
      <alignment readingOrder="0" vertical="bottom"/>
    </xf>
    <xf borderId="0" fillId="5" fontId="1" numFmtId="4" xfId="0" applyAlignment="1" applyFont="1" applyNumberFormat="1">
      <alignment vertical="bottom"/>
    </xf>
    <xf borderId="0" fillId="6" fontId="7" numFmtId="4" xfId="0" applyAlignment="1" applyFill="1" applyFont="1" applyNumberFormat="1">
      <alignment horizontal="right" readingOrder="0" vertical="bottom"/>
    </xf>
    <xf borderId="3" fillId="0" fontId="7" numFmtId="4" xfId="0" applyAlignment="1" applyBorder="1" applyFont="1" applyNumberFormat="1">
      <alignment horizontal="right" readingOrder="0" vertical="bottom"/>
    </xf>
    <xf borderId="0" fillId="5" fontId="7" numFmtId="4" xfId="0" applyAlignment="1" applyFont="1" applyNumberFormat="1">
      <alignment horizontal="right" vertical="bottom"/>
    </xf>
    <xf borderId="12" fillId="0" fontId="6" numFmtId="0" xfId="0" applyAlignment="1" applyBorder="1" applyFont="1">
      <alignment horizontal="center" vertical="bottom"/>
    </xf>
    <xf borderId="13" fillId="0" fontId="8" numFmtId="3" xfId="0" applyAlignment="1" applyBorder="1" applyFont="1" applyNumberFormat="1">
      <alignment horizontal="center" vertical="bottom"/>
    </xf>
    <xf borderId="5" fillId="0" fontId="8" numFmtId="4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1" numFmtId="4" xfId="0" applyAlignment="1" applyBorder="1" applyFont="1" applyNumberFormat="1">
      <alignment readingOrder="0" vertical="bottom"/>
    </xf>
    <xf borderId="1" fillId="5" fontId="7" numFmtId="4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4" xfId="0" applyAlignment="1" applyBorder="1" applyFont="1" applyNumberFormat="1">
      <alignment vertical="bottom"/>
    </xf>
    <xf borderId="5" fillId="0" fontId="1" numFmtId="4" xfId="0" applyAlignment="1" applyBorder="1" applyFont="1" applyNumberFormat="1">
      <alignment vertical="bottom"/>
    </xf>
    <xf borderId="1" fillId="0" fontId="7" numFmtId="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7" numFmtId="4" xfId="0" applyAlignment="1" applyBorder="1" applyFont="1" applyNumberFormat="1">
      <alignment horizontal="right" readingOrder="0" vertical="bottom"/>
    </xf>
    <xf borderId="1" fillId="6" fontId="7" numFmtId="4" xfId="0" applyAlignment="1" applyBorder="1" applyFont="1" applyNumberFormat="1">
      <alignment horizontal="right" readingOrder="0" vertical="bottom"/>
    </xf>
    <xf borderId="1" fillId="0" fontId="7" numFmtId="0" xfId="0" applyAlignment="1" applyBorder="1" applyFont="1">
      <alignment vertical="bottom"/>
    </xf>
    <xf borderId="5" fillId="0" fontId="7" numFmtId="4" xfId="0" applyAlignment="1" applyBorder="1" applyFont="1" applyNumberFormat="1">
      <alignment horizontal="right" vertical="bottom"/>
    </xf>
    <xf borderId="6" fillId="6" fontId="9" numFmtId="0" xfId="0" applyAlignment="1" applyBorder="1" applyFont="1">
      <alignment horizontal="center" vertical="bottom"/>
    </xf>
    <xf borderId="0" fillId="7" fontId="1" numFmtId="0" xfId="0" applyAlignment="1" applyFill="1" applyFont="1">
      <alignment vertical="bottom"/>
    </xf>
    <xf borderId="3" fillId="7" fontId="1" numFmtId="0" xfId="0" applyAlignment="1" applyBorder="1" applyFont="1">
      <alignment vertical="bottom"/>
    </xf>
    <xf borderId="0" fillId="5" fontId="9" numFmtId="0" xfId="0" applyAlignment="1" applyFont="1">
      <alignment horizontal="center" readingOrder="0" shrinkToFit="0" vertical="bottom" wrapText="1"/>
    </xf>
    <xf borderId="3" fillId="0" fontId="4" numFmtId="0" xfId="0" applyBorder="1" applyFont="1"/>
    <xf borderId="0" fillId="0" fontId="9" numFmtId="0" xfId="0" applyAlignment="1" applyFont="1">
      <alignment horizontal="center" shrinkToFit="0" vertical="bottom" wrapText="1"/>
    </xf>
    <xf borderId="6" fillId="8" fontId="10" numFmtId="0" xfId="0" applyAlignment="1" applyBorder="1" applyFill="1" applyFont="1">
      <alignment horizontal="center" vertical="bottom"/>
    </xf>
    <xf borderId="6" fillId="9" fontId="9" numFmtId="4" xfId="0" applyAlignment="1" applyBorder="1" applyFill="1" applyFont="1" applyNumberFormat="1">
      <alignment horizontal="center" vertical="bottom"/>
    </xf>
    <xf borderId="4" fillId="7" fontId="1" numFmtId="0" xfId="0" applyAlignment="1" applyBorder="1" applyFont="1">
      <alignment vertical="bottom"/>
    </xf>
    <xf borderId="14" fillId="0" fontId="11" numFmtId="0" xfId="0" applyAlignment="1" applyBorder="1" applyFont="1">
      <alignment horizontal="center" readingOrder="0" vertical="bottom"/>
    </xf>
    <xf borderId="14" fillId="0" fontId="4" numFmtId="0" xfId="0" applyBorder="1" applyFont="1"/>
    <xf borderId="8" fillId="0" fontId="4" numFmtId="0" xfId="0" applyBorder="1" applyFont="1"/>
    <xf borderId="6" fillId="10" fontId="10" numFmtId="4" xfId="0" applyAlignment="1" applyBorder="1" applyFill="1" applyFont="1" applyNumberFormat="1">
      <alignment horizontal="center" vertical="bottom"/>
    </xf>
    <xf borderId="0" fillId="11" fontId="1" numFmtId="0" xfId="0" applyAlignment="1" applyFill="1" applyFont="1">
      <alignment vertical="bottom"/>
    </xf>
    <xf borderId="6" fillId="12" fontId="9" numFmtId="4" xfId="0" applyAlignment="1" applyBorder="1" applyFill="1" applyFont="1" applyNumberFormat="1">
      <alignment horizontal="center" vertical="bottom"/>
    </xf>
    <xf borderId="0" fillId="11" fontId="9" numFmtId="4" xfId="0" applyAlignment="1" applyFont="1" applyNumberFormat="1">
      <alignment shrinkToFit="0" vertical="bottom" wrapText="0"/>
    </xf>
    <xf borderId="11" fillId="6" fontId="12" numFmtId="0" xfId="0" applyAlignment="1" applyBorder="1" applyFont="1">
      <alignment horizontal="center" shrinkToFit="0" vertical="bottom" wrapText="1"/>
    </xf>
    <xf borderId="3" fillId="6" fontId="12" numFmtId="0" xfId="0" applyAlignment="1" applyBorder="1" applyFont="1">
      <alignment horizontal="center" shrinkToFit="0" vertical="bottom" wrapText="1"/>
    </xf>
    <xf borderId="4" fillId="6" fontId="12" numFmtId="0" xfId="0" applyAlignment="1" applyBorder="1" applyFont="1">
      <alignment horizontal="center" shrinkToFit="0" vertical="bottom" wrapText="1"/>
    </xf>
    <xf borderId="15" fillId="0" fontId="4" numFmtId="0" xfId="0" applyBorder="1" applyFont="1"/>
    <xf borderId="9" fillId="0" fontId="4" numFmtId="0" xfId="0" applyBorder="1" applyFont="1"/>
    <xf borderId="0" fillId="0" fontId="1" numFmtId="0" xfId="0" applyAlignment="1" applyFont="1">
      <alignment horizontal="right" readingOrder="0" vertical="bottom"/>
    </xf>
    <xf borderId="0" fillId="0" fontId="13" numFmtId="0" xfId="0" applyAlignment="1" applyFont="1">
      <alignment readingOrder="0"/>
    </xf>
    <xf borderId="0" fillId="0" fontId="13" numFmtId="0" xfId="0" applyFont="1"/>
    <xf borderId="16" fillId="11" fontId="1" numFmtId="0" xfId="0" applyAlignment="1" applyBorder="1" applyFont="1">
      <alignment vertical="bottom"/>
    </xf>
    <xf borderId="0" fillId="13" fontId="1" numFmtId="0" xfId="0" applyAlignment="1" applyFill="1" applyFont="1">
      <alignment vertical="bottom"/>
    </xf>
    <xf borderId="0" fillId="13" fontId="14" numFmtId="0" xfId="0" applyAlignment="1" applyFont="1">
      <alignment horizontal="center" vertical="bottom"/>
    </xf>
    <xf borderId="0" fillId="14" fontId="14" numFmtId="0" xfId="0" applyAlignment="1" applyFill="1" applyFont="1">
      <alignment horizontal="center" vertical="bottom"/>
    </xf>
    <xf borderId="0" fillId="15" fontId="15" numFmtId="0" xfId="0" applyAlignment="1" applyFill="1" applyFont="1">
      <alignment horizontal="center" shrinkToFit="0" vertical="bottom" wrapText="1"/>
    </xf>
    <xf borderId="0" fillId="16" fontId="16" numFmtId="0" xfId="0" applyAlignment="1" applyFill="1" applyFont="1">
      <alignment horizontal="center" vertical="bottom"/>
    </xf>
    <xf borderId="0" fillId="4" fontId="17" numFmtId="0" xfId="0" applyAlignment="1" applyFont="1">
      <alignment shrinkToFit="0" vertical="bottom" wrapText="1"/>
    </xf>
    <xf borderId="0" fillId="17" fontId="17" numFmtId="0" xfId="0" applyAlignment="1" applyFill="1" applyFont="1">
      <alignment horizontal="center" shrinkToFit="0" vertical="bottom" wrapText="1"/>
    </xf>
    <xf borderId="0" fillId="12" fontId="18" numFmtId="0" xfId="0" applyAlignment="1" applyFont="1">
      <alignment horizontal="center" shrinkToFit="0" vertical="bottom" wrapText="1"/>
    </xf>
    <xf borderId="0" fillId="12" fontId="18" numFmtId="0" xfId="0" applyAlignment="1" applyFont="1">
      <alignment shrinkToFit="0" vertical="bottom" wrapText="1"/>
    </xf>
    <xf borderId="4" fillId="12" fontId="18" numFmtId="0" xfId="0" applyAlignment="1" applyBorder="1" applyFont="1">
      <alignment shrinkToFit="0" vertical="bottom" wrapText="1"/>
    </xf>
    <xf borderId="0" fillId="6" fontId="17" numFmtId="0" xfId="0" applyAlignment="1" applyFont="1">
      <alignment horizontal="center" shrinkToFit="0" vertical="bottom" wrapText="1"/>
    </xf>
    <xf borderId="0" fillId="10" fontId="19" numFmtId="0" xfId="0" applyAlignment="1" applyFont="1">
      <alignment horizontal="center" shrinkToFit="0" vertical="bottom" wrapText="1"/>
    </xf>
    <xf borderId="0" fillId="8" fontId="19" numFmtId="0" xfId="0" applyAlignment="1" applyFont="1">
      <alignment horizontal="center" shrinkToFit="0" vertical="bottom" wrapText="1"/>
    </xf>
    <xf borderId="0" fillId="9" fontId="17" numFmtId="0" xfId="0" applyAlignment="1" applyFont="1">
      <alignment horizontal="center" shrinkToFit="0" vertical="bottom" wrapText="1"/>
    </xf>
    <xf borderId="0" fillId="18" fontId="17" numFmtId="0" xfId="0" applyAlignment="1" applyFill="1" applyFont="1">
      <alignment horizontal="center" shrinkToFit="0" vertical="bottom" wrapText="1"/>
    </xf>
    <xf borderId="0" fillId="0" fontId="17" numFmtId="0" xfId="0" applyAlignment="1" applyFont="1">
      <alignment horizontal="center" shrinkToFit="0" vertical="bottom" wrapText="1"/>
    </xf>
    <xf borderId="0" fillId="8" fontId="19" numFmtId="2" xfId="0" applyAlignment="1" applyFont="1" applyNumberFormat="1">
      <alignment horizontal="center" shrinkToFit="0" vertical="bottom" wrapText="1"/>
    </xf>
    <xf borderId="0" fillId="9" fontId="17" numFmtId="4" xfId="0" applyAlignment="1" applyFont="1" applyNumberFormat="1">
      <alignment horizontal="center" shrinkToFit="0" vertical="bottom" wrapText="1"/>
    </xf>
    <xf borderId="0" fillId="10" fontId="19" numFmtId="2" xfId="0" applyAlignment="1" applyFont="1" applyNumberFormat="1">
      <alignment horizontal="center" shrinkToFit="0" vertical="bottom" wrapText="1"/>
    </xf>
    <xf borderId="0" fillId="18" fontId="17" numFmtId="2" xfId="0" applyAlignment="1" applyFont="1" applyNumberFormat="1">
      <alignment horizontal="center" shrinkToFit="0" vertical="bottom" wrapText="1"/>
    </xf>
    <xf borderId="0" fillId="0" fontId="1" numFmtId="2" xfId="0" applyAlignment="1" applyFont="1" applyNumberFormat="1">
      <alignment vertical="bottom"/>
    </xf>
    <xf borderId="0" fillId="5" fontId="20" numFmtId="1" xfId="0" applyAlignment="1" applyFont="1" applyNumberFormat="1">
      <alignment horizontal="right" vertical="bottom"/>
    </xf>
    <xf borderId="0" fillId="5" fontId="7" numFmtId="0" xfId="0" applyAlignment="1" applyFont="1">
      <alignment horizontal="right" vertical="bottom"/>
    </xf>
    <xf borderId="0" fillId="5" fontId="7" numFmtId="9" xfId="0" applyAlignment="1" applyFont="1" applyNumberFormat="1">
      <alignment horizontal="right" vertical="bottom"/>
    </xf>
    <xf borderId="4" fillId="5" fontId="7" numFmtId="0" xfId="0" applyAlignment="1" applyBorder="1" applyFont="1">
      <alignment horizontal="right" vertical="bottom"/>
    </xf>
    <xf borderId="0" fillId="5" fontId="20" numFmtId="0" xfId="0" applyAlignment="1" applyFont="1">
      <alignment horizontal="right" vertical="bottom"/>
    </xf>
    <xf borderId="0" fillId="5" fontId="20" numFmtId="9" xfId="0" applyAlignment="1" applyFont="1" applyNumberFormat="1">
      <alignment horizontal="right" vertical="bottom"/>
    </xf>
    <xf borderId="4" fillId="5" fontId="20" numFmtId="9" xfId="0" applyAlignment="1" applyBorder="1" applyFont="1" applyNumberFormat="1">
      <alignment horizontal="right" vertical="bottom"/>
    </xf>
    <xf borderId="0" fillId="5" fontId="20" numFmtId="2" xfId="0" applyAlignment="1" applyFont="1" applyNumberFormat="1">
      <alignment horizontal="right" vertical="bottom"/>
    </xf>
    <xf borderId="0" fillId="5" fontId="20" numFmtId="4" xfId="0" applyAlignment="1" applyFont="1" applyNumberFormat="1">
      <alignment horizontal="right" vertical="bottom"/>
    </xf>
    <xf borderId="4" fillId="5" fontId="20" numFmtId="2" xfId="0" applyAlignment="1" applyBorder="1" applyFont="1" applyNumberFormat="1">
      <alignment horizontal="right" vertical="bottom"/>
    </xf>
    <xf borderId="0" fillId="19" fontId="13" numFmtId="0" xfId="0" applyFill="1" applyFont="1"/>
    <xf borderId="0" fillId="19" fontId="20" numFmtId="1" xfId="0" applyAlignment="1" applyFont="1" applyNumberFormat="1">
      <alignment horizontal="right" vertical="bottom"/>
    </xf>
    <xf borderId="0" fillId="19" fontId="7" numFmtId="0" xfId="0" applyAlignment="1" applyFont="1">
      <alignment horizontal="right" vertical="bottom"/>
    </xf>
    <xf borderId="0" fillId="19" fontId="7" numFmtId="9" xfId="0" applyAlignment="1" applyFont="1" applyNumberFormat="1">
      <alignment horizontal="right" vertical="bottom"/>
    </xf>
    <xf borderId="4" fillId="19" fontId="7" numFmtId="0" xfId="0" applyAlignment="1" applyBorder="1" applyFont="1">
      <alignment horizontal="right" vertical="bottom"/>
    </xf>
    <xf borderId="0" fillId="19" fontId="20" numFmtId="0" xfId="0" applyAlignment="1" applyFont="1">
      <alignment horizontal="right" vertical="bottom"/>
    </xf>
    <xf borderId="0" fillId="19" fontId="20" numFmtId="9" xfId="0" applyAlignment="1" applyFont="1" applyNumberFormat="1">
      <alignment horizontal="right" vertical="bottom"/>
    </xf>
    <xf borderId="4" fillId="19" fontId="20" numFmtId="9" xfId="0" applyAlignment="1" applyBorder="1" applyFont="1" applyNumberFormat="1">
      <alignment horizontal="right" vertical="bottom"/>
    </xf>
    <xf borderId="0" fillId="19" fontId="20" numFmtId="2" xfId="0" applyAlignment="1" applyFont="1" applyNumberFormat="1">
      <alignment horizontal="right" vertical="bottom"/>
    </xf>
    <xf borderId="0" fillId="19" fontId="20" numFmtId="4" xfId="0" applyAlignment="1" applyFont="1" applyNumberFormat="1">
      <alignment horizontal="right" vertical="bottom"/>
    </xf>
    <xf borderId="4" fillId="19" fontId="20" numFmtId="2" xfId="0" applyAlignment="1" applyBorder="1" applyFont="1" applyNumberFormat="1">
      <alignment horizontal="right" vertical="bottom"/>
    </xf>
    <xf borderId="14" fillId="19" fontId="13" numFmtId="0" xfId="0" applyBorder="1" applyFont="1"/>
    <xf borderId="14" fillId="19" fontId="20" numFmtId="1" xfId="0" applyAlignment="1" applyBorder="1" applyFont="1" applyNumberFormat="1">
      <alignment horizontal="right" vertical="bottom"/>
    </xf>
    <xf borderId="14" fillId="19" fontId="7" numFmtId="0" xfId="0" applyAlignment="1" applyBorder="1" applyFont="1">
      <alignment horizontal="right" vertical="bottom"/>
    </xf>
    <xf borderId="14" fillId="19" fontId="7" numFmtId="9" xfId="0" applyAlignment="1" applyBorder="1" applyFont="1" applyNumberFormat="1">
      <alignment horizontal="right" vertical="bottom"/>
    </xf>
    <xf borderId="8" fillId="19" fontId="7" numFmtId="0" xfId="0" applyAlignment="1" applyBorder="1" applyFont="1">
      <alignment horizontal="right" vertical="bottom"/>
    </xf>
    <xf borderId="14" fillId="19" fontId="20" numFmtId="0" xfId="0" applyAlignment="1" applyBorder="1" applyFont="1">
      <alignment horizontal="right" vertical="bottom"/>
    </xf>
    <xf borderId="14" fillId="19" fontId="20" numFmtId="9" xfId="0" applyAlignment="1" applyBorder="1" applyFont="1" applyNumberFormat="1">
      <alignment horizontal="right" vertical="bottom"/>
    </xf>
    <xf borderId="8" fillId="19" fontId="20" numFmtId="9" xfId="0" applyAlignment="1" applyBorder="1" applyFont="1" applyNumberFormat="1">
      <alignment horizontal="right" vertical="bottom"/>
    </xf>
    <xf borderId="14" fillId="19" fontId="20" numFmtId="2" xfId="0" applyAlignment="1" applyBorder="1" applyFont="1" applyNumberFormat="1">
      <alignment horizontal="right" vertical="bottom"/>
    </xf>
    <xf borderId="14" fillId="19" fontId="20" numFmtId="4" xfId="0" applyAlignment="1" applyBorder="1" applyFont="1" applyNumberFormat="1">
      <alignment horizontal="right" vertical="bottom"/>
    </xf>
    <xf borderId="8" fillId="19" fontId="20" numFmtId="2" xfId="0" applyAlignment="1" applyBorder="1" applyFont="1" applyNumberFormat="1">
      <alignment horizontal="right" vertical="bottom"/>
    </xf>
    <xf borderId="17" fillId="0" fontId="21" numFmtId="0" xfId="0" applyBorder="1" applyFont="1"/>
    <xf borderId="18" fillId="8" fontId="19" numFmtId="2" xfId="0" applyAlignment="1" applyBorder="1" applyFont="1" applyNumberFormat="1">
      <alignment horizontal="center" shrinkToFit="0" vertical="bottom" wrapText="1"/>
    </xf>
    <xf borderId="19" fillId="9" fontId="17" numFmtId="0" xfId="0" applyAlignment="1" applyBorder="1" applyFont="1">
      <alignment horizontal="center" shrinkToFit="0" vertical="bottom" wrapText="1"/>
    </xf>
    <xf borderId="19" fillId="10" fontId="19" numFmtId="2" xfId="0" applyAlignment="1" applyBorder="1" applyFont="1" applyNumberFormat="1">
      <alignment horizontal="center" readingOrder="0" shrinkToFit="0" vertical="bottom" wrapText="1"/>
    </xf>
    <xf borderId="20" fillId="18" fontId="17" numFmtId="2" xfId="0" applyAlignment="1" applyBorder="1" applyFont="1" applyNumberFormat="1">
      <alignment horizontal="center" shrinkToFit="0" vertical="bottom" wrapText="1"/>
    </xf>
    <xf borderId="21" fillId="0" fontId="21" numFmtId="0" xfId="0" applyBorder="1" applyFont="1"/>
    <xf borderId="22" fillId="0" fontId="13" numFmtId="2" xfId="0" applyBorder="1" applyFont="1" applyNumberFormat="1"/>
    <xf borderId="0" fillId="0" fontId="13" numFmtId="2" xfId="0" applyFont="1" applyNumberFormat="1"/>
    <xf borderId="4" fillId="0" fontId="13" numFmtId="2" xfId="0" applyBorder="1" applyFont="1" applyNumberFormat="1"/>
    <xf borderId="23" fillId="0" fontId="21" numFmtId="0" xfId="0" applyBorder="1" applyFont="1"/>
    <xf borderId="24" fillId="0" fontId="13" numFmtId="2" xfId="0" applyBorder="1" applyFont="1" applyNumberFormat="1"/>
    <xf borderId="14" fillId="0" fontId="13" numFmtId="2" xfId="0" applyBorder="1" applyFont="1" applyNumberFormat="1"/>
    <xf borderId="8" fillId="0" fontId="13" numFmtId="2" xfId="0" applyBorder="1" applyFont="1" applyNumberFormat="1"/>
    <xf borderId="25" fillId="4" fontId="1" numFmtId="0" xfId="0" applyAlignment="1" applyBorder="1" applyFont="1">
      <alignment vertical="bottom"/>
    </xf>
    <xf borderId="26" fillId="3" fontId="3" numFmtId="0" xfId="0" applyAlignment="1" applyBorder="1" applyFont="1">
      <alignment horizontal="center" readingOrder="0" shrinkToFit="0" vertical="bottom" wrapText="1"/>
    </xf>
    <xf borderId="26" fillId="0" fontId="4" numFmtId="0" xfId="0" applyBorder="1" applyFont="1"/>
    <xf borderId="27" fillId="0" fontId="4" numFmtId="0" xfId="0" applyBorder="1" applyFont="1"/>
    <xf borderId="14" fillId="0" fontId="5" numFmtId="0" xfId="0" applyAlignment="1" applyBorder="1" applyFont="1">
      <alignment horizontal="center" shrinkToFit="0" vertical="bottom" wrapText="1"/>
    </xf>
    <xf borderId="0" fillId="0" fontId="1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0.0"/>
    <col customWidth="1" min="2" max="2" width="15.63"/>
    <col customWidth="1" min="3" max="3" width="16.25"/>
    <col customWidth="1" min="4" max="4" width="15.38"/>
    <col customWidth="1" min="8" max="8" width="13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</row>
    <row r="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</row>
    <row r="4">
      <c r="A4" s="5" t="s">
        <v>1</v>
      </c>
      <c r="B4" s="6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9" t="s">
        <v>7</v>
      </c>
      <c r="H4" s="10"/>
      <c r="I4" s="10"/>
      <c r="J4" s="10"/>
      <c r="K4" s="10"/>
      <c r="L4" s="11"/>
      <c r="M4" s="9" t="s">
        <v>8</v>
      </c>
      <c r="N4" s="10"/>
      <c r="O4" s="10"/>
      <c r="P4" s="10"/>
      <c r="Q4" s="10"/>
      <c r="R4" s="11"/>
      <c r="S4" s="9" t="s">
        <v>9</v>
      </c>
      <c r="T4" s="10"/>
      <c r="U4" s="10"/>
      <c r="V4" s="10"/>
      <c r="W4" s="10"/>
      <c r="X4" s="11"/>
      <c r="Y4" s="9" t="s">
        <v>10</v>
      </c>
      <c r="Z4" s="10"/>
      <c r="AA4" s="10"/>
      <c r="AB4" s="10"/>
      <c r="AC4" s="10"/>
      <c r="AD4" s="11"/>
      <c r="AE4" s="9" t="s">
        <v>11</v>
      </c>
      <c r="AF4" s="10"/>
      <c r="AG4" s="10"/>
      <c r="AH4" s="10"/>
      <c r="AI4" s="10"/>
      <c r="AJ4" s="11"/>
      <c r="AK4" s="9" t="s">
        <v>12</v>
      </c>
      <c r="AL4" s="10"/>
      <c r="AM4" s="10"/>
      <c r="AN4" s="10"/>
      <c r="AO4" s="10"/>
      <c r="AP4" s="11"/>
      <c r="AQ4" s="9" t="s">
        <v>13</v>
      </c>
      <c r="AR4" s="10"/>
      <c r="AS4" s="10"/>
      <c r="AT4" s="10"/>
      <c r="AU4" s="10"/>
      <c r="AV4" s="11"/>
      <c r="AW4" s="9" t="s">
        <v>14</v>
      </c>
      <c r="AX4" s="10"/>
      <c r="AY4" s="10"/>
      <c r="AZ4" s="10"/>
      <c r="BA4" s="10"/>
      <c r="BB4" s="11"/>
      <c r="BC4" s="9" t="s">
        <v>15</v>
      </c>
      <c r="BD4" s="10"/>
      <c r="BE4" s="10"/>
      <c r="BF4" s="10"/>
      <c r="BG4" s="10"/>
      <c r="BH4" s="11"/>
      <c r="BI4" s="9" t="s">
        <v>16</v>
      </c>
      <c r="BJ4" s="10"/>
      <c r="BK4" s="10"/>
      <c r="BL4" s="10"/>
      <c r="BM4" s="10"/>
      <c r="BN4" s="11"/>
      <c r="BO4" s="12" t="s">
        <v>17</v>
      </c>
      <c r="BP4" s="10"/>
      <c r="BQ4" s="10"/>
      <c r="BR4" s="10"/>
      <c r="BS4" s="10"/>
      <c r="BT4" s="11"/>
      <c r="BU4" s="12" t="s">
        <v>18</v>
      </c>
      <c r="BV4" s="10"/>
      <c r="BW4" s="10"/>
      <c r="BX4" s="10"/>
      <c r="BY4" s="10"/>
      <c r="BZ4" s="11"/>
      <c r="CA4" s="12" t="s">
        <v>19</v>
      </c>
      <c r="CB4" s="10"/>
      <c r="CC4" s="10"/>
      <c r="CD4" s="10"/>
      <c r="CE4" s="10"/>
      <c r="CF4" s="11"/>
      <c r="CG4" s="12" t="s">
        <v>20</v>
      </c>
      <c r="CH4" s="10"/>
      <c r="CI4" s="10"/>
      <c r="CJ4" s="10"/>
      <c r="CK4" s="10"/>
      <c r="CL4" s="11"/>
      <c r="CM4" s="12" t="s">
        <v>21</v>
      </c>
      <c r="CN4" s="10"/>
      <c r="CO4" s="10"/>
      <c r="CP4" s="10"/>
      <c r="CQ4" s="10"/>
      <c r="CR4" s="11"/>
      <c r="CS4" s="12" t="s">
        <v>22</v>
      </c>
      <c r="CT4" s="10"/>
      <c r="CU4" s="10"/>
      <c r="CV4" s="10"/>
      <c r="CW4" s="10"/>
      <c r="CX4" s="11"/>
      <c r="CY4" s="12" t="s">
        <v>23</v>
      </c>
      <c r="CZ4" s="10"/>
      <c r="DA4" s="10"/>
      <c r="DB4" s="10"/>
      <c r="DC4" s="10"/>
      <c r="DD4" s="11"/>
      <c r="DE4" s="12" t="s">
        <v>24</v>
      </c>
      <c r="DF4" s="10"/>
      <c r="DG4" s="10"/>
      <c r="DH4" s="10"/>
      <c r="DI4" s="10"/>
      <c r="DJ4" s="11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</row>
    <row r="5">
      <c r="A5" s="14"/>
      <c r="B5" s="11"/>
      <c r="C5" s="11"/>
      <c r="D5" s="11"/>
      <c r="E5" s="15"/>
      <c r="F5" s="11"/>
      <c r="G5" s="16" t="s">
        <v>25</v>
      </c>
      <c r="H5" s="16" t="s">
        <v>5</v>
      </c>
      <c r="I5" s="16" t="s">
        <v>26</v>
      </c>
      <c r="J5" s="16" t="s">
        <v>27</v>
      </c>
      <c r="K5" s="16" t="s">
        <v>28</v>
      </c>
      <c r="L5" s="17" t="s">
        <v>29</v>
      </c>
      <c r="M5" s="16" t="s">
        <v>25</v>
      </c>
      <c r="N5" s="16" t="s">
        <v>5</v>
      </c>
      <c r="O5" s="16" t="s">
        <v>26</v>
      </c>
      <c r="P5" s="16" t="s">
        <v>27</v>
      </c>
      <c r="Q5" s="16" t="s">
        <v>28</v>
      </c>
      <c r="R5" s="17" t="s">
        <v>29</v>
      </c>
      <c r="S5" s="16" t="s">
        <v>25</v>
      </c>
      <c r="T5" s="16" t="s">
        <v>5</v>
      </c>
      <c r="U5" s="16" t="s">
        <v>26</v>
      </c>
      <c r="V5" s="16" t="s">
        <v>27</v>
      </c>
      <c r="W5" s="16" t="s">
        <v>28</v>
      </c>
      <c r="X5" s="17" t="s">
        <v>29</v>
      </c>
      <c r="Y5" s="16" t="s">
        <v>25</v>
      </c>
      <c r="Z5" s="16" t="s">
        <v>5</v>
      </c>
      <c r="AA5" s="16" t="s">
        <v>26</v>
      </c>
      <c r="AB5" s="16" t="s">
        <v>30</v>
      </c>
      <c r="AC5" s="16" t="s">
        <v>28</v>
      </c>
      <c r="AD5" s="17" t="s">
        <v>29</v>
      </c>
      <c r="AE5" s="16" t="s">
        <v>25</v>
      </c>
      <c r="AF5" s="16" t="s">
        <v>5</v>
      </c>
      <c r="AG5" s="16" t="s">
        <v>26</v>
      </c>
      <c r="AH5" s="16" t="s">
        <v>27</v>
      </c>
      <c r="AI5" s="16" t="s">
        <v>28</v>
      </c>
      <c r="AJ5" s="17" t="s">
        <v>29</v>
      </c>
      <c r="AK5" s="16" t="s">
        <v>25</v>
      </c>
      <c r="AL5" s="16" t="s">
        <v>5</v>
      </c>
      <c r="AM5" s="16" t="s">
        <v>26</v>
      </c>
      <c r="AN5" s="16" t="s">
        <v>27</v>
      </c>
      <c r="AO5" s="16" t="s">
        <v>28</v>
      </c>
      <c r="AP5" s="17" t="s">
        <v>29</v>
      </c>
      <c r="AQ5" s="16" t="s">
        <v>25</v>
      </c>
      <c r="AR5" s="16" t="s">
        <v>5</v>
      </c>
      <c r="AS5" s="16" t="s">
        <v>26</v>
      </c>
      <c r="AT5" s="16" t="s">
        <v>27</v>
      </c>
      <c r="AU5" s="16" t="s">
        <v>28</v>
      </c>
      <c r="AV5" s="17" t="s">
        <v>29</v>
      </c>
      <c r="AW5" s="16" t="s">
        <v>25</v>
      </c>
      <c r="AX5" s="16" t="s">
        <v>5</v>
      </c>
      <c r="AY5" s="16" t="s">
        <v>26</v>
      </c>
      <c r="AZ5" s="16" t="s">
        <v>27</v>
      </c>
      <c r="BA5" s="16" t="s">
        <v>28</v>
      </c>
      <c r="BB5" s="17" t="s">
        <v>29</v>
      </c>
      <c r="BC5" s="16" t="s">
        <v>25</v>
      </c>
      <c r="BD5" s="16" t="s">
        <v>5</v>
      </c>
      <c r="BE5" s="16" t="s">
        <v>26</v>
      </c>
      <c r="BF5" s="16" t="s">
        <v>27</v>
      </c>
      <c r="BG5" s="16" t="s">
        <v>28</v>
      </c>
      <c r="BH5" s="17" t="s">
        <v>29</v>
      </c>
      <c r="BI5" s="16" t="s">
        <v>25</v>
      </c>
      <c r="BJ5" s="16" t="s">
        <v>5</v>
      </c>
      <c r="BK5" s="16" t="s">
        <v>26</v>
      </c>
      <c r="BL5" s="16" t="s">
        <v>27</v>
      </c>
      <c r="BM5" s="16" t="s">
        <v>28</v>
      </c>
      <c r="BN5" s="17" t="s">
        <v>29</v>
      </c>
      <c r="BO5" s="16" t="s">
        <v>25</v>
      </c>
      <c r="BP5" s="16" t="s">
        <v>5</v>
      </c>
      <c r="BQ5" s="16" t="s">
        <v>26</v>
      </c>
      <c r="BR5" s="16" t="s">
        <v>27</v>
      </c>
      <c r="BS5" s="16" t="s">
        <v>28</v>
      </c>
      <c r="BT5" s="17" t="s">
        <v>29</v>
      </c>
      <c r="BU5" s="16" t="s">
        <v>25</v>
      </c>
      <c r="BV5" s="16" t="s">
        <v>5</v>
      </c>
      <c r="BW5" s="16" t="s">
        <v>26</v>
      </c>
      <c r="BX5" s="16" t="s">
        <v>27</v>
      </c>
      <c r="BY5" s="16" t="s">
        <v>28</v>
      </c>
      <c r="BZ5" s="17" t="s">
        <v>29</v>
      </c>
      <c r="CA5" s="16" t="s">
        <v>25</v>
      </c>
      <c r="CB5" s="16" t="s">
        <v>5</v>
      </c>
      <c r="CC5" s="16" t="s">
        <v>26</v>
      </c>
      <c r="CD5" s="16" t="s">
        <v>27</v>
      </c>
      <c r="CE5" s="16" t="s">
        <v>28</v>
      </c>
      <c r="CF5" s="17" t="s">
        <v>29</v>
      </c>
      <c r="CG5" s="16" t="s">
        <v>25</v>
      </c>
      <c r="CH5" s="16" t="s">
        <v>5</v>
      </c>
      <c r="CI5" s="16" t="s">
        <v>26</v>
      </c>
      <c r="CJ5" s="16" t="s">
        <v>30</v>
      </c>
      <c r="CK5" s="16" t="s">
        <v>28</v>
      </c>
      <c r="CL5" s="17" t="s">
        <v>29</v>
      </c>
      <c r="CM5" s="16" t="s">
        <v>25</v>
      </c>
      <c r="CN5" s="16" t="s">
        <v>5</v>
      </c>
      <c r="CO5" s="16" t="s">
        <v>26</v>
      </c>
      <c r="CP5" s="16" t="s">
        <v>27</v>
      </c>
      <c r="CQ5" s="16" t="s">
        <v>28</v>
      </c>
      <c r="CR5" s="17" t="s">
        <v>29</v>
      </c>
      <c r="CS5" s="16" t="s">
        <v>25</v>
      </c>
      <c r="CT5" s="16" t="s">
        <v>5</v>
      </c>
      <c r="CU5" s="16" t="s">
        <v>26</v>
      </c>
      <c r="CV5" s="16" t="s">
        <v>27</v>
      </c>
      <c r="CW5" s="16" t="s">
        <v>28</v>
      </c>
      <c r="CX5" s="17" t="s">
        <v>29</v>
      </c>
      <c r="CY5" s="16" t="s">
        <v>25</v>
      </c>
      <c r="CZ5" s="16" t="s">
        <v>5</v>
      </c>
      <c r="DA5" s="16" t="s">
        <v>26</v>
      </c>
      <c r="DB5" s="16" t="s">
        <v>27</v>
      </c>
      <c r="DC5" s="16" t="s">
        <v>28</v>
      </c>
      <c r="DD5" s="17" t="s">
        <v>29</v>
      </c>
      <c r="DE5" s="16" t="s">
        <v>25</v>
      </c>
      <c r="DF5" s="16" t="s">
        <v>5</v>
      </c>
      <c r="DG5" s="16" t="s">
        <v>26</v>
      </c>
      <c r="DH5" s="16" t="s">
        <v>27</v>
      </c>
      <c r="DI5" s="16" t="s">
        <v>28</v>
      </c>
      <c r="DJ5" s="17" t="s">
        <v>29</v>
      </c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</row>
    <row r="6">
      <c r="A6" s="19">
        <v>1.0</v>
      </c>
      <c r="B6" s="20" t="s">
        <v>31</v>
      </c>
      <c r="C6" s="21">
        <f t="shared" ref="C6:C15" si="1">SUM(H6:DJ6)</f>
        <v>80.5</v>
      </c>
      <c r="D6" s="22">
        <f t="shared" ref="D6:D15" si="2">E6/2.5</f>
        <v>12</v>
      </c>
      <c r="E6" s="23">
        <f t="shared" ref="E6:E15" si="3">SUM(H6+N6+T6+Z6+AF6+AL6+AR6+AX6+BD6+BJ6+BP6+BV6+CB6+CH6+CN6+CT6+CZ6+DF6)</f>
        <v>30</v>
      </c>
      <c r="F6" s="24">
        <f t="shared" ref="F6:F15" si="4">C6-E6</f>
        <v>50.5</v>
      </c>
      <c r="G6" s="25" t="s">
        <v>32</v>
      </c>
      <c r="H6" s="26">
        <v>2.5</v>
      </c>
      <c r="I6" s="27">
        <v>3.75</v>
      </c>
      <c r="J6" s="28" t="s">
        <v>33</v>
      </c>
      <c r="K6" s="29"/>
      <c r="L6" s="30"/>
      <c r="M6" s="25" t="s">
        <v>34</v>
      </c>
      <c r="N6" s="29"/>
      <c r="O6" s="27">
        <v>3.5</v>
      </c>
      <c r="P6" s="2"/>
      <c r="Q6" s="29"/>
      <c r="R6" s="30"/>
      <c r="S6" s="28" t="s">
        <v>34</v>
      </c>
      <c r="T6" s="27">
        <v>2.5</v>
      </c>
      <c r="U6" s="27">
        <v>2.75</v>
      </c>
      <c r="V6" s="28" t="s">
        <v>35</v>
      </c>
      <c r="W6" s="29"/>
      <c r="X6" s="30"/>
      <c r="Y6" s="28" t="s">
        <v>34</v>
      </c>
      <c r="Z6" s="29"/>
      <c r="AA6" s="27">
        <v>2.0</v>
      </c>
      <c r="AB6" s="31"/>
      <c r="AC6" s="32"/>
      <c r="AD6" s="33"/>
      <c r="AE6" s="28" t="s">
        <v>34</v>
      </c>
      <c r="AF6" s="29"/>
      <c r="AG6" s="27">
        <v>2.5</v>
      </c>
      <c r="AH6" s="2"/>
      <c r="AI6" s="29"/>
      <c r="AJ6" s="30"/>
      <c r="AK6" s="28" t="s">
        <v>34</v>
      </c>
      <c r="AL6" s="34">
        <v>2.5</v>
      </c>
      <c r="AM6" s="27">
        <v>2.5</v>
      </c>
      <c r="AN6" s="2"/>
      <c r="AO6" s="29"/>
      <c r="AP6" s="30"/>
      <c r="AQ6" s="28" t="s">
        <v>34</v>
      </c>
      <c r="AR6" s="27">
        <v>2.5</v>
      </c>
      <c r="AS6" s="27">
        <v>3.0</v>
      </c>
      <c r="AT6" s="2"/>
      <c r="AU6" s="29"/>
      <c r="AV6" s="30"/>
      <c r="AW6" s="28" t="s">
        <v>34</v>
      </c>
      <c r="AX6" s="32"/>
      <c r="AY6" s="27">
        <v>1.5</v>
      </c>
      <c r="AZ6" s="2"/>
      <c r="BA6" s="29"/>
      <c r="BB6" s="30"/>
      <c r="BC6" s="28" t="s">
        <v>32</v>
      </c>
      <c r="BD6" s="34">
        <v>2.5</v>
      </c>
      <c r="BE6" s="27">
        <v>3.5</v>
      </c>
      <c r="BF6" s="2"/>
      <c r="BG6" s="29"/>
      <c r="BH6" s="30"/>
      <c r="BI6" s="28" t="s">
        <v>34</v>
      </c>
      <c r="BJ6" s="29"/>
      <c r="BK6" s="27">
        <v>2.75</v>
      </c>
      <c r="BL6" s="35" t="s">
        <v>35</v>
      </c>
      <c r="BM6" s="34">
        <v>0.5</v>
      </c>
      <c r="BN6" s="36">
        <v>0.5</v>
      </c>
      <c r="BO6" s="25" t="s">
        <v>34</v>
      </c>
      <c r="BP6" s="26">
        <v>2.5</v>
      </c>
      <c r="BQ6" s="27">
        <v>2.25</v>
      </c>
      <c r="BR6" s="31"/>
      <c r="BS6" s="29"/>
      <c r="BT6" s="30"/>
      <c r="BU6" s="25" t="s">
        <v>32</v>
      </c>
      <c r="BV6" s="34">
        <v>2.5</v>
      </c>
      <c r="BW6" s="27">
        <v>3.0</v>
      </c>
      <c r="BX6" s="2"/>
      <c r="BY6" s="29"/>
      <c r="BZ6" s="30"/>
      <c r="CA6" s="28" t="s">
        <v>32</v>
      </c>
      <c r="CB6" s="32"/>
      <c r="CC6" s="27">
        <v>2.0</v>
      </c>
      <c r="CD6" s="28" t="s">
        <v>36</v>
      </c>
      <c r="CE6" s="29"/>
      <c r="CF6" s="30"/>
      <c r="CG6" s="28" t="s">
        <v>34</v>
      </c>
      <c r="CH6" s="34">
        <v>2.5</v>
      </c>
      <c r="CI6" s="27">
        <v>2.0</v>
      </c>
      <c r="CJ6" s="31"/>
      <c r="CK6" s="32"/>
      <c r="CL6" s="33"/>
      <c r="CM6" s="28" t="s">
        <v>34</v>
      </c>
      <c r="CN6" s="34">
        <v>2.5</v>
      </c>
      <c r="CO6" s="27">
        <v>3.25</v>
      </c>
      <c r="CP6" s="35" t="s">
        <v>35</v>
      </c>
      <c r="CQ6" s="34">
        <v>0.5</v>
      </c>
      <c r="CR6" s="36">
        <v>0.5</v>
      </c>
      <c r="CS6" s="28" t="s">
        <v>34</v>
      </c>
      <c r="CT6" s="34">
        <v>2.5</v>
      </c>
      <c r="CU6" s="27">
        <v>3.5</v>
      </c>
      <c r="CV6" s="2"/>
      <c r="CW6" s="29"/>
      <c r="CX6" s="30"/>
      <c r="CY6" s="28" t="s">
        <v>34</v>
      </c>
      <c r="CZ6" s="27">
        <v>2.5</v>
      </c>
      <c r="DA6" s="27">
        <v>2.75</v>
      </c>
      <c r="DB6" s="2"/>
      <c r="DC6" s="29"/>
      <c r="DD6" s="30"/>
      <c r="DE6" s="28" t="s">
        <v>34</v>
      </c>
      <c r="DF6" s="27">
        <v>2.5</v>
      </c>
      <c r="DG6" s="27">
        <v>2.0</v>
      </c>
      <c r="DH6" s="35" t="s">
        <v>33</v>
      </c>
      <c r="DI6" s="29"/>
      <c r="DJ6" s="30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</row>
    <row r="7">
      <c r="A7" s="19">
        <v>2.0</v>
      </c>
      <c r="B7" s="20" t="s">
        <v>37</v>
      </c>
      <c r="C7" s="21">
        <f t="shared" si="1"/>
        <v>78.25</v>
      </c>
      <c r="D7" s="22">
        <f t="shared" si="2"/>
        <v>11</v>
      </c>
      <c r="E7" s="23">
        <f t="shared" si="3"/>
        <v>27.5</v>
      </c>
      <c r="F7" s="24">
        <f t="shared" si="4"/>
        <v>50.75</v>
      </c>
      <c r="G7" s="25" t="s">
        <v>34</v>
      </c>
      <c r="H7" s="34"/>
      <c r="I7" s="27">
        <v>2.0</v>
      </c>
      <c r="J7" s="35"/>
      <c r="K7" s="29"/>
      <c r="L7" s="30"/>
      <c r="M7" s="25" t="s">
        <v>38</v>
      </c>
      <c r="N7" s="37"/>
      <c r="O7" s="27">
        <v>2.25</v>
      </c>
      <c r="P7" s="31"/>
      <c r="Q7" s="29"/>
      <c r="R7" s="30"/>
      <c r="S7" s="28" t="s">
        <v>34</v>
      </c>
      <c r="T7" s="27">
        <v>2.5</v>
      </c>
      <c r="U7" s="27">
        <v>3.75</v>
      </c>
      <c r="V7" s="2"/>
      <c r="W7" s="29"/>
      <c r="X7" s="30"/>
      <c r="Y7" s="28" t="s">
        <v>34</v>
      </c>
      <c r="Z7" s="29"/>
      <c r="AA7" s="27">
        <v>1.5</v>
      </c>
      <c r="AB7" s="2"/>
      <c r="AC7" s="29"/>
      <c r="AD7" s="30"/>
      <c r="AE7" s="28" t="s">
        <v>38</v>
      </c>
      <c r="AF7" s="32"/>
      <c r="AG7" s="27">
        <v>3.25</v>
      </c>
      <c r="AH7" s="2"/>
      <c r="AI7" s="29"/>
      <c r="AJ7" s="30"/>
      <c r="AK7" s="28" t="s">
        <v>34</v>
      </c>
      <c r="AL7" s="34">
        <v>2.5</v>
      </c>
      <c r="AM7" s="27">
        <v>2.75</v>
      </c>
      <c r="AN7" s="2"/>
      <c r="AO7" s="29"/>
      <c r="AP7" s="30"/>
      <c r="AQ7" s="28" t="s">
        <v>38</v>
      </c>
      <c r="AR7" s="34">
        <v>2.5</v>
      </c>
      <c r="AS7" s="27">
        <v>3.25</v>
      </c>
      <c r="AT7" s="31"/>
      <c r="AU7" s="29"/>
      <c r="AV7" s="33"/>
      <c r="AW7" s="28" t="s">
        <v>34</v>
      </c>
      <c r="AX7" s="32"/>
      <c r="AY7" s="27">
        <v>2.0</v>
      </c>
      <c r="AZ7" s="2"/>
      <c r="BA7" s="29"/>
      <c r="BB7" s="30"/>
      <c r="BC7" s="28" t="s">
        <v>32</v>
      </c>
      <c r="BD7" s="34">
        <v>2.5</v>
      </c>
      <c r="BE7" s="27">
        <v>2.5</v>
      </c>
      <c r="BF7" s="2"/>
      <c r="BG7" s="29"/>
      <c r="BH7" s="30"/>
      <c r="BI7" s="28" t="s">
        <v>38</v>
      </c>
      <c r="BJ7" s="29"/>
      <c r="BK7" s="27">
        <v>3.5</v>
      </c>
      <c r="BL7" s="2"/>
      <c r="BM7" s="29"/>
      <c r="BN7" s="30"/>
      <c r="BO7" s="25" t="s">
        <v>39</v>
      </c>
      <c r="BP7" s="29"/>
      <c r="BQ7" s="27">
        <v>1.5</v>
      </c>
      <c r="BR7" s="2"/>
      <c r="BS7" s="29"/>
      <c r="BT7" s="30"/>
      <c r="BU7" s="25" t="s">
        <v>32</v>
      </c>
      <c r="BV7" s="26">
        <v>2.5</v>
      </c>
      <c r="BW7" s="27">
        <v>2.75</v>
      </c>
      <c r="BX7" s="31"/>
      <c r="BY7" s="29"/>
      <c r="BZ7" s="30"/>
      <c r="CA7" s="28" t="s">
        <v>34</v>
      </c>
      <c r="CB7" s="27">
        <v>2.5</v>
      </c>
      <c r="CC7" s="27">
        <v>3.0</v>
      </c>
      <c r="CD7" s="2"/>
      <c r="CE7" s="29"/>
      <c r="CF7" s="30"/>
      <c r="CG7" s="28" t="s">
        <v>38</v>
      </c>
      <c r="CH7" s="34">
        <v>2.5</v>
      </c>
      <c r="CI7" s="27">
        <v>4.25</v>
      </c>
      <c r="CJ7" s="2"/>
      <c r="CK7" s="29"/>
      <c r="CL7" s="30"/>
      <c r="CM7" s="28" t="s">
        <v>34</v>
      </c>
      <c r="CN7" s="27">
        <v>2.5</v>
      </c>
      <c r="CO7" s="27">
        <v>1.5</v>
      </c>
      <c r="CP7" s="2"/>
      <c r="CQ7" s="29"/>
      <c r="CR7" s="30"/>
      <c r="CS7" s="28" t="s">
        <v>34</v>
      </c>
      <c r="CT7" s="34">
        <v>2.5</v>
      </c>
      <c r="CU7" s="27">
        <v>4.0</v>
      </c>
      <c r="CV7" s="2"/>
      <c r="CW7" s="29"/>
      <c r="CX7" s="30"/>
      <c r="CY7" s="28" t="s">
        <v>38</v>
      </c>
      <c r="CZ7" s="34">
        <v>2.5</v>
      </c>
      <c r="DA7" s="27">
        <v>3.0</v>
      </c>
      <c r="DB7" s="31"/>
      <c r="DC7" s="29"/>
      <c r="DD7" s="33"/>
      <c r="DE7" s="28" t="s">
        <v>34</v>
      </c>
      <c r="DF7" s="27">
        <v>2.5</v>
      </c>
      <c r="DG7" s="27">
        <v>4.0</v>
      </c>
      <c r="DH7" s="35" t="s">
        <v>33</v>
      </c>
      <c r="DI7" s="29"/>
      <c r="DJ7" s="30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</row>
    <row r="8">
      <c r="A8" s="19">
        <v>3.0</v>
      </c>
      <c r="B8" s="20" t="s">
        <v>40</v>
      </c>
      <c r="C8" s="21">
        <f t="shared" si="1"/>
        <v>76</v>
      </c>
      <c r="D8" s="22">
        <f t="shared" si="2"/>
        <v>9</v>
      </c>
      <c r="E8" s="23">
        <f t="shared" si="3"/>
        <v>22.5</v>
      </c>
      <c r="F8" s="24">
        <f t="shared" si="4"/>
        <v>53.5</v>
      </c>
      <c r="G8" s="25" t="s">
        <v>38</v>
      </c>
      <c r="H8" s="27"/>
      <c r="I8" s="27">
        <v>2.5</v>
      </c>
      <c r="J8" s="35"/>
      <c r="K8" s="29"/>
      <c r="L8" s="30"/>
      <c r="M8" s="25" t="s">
        <v>32</v>
      </c>
      <c r="N8" s="34">
        <v>2.5</v>
      </c>
      <c r="O8" s="27">
        <v>3.5</v>
      </c>
      <c r="P8" s="2"/>
      <c r="Q8" s="29"/>
      <c r="R8" s="30"/>
      <c r="S8" s="28" t="s">
        <v>34</v>
      </c>
      <c r="T8" s="27">
        <v>2.5</v>
      </c>
      <c r="U8" s="27">
        <v>3.75</v>
      </c>
      <c r="V8" s="2"/>
      <c r="W8" s="29"/>
      <c r="X8" s="30"/>
      <c r="Y8" s="28" t="s">
        <v>32</v>
      </c>
      <c r="Z8" s="27">
        <v>2.5</v>
      </c>
      <c r="AA8" s="27">
        <v>4.5</v>
      </c>
      <c r="AB8" s="35" t="s">
        <v>33</v>
      </c>
      <c r="AC8" s="29"/>
      <c r="AD8" s="30"/>
      <c r="AE8" s="28" t="s">
        <v>34</v>
      </c>
      <c r="AF8" s="29"/>
      <c r="AG8" s="27">
        <v>1.5</v>
      </c>
      <c r="AH8" s="35" t="s">
        <v>36</v>
      </c>
      <c r="AI8" s="29"/>
      <c r="AJ8" s="30"/>
      <c r="AK8" s="28" t="s">
        <v>34</v>
      </c>
      <c r="AL8" s="27">
        <v>2.5</v>
      </c>
      <c r="AM8" s="27">
        <v>2.5</v>
      </c>
      <c r="AN8" s="2"/>
      <c r="AO8" s="29"/>
      <c r="AP8" s="30"/>
      <c r="AQ8" s="28" t="s">
        <v>32</v>
      </c>
      <c r="AR8" s="29"/>
      <c r="AS8" s="27">
        <v>2.75</v>
      </c>
      <c r="AT8" s="35" t="s">
        <v>36</v>
      </c>
      <c r="AU8" s="29"/>
      <c r="AV8" s="30"/>
      <c r="AW8" s="28" t="s">
        <v>38</v>
      </c>
      <c r="AX8" s="32"/>
      <c r="AY8" s="27">
        <v>2.0</v>
      </c>
      <c r="AZ8" s="35" t="s">
        <v>35</v>
      </c>
      <c r="BA8" s="29"/>
      <c r="BB8" s="30"/>
      <c r="BC8" s="28" t="s">
        <v>34</v>
      </c>
      <c r="BD8" s="29"/>
      <c r="BE8" s="27">
        <v>2.0</v>
      </c>
      <c r="BF8" s="2"/>
      <c r="BG8" s="29"/>
      <c r="BH8" s="30"/>
      <c r="BI8" s="28" t="s">
        <v>32</v>
      </c>
      <c r="BJ8" s="34">
        <v>2.5</v>
      </c>
      <c r="BK8" s="27">
        <v>4.0</v>
      </c>
      <c r="BL8" s="2"/>
      <c r="BM8" s="29"/>
      <c r="BN8" s="30"/>
      <c r="BO8" s="25" t="s">
        <v>38</v>
      </c>
      <c r="BP8" s="27">
        <v>2.5</v>
      </c>
      <c r="BQ8" s="27">
        <v>4.0</v>
      </c>
      <c r="BR8" s="2"/>
      <c r="BS8" s="29"/>
      <c r="BT8" s="30"/>
      <c r="BU8" s="25" t="s">
        <v>34</v>
      </c>
      <c r="BV8" s="29"/>
      <c r="BW8" s="27">
        <v>1.5</v>
      </c>
      <c r="BX8" s="2"/>
      <c r="BY8" s="29"/>
      <c r="BZ8" s="30"/>
      <c r="CA8" s="28" t="s">
        <v>38</v>
      </c>
      <c r="CB8" s="27">
        <v>2.5</v>
      </c>
      <c r="CC8" s="27">
        <v>3.5</v>
      </c>
      <c r="CD8" s="35" t="s">
        <v>35</v>
      </c>
      <c r="CE8" s="34">
        <v>0.5</v>
      </c>
      <c r="CF8" s="36">
        <v>0.25</v>
      </c>
      <c r="CG8" s="28" t="s">
        <v>32</v>
      </c>
      <c r="CH8" s="32"/>
      <c r="CI8" s="27">
        <v>2.75</v>
      </c>
      <c r="CJ8" s="2"/>
      <c r="CK8" s="29"/>
      <c r="CL8" s="30"/>
      <c r="CM8" s="28" t="s">
        <v>34</v>
      </c>
      <c r="CN8" s="34">
        <v>2.5</v>
      </c>
      <c r="CO8" s="27">
        <v>4.0</v>
      </c>
      <c r="CP8" s="2"/>
      <c r="CQ8" s="29"/>
      <c r="CR8" s="30"/>
      <c r="CS8" s="28" t="s">
        <v>34</v>
      </c>
      <c r="CT8" s="27">
        <v>2.5</v>
      </c>
      <c r="CU8" s="27">
        <v>3.5</v>
      </c>
      <c r="CV8" s="2"/>
      <c r="CW8" s="29"/>
      <c r="CX8" s="30"/>
      <c r="CY8" s="28" t="s">
        <v>32</v>
      </c>
      <c r="CZ8" s="29"/>
      <c r="DA8" s="27">
        <v>1.75</v>
      </c>
      <c r="DB8" s="35" t="s">
        <v>36</v>
      </c>
      <c r="DC8" s="29"/>
      <c r="DD8" s="30"/>
      <c r="DE8" s="28" t="s">
        <v>32</v>
      </c>
      <c r="DF8" s="32"/>
      <c r="DG8" s="27">
        <v>2.75</v>
      </c>
      <c r="DH8" s="2"/>
      <c r="DI8" s="29"/>
      <c r="DJ8" s="30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</row>
    <row r="9">
      <c r="A9" s="19">
        <v>4.0</v>
      </c>
      <c r="B9" s="20" t="s">
        <v>41</v>
      </c>
      <c r="C9" s="21">
        <f t="shared" si="1"/>
        <v>73.5</v>
      </c>
      <c r="D9" s="22">
        <f t="shared" si="2"/>
        <v>10</v>
      </c>
      <c r="E9" s="23">
        <f t="shared" si="3"/>
        <v>25</v>
      </c>
      <c r="F9" s="24">
        <f t="shared" si="4"/>
        <v>48.5</v>
      </c>
      <c r="G9" s="25" t="s">
        <v>34</v>
      </c>
      <c r="H9" s="27"/>
      <c r="I9" s="27">
        <v>2.75</v>
      </c>
      <c r="J9" s="28" t="s">
        <v>36</v>
      </c>
      <c r="K9" s="29"/>
      <c r="L9" s="30"/>
      <c r="M9" s="25" t="s">
        <v>34</v>
      </c>
      <c r="N9" s="27"/>
      <c r="O9" s="27">
        <v>1.5</v>
      </c>
      <c r="P9" s="2"/>
      <c r="Q9" s="29"/>
      <c r="R9" s="30"/>
      <c r="S9" s="28" t="s">
        <v>38</v>
      </c>
      <c r="T9" s="27">
        <v>2.5</v>
      </c>
      <c r="U9" s="27">
        <v>3.75</v>
      </c>
      <c r="V9" s="31"/>
      <c r="W9" s="32"/>
      <c r="X9" s="33"/>
      <c r="Y9" s="28" t="s">
        <v>34</v>
      </c>
      <c r="Z9" s="29"/>
      <c r="AA9" s="27">
        <v>2.5</v>
      </c>
      <c r="AB9" s="2"/>
      <c r="AC9" s="29"/>
      <c r="AD9" s="30"/>
      <c r="AE9" s="28" t="s">
        <v>32</v>
      </c>
      <c r="AF9" s="27">
        <v>2.5</v>
      </c>
      <c r="AG9" s="27">
        <v>1.75</v>
      </c>
      <c r="AH9" s="2"/>
      <c r="AI9" s="29"/>
      <c r="AJ9" s="30"/>
      <c r="AK9" s="28" t="s">
        <v>34</v>
      </c>
      <c r="AL9" s="27">
        <v>2.5</v>
      </c>
      <c r="AM9" s="27">
        <v>4.5</v>
      </c>
      <c r="AN9" s="2"/>
      <c r="AO9" s="29"/>
      <c r="AP9" s="30"/>
      <c r="AQ9" s="28" t="s">
        <v>32</v>
      </c>
      <c r="AR9" s="29"/>
      <c r="AS9" s="27">
        <v>2.75</v>
      </c>
      <c r="AT9" s="31"/>
      <c r="AU9" s="29"/>
      <c r="AV9" s="30"/>
      <c r="AW9" s="28" t="s">
        <v>39</v>
      </c>
      <c r="AX9" s="27">
        <v>2.5</v>
      </c>
      <c r="AY9" s="27">
        <v>4.25</v>
      </c>
      <c r="AZ9" s="2"/>
      <c r="BA9" s="29"/>
      <c r="BB9" s="30"/>
      <c r="BC9" s="28" t="s">
        <v>34</v>
      </c>
      <c r="BD9" s="29"/>
      <c r="BE9" s="27">
        <v>1.0</v>
      </c>
      <c r="BF9" s="2"/>
      <c r="BG9" s="29"/>
      <c r="BH9" s="30"/>
      <c r="BI9" s="28" t="s">
        <v>34</v>
      </c>
      <c r="BJ9" s="29"/>
      <c r="BK9" s="27">
        <v>1.75</v>
      </c>
      <c r="BL9" s="31"/>
      <c r="BM9" s="32"/>
      <c r="BN9" s="33"/>
      <c r="BO9" s="25" t="s">
        <v>32</v>
      </c>
      <c r="BP9" s="32"/>
      <c r="BQ9" s="27">
        <v>2.0</v>
      </c>
      <c r="BR9" s="31"/>
      <c r="BS9" s="29"/>
      <c r="BT9" s="30"/>
      <c r="BU9" s="25" t="s">
        <v>34</v>
      </c>
      <c r="BV9" s="32"/>
      <c r="BW9" s="27">
        <v>2.25</v>
      </c>
      <c r="BX9" s="2"/>
      <c r="BY9" s="29"/>
      <c r="BZ9" s="30"/>
      <c r="CA9" s="28" t="s">
        <v>34</v>
      </c>
      <c r="CB9" s="27">
        <v>2.5</v>
      </c>
      <c r="CC9" s="27">
        <v>3.75</v>
      </c>
      <c r="CD9" s="28" t="s">
        <v>33</v>
      </c>
      <c r="CE9" s="32"/>
      <c r="CF9" s="33"/>
      <c r="CG9" s="28" t="s">
        <v>34</v>
      </c>
      <c r="CH9" s="34">
        <v>2.5</v>
      </c>
      <c r="CI9" s="27">
        <v>2.25</v>
      </c>
      <c r="CJ9" s="35" t="s">
        <v>35</v>
      </c>
      <c r="CK9" s="34">
        <v>0.5</v>
      </c>
      <c r="CL9" s="30"/>
      <c r="CM9" s="28" t="s">
        <v>34</v>
      </c>
      <c r="CN9" s="27">
        <v>2.5</v>
      </c>
      <c r="CO9" s="38">
        <v>3.25</v>
      </c>
      <c r="CP9" s="2"/>
      <c r="CQ9" s="29"/>
      <c r="CR9" s="30"/>
      <c r="CS9" s="28" t="s">
        <v>34</v>
      </c>
      <c r="CT9" s="27">
        <v>2.5</v>
      </c>
      <c r="CU9" s="27">
        <v>1.5</v>
      </c>
      <c r="CV9" s="2"/>
      <c r="CW9" s="29"/>
      <c r="CX9" s="30"/>
      <c r="CY9" s="28" t="s">
        <v>34</v>
      </c>
      <c r="CZ9" s="34">
        <v>2.5</v>
      </c>
      <c r="DA9" s="27">
        <v>3.75</v>
      </c>
      <c r="DB9" s="31"/>
      <c r="DC9" s="29"/>
      <c r="DD9" s="30"/>
      <c r="DE9" s="28" t="s">
        <v>34</v>
      </c>
      <c r="DF9" s="27">
        <v>2.5</v>
      </c>
      <c r="DG9" s="38">
        <v>2.75</v>
      </c>
      <c r="DH9" s="35"/>
      <c r="DI9" s="29"/>
      <c r="DJ9" s="30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</row>
    <row r="10">
      <c r="A10" s="19">
        <v>5.0</v>
      </c>
      <c r="B10" s="20" t="s">
        <v>42</v>
      </c>
      <c r="C10" s="21">
        <f t="shared" si="1"/>
        <v>73.25</v>
      </c>
      <c r="D10" s="22">
        <f t="shared" si="2"/>
        <v>10</v>
      </c>
      <c r="E10" s="23">
        <f t="shared" si="3"/>
        <v>25</v>
      </c>
      <c r="F10" s="24">
        <f t="shared" si="4"/>
        <v>48.25</v>
      </c>
      <c r="G10" s="25" t="s">
        <v>34</v>
      </c>
      <c r="H10" s="34"/>
      <c r="I10" s="27">
        <v>2.5</v>
      </c>
      <c r="J10" s="35" t="s">
        <v>35</v>
      </c>
      <c r="K10" s="29"/>
      <c r="L10" s="30"/>
      <c r="M10" s="25" t="s">
        <v>32</v>
      </c>
      <c r="N10" s="34">
        <v>2.5</v>
      </c>
      <c r="O10" s="27">
        <v>3.25</v>
      </c>
      <c r="P10" s="2"/>
      <c r="Q10" s="29"/>
      <c r="R10" s="30"/>
      <c r="S10" s="28" t="s">
        <v>39</v>
      </c>
      <c r="T10" s="29"/>
      <c r="U10" s="27">
        <v>1.75</v>
      </c>
      <c r="V10" s="2"/>
      <c r="W10" s="29"/>
      <c r="X10" s="30"/>
      <c r="Y10" s="28" t="s">
        <v>32</v>
      </c>
      <c r="Z10" s="34">
        <v>2.5</v>
      </c>
      <c r="AA10" s="27">
        <v>2.5</v>
      </c>
      <c r="AB10" s="35"/>
      <c r="AC10" s="29"/>
      <c r="AD10" s="30"/>
      <c r="AE10" s="28" t="s">
        <v>32</v>
      </c>
      <c r="AF10" s="27">
        <v>2.5</v>
      </c>
      <c r="AG10" s="27">
        <v>4.0</v>
      </c>
      <c r="AH10" s="35" t="s">
        <v>33</v>
      </c>
      <c r="AI10" s="29"/>
      <c r="AJ10" s="30"/>
      <c r="AK10" s="28" t="s">
        <v>34</v>
      </c>
      <c r="AL10" s="34">
        <v>2.5</v>
      </c>
      <c r="AM10" s="27">
        <v>2.5</v>
      </c>
      <c r="AN10" s="2"/>
      <c r="AO10" s="29"/>
      <c r="AP10" s="30"/>
      <c r="AQ10" s="28" t="s">
        <v>34</v>
      </c>
      <c r="AR10" s="34">
        <v>2.5</v>
      </c>
      <c r="AS10" s="27">
        <v>3.5</v>
      </c>
      <c r="AT10" s="35" t="s">
        <v>33</v>
      </c>
      <c r="AU10" s="29"/>
      <c r="AV10" s="30"/>
      <c r="AW10" s="28" t="s">
        <v>34</v>
      </c>
      <c r="AX10" s="32"/>
      <c r="AY10" s="27">
        <v>1.5</v>
      </c>
      <c r="AZ10" s="2"/>
      <c r="BA10" s="29"/>
      <c r="BB10" s="30"/>
      <c r="BC10" s="28" t="s">
        <v>34</v>
      </c>
      <c r="BD10" s="32"/>
      <c r="BE10" s="27">
        <v>2.5</v>
      </c>
      <c r="BF10" s="2"/>
      <c r="BG10" s="29"/>
      <c r="BH10" s="30"/>
      <c r="BI10" s="28" t="s">
        <v>34</v>
      </c>
      <c r="BJ10" s="29"/>
      <c r="BK10" s="27">
        <v>1.25</v>
      </c>
      <c r="BL10" s="2"/>
      <c r="BM10" s="29"/>
      <c r="BN10" s="30"/>
      <c r="BO10" s="25" t="s">
        <v>34</v>
      </c>
      <c r="BP10" s="34">
        <v>2.5</v>
      </c>
      <c r="BQ10" s="27">
        <v>4.0</v>
      </c>
      <c r="BR10" s="2"/>
      <c r="BS10" s="29"/>
      <c r="BT10" s="30"/>
      <c r="BU10" s="25" t="s">
        <v>34</v>
      </c>
      <c r="BV10" s="29"/>
      <c r="BW10" s="27">
        <v>2.5</v>
      </c>
      <c r="BX10" s="2"/>
      <c r="BY10" s="29"/>
      <c r="BZ10" s="30"/>
      <c r="CA10" s="28" t="s">
        <v>39</v>
      </c>
      <c r="CB10" s="29"/>
      <c r="CC10" s="27">
        <v>2.0</v>
      </c>
      <c r="CD10" s="2"/>
      <c r="CE10" s="29"/>
      <c r="CF10" s="30"/>
      <c r="CG10" s="28" t="s">
        <v>34</v>
      </c>
      <c r="CH10" s="34">
        <v>2.5</v>
      </c>
      <c r="CI10" s="27">
        <v>3.5</v>
      </c>
      <c r="CJ10" s="2"/>
      <c r="CK10" s="29"/>
      <c r="CL10" s="30"/>
      <c r="CM10" s="28" t="s">
        <v>34</v>
      </c>
      <c r="CN10" s="27">
        <v>2.5</v>
      </c>
      <c r="CO10" s="27">
        <v>2.75</v>
      </c>
      <c r="CP10" s="2"/>
      <c r="CQ10" s="29"/>
      <c r="CR10" s="30"/>
      <c r="CS10" s="28" t="s">
        <v>32</v>
      </c>
      <c r="CT10" s="29"/>
      <c r="CU10" s="27">
        <v>2.25</v>
      </c>
      <c r="CV10" s="2"/>
      <c r="CW10" s="29"/>
      <c r="CX10" s="30"/>
      <c r="CY10" s="28" t="s">
        <v>34</v>
      </c>
      <c r="CZ10" s="34">
        <v>2.5</v>
      </c>
      <c r="DA10" s="27">
        <v>2.0</v>
      </c>
      <c r="DB10" s="35" t="s">
        <v>33</v>
      </c>
      <c r="DC10" s="29"/>
      <c r="DD10" s="30"/>
      <c r="DE10" s="28" t="s">
        <v>34</v>
      </c>
      <c r="DF10" s="27">
        <v>2.5</v>
      </c>
      <c r="DG10" s="27">
        <v>4.0</v>
      </c>
      <c r="DH10" s="2"/>
      <c r="DI10" s="29"/>
      <c r="DJ10" s="30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</row>
    <row r="11">
      <c r="A11" s="19">
        <v>6.0</v>
      </c>
      <c r="B11" s="20" t="s">
        <v>43</v>
      </c>
      <c r="C11" s="21">
        <f t="shared" si="1"/>
        <v>72.5</v>
      </c>
      <c r="D11" s="22">
        <f t="shared" si="2"/>
        <v>9</v>
      </c>
      <c r="E11" s="23">
        <f t="shared" si="3"/>
        <v>22.5</v>
      </c>
      <c r="F11" s="24">
        <f t="shared" si="4"/>
        <v>50</v>
      </c>
      <c r="G11" s="25" t="s">
        <v>34</v>
      </c>
      <c r="H11" s="26"/>
      <c r="I11" s="27">
        <v>1.75</v>
      </c>
      <c r="J11" s="28" t="s">
        <v>36</v>
      </c>
      <c r="K11" s="29"/>
      <c r="L11" s="30"/>
      <c r="M11" s="25" t="s">
        <v>39</v>
      </c>
      <c r="N11" s="26">
        <v>2.5</v>
      </c>
      <c r="O11" s="27">
        <v>2.25</v>
      </c>
      <c r="P11" s="31"/>
      <c r="Q11" s="29"/>
      <c r="R11" s="33"/>
      <c r="S11" s="28" t="s">
        <v>34</v>
      </c>
      <c r="T11" s="27">
        <v>2.5</v>
      </c>
      <c r="U11" s="27">
        <v>3.25</v>
      </c>
      <c r="V11" s="31"/>
      <c r="W11" s="29"/>
      <c r="X11" s="30"/>
      <c r="Y11" s="28" t="s">
        <v>38</v>
      </c>
      <c r="Z11" s="29"/>
      <c r="AA11" s="27">
        <v>3.0</v>
      </c>
      <c r="AB11" s="2"/>
      <c r="AC11" s="29"/>
      <c r="AD11" s="30"/>
      <c r="AE11" s="28" t="s">
        <v>34</v>
      </c>
      <c r="AF11" s="32"/>
      <c r="AG11" s="27">
        <v>2.0</v>
      </c>
      <c r="AH11" s="35" t="s">
        <v>36</v>
      </c>
      <c r="AI11" s="29"/>
      <c r="AJ11" s="30"/>
      <c r="AK11" s="28" t="s">
        <v>32</v>
      </c>
      <c r="AL11" s="29"/>
      <c r="AM11" s="27">
        <v>3.0</v>
      </c>
      <c r="AN11" s="2"/>
      <c r="AO11" s="29"/>
      <c r="AP11" s="30"/>
      <c r="AQ11" s="28" t="s">
        <v>34</v>
      </c>
      <c r="AR11" s="34">
        <v>2.5</v>
      </c>
      <c r="AS11" s="27">
        <v>3.0</v>
      </c>
      <c r="AT11" s="28" t="s">
        <v>35</v>
      </c>
      <c r="AU11" s="34">
        <v>0.5</v>
      </c>
      <c r="AV11" s="30"/>
      <c r="AW11" s="28" t="s">
        <v>34</v>
      </c>
      <c r="AX11" s="29"/>
      <c r="AY11" s="27">
        <v>1.25</v>
      </c>
      <c r="AZ11" s="2"/>
      <c r="BA11" s="29"/>
      <c r="BB11" s="30"/>
      <c r="BC11" s="28" t="s">
        <v>39</v>
      </c>
      <c r="BD11" s="27">
        <v>2.5</v>
      </c>
      <c r="BE11" s="27">
        <v>4.25</v>
      </c>
      <c r="BF11" s="2"/>
      <c r="BG11" s="29"/>
      <c r="BH11" s="30"/>
      <c r="BI11" s="28" t="s">
        <v>32</v>
      </c>
      <c r="BJ11" s="27">
        <v>2.5</v>
      </c>
      <c r="BK11" s="27">
        <v>3.0</v>
      </c>
      <c r="BL11" s="2"/>
      <c r="BM11" s="29"/>
      <c r="BN11" s="30"/>
      <c r="BO11" s="25" t="s">
        <v>34</v>
      </c>
      <c r="BP11" s="26">
        <v>2.5</v>
      </c>
      <c r="BQ11" s="27">
        <v>2.0</v>
      </c>
      <c r="BR11" s="28" t="s">
        <v>35</v>
      </c>
      <c r="BS11" s="29"/>
      <c r="BT11" s="36">
        <v>0.25</v>
      </c>
      <c r="BU11" s="25" t="s">
        <v>34</v>
      </c>
      <c r="BV11" s="37"/>
      <c r="BW11" s="27">
        <v>2.0</v>
      </c>
      <c r="BX11" s="28" t="s">
        <v>35</v>
      </c>
      <c r="BY11" s="29"/>
      <c r="BZ11" s="39">
        <v>1.0</v>
      </c>
      <c r="CA11" s="28" t="s">
        <v>34</v>
      </c>
      <c r="CB11" s="27">
        <v>2.5</v>
      </c>
      <c r="CC11" s="27">
        <v>2.5</v>
      </c>
      <c r="CD11" s="28" t="s">
        <v>33</v>
      </c>
      <c r="CE11" s="29"/>
      <c r="CF11" s="30"/>
      <c r="CG11" s="28" t="s">
        <v>32</v>
      </c>
      <c r="CH11" s="29"/>
      <c r="CI11" s="27">
        <v>2.75</v>
      </c>
      <c r="CJ11" s="2"/>
      <c r="CK11" s="29"/>
      <c r="CL11" s="30"/>
      <c r="CM11" s="28" t="s">
        <v>39</v>
      </c>
      <c r="CN11" s="32"/>
      <c r="CO11" s="27">
        <v>1.75</v>
      </c>
      <c r="CP11" s="2"/>
      <c r="CQ11" s="29"/>
      <c r="CR11" s="30"/>
      <c r="CS11" s="28" t="s">
        <v>39</v>
      </c>
      <c r="CT11" s="29"/>
      <c r="CU11" s="27">
        <v>1.75</v>
      </c>
      <c r="CV11" s="2"/>
      <c r="CW11" s="29"/>
      <c r="CX11" s="30"/>
      <c r="CY11" s="28" t="s">
        <v>34</v>
      </c>
      <c r="CZ11" s="34">
        <v>2.5</v>
      </c>
      <c r="DA11" s="27">
        <v>3.25</v>
      </c>
      <c r="DB11" s="28" t="s">
        <v>35</v>
      </c>
      <c r="DC11" s="34">
        <v>0.5</v>
      </c>
      <c r="DD11" s="36">
        <v>0.75</v>
      </c>
      <c r="DE11" s="28" t="s">
        <v>38</v>
      </c>
      <c r="DF11" s="34">
        <v>2.5</v>
      </c>
      <c r="DG11" s="27">
        <v>4.25</v>
      </c>
      <c r="DH11" s="2"/>
      <c r="DI11" s="29"/>
      <c r="DJ11" s="30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</row>
    <row r="12">
      <c r="A12" s="19">
        <v>7.0</v>
      </c>
      <c r="B12" s="20" t="s">
        <v>44</v>
      </c>
      <c r="C12" s="21">
        <f t="shared" si="1"/>
        <v>71.5</v>
      </c>
      <c r="D12" s="22">
        <f t="shared" si="2"/>
        <v>9</v>
      </c>
      <c r="E12" s="23">
        <f t="shared" si="3"/>
        <v>22.5</v>
      </c>
      <c r="F12" s="24">
        <f t="shared" si="4"/>
        <v>49</v>
      </c>
      <c r="G12" s="25" t="s">
        <v>39</v>
      </c>
      <c r="H12" s="26">
        <v>2.5</v>
      </c>
      <c r="I12" s="27">
        <v>2.5</v>
      </c>
      <c r="J12" s="28"/>
      <c r="K12" s="29"/>
      <c r="L12" s="30"/>
      <c r="M12" s="25" t="s">
        <v>34</v>
      </c>
      <c r="N12" s="40"/>
      <c r="O12" s="27">
        <v>2.0</v>
      </c>
      <c r="P12" s="31"/>
      <c r="Q12" s="29"/>
      <c r="R12" s="30"/>
      <c r="S12" s="28" t="s">
        <v>32</v>
      </c>
      <c r="T12" s="32"/>
      <c r="U12" s="27">
        <v>2.0</v>
      </c>
      <c r="V12" s="2"/>
      <c r="W12" s="29"/>
      <c r="X12" s="30"/>
      <c r="Y12" s="28" t="s">
        <v>34</v>
      </c>
      <c r="Z12" s="32"/>
      <c r="AA12" s="27">
        <v>1.25</v>
      </c>
      <c r="AB12" s="35" t="s">
        <v>36</v>
      </c>
      <c r="AC12" s="29"/>
      <c r="AD12" s="30"/>
      <c r="AE12" s="28" t="s">
        <v>34</v>
      </c>
      <c r="AF12" s="32"/>
      <c r="AG12" s="27">
        <v>2.25</v>
      </c>
      <c r="AH12" s="35" t="s">
        <v>36</v>
      </c>
      <c r="AI12" s="29"/>
      <c r="AJ12" s="30"/>
      <c r="AK12" s="28" t="s">
        <v>38</v>
      </c>
      <c r="AL12" s="34">
        <v>2.5</v>
      </c>
      <c r="AM12" s="27">
        <v>4.5</v>
      </c>
      <c r="AN12" s="2"/>
      <c r="AO12" s="29"/>
      <c r="AP12" s="30"/>
      <c r="AQ12" s="28" t="s">
        <v>34</v>
      </c>
      <c r="AR12" s="34">
        <v>2.5</v>
      </c>
      <c r="AS12" s="27">
        <v>3.0</v>
      </c>
      <c r="AT12" s="2"/>
      <c r="AU12" s="29"/>
      <c r="AV12" s="30"/>
      <c r="AW12" s="28" t="s">
        <v>32</v>
      </c>
      <c r="AX12" s="27">
        <v>2.5</v>
      </c>
      <c r="AY12" s="27">
        <v>3.25</v>
      </c>
      <c r="AZ12" s="2"/>
      <c r="BA12" s="29"/>
      <c r="BB12" s="30"/>
      <c r="BC12" s="28" t="s">
        <v>34</v>
      </c>
      <c r="BD12" s="29"/>
      <c r="BE12" s="27">
        <v>2.0</v>
      </c>
      <c r="BF12" s="35" t="s">
        <v>35</v>
      </c>
      <c r="BG12" s="29"/>
      <c r="BH12" s="30"/>
      <c r="BI12" s="28" t="s">
        <v>34</v>
      </c>
      <c r="BJ12" s="29"/>
      <c r="BK12" s="27">
        <v>2.5</v>
      </c>
      <c r="BL12" s="2"/>
      <c r="BM12" s="29"/>
      <c r="BN12" s="30"/>
      <c r="BO12" s="25" t="s">
        <v>34</v>
      </c>
      <c r="BP12" s="26">
        <v>2.5</v>
      </c>
      <c r="BQ12" s="27">
        <v>4.25</v>
      </c>
      <c r="BR12" s="31"/>
      <c r="BS12" s="29"/>
      <c r="BT12" s="30"/>
      <c r="BU12" s="25" t="s">
        <v>34</v>
      </c>
      <c r="BV12" s="40"/>
      <c r="BW12" s="27">
        <v>2.0</v>
      </c>
      <c r="BX12" s="31"/>
      <c r="BY12" s="29"/>
      <c r="BZ12" s="30"/>
      <c r="CA12" s="28" t="s">
        <v>32</v>
      </c>
      <c r="CB12" s="32"/>
      <c r="CC12" s="27">
        <v>2.25</v>
      </c>
      <c r="CD12" s="2"/>
      <c r="CE12" s="29"/>
      <c r="CF12" s="30"/>
      <c r="CG12" s="28" t="s">
        <v>34</v>
      </c>
      <c r="CH12" s="27">
        <v>2.5</v>
      </c>
      <c r="CI12" s="27">
        <v>3.75</v>
      </c>
      <c r="CJ12" s="2"/>
      <c r="CK12" s="29"/>
      <c r="CL12" s="30"/>
      <c r="CM12" s="28" t="s">
        <v>34</v>
      </c>
      <c r="CN12" s="27">
        <v>2.5</v>
      </c>
      <c r="CO12" s="27">
        <v>4.0</v>
      </c>
      <c r="CP12" s="2"/>
      <c r="CQ12" s="29"/>
      <c r="CR12" s="30"/>
      <c r="CS12" s="28" t="s">
        <v>34</v>
      </c>
      <c r="CT12" s="34">
        <v>2.5</v>
      </c>
      <c r="CU12" s="27">
        <v>2.5</v>
      </c>
      <c r="CV12" s="35" t="s">
        <v>35</v>
      </c>
      <c r="CW12" s="29"/>
      <c r="CX12" s="36">
        <v>0.25</v>
      </c>
      <c r="CY12" s="28" t="s">
        <v>39</v>
      </c>
      <c r="CZ12" s="29"/>
      <c r="DA12" s="27">
        <v>1.75</v>
      </c>
      <c r="DB12" s="2"/>
      <c r="DC12" s="29"/>
      <c r="DD12" s="30"/>
      <c r="DE12" s="28" t="s">
        <v>34</v>
      </c>
      <c r="DF12" s="27">
        <v>2.5</v>
      </c>
      <c r="DG12" s="27">
        <v>2.5</v>
      </c>
      <c r="DH12" s="35" t="s">
        <v>35</v>
      </c>
      <c r="DI12" s="29"/>
      <c r="DJ12" s="36">
        <v>0.5</v>
      </c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</row>
    <row r="13">
      <c r="A13" s="19">
        <v>8.0</v>
      </c>
      <c r="B13" s="20" t="s">
        <v>45</v>
      </c>
      <c r="C13" s="21">
        <f t="shared" si="1"/>
        <v>71.25</v>
      </c>
      <c r="D13" s="22">
        <f t="shared" si="2"/>
        <v>10</v>
      </c>
      <c r="E13" s="23">
        <f t="shared" si="3"/>
        <v>25</v>
      </c>
      <c r="F13" s="24">
        <f t="shared" si="4"/>
        <v>46.25</v>
      </c>
      <c r="G13" s="25" t="s">
        <v>32</v>
      </c>
      <c r="H13" s="27">
        <v>2.5</v>
      </c>
      <c r="I13" s="27">
        <v>2.5</v>
      </c>
      <c r="J13" s="35"/>
      <c r="K13" s="29"/>
      <c r="L13" s="30"/>
      <c r="M13" s="25" t="s">
        <v>34</v>
      </c>
      <c r="N13" s="29"/>
      <c r="O13" s="27">
        <v>2.25</v>
      </c>
      <c r="P13" s="28" t="s">
        <v>35</v>
      </c>
      <c r="Q13" s="29"/>
      <c r="R13" s="30"/>
      <c r="S13" s="28" t="s">
        <v>34</v>
      </c>
      <c r="T13" s="34">
        <v>2.5</v>
      </c>
      <c r="U13" s="27">
        <v>3.75</v>
      </c>
      <c r="V13" s="2"/>
      <c r="W13" s="29"/>
      <c r="X13" s="30"/>
      <c r="Y13" s="28" t="s">
        <v>34</v>
      </c>
      <c r="Z13" s="29"/>
      <c r="AA13" s="27">
        <v>2.0</v>
      </c>
      <c r="AB13" s="2"/>
      <c r="AC13" s="29"/>
      <c r="AD13" s="30"/>
      <c r="AE13" s="28" t="s">
        <v>39</v>
      </c>
      <c r="AF13" s="27">
        <v>2.5</v>
      </c>
      <c r="AG13" s="27">
        <v>2.25</v>
      </c>
      <c r="AH13" s="2"/>
      <c r="AI13" s="29"/>
      <c r="AJ13" s="30"/>
      <c r="AK13" s="28" t="s">
        <v>32</v>
      </c>
      <c r="AL13" s="29"/>
      <c r="AM13" s="27">
        <v>1.0</v>
      </c>
      <c r="AN13" s="2"/>
      <c r="AO13" s="29"/>
      <c r="AP13" s="30"/>
      <c r="AQ13" s="28" t="s">
        <v>39</v>
      </c>
      <c r="AR13" s="32"/>
      <c r="AS13" s="27">
        <v>1.75</v>
      </c>
      <c r="AT13" s="31"/>
      <c r="AU13" s="29"/>
      <c r="AV13" s="30"/>
      <c r="AW13" s="28" t="s">
        <v>34</v>
      </c>
      <c r="AX13" s="29"/>
      <c r="AY13" s="27">
        <v>3.0</v>
      </c>
      <c r="AZ13" s="2"/>
      <c r="BA13" s="29"/>
      <c r="BB13" s="30"/>
      <c r="BC13" s="28" t="s">
        <v>34</v>
      </c>
      <c r="BD13" s="32"/>
      <c r="BE13" s="27">
        <v>3.25</v>
      </c>
      <c r="BF13" s="2"/>
      <c r="BG13" s="29"/>
      <c r="BH13" s="30"/>
      <c r="BI13" s="28" t="s">
        <v>34</v>
      </c>
      <c r="BJ13" s="29"/>
      <c r="BK13" s="27">
        <v>2.0</v>
      </c>
      <c r="BL13" s="2"/>
      <c r="BM13" s="29"/>
      <c r="BN13" s="30"/>
      <c r="BO13" s="25" t="s">
        <v>34</v>
      </c>
      <c r="BP13" s="27">
        <v>2.5</v>
      </c>
      <c r="BQ13" s="27">
        <v>3.75</v>
      </c>
      <c r="BR13" s="2"/>
      <c r="BS13" s="29"/>
      <c r="BT13" s="30"/>
      <c r="BU13" s="25" t="s">
        <v>39</v>
      </c>
      <c r="BV13" s="34">
        <v>2.5</v>
      </c>
      <c r="BW13" s="27">
        <v>4.25</v>
      </c>
      <c r="BX13" s="31"/>
      <c r="BY13" s="29"/>
      <c r="BZ13" s="30"/>
      <c r="CA13" s="28" t="s">
        <v>34</v>
      </c>
      <c r="CB13" s="34">
        <v>2.5</v>
      </c>
      <c r="CC13" s="27">
        <v>2.75</v>
      </c>
      <c r="CD13" s="2"/>
      <c r="CE13" s="29"/>
      <c r="CF13" s="30"/>
      <c r="CG13" s="28" t="s">
        <v>34</v>
      </c>
      <c r="CH13" s="34">
        <v>2.5</v>
      </c>
      <c r="CI13" s="27">
        <v>1.75</v>
      </c>
      <c r="CJ13" s="2"/>
      <c r="CK13" s="29"/>
      <c r="CL13" s="30"/>
      <c r="CM13" s="28" t="s">
        <v>38</v>
      </c>
      <c r="CN13" s="27">
        <v>2.5</v>
      </c>
      <c r="CO13" s="27">
        <v>2.75</v>
      </c>
      <c r="CP13" s="2"/>
      <c r="CQ13" s="29"/>
      <c r="CR13" s="30"/>
      <c r="CS13" s="28" t="s">
        <v>34</v>
      </c>
      <c r="CT13" s="34">
        <v>2.5</v>
      </c>
      <c r="CU13" s="27">
        <v>3.0</v>
      </c>
      <c r="CV13" s="2"/>
      <c r="CW13" s="29"/>
      <c r="CX13" s="30"/>
      <c r="CY13" s="28" t="s">
        <v>34</v>
      </c>
      <c r="CZ13" s="27">
        <v>2.5</v>
      </c>
      <c r="DA13" s="27">
        <v>2.5</v>
      </c>
      <c r="DB13" s="31"/>
      <c r="DC13" s="29"/>
      <c r="DD13" s="30"/>
      <c r="DE13" s="28" t="s">
        <v>39</v>
      </c>
      <c r="DF13" s="29"/>
      <c r="DG13" s="27">
        <v>1.75</v>
      </c>
      <c r="DH13" s="2"/>
      <c r="DI13" s="29"/>
      <c r="DJ13" s="30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</row>
    <row r="14">
      <c r="A14" s="19">
        <v>9.0</v>
      </c>
      <c r="B14" s="20" t="s">
        <v>46</v>
      </c>
      <c r="C14" s="21">
        <f t="shared" si="1"/>
        <v>64.25</v>
      </c>
      <c r="D14" s="22">
        <f t="shared" si="2"/>
        <v>7</v>
      </c>
      <c r="E14" s="23">
        <f t="shared" si="3"/>
        <v>17.5</v>
      </c>
      <c r="F14" s="24">
        <f t="shared" si="4"/>
        <v>46.75</v>
      </c>
      <c r="G14" s="25" t="s">
        <v>34</v>
      </c>
      <c r="H14" s="26"/>
      <c r="I14" s="27">
        <v>3.0</v>
      </c>
      <c r="J14" s="35"/>
      <c r="K14" s="29"/>
      <c r="L14" s="30"/>
      <c r="M14" s="25" t="s">
        <v>34</v>
      </c>
      <c r="N14" s="37"/>
      <c r="O14" s="27">
        <v>2.25</v>
      </c>
      <c r="P14" s="2"/>
      <c r="Q14" s="29"/>
      <c r="R14" s="30"/>
      <c r="S14" s="28" t="s">
        <v>34</v>
      </c>
      <c r="T14" s="34">
        <v>2.5</v>
      </c>
      <c r="U14" s="27">
        <v>2.5</v>
      </c>
      <c r="V14" s="31"/>
      <c r="W14" s="29"/>
      <c r="X14" s="30"/>
      <c r="Y14" s="28" t="s">
        <v>34</v>
      </c>
      <c r="Z14" s="32"/>
      <c r="AA14" s="27">
        <v>1.75</v>
      </c>
      <c r="AB14" s="35" t="s">
        <v>36</v>
      </c>
      <c r="AC14" s="29"/>
      <c r="AD14" s="30"/>
      <c r="AE14" s="28" t="s">
        <v>34</v>
      </c>
      <c r="AF14" s="29"/>
      <c r="AG14" s="27">
        <v>1.75</v>
      </c>
      <c r="AH14" s="2"/>
      <c r="AI14" s="29"/>
      <c r="AJ14" s="30"/>
      <c r="AK14" s="28" t="s">
        <v>39</v>
      </c>
      <c r="AL14" s="29"/>
      <c r="AM14" s="27">
        <v>2.25</v>
      </c>
      <c r="AN14" s="31"/>
      <c r="AO14" s="32"/>
      <c r="AP14" s="33"/>
      <c r="AQ14" s="28" t="s">
        <v>34</v>
      </c>
      <c r="AR14" s="27">
        <v>2.5</v>
      </c>
      <c r="AS14" s="27">
        <v>2.75</v>
      </c>
      <c r="AT14" s="2"/>
      <c r="AU14" s="29"/>
      <c r="AV14" s="30"/>
      <c r="AW14" s="28" t="s">
        <v>32</v>
      </c>
      <c r="AX14" s="34">
        <v>2.5</v>
      </c>
      <c r="AY14" s="27">
        <v>3.5</v>
      </c>
      <c r="AZ14" s="2"/>
      <c r="BA14" s="29"/>
      <c r="BB14" s="30"/>
      <c r="BC14" s="28" t="s">
        <v>38</v>
      </c>
      <c r="BD14" s="29"/>
      <c r="BE14" s="27">
        <v>2.25</v>
      </c>
      <c r="BF14" s="2"/>
      <c r="BG14" s="29"/>
      <c r="BH14" s="30"/>
      <c r="BI14" s="28" t="s">
        <v>34</v>
      </c>
      <c r="BJ14" s="32"/>
      <c r="BK14" s="27">
        <v>2.25</v>
      </c>
      <c r="BL14" s="2"/>
      <c r="BM14" s="29"/>
      <c r="BN14" s="30"/>
      <c r="BO14" s="25" t="s">
        <v>34</v>
      </c>
      <c r="BP14" s="26">
        <v>2.5</v>
      </c>
      <c r="BQ14" s="27">
        <v>3.5</v>
      </c>
      <c r="BR14" s="2"/>
      <c r="BS14" s="29"/>
      <c r="BT14" s="30"/>
      <c r="BU14" s="25" t="s">
        <v>38</v>
      </c>
      <c r="BV14" s="37"/>
      <c r="BW14" s="27">
        <v>2.5</v>
      </c>
      <c r="BX14" s="2"/>
      <c r="BY14" s="29"/>
      <c r="BZ14" s="30"/>
      <c r="CA14" s="28" t="s">
        <v>34</v>
      </c>
      <c r="CB14" s="34">
        <v>2.5</v>
      </c>
      <c r="CC14" s="27">
        <v>3.5</v>
      </c>
      <c r="CD14" s="28" t="s">
        <v>33</v>
      </c>
      <c r="CE14" s="29"/>
      <c r="CF14" s="30"/>
      <c r="CG14" s="28" t="s">
        <v>34</v>
      </c>
      <c r="CH14" s="27">
        <v>2.5</v>
      </c>
      <c r="CI14" s="27">
        <v>3.0</v>
      </c>
      <c r="CJ14" s="2"/>
      <c r="CK14" s="29"/>
      <c r="CL14" s="30"/>
      <c r="CM14" s="28" t="s">
        <v>32</v>
      </c>
      <c r="CN14" s="29"/>
      <c r="CO14" s="27">
        <v>2.0</v>
      </c>
      <c r="CP14" s="2"/>
      <c r="CQ14" s="29"/>
      <c r="CR14" s="30"/>
      <c r="CS14" s="28" t="s">
        <v>32</v>
      </c>
      <c r="CT14" s="29"/>
      <c r="CU14" s="27">
        <v>2.0</v>
      </c>
      <c r="CV14" s="31"/>
      <c r="CW14" s="32"/>
      <c r="CX14" s="33"/>
      <c r="CY14" s="28" t="s">
        <v>34</v>
      </c>
      <c r="CZ14" s="27">
        <v>2.5</v>
      </c>
      <c r="DA14" s="27">
        <v>3.5</v>
      </c>
      <c r="DB14" s="35" t="s">
        <v>33</v>
      </c>
      <c r="DC14" s="29"/>
      <c r="DD14" s="30"/>
      <c r="DE14" s="28" t="s">
        <v>32</v>
      </c>
      <c r="DF14" s="29"/>
      <c r="DG14" s="27">
        <v>2.5</v>
      </c>
      <c r="DH14" s="35" t="s">
        <v>36</v>
      </c>
      <c r="DI14" s="29"/>
      <c r="DJ14" s="30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</row>
    <row r="15">
      <c r="A15" s="41">
        <v>10.0</v>
      </c>
      <c r="B15" s="20" t="s">
        <v>47</v>
      </c>
      <c r="C15" s="21">
        <f t="shared" si="1"/>
        <v>63.5</v>
      </c>
      <c r="D15" s="42">
        <f t="shared" si="2"/>
        <v>7</v>
      </c>
      <c r="E15" s="23">
        <f t="shared" si="3"/>
        <v>17.5</v>
      </c>
      <c r="F15" s="43">
        <f t="shared" si="4"/>
        <v>46</v>
      </c>
      <c r="G15" s="44" t="s">
        <v>34</v>
      </c>
      <c r="H15" s="45"/>
      <c r="I15" s="46">
        <v>2.25</v>
      </c>
      <c r="J15" s="47"/>
      <c r="K15" s="48"/>
      <c r="L15" s="49"/>
      <c r="M15" s="44" t="s">
        <v>34</v>
      </c>
      <c r="N15" s="50"/>
      <c r="O15" s="46">
        <v>3.5</v>
      </c>
      <c r="P15" s="51"/>
      <c r="Q15" s="48"/>
      <c r="R15" s="49"/>
      <c r="S15" s="52" t="s">
        <v>32</v>
      </c>
      <c r="T15" s="53"/>
      <c r="U15" s="53">
        <v>2.25</v>
      </c>
      <c r="V15" s="51"/>
      <c r="W15" s="48"/>
      <c r="X15" s="49"/>
      <c r="Y15" s="52" t="s">
        <v>39</v>
      </c>
      <c r="Z15" s="45">
        <v>2.5</v>
      </c>
      <c r="AA15" s="54">
        <v>1.25</v>
      </c>
      <c r="AB15" s="51"/>
      <c r="AC15" s="48"/>
      <c r="AD15" s="49"/>
      <c r="AE15" s="52" t="s">
        <v>34</v>
      </c>
      <c r="AF15" s="50"/>
      <c r="AG15" s="53">
        <v>2.0</v>
      </c>
      <c r="AH15" s="55"/>
      <c r="AI15" s="48"/>
      <c r="AJ15" s="56"/>
      <c r="AK15" s="52" t="s">
        <v>34</v>
      </c>
      <c r="AL15" s="53">
        <v>2.5</v>
      </c>
      <c r="AM15" s="53">
        <v>2.5</v>
      </c>
      <c r="AN15" s="51"/>
      <c r="AO15" s="48"/>
      <c r="AP15" s="49"/>
      <c r="AQ15" s="52" t="s">
        <v>34</v>
      </c>
      <c r="AR15" s="45">
        <v>2.5</v>
      </c>
      <c r="AS15" s="53">
        <v>4.0</v>
      </c>
      <c r="AT15" s="47" t="s">
        <v>33</v>
      </c>
      <c r="AU15" s="48"/>
      <c r="AV15" s="49"/>
      <c r="AW15" s="52" t="s">
        <v>34</v>
      </c>
      <c r="AX15" s="50"/>
      <c r="AY15" s="53">
        <v>2.75</v>
      </c>
      <c r="AZ15" s="55"/>
      <c r="BA15" s="48"/>
      <c r="BB15" s="56"/>
      <c r="BC15" s="52" t="s">
        <v>34</v>
      </c>
      <c r="BD15" s="48"/>
      <c r="BE15" s="53">
        <v>2.75</v>
      </c>
      <c r="BF15" s="51"/>
      <c r="BG15" s="48"/>
      <c r="BH15" s="49"/>
      <c r="BI15" s="52" t="s">
        <v>39</v>
      </c>
      <c r="BJ15" s="53">
        <v>2.5</v>
      </c>
      <c r="BK15" s="53">
        <v>3.75</v>
      </c>
      <c r="BL15" s="51"/>
      <c r="BM15" s="48"/>
      <c r="BN15" s="49"/>
      <c r="BO15" s="44" t="s">
        <v>32</v>
      </c>
      <c r="BP15" s="48"/>
      <c r="BQ15" s="46">
        <v>2.0</v>
      </c>
      <c r="BR15" s="51"/>
      <c r="BS15" s="48"/>
      <c r="BT15" s="49"/>
      <c r="BU15" s="44" t="s">
        <v>34</v>
      </c>
      <c r="BV15" s="50"/>
      <c r="BW15" s="46">
        <v>2.0</v>
      </c>
      <c r="BX15" s="51"/>
      <c r="BY15" s="48"/>
      <c r="BZ15" s="49"/>
      <c r="CA15" s="52" t="s">
        <v>34</v>
      </c>
      <c r="CB15" s="53">
        <v>2.5</v>
      </c>
      <c r="CC15" s="53">
        <v>3.5</v>
      </c>
      <c r="CD15" s="51"/>
      <c r="CE15" s="48"/>
      <c r="CF15" s="49"/>
      <c r="CG15" s="52" t="s">
        <v>39</v>
      </c>
      <c r="CH15" s="48"/>
      <c r="CI15" s="54">
        <v>2.0</v>
      </c>
      <c r="CJ15" s="51"/>
      <c r="CK15" s="48"/>
      <c r="CL15" s="49"/>
      <c r="CM15" s="52" t="s">
        <v>32</v>
      </c>
      <c r="CN15" s="50"/>
      <c r="CO15" s="53">
        <v>2.5</v>
      </c>
      <c r="CP15" s="55"/>
      <c r="CQ15" s="48"/>
      <c r="CR15" s="56"/>
      <c r="CS15" s="52" t="s">
        <v>38</v>
      </c>
      <c r="CT15" s="53">
        <v>2.5</v>
      </c>
      <c r="CU15" s="53">
        <v>2.5</v>
      </c>
      <c r="CV15" s="51"/>
      <c r="CW15" s="48"/>
      <c r="CX15" s="49"/>
      <c r="CY15" s="52" t="s">
        <v>32</v>
      </c>
      <c r="CZ15" s="48"/>
      <c r="DA15" s="53">
        <v>2.5</v>
      </c>
      <c r="DB15" s="51"/>
      <c r="DC15" s="48"/>
      <c r="DD15" s="49"/>
      <c r="DE15" s="52" t="s">
        <v>34</v>
      </c>
      <c r="DF15" s="53">
        <v>2.5</v>
      </c>
      <c r="DG15" s="53">
        <v>2.0</v>
      </c>
      <c r="DH15" s="52" t="s">
        <v>33</v>
      </c>
      <c r="DI15" s="48"/>
      <c r="DJ15" s="56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</row>
    <row r="16">
      <c r="A16" s="57" t="s">
        <v>48</v>
      </c>
      <c r="B16" s="58"/>
      <c r="C16" s="58"/>
      <c r="D16" s="58"/>
      <c r="E16" s="58"/>
      <c r="F16" s="59"/>
      <c r="G16" s="60" t="s">
        <v>49</v>
      </c>
      <c r="L16" s="61"/>
      <c r="M16" s="60" t="s">
        <v>50</v>
      </c>
      <c r="R16" s="61"/>
      <c r="S16" s="60" t="s">
        <v>49</v>
      </c>
      <c r="X16" s="61"/>
      <c r="Y16" s="60" t="s">
        <v>49</v>
      </c>
      <c r="AD16" s="61"/>
      <c r="AE16" s="60" t="s">
        <v>49</v>
      </c>
      <c r="AJ16" s="61"/>
      <c r="AK16" s="60" t="s">
        <v>49</v>
      </c>
      <c r="AP16" s="61"/>
      <c r="AQ16" s="60" t="s">
        <v>49</v>
      </c>
      <c r="AV16" s="61"/>
      <c r="AW16" s="60" t="s">
        <v>49</v>
      </c>
      <c r="BB16" s="61"/>
      <c r="BC16" s="60" t="s">
        <v>49</v>
      </c>
      <c r="BH16" s="61"/>
      <c r="BI16" s="60" t="s">
        <v>49</v>
      </c>
      <c r="BN16" s="61"/>
      <c r="BO16" s="60" t="s">
        <v>49</v>
      </c>
      <c r="BT16" s="61"/>
      <c r="BU16" s="60" t="s">
        <v>49</v>
      </c>
      <c r="BZ16" s="61"/>
      <c r="CA16" s="60" t="s">
        <v>49</v>
      </c>
      <c r="CF16" s="61"/>
      <c r="CG16" s="60" t="s">
        <v>49</v>
      </c>
      <c r="CL16" s="61"/>
      <c r="CM16" s="60" t="s">
        <v>49</v>
      </c>
      <c r="CR16" s="61"/>
      <c r="CS16" s="60" t="s">
        <v>49</v>
      </c>
      <c r="CX16" s="61"/>
      <c r="CY16" s="60" t="s">
        <v>49</v>
      </c>
      <c r="DD16" s="61"/>
      <c r="DE16" s="60" t="s">
        <v>49</v>
      </c>
      <c r="DJ16" s="61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</row>
    <row r="17">
      <c r="A17" s="63" t="s">
        <v>32</v>
      </c>
      <c r="B17" s="58"/>
      <c r="C17" s="58"/>
      <c r="D17" s="58"/>
      <c r="E17" s="58"/>
      <c r="F17" s="59"/>
      <c r="G17" s="10"/>
      <c r="H17" s="10"/>
      <c r="I17" s="10"/>
      <c r="J17" s="10"/>
      <c r="K17" s="10"/>
      <c r="L17" s="11"/>
      <c r="M17" s="10"/>
      <c r="N17" s="10"/>
      <c r="O17" s="10"/>
      <c r="P17" s="10"/>
      <c r="Q17" s="10"/>
      <c r="R17" s="11"/>
      <c r="S17" s="10"/>
      <c r="T17" s="10"/>
      <c r="U17" s="10"/>
      <c r="V17" s="10"/>
      <c r="W17" s="10"/>
      <c r="X17" s="11"/>
      <c r="Y17" s="10"/>
      <c r="Z17" s="10"/>
      <c r="AA17" s="10"/>
      <c r="AB17" s="10"/>
      <c r="AC17" s="10"/>
      <c r="AD17" s="11"/>
      <c r="AE17" s="10"/>
      <c r="AF17" s="10"/>
      <c r="AG17" s="10"/>
      <c r="AH17" s="10"/>
      <c r="AI17" s="10"/>
      <c r="AJ17" s="11"/>
      <c r="AK17" s="10"/>
      <c r="AL17" s="10"/>
      <c r="AM17" s="10"/>
      <c r="AN17" s="10"/>
      <c r="AO17" s="10"/>
      <c r="AP17" s="11"/>
      <c r="AQ17" s="10"/>
      <c r="AR17" s="10"/>
      <c r="AS17" s="10"/>
      <c r="AT17" s="10"/>
      <c r="AU17" s="10"/>
      <c r="AV17" s="11"/>
      <c r="AW17" s="10"/>
      <c r="AX17" s="10"/>
      <c r="AY17" s="10"/>
      <c r="AZ17" s="10"/>
      <c r="BA17" s="10"/>
      <c r="BB17" s="11"/>
      <c r="BC17" s="10"/>
      <c r="BD17" s="10"/>
      <c r="BE17" s="10"/>
      <c r="BF17" s="10"/>
      <c r="BG17" s="10"/>
      <c r="BH17" s="11"/>
      <c r="BI17" s="10"/>
      <c r="BJ17" s="10"/>
      <c r="BK17" s="10"/>
      <c r="BL17" s="10"/>
      <c r="BM17" s="10"/>
      <c r="BN17" s="11"/>
      <c r="BO17" s="10"/>
      <c r="BP17" s="10"/>
      <c r="BQ17" s="10"/>
      <c r="BR17" s="10"/>
      <c r="BS17" s="10"/>
      <c r="BT17" s="11"/>
      <c r="BU17" s="10"/>
      <c r="BV17" s="10"/>
      <c r="BW17" s="10"/>
      <c r="BX17" s="10"/>
      <c r="BY17" s="10"/>
      <c r="BZ17" s="11"/>
      <c r="CA17" s="10"/>
      <c r="CB17" s="10"/>
      <c r="CC17" s="10"/>
      <c r="CD17" s="10"/>
      <c r="CE17" s="10"/>
      <c r="CF17" s="11"/>
      <c r="CG17" s="10"/>
      <c r="CH17" s="10"/>
      <c r="CI17" s="10"/>
      <c r="CJ17" s="10"/>
      <c r="CK17" s="10"/>
      <c r="CL17" s="11"/>
      <c r="CM17" s="10"/>
      <c r="CN17" s="10"/>
      <c r="CO17" s="10"/>
      <c r="CP17" s="10"/>
      <c r="CQ17" s="10"/>
      <c r="CR17" s="11"/>
      <c r="CS17" s="10"/>
      <c r="CT17" s="10"/>
      <c r="CU17" s="10"/>
      <c r="CV17" s="10"/>
      <c r="CW17" s="10"/>
      <c r="CX17" s="11"/>
      <c r="CY17" s="10"/>
      <c r="CZ17" s="10"/>
      <c r="DA17" s="10"/>
      <c r="DB17" s="10"/>
      <c r="DC17" s="10"/>
      <c r="DD17" s="11"/>
      <c r="DE17" s="10"/>
      <c r="DF17" s="10"/>
      <c r="DG17" s="10"/>
      <c r="DH17" s="10"/>
      <c r="DI17" s="10"/>
      <c r="DJ17" s="11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</row>
    <row r="18">
      <c r="A18" s="64" t="s">
        <v>38</v>
      </c>
      <c r="B18" s="58"/>
      <c r="C18" s="58"/>
      <c r="D18" s="58"/>
      <c r="E18" s="58"/>
      <c r="F18" s="65"/>
      <c r="G18" s="66" t="s">
        <v>51</v>
      </c>
      <c r="H18" s="67"/>
      <c r="I18" s="67"/>
      <c r="J18" s="67"/>
      <c r="K18" s="67"/>
      <c r="L18" s="68"/>
      <c r="M18" s="66" t="s">
        <v>52</v>
      </c>
      <c r="N18" s="67"/>
      <c r="O18" s="67"/>
      <c r="P18" s="67"/>
      <c r="Q18" s="67"/>
      <c r="R18" s="68"/>
      <c r="S18" s="66" t="s">
        <v>53</v>
      </c>
      <c r="T18" s="67"/>
      <c r="U18" s="67"/>
      <c r="V18" s="67"/>
      <c r="W18" s="67"/>
      <c r="X18" s="68"/>
      <c r="Y18" s="66" t="s">
        <v>51</v>
      </c>
      <c r="Z18" s="67"/>
      <c r="AA18" s="67"/>
      <c r="AB18" s="67"/>
      <c r="AC18" s="67"/>
      <c r="AD18" s="68"/>
      <c r="AE18" s="66" t="s">
        <v>51</v>
      </c>
      <c r="AF18" s="67"/>
      <c r="AG18" s="67"/>
      <c r="AH18" s="67"/>
      <c r="AI18" s="67"/>
      <c r="AJ18" s="68"/>
      <c r="AK18" s="66" t="s">
        <v>53</v>
      </c>
      <c r="AL18" s="67"/>
      <c r="AM18" s="67"/>
      <c r="AN18" s="67"/>
      <c r="AO18" s="67"/>
      <c r="AP18" s="68"/>
      <c r="AQ18" s="66" t="s">
        <v>54</v>
      </c>
      <c r="AR18" s="67"/>
      <c r="AS18" s="67"/>
      <c r="AT18" s="67"/>
      <c r="AU18" s="67"/>
      <c r="AV18" s="68"/>
      <c r="AW18" s="66" t="s">
        <v>55</v>
      </c>
      <c r="AX18" s="67"/>
      <c r="AY18" s="67"/>
      <c r="AZ18" s="67"/>
      <c r="BA18" s="67"/>
      <c r="BB18" s="68"/>
      <c r="BC18" s="66" t="s">
        <v>52</v>
      </c>
      <c r="BD18" s="67"/>
      <c r="BE18" s="67"/>
      <c r="BF18" s="67"/>
      <c r="BG18" s="67"/>
      <c r="BH18" s="68"/>
      <c r="BI18" s="66" t="s">
        <v>52</v>
      </c>
      <c r="BJ18" s="67"/>
      <c r="BK18" s="67"/>
      <c r="BL18" s="67"/>
      <c r="BM18" s="67"/>
      <c r="BN18" s="68"/>
      <c r="BO18" s="66" t="s">
        <v>53</v>
      </c>
      <c r="BP18" s="67"/>
      <c r="BQ18" s="67"/>
      <c r="BR18" s="67"/>
      <c r="BS18" s="67"/>
      <c r="BT18" s="68"/>
      <c r="BU18" s="66" t="s">
        <v>52</v>
      </c>
      <c r="BV18" s="67"/>
      <c r="BW18" s="67"/>
      <c r="BX18" s="67"/>
      <c r="BY18" s="67"/>
      <c r="BZ18" s="68"/>
      <c r="CA18" s="66" t="s">
        <v>56</v>
      </c>
      <c r="CB18" s="67"/>
      <c r="CC18" s="67"/>
      <c r="CD18" s="67"/>
      <c r="CE18" s="67"/>
      <c r="CF18" s="68"/>
      <c r="CG18" s="66" t="s">
        <v>57</v>
      </c>
      <c r="CH18" s="67"/>
      <c r="CI18" s="67"/>
      <c r="CJ18" s="67"/>
      <c r="CK18" s="67"/>
      <c r="CL18" s="68"/>
      <c r="CM18" s="66" t="s">
        <v>53</v>
      </c>
      <c r="CN18" s="67"/>
      <c r="CO18" s="67"/>
      <c r="CP18" s="67"/>
      <c r="CQ18" s="67"/>
      <c r="CR18" s="68"/>
      <c r="CS18" s="66" t="s">
        <v>53</v>
      </c>
      <c r="CT18" s="67"/>
      <c r="CU18" s="67"/>
      <c r="CV18" s="67"/>
      <c r="CW18" s="67"/>
      <c r="CX18" s="68"/>
      <c r="CY18" s="66" t="s">
        <v>54</v>
      </c>
      <c r="CZ18" s="67"/>
      <c r="DA18" s="67"/>
      <c r="DB18" s="67"/>
      <c r="DC18" s="67"/>
      <c r="DD18" s="68"/>
      <c r="DE18" s="66" t="s">
        <v>56</v>
      </c>
      <c r="DF18" s="67"/>
      <c r="DG18" s="67"/>
      <c r="DH18" s="67"/>
      <c r="DI18" s="67"/>
      <c r="DJ18" s="68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</row>
    <row r="19">
      <c r="A19" s="69" t="s">
        <v>39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</row>
    <row r="20">
      <c r="A20" s="71" t="s">
        <v>35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</row>
    <row r="21">
      <c r="A21" s="72" t="s">
        <v>58</v>
      </c>
      <c r="B21" s="70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</row>
    <row r="22">
      <c r="A22" s="72" t="s">
        <v>59</v>
      </c>
      <c r="B22" s="70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</row>
    <row r="23">
      <c r="A23" s="51"/>
      <c r="B23" s="51"/>
      <c r="C23" s="5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</row>
    <row r="24">
      <c r="A24" s="73" t="s">
        <v>60</v>
      </c>
      <c r="B24" s="74" t="s">
        <v>61</v>
      </c>
      <c r="C24" s="75" t="s">
        <v>62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</row>
    <row r="25">
      <c r="A25" s="76"/>
      <c r="B25" s="77"/>
      <c r="C25" s="6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</row>
    <row r="26">
      <c r="A26" s="78">
        <v>4.0</v>
      </c>
      <c r="B26" s="35" t="s">
        <v>47</v>
      </c>
      <c r="C26" s="35" t="s">
        <v>63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</row>
    <row r="27">
      <c r="A27" s="78">
        <v>5.0</v>
      </c>
      <c r="B27" s="35" t="s">
        <v>47</v>
      </c>
      <c r="C27" s="35" t="s">
        <v>64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</row>
    <row r="28">
      <c r="A28" s="78">
        <v>8.0</v>
      </c>
      <c r="B28" s="35" t="s">
        <v>41</v>
      </c>
      <c r="C28" s="35" t="s">
        <v>64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</row>
    <row r="29">
      <c r="A29" s="35">
        <v>14.0</v>
      </c>
      <c r="B29" s="35" t="s">
        <v>47</v>
      </c>
      <c r="C29" s="35" t="s">
        <v>64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</row>
    <row r="30">
      <c r="A30" s="35">
        <v>15.0</v>
      </c>
      <c r="B30" s="35" t="s">
        <v>41</v>
      </c>
      <c r="C30" s="35" t="s">
        <v>64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</row>
    <row r="31">
      <c r="A31" s="35">
        <v>16.0</v>
      </c>
      <c r="B31" s="35" t="s">
        <v>37</v>
      </c>
      <c r="C31" s="35" t="s">
        <v>64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</row>
    <row r="32">
      <c r="A32" s="79">
        <v>18.0</v>
      </c>
      <c r="B32" s="35" t="s">
        <v>41</v>
      </c>
      <c r="C32" s="35" t="s">
        <v>64</v>
      </c>
    </row>
    <row r="33">
      <c r="B33" s="2"/>
      <c r="C33" s="2"/>
    </row>
    <row r="34">
      <c r="B34" s="2"/>
      <c r="C34" s="2"/>
    </row>
    <row r="37">
      <c r="A37" s="79" t="s">
        <v>65</v>
      </c>
    </row>
    <row r="38">
      <c r="A38" s="80" t="s">
        <v>41</v>
      </c>
    </row>
    <row r="39">
      <c r="A39" s="80" t="s">
        <v>44</v>
      </c>
    </row>
    <row r="40">
      <c r="A40" s="80" t="s">
        <v>47</v>
      </c>
    </row>
    <row r="41">
      <c r="A41" s="80" t="s">
        <v>40</v>
      </c>
    </row>
    <row r="42">
      <c r="A42" s="80" t="s">
        <v>43</v>
      </c>
    </row>
    <row r="43">
      <c r="A43" s="80" t="s">
        <v>37</v>
      </c>
    </row>
    <row r="44">
      <c r="A44" s="80" t="s">
        <v>45</v>
      </c>
    </row>
    <row r="45">
      <c r="A45" s="80" t="s">
        <v>31</v>
      </c>
    </row>
    <row r="46">
      <c r="A46" s="80" t="s">
        <v>46</v>
      </c>
    </row>
    <row r="47">
      <c r="A47" s="80" t="s">
        <v>42</v>
      </c>
    </row>
  </sheetData>
  <mergeCells count="63">
    <mergeCell ref="CM18:CR18"/>
    <mergeCell ref="CS18:CX18"/>
    <mergeCell ref="CY18:DD18"/>
    <mergeCell ref="DE18:DJ18"/>
    <mergeCell ref="AW18:BB18"/>
    <mergeCell ref="BC18:BH18"/>
    <mergeCell ref="BI18:BN18"/>
    <mergeCell ref="BO18:BT18"/>
    <mergeCell ref="BU18:BZ18"/>
    <mergeCell ref="CA18:CF18"/>
    <mergeCell ref="CG18:CL18"/>
    <mergeCell ref="A24:A25"/>
    <mergeCell ref="B24:B25"/>
    <mergeCell ref="C24:C25"/>
    <mergeCell ref="G18:L18"/>
    <mergeCell ref="M18:R18"/>
    <mergeCell ref="S18:X18"/>
    <mergeCell ref="Y18:AD18"/>
    <mergeCell ref="AE18:AJ18"/>
    <mergeCell ref="AK18:AP18"/>
    <mergeCell ref="AQ18:AV18"/>
    <mergeCell ref="M4:R4"/>
    <mergeCell ref="S4:X4"/>
    <mergeCell ref="Y4:AD4"/>
    <mergeCell ref="AE4:AJ4"/>
    <mergeCell ref="AK4:AP4"/>
    <mergeCell ref="AQ4:AV4"/>
    <mergeCell ref="AW4:BB4"/>
    <mergeCell ref="CS4:CX4"/>
    <mergeCell ref="CY4:DD4"/>
    <mergeCell ref="DE4:DJ4"/>
    <mergeCell ref="BC4:BH4"/>
    <mergeCell ref="BI4:BN4"/>
    <mergeCell ref="BO4:BT4"/>
    <mergeCell ref="BU4:BZ4"/>
    <mergeCell ref="CA4:CF4"/>
    <mergeCell ref="CG4:CL4"/>
    <mergeCell ref="CM4:CR4"/>
    <mergeCell ref="A4:A5"/>
    <mergeCell ref="B4:B5"/>
    <mergeCell ref="C4:C5"/>
    <mergeCell ref="D4:D5"/>
    <mergeCell ref="E4:E5"/>
    <mergeCell ref="F4:F5"/>
    <mergeCell ref="G4:L4"/>
    <mergeCell ref="CM16:CR17"/>
    <mergeCell ref="CS16:CX17"/>
    <mergeCell ref="CY16:DD17"/>
    <mergeCell ref="DE16:DJ17"/>
    <mergeCell ref="AW16:BB17"/>
    <mergeCell ref="BC16:BH17"/>
    <mergeCell ref="BI16:BN17"/>
    <mergeCell ref="BO16:BT17"/>
    <mergeCell ref="BU16:BZ17"/>
    <mergeCell ref="CA16:CF17"/>
    <mergeCell ref="CG16:CL17"/>
    <mergeCell ref="G16:L17"/>
    <mergeCell ref="M16:R17"/>
    <mergeCell ref="S16:X17"/>
    <mergeCell ref="Y16:AD17"/>
    <mergeCell ref="AE16:AJ17"/>
    <mergeCell ref="AK16:AP17"/>
    <mergeCell ref="AQ16:AV17"/>
  </mergeCells>
  <dataValidations>
    <dataValidation type="list" allowBlank="1" showErrorMessage="1" sqref="C26:C34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 AW18 BC18 BI18 BO18 BU18 CA18 CG18 CM18 CS18 CY18 DE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34">
      <formula1>'Финал'!$A$38:$A$47</formula1>
    </dataValidation>
    <dataValidation type="list" allowBlank="1" showErrorMessage="1" sqref="J6:J15 P6:P15 V6:V15 AB6:AB15 AH6:AH15 AN6:AN15 AT6:AT15 AZ6:AZ15 BF6:BF15 BL6:BL15 BR6:BR15 BX6:BX15 CD6:CD15 CJ6:CJ15 CP6:CP15 CV6:CV15 DB6:DB15 DH6:DH15">
      <formula1>"У/Победа,У/Проигрыш,ПУ"</formula1>
    </dataValidation>
    <dataValidation type="list" allowBlank="1" showErrorMessage="1" sqref="G6:G15 M6:M15 S6:S15 Y6:Y15 AE6:AE15 AK6:AK15 AQ6:AQ15 AW6:AW15 BC6:BC15 BI6:BI15 BO6:BO15 BU6:BU15 CA6:CA15 CG6:CG15 CM6:CM15 CS6:CS15 CY6:CY15 DE6:DE15">
      <formula1>"Мирный,Шериф,Мафия,Дон"</formula1>
    </dataValidation>
    <dataValidation type="list" allowBlank="1" showErrorMessage="1" sqref="B6:B15">
      <formula1>'Финал'!$A$38:$A$47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/>
      <c r="B1" s="81"/>
      <c r="C1" s="82"/>
      <c r="D1" s="82"/>
      <c r="E1" s="82"/>
      <c r="F1" s="82"/>
      <c r="G1" s="82"/>
      <c r="H1" s="82"/>
      <c r="I1" s="83" t="s">
        <v>66</v>
      </c>
      <c r="S1" s="84" t="s">
        <v>67</v>
      </c>
      <c r="Z1" s="85" t="s">
        <v>68</v>
      </c>
      <c r="AE1" s="86" t="s">
        <v>69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>
      <c r="A2" s="70"/>
      <c r="C2" s="82"/>
      <c r="D2" s="82"/>
      <c r="E2" s="82"/>
      <c r="F2" s="82"/>
      <c r="G2" s="82"/>
      <c r="H2" s="8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>
      <c r="A3" s="70"/>
      <c r="B3" s="10"/>
      <c r="C3" s="82"/>
      <c r="D3" s="82"/>
      <c r="E3" s="82"/>
      <c r="F3" s="82"/>
      <c r="G3" s="82"/>
      <c r="H3" s="8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>
      <c r="A4" s="87" t="s">
        <v>70</v>
      </c>
      <c r="B4" s="88" t="s">
        <v>66</v>
      </c>
      <c r="C4" s="89" t="s">
        <v>71</v>
      </c>
      <c r="D4" s="89" t="s">
        <v>72</v>
      </c>
      <c r="E4" s="89" t="s">
        <v>35</v>
      </c>
      <c r="F4" s="89" t="s">
        <v>73</v>
      </c>
      <c r="G4" s="90" t="s">
        <v>74</v>
      </c>
      <c r="H4" s="91" t="s">
        <v>75</v>
      </c>
      <c r="I4" s="92" t="s">
        <v>76</v>
      </c>
      <c r="J4" s="93" t="s">
        <v>77</v>
      </c>
      <c r="K4" s="94" t="s">
        <v>78</v>
      </c>
      <c r="L4" s="94" t="s">
        <v>79</v>
      </c>
      <c r="M4" s="95" t="s">
        <v>80</v>
      </c>
      <c r="N4" s="95" t="s">
        <v>81</v>
      </c>
      <c r="O4" s="93" t="s">
        <v>82</v>
      </c>
      <c r="P4" s="93" t="s">
        <v>83</v>
      </c>
      <c r="Q4" s="96" t="s">
        <v>84</v>
      </c>
      <c r="R4" s="96" t="s">
        <v>85</v>
      </c>
      <c r="S4" s="97" t="s">
        <v>86</v>
      </c>
      <c r="T4" s="97" t="s">
        <v>87</v>
      </c>
      <c r="U4" s="97" t="s">
        <v>88</v>
      </c>
      <c r="V4" s="94" t="s">
        <v>89</v>
      </c>
      <c r="W4" s="95" t="s">
        <v>90</v>
      </c>
      <c r="X4" s="93" t="s">
        <v>91</v>
      </c>
      <c r="Y4" s="96" t="s">
        <v>92</v>
      </c>
      <c r="Z4" s="97" t="s">
        <v>93</v>
      </c>
      <c r="AA4" s="98" t="s">
        <v>94</v>
      </c>
      <c r="AB4" s="99" t="s">
        <v>95</v>
      </c>
      <c r="AC4" s="100" t="s">
        <v>96</v>
      </c>
      <c r="AD4" s="101" t="s">
        <v>97</v>
      </c>
      <c r="AE4" s="97" t="s">
        <v>98</v>
      </c>
      <c r="AF4" s="98" t="s">
        <v>99</v>
      </c>
      <c r="AG4" s="95" t="s">
        <v>100</v>
      </c>
      <c r="AH4" s="100" t="s">
        <v>101</v>
      </c>
      <c r="AI4" s="101" t="s">
        <v>102</v>
      </c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</row>
    <row r="5">
      <c r="A5" s="80" t="s">
        <v>41</v>
      </c>
      <c r="B5" s="103">
        <f t="shared" ref="B5:B14" si="1">SUM(I5:J5)</f>
        <v>18</v>
      </c>
      <c r="C5" s="104">
        <f>COUNTIFS('Все игры'!A$3:A1000,A5,'Все игры'!F$3:F1000,"=1")</f>
        <v>0</v>
      </c>
      <c r="D5" s="104">
        <f>COUNTIFS('Все игры'!A$3:A1000,A5,'Все игры'!F$3:F1000,"=0,50")</f>
        <v>1</v>
      </c>
      <c r="E5" s="104">
        <f>COUNTIFS('Все игры'!A$3:A1000,A5,'Все игры'!G$3:G1000,"&gt;0")</f>
        <v>0</v>
      </c>
      <c r="F5" s="105">
        <f t="shared" ref="F5:F14" si="2">IFERROR(E5/I5,0)</f>
        <v>0</v>
      </c>
      <c r="G5" s="104">
        <f>COUNTIFS('Все игры'!A$3:A1000,A5,'Все игры'!E$3:E1000,"У/Победа")</f>
        <v>1</v>
      </c>
      <c r="H5" s="106">
        <f>COUNTIFS('Все игры'!A$3:A1000,A5,'Все игры'!E$3:E1000,"У/Проигрыш")</f>
        <v>1</v>
      </c>
      <c r="I5" s="103">
        <f t="shared" ref="I5:I14" si="3">M5+N5+Q5+R5</f>
        <v>14</v>
      </c>
      <c r="J5" s="103">
        <f t="shared" ref="J5:J14" si="4">K5+L5+O5+P5</f>
        <v>4</v>
      </c>
      <c r="K5" s="103">
        <f>COUNTIFS('Все игры'!A$3:A1000,A5,'Все игры'!C$3:C1000,"&gt;0",'Все игры'!B$3:B1000,"Мафия")</f>
        <v>1</v>
      </c>
      <c r="L5" s="103">
        <f>IFERROR(__xludf.DUMMYFUNCTION("COUNTBLANK(FILTER('Все игры'!A$3:C1000,'Все игры'!A$3:A1000=A5,'Все игры'!C$3:C1000 &lt; 1,'Все игры'!B$3:B1000=""Мафия""))"),2.0)</f>
        <v>2</v>
      </c>
      <c r="M5" s="103">
        <f>COUNTIFS('Все игры'!A$3:A1000,A5,'Все игры'!C$3:C1000,"&gt;0",'Все игры'!B$3:B1000,"Шериф")</f>
        <v>1</v>
      </c>
      <c r="N5" s="107">
        <f>IFERROR(__xludf.DUMMYFUNCTION("COUNTBLANK(FILTER('Все игры'!A$3:C1000,'Все игры'!A$3:A1000=A5,'Все игры'!C$3:C1000 &lt; 1,'Все игры'!B$3:B1000=""Шериф""))"),0.0)</f>
        <v>0</v>
      </c>
      <c r="O5" s="103">
        <f>COUNTIFS('Все игры'!A$3:A1000,A5,'Все игры'!C$3:C1000,"&gt;0",'Все игры'!B$3:B1000,"Дон")</f>
        <v>1</v>
      </c>
      <c r="P5" s="107">
        <f>IFERROR(__xludf.DUMMYFUNCTION("COUNTBLANK(FILTER('Все игры'!A$3:C1000,'Все игры'!A$3:A1000=A5,'Все игры'!C$3:C1000 &lt; 1,'Все игры'!B$3:B1000=""Дон""))"),0.0)</f>
        <v>0</v>
      </c>
      <c r="Q5" s="103">
        <f>COUNTIFS('Все игры'!A$3:A1000,A5,'Все игры'!C$3:C1000,"&gt;0",'Все игры'!B$3:B1000,"Мирный")</f>
        <v>7</v>
      </c>
      <c r="R5" s="107">
        <f>IFERROR(__xludf.DUMMYFUNCTION("COUNTBLANK(FILTER('Все игры'!A$3:C1000,'Все игры'!A$3:A1000=A5,'Все игры'!C$3:C1000 &lt; 1,'Все игры'!B$3:B1000=""Мирный""))"),6.0)</f>
        <v>6</v>
      </c>
      <c r="S5" s="108">
        <f t="shared" ref="S5:S14" si="5">IFERROR((K5+M5+O5+Q5)/B5, )</f>
        <v>0.5555555556</v>
      </c>
      <c r="T5" s="108">
        <f t="shared" ref="T5:T14" si="6">IFERROR(((M5+Q5)/I5),0)</f>
        <v>0.5714285714</v>
      </c>
      <c r="U5" s="108">
        <f t="shared" ref="U5:U14" si="7">IFERROR(((K5+O5)/J5),0)</f>
        <v>0.5</v>
      </c>
      <c r="V5" s="108">
        <f t="shared" ref="V5:V14" si="8">IFERROR((K5/(K5+L5)),0)</f>
        <v>0.3333333333</v>
      </c>
      <c r="W5" s="108">
        <f t="shared" ref="W5:W14" si="9">IFERROR((M5/(M5+N5)),0)</f>
        <v>1</v>
      </c>
      <c r="X5" s="108">
        <f t="shared" ref="X5:X14" si="10">IFERROR((O5/(O5+P5)),0)</f>
        <v>1</v>
      </c>
      <c r="Y5" s="109">
        <f t="shared" ref="Y5:Y14" si="11">IFERROR((Q5/(Q5+R5)),0)</f>
        <v>0.5384615385</v>
      </c>
      <c r="Z5" s="110">
        <f>SUMIFS('Все игры'!D$3:D1000,'Все игры'!A$3:A1000,A5)</f>
        <v>48</v>
      </c>
      <c r="AA5" s="110">
        <f>SUMIFS('Все игры'!D$3:D1000,'Все игры'!A$3:A1000,A5,'Все игры'!B$3:B1000,"Мафия")</f>
        <v>6.5</v>
      </c>
      <c r="AB5" s="111">
        <f>SUMIFS('Все игры'!D$3:D1000,'Все игры'!A$3:A1000,A5,'Все игры'!B$3:B1000,"Шериф")</f>
        <v>3.75</v>
      </c>
      <c r="AC5" s="110">
        <f>SUMIFS('Все игры'!D$3:D1000,'Все игры'!A$3:A1000,A5,'Все игры'!B$3:B1000,"Дон")</f>
        <v>4.25</v>
      </c>
      <c r="AD5" s="112">
        <f>SUMIFS('Все игры'!D$3:D1000,'Все игры'!A$3:A1000,A5,'Все игры'!B$3:B1000,"Мирный")</f>
        <v>33.5</v>
      </c>
      <c r="AE5" s="110">
        <f t="shared" ref="AE5:AE14" si="12">IFERROR(Z5/B5,0)</f>
        <v>2.666666667</v>
      </c>
      <c r="AF5" s="110">
        <f t="shared" ref="AF5:AF14" si="13">IFERROR(AA5/(K5+L5),0)</f>
        <v>2.166666667</v>
      </c>
      <c r="AG5" s="110">
        <f t="shared" ref="AG5:AG14" si="14">IFERROR(AB5/(M5+N5),0)</f>
        <v>3.75</v>
      </c>
      <c r="AH5" s="110">
        <f t="shared" ref="AH5:AH14" si="15">IFERROR(AC5/(O5+P5),0)</f>
        <v>4.25</v>
      </c>
      <c r="AI5" s="110">
        <f t="shared" ref="AI5:AI14" si="16">IFERROR(AD5/(Q5+R5),0)</f>
        <v>2.576923077</v>
      </c>
    </row>
    <row r="6">
      <c r="A6" s="113" t="s">
        <v>44</v>
      </c>
      <c r="B6" s="114">
        <f t="shared" si="1"/>
        <v>18</v>
      </c>
      <c r="C6" s="115">
        <f>COUNTIFS('Все игры'!A$3:A1000,A6,'Все игры'!F$3:F1000,"=1")</f>
        <v>0</v>
      </c>
      <c r="D6" s="115">
        <f>COUNTIFS('Все игры'!A$3:A1000,A6,'Все игры'!F$3:F1000,"=0,50")</f>
        <v>0</v>
      </c>
      <c r="E6" s="115">
        <f>COUNTIFS('Все игры'!A$3:A1000,A6,'Все игры'!G$3:G1000,"&gt;0")</f>
        <v>2</v>
      </c>
      <c r="F6" s="116">
        <f t="shared" si="2"/>
        <v>0.1538461538</v>
      </c>
      <c r="G6" s="115">
        <f>COUNTIFS('Все игры'!A$3:A1000,A6,'Все игры'!E$3:E1000,"У/Победа")</f>
        <v>0</v>
      </c>
      <c r="H6" s="117">
        <f>COUNTIFS('Все игры'!A$3:A1000,A6,'Все игры'!E$3:E1000,"У/Проигрыш")</f>
        <v>2</v>
      </c>
      <c r="I6" s="114">
        <f t="shared" si="3"/>
        <v>13</v>
      </c>
      <c r="J6" s="114">
        <f t="shared" si="4"/>
        <v>5</v>
      </c>
      <c r="K6" s="114">
        <f>COUNTIFS('Все игры'!A$3:A1000,A6,'Все игры'!C$3:C1000,"&gt;0",'Все игры'!B$3:B1000,"Мафия")</f>
        <v>1</v>
      </c>
      <c r="L6" s="114">
        <f>IFERROR(__xludf.DUMMYFUNCTION("COUNTBLANK(FILTER('Все игры'!A$3:C1000,'Все игры'!A$3:A1000=A6,'Все игры'!C$3:C1000 &lt; 1,'Все игры'!B$3:B1000=""Мафия""))"),2.0)</f>
        <v>2</v>
      </c>
      <c r="M6" s="114">
        <f>COUNTIFS('Все игры'!A$3:A1000,A6,'Все игры'!C$3:C1000,"&gt;0",'Все игры'!B$3:B1000,"Шериф")</f>
        <v>1</v>
      </c>
      <c r="N6" s="118">
        <f>IFERROR(__xludf.DUMMYFUNCTION("COUNTBLANK(FILTER('Все игры'!A$3:C1000,'Все игры'!A$3:A1000=A6,'Все игры'!C$3:C1000 &lt; 1,'Все игры'!B$3:B1000=""Шериф""))"),0.0)</f>
        <v>0</v>
      </c>
      <c r="O6" s="114">
        <f>COUNTIFS('Все игры'!A$3:A1000,A6,'Все игры'!C$3:C1000,"&gt;0",'Все игры'!B$3:B1000,"Дон")</f>
        <v>1</v>
      </c>
      <c r="P6" s="118">
        <f>IFERROR(__xludf.DUMMYFUNCTION("COUNTBLANK(FILTER('Все игры'!A$3:C1000,'Все игры'!A$3:A1000=A6,'Все игры'!C$3:C1000 &lt; 1,'Все игры'!B$3:B1000=""Дон""))"),1.0)</f>
        <v>1</v>
      </c>
      <c r="Q6" s="114">
        <f>COUNTIFS('Все игры'!A$3:A1000,A6,'Все игры'!C$3:C1000,"&gt;0",'Все игры'!B$3:B1000,"Мирный")</f>
        <v>6</v>
      </c>
      <c r="R6" s="118">
        <f>IFERROR(__xludf.DUMMYFUNCTION("COUNTBLANK(FILTER('Все игры'!A$3:C1000,'Все игры'!A$3:A1000=A6,'Все игры'!C$3:C1000 &lt; 1,'Все игры'!B$3:B1000=""Мирный""))"),6.0)</f>
        <v>6</v>
      </c>
      <c r="S6" s="119">
        <f t="shared" si="5"/>
        <v>0.5</v>
      </c>
      <c r="T6" s="119">
        <f t="shared" si="6"/>
        <v>0.5384615385</v>
      </c>
      <c r="U6" s="119">
        <f t="shared" si="7"/>
        <v>0.4</v>
      </c>
      <c r="V6" s="119">
        <f t="shared" si="8"/>
        <v>0.3333333333</v>
      </c>
      <c r="W6" s="119">
        <f t="shared" si="9"/>
        <v>1</v>
      </c>
      <c r="X6" s="119">
        <f t="shared" si="10"/>
        <v>0.5</v>
      </c>
      <c r="Y6" s="120">
        <f t="shared" si="11"/>
        <v>0.5</v>
      </c>
      <c r="Z6" s="121">
        <f>SUMIFS('Все игры'!D$3:D1000,'Все игры'!A$3:A1000,A6)</f>
        <v>48.25</v>
      </c>
      <c r="AA6" s="121">
        <f>SUMIFS('Все игры'!D$3:D1000,'Все игры'!A$3:A1000,A6,'Все игры'!B$3:B1000,"Мафия")</f>
        <v>7.5</v>
      </c>
      <c r="AB6" s="122">
        <f>SUMIFS('Все игры'!D$3:D1000,'Все игры'!A$3:A1000,A6,'Все игры'!B$3:B1000,"Шериф")</f>
        <v>4.5</v>
      </c>
      <c r="AC6" s="121">
        <f>SUMIFS('Все игры'!D$3:D1000,'Все игры'!A$3:A1000,A6,'Все игры'!B$3:B1000,"Дон")</f>
        <v>4.25</v>
      </c>
      <c r="AD6" s="123">
        <f>SUMIFS('Все игры'!D$3:D1000,'Все игры'!A$3:A1000,A6,'Все игры'!B$3:B1000,"Мирный")</f>
        <v>32</v>
      </c>
      <c r="AE6" s="121">
        <f t="shared" si="12"/>
        <v>2.680555556</v>
      </c>
      <c r="AF6" s="121">
        <f t="shared" si="13"/>
        <v>2.5</v>
      </c>
      <c r="AG6" s="121">
        <f t="shared" si="14"/>
        <v>4.5</v>
      </c>
      <c r="AH6" s="121">
        <f t="shared" si="15"/>
        <v>2.125</v>
      </c>
      <c r="AI6" s="121">
        <f t="shared" si="16"/>
        <v>2.666666667</v>
      </c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</row>
    <row r="7">
      <c r="A7" s="80" t="s">
        <v>47</v>
      </c>
      <c r="B7" s="103">
        <f t="shared" si="1"/>
        <v>18</v>
      </c>
      <c r="C7" s="104">
        <f>COUNTIFS('Все игры'!A$3:A1000,A7,'Все игры'!F$3:F1000,"=1")</f>
        <v>0</v>
      </c>
      <c r="D7" s="104">
        <f>COUNTIFS('Все игры'!A$3:A1000,A7,'Все игры'!F$3:F1000,"=0,50")</f>
        <v>0</v>
      </c>
      <c r="E7" s="104">
        <f>COUNTIFS('Все игры'!A$3:A1000,A7,'Все игры'!G$3:G1000,"&gt;0")</f>
        <v>0</v>
      </c>
      <c r="F7" s="105">
        <f t="shared" si="2"/>
        <v>0</v>
      </c>
      <c r="G7" s="104">
        <f>COUNTIFS('Все игры'!A$3:A1000,A7,'Все игры'!E$3:E1000,"У/Победа")</f>
        <v>2</v>
      </c>
      <c r="H7" s="106">
        <f>COUNTIFS('Все игры'!A$3:A1000,A7,'Все игры'!E$3:E1000,"У/Проигрыш")</f>
        <v>0</v>
      </c>
      <c r="I7" s="103">
        <f t="shared" si="3"/>
        <v>11</v>
      </c>
      <c r="J7" s="103">
        <f t="shared" si="4"/>
        <v>7</v>
      </c>
      <c r="K7" s="103">
        <f>COUNTIFS('Все игры'!A$3:A1000,A7,'Все игры'!C$3:C1000,"&gt;0",'Все игры'!B$3:B1000,"Мафия")</f>
        <v>0</v>
      </c>
      <c r="L7" s="103">
        <f>IFERROR(__xludf.DUMMYFUNCTION("COUNTBLANK(FILTER('Все игры'!A$3:C1000,'Все игры'!A$3:A1000=A7,'Все игры'!C$3:C1000 &lt; 1,'Все игры'!B$3:B1000=""Мафия""))"),4.0)</f>
        <v>4</v>
      </c>
      <c r="M7" s="103">
        <f>COUNTIFS('Все игры'!A$3:A1000,A7,'Все игры'!C$3:C1000,"&gt;0",'Все игры'!B$3:B1000,"Шериф")</f>
        <v>1</v>
      </c>
      <c r="N7" s="107">
        <f>IFERROR(__xludf.DUMMYFUNCTION("COUNTBLANK(FILTER('Все игры'!A$3:C1000,'Все игры'!A$3:A1000=A7,'Все игры'!C$3:C1000 &lt; 1,'Все игры'!B$3:B1000=""Шериф""))"),0.0)</f>
        <v>0</v>
      </c>
      <c r="O7" s="103">
        <f>COUNTIFS('Все игры'!A$3:A1000,A7,'Все игры'!C$3:C1000,"&gt;0",'Все игры'!B$3:B1000,"Дон")</f>
        <v>2</v>
      </c>
      <c r="P7" s="107">
        <f>IFERROR(__xludf.DUMMYFUNCTION("COUNTBLANK(FILTER('Все игры'!A$3:C1000,'Все игры'!A$3:A1000=A7,'Все игры'!C$3:C1000 &lt; 1,'Все игры'!B$3:B1000=""Дон""))"),1.0)</f>
        <v>1</v>
      </c>
      <c r="Q7" s="103">
        <f>COUNTIFS('Все игры'!A$3:A1000,A7,'Все игры'!C$3:C1000,"&gt;0",'Все игры'!B$3:B1000,"Мирный")</f>
        <v>4</v>
      </c>
      <c r="R7" s="107">
        <f>IFERROR(__xludf.DUMMYFUNCTION("COUNTBLANK(FILTER('Все игры'!A$3:C1000,'Все игры'!A$3:A1000=A7,'Все игры'!C$3:C1000 &lt; 1,'Все игры'!B$3:B1000=""Мирный""))"),6.0)</f>
        <v>6</v>
      </c>
      <c r="S7" s="108">
        <f t="shared" si="5"/>
        <v>0.3888888889</v>
      </c>
      <c r="T7" s="108">
        <f t="shared" si="6"/>
        <v>0.4545454545</v>
      </c>
      <c r="U7" s="108">
        <f t="shared" si="7"/>
        <v>0.2857142857</v>
      </c>
      <c r="V7" s="108">
        <f t="shared" si="8"/>
        <v>0</v>
      </c>
      <c r="W7" s="108">
        <f t="shared" si="9"/>
        <v>1</v>
      </c>
      <c r="X7" s="108">
        <f t="shared" si="10"/>
        <v>0.6666666667</v>
      </c>
      <c r="Y7" s="109">
        <f t="shared" si="11"/>
        <v>0.4</v>
      </c>
      <c r="Z7" s="110">
        <f>SUMIFS('Все игры'!D$3:D1000,'Все игры'!A$3:A1000,A7)</f>
        <v>46</v>
      </c>
      <c r="AA7" s="110">
        <f>SUMIFS('Все игры'!D$3:D1000,'Все игры'!A$3:A1000,A7,'Все игры'!B$3:B1000,"Мафия")</f>
        <v>9.25</v>
      </c>
      <c r="AB7" s="111">
        <f>SUMIFS('Все игры'!D$3:D1000,'Все игры'!A$3:A1000,A7,'Все игры'!B$3:B1000,"Шериф")</f>
        <v>2.5</v>
      </c>
      <c r="AC7" s="110">
        <f>SUMIFS('Все игры'!D$3:D1000,'Все игры'!A$3:A1000,A7,'Все игры'!B$3:B1000,"Дон")</f>
        <v>7</v>
      </c>
      <c r="AD7" s="112">
        <f>SUMIFS('Все игры'!D$3:D1000,'Все игры'!A$3:A1000,A7,'Все игры'!B$3:B1000,"Мирный")</f>
        <v>27.25</v>
      </c>
      <c r="AE7" s="110">
        <f t="shared" si="12"/>
        <v>2.555555556</v>
      </c>
      <c r="AF7" s="110">
        <f t="shared" si="13"/>
        <v>2.3125</v>
      </c>
      <c r="AG7" s="110">
        <f t="shared" si="14"/>
        <v>2.5</v>
      </c>
      <c r="AH7" s="110">
        <f t="shared" si="15"/>
        <v>2.333333333</v>
      </c>
      <c r="AI7" s="110">
        <f t="shared" si="16"/>
        <v>2.725</v>
      </c>
    </row>
    <row r="8">
      <c r="A8" s="113" t="s">
        <v>40</v>
      </c>
      <c r="B8" s="114">
        <f t="shared" si="1"/>
        <v>18</v>
      </c>
      <c r="C8" s="115">
        <f>COUNTIFS('Все игры'!A$3:A1000,A8,'Все игры'!F$3:F1000,"=1")</f>
        <v>0</v>
      </c>
      <c r="D8" s="115">
        <f>COUNTIFS('Все игры'!A$3:A1000,A8,'Все игры'!F$3:F1000,"=0,50")</f>
        <v>1</v>
      </c>
      <c r="E8" s="115">
        <f>COUNTIFS('Все игры'!A$3:A1000,A8,'Все игры'!G$3:G1000,"&gt;0")</f>
        <v>1</v>
      </c>
      <c r="F8" s="116">
        <f t="shared" si="2"/>
        <v>0.09090909091</v>
      </c>
      <c r="G8" s="115">
        <f>COUNTIFS('Все игры'!A$3:A1000,A8,'Все игры'!E$3:E1000,"У/Победа")</f>
        <v>1</v>
      </c>
      <c r="H8" s="117">
        <f>COUNTIFS('Все игры'!A$3:A1000,A8,'Все игры'!E$3:E1000,"У/Проигрыш")</f>
        <v>3</v>
      </c>
      <c r="I8" s="114">
        <f t="shared" si="3"/>
        <v>11</v>
      </c>
      <c r="J8" s="114">
        <f t="shared" si="4"/>
        <v>7</v>
      </c>
      <c r="K8" s="114">
        <f>COUNTIFS('Все игры'!A$3:A1000,A8,'Все игры'!C$3:C1000,"&gt;0",'Все игры'!B$3:B1000,"Мафия")</f>
        <v>3</v>
      </c>
      <c r="L8" s="114">
        <f>IFERROR(__xludf.DUMMYFUNCTION("COUNTBLANK(FILTER('Все игры'!A$3:C1000,'Все игры'!A$3:A1000=A8,'Все игры'!C$3:C1000 &lt; 1,'Все игры'!B$3:B1000=""Мафия""))"),4.0)</f>
        <v>4</v>
      </c>
      <c r="M8" s="114">
        <f>COUNTIFS('Все игры'!A$3:A1000,A8,'Все игры'!C$3:C1000,"&gt;0",'Все игры'!B$3:B1000,"Шериф")</f>
        <v>2</v>
      </c>
      <c r="N8" s="118">
        <f>IFERROR(__xludf.DUMMYFUNCTION("COUNTBLANK(FILTER('Все игры'!A$3:C1000,'Все игры'!A$3:A1000=A8,'Все игры'!C$3:C1000 &lt; 1,'Все игры'!B$3:B1000=""Шериф""))"),2.0)</f>
        <v>2</v>
      </c>
      <c r="O8" s="114">
        <f>COUNTIFS('Все игры'!A$3:A1000,A8,'Все игры'!C$3:C1000,"&gt;0",'Все игры'!B$3:B1000,"Дон")</f>
        <v>0</v>
      </c>
      <c r="P8" s="118">
        <f>IFERROR(__xludf.DUMMYFUNCTION("COUNTBLANK(FILTER('Все игры'!A$3:C1000,'Все игры'!A$3:A1000=A8,'Все игры'!C$3:C1000 &lt; 1,'Все игры'!B$3:B1000=""Дон""))"),0.0)</f>
        <v>0</v>
      </c>
      <c r="Q8" s="114">
        <f>COUNTIFS('Все игры'!A$3:A1000,A8,'Все игры'!C$3:C1000,"&gt;0",'Все игры'!B$3:B1000,"Мирный")</f>
        <v>4</v>
      </c>
      <c r="R8" s="118">
        <f>IFERROR(__xludf.DUMMYFUNCTION("COUNTBLANK(FILTER('Все игры'!A$3:C1000,'Все игры'!A$3:A1000=A8,'Все игры'!C$3:C1000 &lt; 1,'Все игры'!B$3:B1000=""Мирный""))"),3.0)</f>
        <v>3</v>
      </c>
      <c r="S8" s="119">
        <f t="shared" si="5"/>
        <v>0.5</v>
      </c>
      <c r="T8" s="119">
        <f t="shared" si="6"/>
        <v>0.5454545455</v>
      </c>
      <c r="U8" s="119">
        <f t="shared" si="7"/>
        <v>0.4285714286</v>
      </c>
      <c r="V8" s="119">
        <f t="shared" si="8"/>
        <v>0.4285714286</v>
      </c>
      <c r="W8" s="119">
        <f t="shared" si="9"/>
        <v>0.5</v>
      </c>
      <c r="X8" s="119">
        <f t="shared" si="10"/>
        <v>0</v>
      </c>
      <c r="Y8" s="120">
        <f t="shared" si="11"/>
        <v>0.5714285714</v>
      </c>
      <c r="Z8" s="121">
        <f>SUMIFS('Все игры'!D$3:D1000,'Все игры'!A$3:A1000,A8)</f>
        <v>52.75</v>
      </c>
      <c r="AA8" s="121">
        <f>SUMIFS('Все игры'!D$3:D1000,'Все игры'!A$3:A1000,A8,'Все игры'!B$3:B1000,"Мафия")</f>
        <v>22</v>
      </c>
      <c r="AB8" s="122">
        <f>SUMIFS('Все игры'!D$3:D1000,'Все игры'!A$3:A1000,A8,'Все игры'!B$3:B1000,"Шериф")</f>
        <v>12</v>
      </c>
      <c r="AC8" s="121">
        <f>SUMIFS('Все игры'!D$3:D1000,'Все игры'!A$3:A1000,A8,'Все игры'!B$3:B1000,"Дон")</f>
        <v>0</v>
      </c>
      <c r="AD8" s="123">
        <f>SUMIFS('Все игры'!D$3:D1000,'Все игры'!A$3:A1000,A8,'Все игры'!B$3:B1000,"Мирный")</f>
        <v>18.75</v>
      </c>
      <c r="AE8" s="121">
        <f t="shared" si="12"/>
        <v>2.930555556</v>
      </c>
      <c r="AF8" s="121">
        <f t="shared" si="13"/>
        <v>3.142857143</v>
      </c>
      <c r="AG8" s="121">
        <f t="shared" si="14"/>
        <v>3</v>
      </c>
      <c r="AH8" s="121">
        <f t="shared" si="15"/>
        <v>0</v>
      </c>
      <c r="AI8" s="121">
        <f t="shared" si="16"/>
        <v>2.678571429</v>
      </c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</row>
    <row r="9">
      <c r="A9" s="80" t="s">
        <v>43</v>
      </c>
      <c r="B9" s="103">
        <f t="shared" si="1"/>
        <v>18</v>
      </c>
      <c r="C9" s="104">
        <f>COUNTIFS('Все игры'!A$3:A1000,A9,'Все игры'!F$3:F1000,"=1")</f>
        <v>0</v>
      </c>
      <c r="D9" s="104">
        <f>COUNTIFS('Все игры'!A$3:A1000,A9,'Все игры'!F$3:F1000,"=0,50")</f>
        <v>2</v>
      </c>
      <c r="E9" s="104">
        <f>COUNTIFS('Все игры'!A$3:A1000,A9,'Все игры'!G$3:G1000,"&gt;0")</f>
        <v>3</v>
      </c>
      <c r="F9" s="105">
        <f t="shared" si="2"/>
        <v>0.2727272727</v>
      </c>
      <c r="G9" s="104">
        <f>COUNTIFS('Все игры'!A$3:A1000,A9,'Все игры'!E$3:E1000,"У/Победа")</f>
        <v>1</v>
      </c>
      <c r="H9" s="106">
        <f>COUNTIFS('Все игры'!A$3:A1000,A9,'Все игры'!E$3:E1000,"У/Проигрыш")</f>
        <v>2</v>
      </c>
      <c r="I9" s="103">
        <f t="shared" si="3"/>
        <v>11</v>
      </c>
      <c r="J9" s="103">
        <f t="shared" si="4"/>
        <v>7</v>
      </c>
      <c r="K9" s="103">
        <f>COUNTIFS('Все игры'!A$3:A1000,A9,'Все игры'!C$3:C1000,"&gt;0",'Все игры'!B$3:B1000,"Мафия")</f>
        <v>1</v>
      </c>
      <c r="L9" s="103">
        <f>IFERROR(__xludf.DUMMYFUNCTION("COUNTBLANK(FILTER('Все игры'!A$3:C1000,'Все игры'!A$3:A1000=A9,'Все игры'!C$3:C1000 &lt; 1,'Все игры'!B$3:B1000=""Мафия""))"),2.0)</f>
        <v>2</v>
      </c>
      <c r="M9" s="103">
        <f>COUNTIFS('Все игры'!A$3:A1000,A9,'Все игры'!C$3:C1000,"&gt;0",'Все игры'!B$3:B1000,"Шериф")</f>
        <v>1</v>
      </c>
      <c r="N9" s="107">
        <f>IFERROR(__xludf.DUMMYFUNCTION("COUNTBLANK(FILTER('Все игры'!A$3:C1000,'Все игры'!A$3:A1000=A9,'Все игры'!C$3:C1000 &lt; 1,'Все игры'!B$3:B1000=""Шериф""))"),1.0)</f>
        <v>1</v>
      </c>
      <c r="O9" s="103">
        <f>COUNTIFS('Все игры'!A$3:A1000,A9,'Все игры'!C$3:C1000,"&gt;0",'Все игры'!B$3:B1000,"Дон")</f>
        <v>2</v>
      </c>
      <c r="P9" s="107">
        <f>IFERROR(__xludf.DUMMYFUNCTION("COUNTBLANK(FILTER('Все игры'!A$3:C1000,'Все игры'!A$3:A1000=A9,'Все игры'!C$3:C1000 &lt; 1,'Все игры'!B$3:B1000=""Дон""))"),2.0)</f>
        <v>2</v>
      </c>
      <c r="Q9" s="103">
        <f>COUNTIFS('Все игры'!A$3:A1000,A9,'Все игры'!C$3:C1000,"&gt;0",'Все игры'!B$3:B1000,"Мирный")</f>
        <v>5</v>
      </c>
      <c r="R9" s="107">
        <f>IFERROR(__xludf.DUMMYFUNCTION("COUNTBLANK(FILTER('Все игры'!A$3:C1000,'Все игры'!A$3:A1000=A9,'Все игры'!C$3:C1000 &lt; 1,'Все игры'!B$3:B1000=""Мирный""))"),4.0)</f>
        <v>4</v>
      </c>
      <c r="S9" s="108">
        <f t="shared" si="5"/>
        <v>0.5</v>
      </c>
      <c r="T9" s="108">
        <f t="shared" si="6"/>
        <v>0.5454545455</v>
      </c>
      <c r="U9" s="108">
        <f t="shared" si="7"/>
        <v>0.4285714286</v>
      </c>
      <c r="V9" s="108">
        <f t="shared" si="8"/>
        <v>0.3333333333</v>
      </c>
      <c r="W9" s="108">
        <f t="shared" si="9"/>
        <v>0.5</v>
      </c>
      <c r="X9" s="108">
        <f t="shared" si="10"/>
        <v>0.5</v>
      </c>
      <c r="Y9" s="109">
        <f t="shared" si="11"/>
        <v>0.5555555556</v>
      </c>
      <c r="Z9" s="110">
        <f>SUMIFS('Все игры'!D$3:D1000,'Все игры'!A$3:A1000,A9)</f>
        <v>47</v>
      </c>
      <c r="AA9" s="110">
        <f>SUMIFS('Все игры'!D$3:D1000,'Все игры'!A$3:A1000,A9,'Все игры'!B$3:B1000,"Мафия")</f>
        <v>8.75</v>
      </c>
      <c r="AB9" s="111">
        <f>SUMIFS('Все игры'!D$3:D1000,'Все игры'!A$3:A1000,A9,'Все игры'!B$3:B1000,"Шериф")</f>
        <v>7.25</v>
      </c>
      <c r="AC9" s="110">
        <f>SUMIFS('Все игры'!D$3:D1000,'Все игры'!A$3:A1000,A9,'Все игры'!B$3:B1000,"Дон")</f>
        <v>10</v>
      </c>
      <c r="AD9" s="112">
        <f>SUMIFS('Все игры'!D$3:D1000,'Все игры'!A$3:A1000,A9,'Все игры'!B$3:B1000,"Мирный")</f>
        <v>21</v>
      </c>
      <c r="AE9" s="110">
        <f t="shared" si="12"/>
        <v>2.611111111</v>
      </c>
      <c r="AF9" s="110">
        <f t="shared" si="13"/>
        <v>2.916666667</v>
      </c>
      <c r="AG9" s="110">
        <f t="shared" si="14"/>
        <v>3.625</v>
      </c>
      <c r="AH9" s="110">
        <f t="shared" si="15"/>
        <v>2.5</v>
      </c>
      <c r="AI9" s="110">
        <f t="shared" si="16"/>
        <v>2.333333333</v>
      </c>
    </row>
    <row r="10">
      <c r="A10" s="113" t="s">
        <v>37</v>
      </c>
      <c r="B10" s="114">
        <f t="shared" si="1"/>
        <v>18</v>
      </c>
      <c r="C10" s="115">
        <f>COUNTIFS('Все игры'!A$3:A1000,A10,'Все игры'!F$3:F1000,"=1")</f>
        <v>0</v>
      </c>
      <c r="D10" s="115">
        <f>COUNTIFS('Все игры'!A$3:A1000,A10,'Все игры'!F$3:F1000,"=0,50")</f>
        <v>0</v>
      </c>
      <c r="E10" s="115">
        <f>COUNTIFS('Все игры'!A$3:A1000,A10,'Все игры'!G$3:G1000,"&gt;0")</f>
        <v>0</v>
      </c>
      <c r="F10" s="116">
        <f t="shared" si="2"/>
        <v>0</v>
      </c>
      <c r="G10" s="115">
        <f>COUNTIFS('Все игры'!A$3:A1000,A10,'Все игры'!E$3:E1000,"У/Победа")</f>
        <v>1</v>
      </c>
      <c r="H10" s="117">
        <f>COUNTIFS('Все игры'!A$3:A1000,A10,'Все игры'!E$3:E1000,"У/Проигрыш")</f>
        <v>0</v>
      </c>
      <c r="I10" s="114">
        <f t="shared" si="3"/>
        <v>15</v>
      </c>
      <c r="J10" s="114">
        <f t="shared" si="4"/>
        <v>3</v>
      </c>
      <c r="K10" s="114">
        <f>COUNTIFS('Все игры'!A$3:A1000,A10,'Все игры'!C$3:C1000,"&gt;0",'Все игры'!B$3:B1000,"Мафия")</f>
        <v>2</v>
      </c>
      <c r="L10" s="114">
        <f>IFERROR(__xludf.DUMMYFUNCTION("COUNTBLANK(FILTER('Все игры'!A$3:C1000,'Все игры'!A$3:A1000=A10,'Все игры'!C$3:C1000 &lt; 1,'Все игры'!B$3:B1000=""Мафия""))"),0.0)</f>
        <v>0</v>
      </c>
      <c r="M10" s="114">
        <f>COUNTIFS('Все игры'!A$3:A1000,A10,'Все игры'!C$3:C1000,"&gt;0",'Все игры'!B$3:B1000,"Шериф")</f>
        <v>3</v>
      </c>
      <c r="N10" s="118">
        <f>IFERROR(__xludf.DUMMYFUNCTION("COUNTBLANK(FILTER('Все игры'!A$3:C1000,'Все игры'!A$3:A1000=A10,'Все игры'!C$3:C1000 &lt; 1,'Все игры'!B$3:B1000=""Шериф""))"),3.0)</f>
        <v>3</v>
      </c>
      <c r="O10" s="114">
        <f>COUNTIFS('Все игры'!A$3:A1000,A10,'Все игры'!C$3:C1000,"&gt;0",'Все игры'!B$3:B1000,"Дон")</f>
        <v>0</v>
      </c>
      <c r="P10" s="118">
        <f>IFERROR(__xludf.DUMMYFUNCTION("COUNTBLANK(FILTER('Все игры'!A$3:C1000,'Все игры'!A$3:A1000=A10,'Все игры'!C$3:C1000 &lt; 1,'Все игры'!B$3:B1000=""Дон""))"),1.0)</f>
        <v>1</v>
      </c>
      <c r="Q10" s="114">
        <f>COUNTIFS('Все игры'!A$3:A1000,A10,'Все игры'!C$3:C1000,"&gt;0",'Все игры'!B$3:B1000,"Мирный")</f>
        <v>6</v>
      </c>
      <c r="R10" s="118">
        <f>IFERROR(__xludf.DUMMYFUNCTION("COUNTBLANK(FILTER('Все игры'!A$3:C1000,'Все игры'!A$3:A1000=A10,'Все игры'!C$3:C1000 &lt; 1,'Все игры'!B$3:B1000=""Мирный""))"),3.0)</f>
        <v>3</v>
      </c>
      <c r="S10" s="119">
        <f t="shared" si="5"/>
        <v>0.6111111111</v>
      </c>
      <c r="T10" s="119">
        <f t="shared" si="6"/>
        <v>0.6</v>
      </c>
      <c r="U10" s="119">
        <f t="shared" si="7"/>
        <v>0.6666666667</v>
      </c>
      <c r="V10" s="119">
        <f t="shared" si="8"/>
        <v>1</v>
      </c>
      <c r="W10" s="119">
        <f t="shared" si="9"/>
        <v>0.5</v>
      </c>
      <c r="X10" s="119">
        <f t="shared" si="10"/>
        <v>0</v>
      </c>
      <c r="Y10" s="120">
        <f t="shared" si="11"/>
        <v>0.6666666667</v>
      </c>
      <c r="Z10" s="121">
        <f>SUMIFS('Все игры'!D$3:D1000,'Все игры'!A$3:A1000,A10)</f>
        <v>50.75</v>
      </c>
      <c r="AA10" s="121">
        <f>SUMIFS('Все игры'!D$3:D1000,'Все игры'!A$3:A1000,A10,'Все игры'!B$3:B1000,"Мафия")</f>
        <v>5.25</v>
      </c>
      <c r="AB10" s="122">
        <f>SUMIFS('Все игры'!D$3:D1000,'Все игры'!A$3:A1000,A10,'Все игры'!B$3:B1000,"Шериф")</f>
        <v>19.5</v>
      </c>
      <c r="AC10" s="121">
        <f>SUMIFS('Все игры'!D$3:D1000,'Все игры'!A$3:A1000,A10,'Все игры'!B$3:B1000,"Дон")</f>
        <v>1.5</v>
      </c>
      <c r="AD10" s="123">
        <f>SUMIFS('Все игры'!D$3:D1000,'Все игры'!A$3:A1000,A10,'Все игры'!B$3:B1000,"Мирный")</f>
        <v>24.5</v>
      </c>
      <c r="AE10" s="121">
        <f t="shared" si="12"/>
        <v>2.819444444</v>
      </c>
      <c r="AF10" s="121">
        <f t="shared" si="13"/>
        <v>2.625</v>
      </c>
      <c r="AG10" s="121">
        <f t="shared" si="14"/>
        <v>3.25</v>
      </c>
      <c r="AH10" s="121">
        <f t="shared" si="15"/>
        <v>1.5</v>
      </c>
      <c r="AI10" s="121">
        <f t="shared" si="16"/>
        <v>2.722222222</v>
      </c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</row>
    <row r="11">
      <c r="A11" s="80" t="s">
        <v>45</v>
      </c>
      <c r="B11" s="103">
        <f t="shared" si="1"/>
        <v>18</v>
      </c>
      <c r="C11" s="104">
        <f>COUNTIFS('Все игры'!A$3:A1000,A11,'Все игры'!F$3:F1000,"=1")</f>
        <v>0</v>
      </c>
      <c r="D11" s="104">
        <f>COUNTIFS('Все игры'!A$3:A1000,A11,'Все игры'!F$3:F1000,"=0,50")</f>
        <v>0</v>
      </c>
      <c r="E11" s="104">
        <f>COUNTIFS('Все игры'!A$3:A1000,A11,'Все игры'!G$3:G1000,"&gt;0")</f>
        <v>0</v>
      </c>
      <c r="F11" s="105">
        <f t="shared" si="2"/>
        <v>0</v>
      </c>
      <c r="G11" s="104">
        <f>COUNTIFS('Все игры'!A$3:A1000,A11,'Все игры'!E$3:E1000,"У/Победа")</f>
        <v>0</v>
      </c>
      <c r="H11" s="106">
        <f>COUNTIFS('Все игры'!A$3:A1000,A11,'Все игры'!E$3:E1000,"У/Проигрыш")</f>
        <v>0</v>
      </c>
      <c r="I11" s="103">
        <f t="shared" si="3"/>
        <v>12</v>
      </c>
      <c r="J11" s="103">
        <f t="shared" si="4"/>
        <v>6</v>
      </c>
      <c r="K11" s="103">
        <f>COUNTIFS('Все игры'!A$3:A1000,A11,'Все игры'!C$3:C1000,"&gt;0",'Все игры'!B$3:B1000,"Мафия")</f>
        <v>1</v>
      </c>
      <c r="L11" s="103">
        <f>IFERROR(__xludf.DUMMYFUNCTION("COUNTBLANK(FILTER('Все игры'!A$3:C1000,'Все игры'!A$3:A1000=A11,'Все игры'!C$3:C1000 &lt; 1,'Все игры'!B$3:B1000=""Мафия""))"),1.0)</f>
        <v>1</v>
      </c>
      <c r="M11" s="103">
        <f>COUNTIFS('Все игры'!A$3:A1000,A11,'Все игры'!C$3:C1000,"&gt;0",'Все игры'!B$3:B1000,"Шериф")</f>
        <v>1</v>
      </c>
      <c r="N11" s="107">
        <f>IFERROR(__xludf.DUMMYFUNCTION("COUNTBLANK(FILTER('Все игры'!A$3:C1000,'Все игры'!A$3:A1000=A11,'Все игры'!C$3:C1000 &lt; 1,'Все игры'!B$3:B1000=""Шериф""))"),0.0)</f>
        <v>0</v>
      </c>
      <c r="O11" s="103">
        <f>COUNTIFS('Все игры'!A$3:A1000,A11,'Все игры'!C$3:C1000,"&gt;0",'Все игры'!B$3:B1000,"Дон")</f>
        <v>2</v>
      </c>
      <c r="P11" s="107">
        <f>IFERROR(__xludf.DUMMYFUNCTION("COUNTBLANK(FILTER('Все игры'!A$3:C1000,'Все игры'!A$3:A1000=A11,'Все игры'!C$3:C1000 &lt; 1,'Все игры'!B$3:B1000=""Дон""))"),2.0)</f>
        <v>2</v>
      </c>
      <c r="Q11" s="103">
        <f>COUNTIFS('Все игры'!A$3:A1000,A11,'Все игры'!C$3:C1000,"&gt;0",'Все игры'!B$3:B1000,"Мирный")</f>
        <v>6</v>
      </c>
      <c r="R11" s="107">
        <f>IFERROR(__xludf.DUMMYFUNCTION("COUNTBLANK(FILTER('Все игры'!A$3:C1000,'Все игры'!A$3:A1000=A11,'Все игры'!C$3:C1000 &lt; 1,'Все игры'!B$3:B1000=""Мирный""))"),5.0)</f>
        <v>5</v>
      </c>
      <c r="S11" s="108">
        <f t="shared" si="5"/>
        <v>0.5555555556</v>
      </c>
      <c r="T11" s="108">
        <f t="shared" si="6"/>
        <v>0.5833333333</v>
      </c>
      <c r="U11" s="108">
        <f t="shared" si="7"/>
        <v>0.5</v>
      </c>
      <c r="V11" s="108">
        <f t="shared" si="8"/>
        <v>0.5</v>
      </c>
      <c r="W11" s="108">
        <f t="shared" si="9"/>
        <v>1</v>
      </c>
      <c r="X11" s="108">
        <f t="shared" si="10"/>
        <v>0.5</v>
      </c>
      <c r="Y11" s="109">
        <f t="shared" si="11"/>
        <v>0.5454545455</v>
      </c>
      <c r="Z11" s="110">
        <f>SUMIFS('Все игры'!D$3:D1000,'Все игры'!A$3:A1000,A11)</f>
        <v>46.25</v>
      </c>
      <c r="AA11" s="110">
        <f>SUMIFS('Все игры'!D$3:D1000,'Все игры'!A$3:A1000,A11,'Все игры'!B$3:B1000,"Мафия")</f>
        <v>3.5</v>
      </c>
      <c r="AB11" s="111">
        <f>SUMIFS('Все игры'!D$3:D1000,'Все игры'!A$3:A1000,A11,'Все игры'!B$3:B1000,"Шериф")</f>
        <v>2.75</v>
      </c>
      <c r="AC11" s="110">
        <f>SUMIFS('Все игры'!D$3:D1000,'Все игры'!A$3:A1000,A11,'Все игры'!B$3:B1000,"Дон")</f>
        <v>10</v>
      </c>
      <c r="AD11" s="112">
        <f>SUMIFS('Все игры'!D$3:D1000,'Все игры'!A$3:A1000,A11,'Все игры'!B$3:B1000,"Мирный")</f>
        <v>30</v>
      </c>
      <c r="AE11" s="110">
        <f t="shared" si="12"/>
        <v>2.569444444</v>
      </c>
      <c r="AF11" s="110">
        <f t="shared" si="13"/>
        <v>1.75</v>
      </c>
      <c r="AG11" s="110">
        <f t="shared" si="14"/>
        <v>2.75</v>
      </c>
      <c r="AH11" s="110">
        <f t="shared" si="15"/>
        <v>2.5</v>
      </c>
      <c r="AI11" s="110">
        <f t="shared" si="16"/>
        <v>2.727272727</v>
      </c>
    </row>
    <row r="12">
      <c r="A12" s="113" t="s">
        <v>31</v>
      </c>
      <c r="B12" s="114">
        <f t="shared" si="1"/>
        <v>18</v>
      </c>
      <c r="C12" s="115">
        <f>COUNTIFS('Все игры'!A$3:A1000,A12,'Все игры'!F$3:F1000,"=1")</f>
        <v>0</v>
      </c>
      <c r="D12" s="115">
        <f>COUNTIFS('Все игры'!A$3:A1000,A12,'Все игры'!F$3:F1000,"=0,50")</f>
        <v>2</v>
      </c>
      <c r="E12" s="115">
        <f>COUNTIFS('Все игры'!A$3:A1000,A12,'Все игры'!G$3:G1000,"&gt;0")</f>
        <v>2</v>
      </c>
      <c r="F12" s="116">
        <f t="shared" si="2"/>
        <v>0.1428571429</v>
      </c>
      <c r="G12" s="115">
        <f>COUNTIFS('Все игры'!A$3:A1000,A12,'Все игры'!E$3:E1000,"У/Победа")</f>
        <v>2</v>
      </c>
      <c r="H12" s="117">
        <f>COUNTIFS('Все игры'!A$3:A1000,A12,'Все игры'!E$3:E1000,"У/Проигрыш")</f>
        <v>1</v>
      </c>
      <c r="I12" s="114">
        <f t="shared" si="3"/>
        <v>14</v>
      </c>
      <c r="J12" s="114">
        <f t="shared" si="4"/>
        <v>4</v>
      </c>
      <c r="K12" s="114">
        <f>COUNTIFS('Все игры'!A$3:A1000,A12,'Все игры'!C$3:C1000,"&gt;0",'Все игры'!B$3:B1000,"Мафия")</f>
        <v>3</v>
      </c>
      <c r="L12" s="114">
        <f>IFERROR(__xludf.DUMMYFUNCTION("COUNTBLANK(FILTER('Все игры'!A$3:C1000,'Все игры'!A$3:A1000=A12,'Все игры'!C$3:C1000 &lt; 1,'Все игры'!B$3:B1000=""Мафия""))"),1.0)</f>
        <v>1</v>
      </c>
      <c r="M12" s="114">
        <f>COUNTIFS('Все игры'!A$3:A1000,A12,'Все игры'!C$3:C1000,"&gt;0",'Все игры'!B$3:B1000,"Шериф")</f>
        <v>0</v>
      </c>
      <c r="N12" s="118">
        <f>IFERROR(__xludf.DUMMYFUNCTION("COUNTBLANK(FILTER('Все игры'!A$3:C1000,'Все игры'!A$3:A1000=A12,'Все игры'!C$3:C1000 &lt; 1,'Все игры'!B$3:B1000=""Шериф""))"),0.0)</f>
        <v>0</v>
      </c>
      <c r="O12" s="114">
        <f>COUNTIFS('Все игры'!A$3:A1000,A12,'Все игры'!C$3:C1000,"&gt;0",'Все игры'!B$3:B1000,"Дон")</f>
        <v>0</v>
      </c>
      <c r="P12" s="118">
        <f>IFERROR(__xludf.DUMMYFUNCTION("COUNTBLANK(FILTER('Все игры'!A$3:C1000,'Все игры'!A$3:A1000=A12,'Все игры'!C$3:C1000 &lt; 1,'Все игры'!B$3:B1000=""Дон""))"),0.0)</f>
        <v>0</v>
      </c>
      <c r="Q12" s="114">
        <f>COUNTIFS('Все игры'!A$3:A1000,A12,'Все игры'!C$3:C1000,"&gt;0",'Все игры'!B$3:B1000,"Мирный")</f>
        <v>9</v>
      </c>
      <c r="R12" s="118">
        <f>IFERROR(__xludf.DUMMYFUNCTION("COUNTBLANK(FILTER('Все игры'!A$3:C1000,'Все игры'!A$3:A1000=A12,'Все игры'!C$3:C1000 &lt; 1,'Все игры'!B$3:B1000=""Мирный""))"),5.0)</f>
        <v>5</v>
      </c>
      <c r="S12" s="119">
        <f t="shared" si="5"/>
        <v>0.6666666667</v>
      </c>
      <c r="T12" s="119">
        <f t="shared" si="6"/>
        <v>0.6428571429</v>
      </c>
      <c r="U12" s="119">
        <f t="shared" si="7"/>
        <v>0.75</v>
      </c>
      <c r="V12" s="119">
        <f t="shared" si="8"/>
        <v>0.75</v>
      </c>
      <c r="W12" s="119">
        <f t="shared" si="9"/>
        <v>0</v>
      </c>
      <c r="X12" s="119">
        <f t="shared" si="10"/>
        <v>0</v>
      </c>
      <c r="Y12" s="120">
        <f t="shared" si="11"/>
        <v>0.6428571429</v>
      </c>
      <c r="Z12" s="121">
        <f>SUMIFS('Все игры'!D$3:D1000,'Все игры'!A$3:A1000,A12)</f>
        <v>48.5</v>
      </c>
      <c r="AA12" s="121">
        <f>SUMIFS('Все игры'!D$3:D1000,'Все игры'!A$3:A1000,A12,'Все игры'!B$3:B1000,"Мафия")</f>
        <v>12.25</v>
      </c>
      <c r="AB12" s="122">
        <f>SUMIFS('Все игры'!D$3:D1000,'Все игры'!A$3:A1000,A12,'Все игры'!B$3:B1000,"Шериф")</f>
        <v>0</v>
      </c>
      <c r="AC12" s="121">
        <f>SUMIFS('Все игры'!D$3:D1000,'Все игры'!A$3:A1000,A12,'Все игры'!B$3:B1000,"Дон")</f>
        <v>0</v>
      </c>
      <c r="AD12" s="123">
        <f>SUMIFS('Все игры'!D$3:D1000,'Все игры'!A$3:A1000,A12,'Все игры'!B$3:B1000,"Мирный")</f>
        <v>36.25</v>
      </c>
      <c r="AE12" s="121">
        <f t="shared" si="12"/>
        <v>2.694444444</v>
      </c>
      <c r="AF12" s="121">
        <f t="shared" si="13"/>
        <v>3.0625</v>
      </c>
      <c r="AG12" s="121">
        <f t="shared" si="14"/>
        <v>0</v>
      </c>
      <c r="AH12" s="121">
        <f t="shared" si="15"/>
        <v>0</v>
      </c>
      <c r="AI12" s="121">
        <f t="shared" si="16"/>
        <v>2.589285714</v>
      </c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</row>
    <row r="13">
      <c r="A13" s="80" t="s">
        <v>46</v>
      </c>
      <c r="B13" s="103">
        <f t="shared" si="1"/>
        <v>18</v>
      </c>
      <c r="C13" s="104">
        <f>COUNTIFS('Все игры'!A$3:A1000,A13,'Все игры'!F$3:F1000,"=1")</f>
        <v>0</v>
      </c>
      <c r="D13" s="104">
        <f>COUNTIFS('Все игры'!A$3:A1000,A13,'Все игры'!F$3:F1000,"=0,50")</f>
        <v>0</v>
      </c>
      <c r="E13" s="104">
        <f>COUNTIFS('Все игры'!A$3:A1000,A13,'Все игры'!G$3:G1000,"&gt;0")</f>
        <v>0</v>
      </c>
      <c r="F13" s="105">
        <f t="shared" si="2"/>
        <v>0</v>
      </c>
      <c r="G13" s="104">
        <f>COUNTIFS('Все игры'!A$3:A1000,A13,'Все игры'!E$3:E1000,"У/Победа")</f>
        <v>2</v>
      </c>
      <c r="H13" s="106">
        <f>COUNTIFS('Все игры'!A$3:A1000,A13,'Все игры'!E$3:E1000,"У/Проигрыш")</f>
        <v>2</v>
      </c>
      <c r="I13" s="103">
        <f t="shared" si="3"/>
        <v>13</v>
      </c>
      <c r="J13" s="103">
        <f t="shared" si="4"/>
        <v>5</v>
      </c>
      <c r="K13" s="103">
        <f>COUNTIFS('Все игры'!A$3:A1000,A13,'Все игры'!C$3:C1000,"&gt;0",'Все игры'!B$3:B1000,"Мафия")</f>
        <v>1</v>
      </c>
      <c r="L13" s="103">
        <f>IFERROR(__xludf.DUMMYFUNCTION("COUNTBLANK(FILTER('Все игры'!A$3:C1000,'Все игры'!A$3:A1000=A13,'Все игры'!C$3:C1000 &lt; 1,'Все игры'!B$3:B1000=""Мафия""))"),3.0)</f>
        <v>3</v>
      </c>
      <c r="M13" s="103">
        <f>COUNTIFS('Все игры'!A$3:A1000,A13,'Все игры'!C$3:C1000,"&gt;0",'Все игры'!B$3:B1000,"Шериф")</f>
        <v>0</v>
      </c>
      <c r="N13" s="107">
        <f>IFERROR(__xludf.DUMMYFUNCTION("COUNTBLANK(FILTER('Все игры'!A$3:C1000,'Все игры'!A$3:A1000=A13,'Все игры'!C$3:C1000 &lt; 1,'Все игры'!B$3:B1000=""Шериф""))"),2.0)</f>
        <v>2</v>
      </c>
      <c r="O13" s="103">
        <f>COUNTIFS('Все игры'!A$3:A1000,A13,'Все игры'!C$3:C1000,"&gt;0",'Все игры'!B$3:B1000,"Дон")</f>
        <v>0</v>
      </c>
      <c r="P13" s="107">
        <f>IFERROR(__xludf.DUMMYFUNCTION("COUNTBLANK(FILTER('Все игры'!A$3:C1000,'Все игры'!A$3:A1000=A13,'Все игры'!C$3:C1000 &lt; 1,'Все игры'!B$3:B1000=""Дон""))"),1.0)</f>
        <v>1</v>
      </c>
      <c r="Q13" s="103">
        <f>COUNTIFS('Все игры'!A$3:A1000,A13,'Все игры'!C$3:C1000,"&gt;0",'Все игры'!B$3:B1000,"Мирный")</f>
        <v>6</v>
      </c>
      <c r="R13" s="107">
        <f>IFERROR(__xludf.DUMMYFUNCTION("COUNTBLANK(FILTER('Все игры'!A$3:C1000,'Все игры'!A$3:A1000=A13,'Все игры'!C$3:C1000 &lt; 1,'Все игры'!B$3:B1000=""Мирный""))"),5.0)</f>
        <v>5</v>
      </c>
      <c r="S13" s="108">
        <f t="shared" si="5"/>
        <v>0.3888888889</v>
      </c>
      <c r="T13" s="108">
        <f t="shared" si="6"/>
        <v>0.4615384615</v>
      </c>
      <c r="U13" s="108">
        <f t="shared" si="7"/>
        <v>0.2</v>
      </c>
      <c r="V13" s="108">
        <f t="shared" si="8"/>
        <v>0.25</v>
      </c>
      <c r="W13" s="108">
        <f t="shared" si="9"/>
        <v>0</v>
      </c>
      <c r="X13" s="108">
        <f t="shared" si="10"/>
        <v>0</v>
      </c>
      <c r="Y13" s="109">
        <f t="shared" si="11"/>
        <v>0.5454545455</v>
      </c>
      <c r="Z13" s="110">
        <f>SUMIFS('Все игры'!D$3:D1000,'Все игры'!A$3:A1000,A13)</f>
        <v>46.75</v>
      </c>
      <c r="AA13" s="110">
        <f>SUMIFS('Все игры'!D$3:D1000,'Все игры'!A$3:A1000,A13,'Все игры'!B$3:B1000,"Мафия")</f>
        <v>10</v>
      </c>
      <c r="AB13" s="111">
        <f>SUMIFS('Все игры'!D$3:D1000,'Все игры'!A$3:A1000,A13,'Все игры'!B$3:B1000,"Шериф")</f>
        <v>4.75</v>
      </c>
      <c r="AC13" s="110">
        <f>SUMIFS('Все игры'!D$3:D1000,'Все игры'!A$3:A1000,A13,'Все игры'!B$3:B1000,"Дон")</f>
        <v>2.25</v>
      </c>
      <c r="AD13" s="112">
        <f>SUMIFS('Все игры'!D$3:D1000,'Все игры'!A$3:A1000,A13,'Все игры'!B$3:B1000,"Мирный")</f>
        <v>29.75</v>
      </c>
      <c r="AE13" s="110">
        <f t="shared" si="12"/>
        <v>2.597222222</v>
      </c>
      <c r="AF13" s="110">
        <f t="shared" si="13"/>
        <v>2.5</v>
      </c>
      <c r="AG13" s="110">
        <f t="shared" si="14"/>
        <v>2.375</v>
      </c>
      <c r="AH13" s="110">
        <f t="shared" si="15"/>
        <v>2.25</v>
      </c>
      <c r="AI13" s="110">
        <f t="shared" si="16"/>
        <v>2.704545455</v>
      </c>
    </row>
    <row r="14">
      <c r="A14" s="124" t="s">
        <v>42</v>
      </c>
      <c r="B14" s="125">
        <f t="shared" si="1"/>
        <v>18</v>
      </c>
      <c r="C14" s="126">
        <f>COUNTIFS('Все игры'!A$3:A1000,A14,'Все игры'!F$3:F1000,"=1")</f>
        <v>0</v>
      </c>
      <c r="D14" s="126">
        <f>COUNTIFS('Все игры'!A$3:A1000,A14,'Все игры'!F$3:F1000,"=0,50")</f>
        <v>0</v>
      </c>
      <c r="E14" s="126">
        <f>COUNTIFS('Все игры'!A$3:A1000,A14,'Все игры'!G$3:G1000,"&gt;0")</f>
        <v>0</v>
      </c>
      <c r="F14" s="127">
        <f t="shared" si="2"/>
        <v>0</v>
      </c>
      <c r="G14" s="126">
        <f>COUNTIFS('Все игры'!A$3:A1000,A14,'Все игры'!E$3:E1000,"У/Победа")</f>
        <v>3</v>
      </c>
      <c r="H14" s="128">
        <f>COUNTIFS('Все игры'!A$3:A1000,A14,'Все игры'!E$3:E1000,"У/Проигрыш")</f>
        <v>0</v>
      </c>
      <c r="I14" s="125">
        <f t="shared" si="3"/>
        <v>12</v>
      </c>
      <c r="J14" s="125">
        <f t="shared" si="4"/>
        <v>6</v>
      </c>
      <c r="K14" s="125">
        <f>COUNTIFS('Все игры'!A$3:A1000,A14,'Все игры'!C$3:C1000,"&gt;0",'Все игры'!B$3:B1000,"Мафия")</f>
        <v>3</v>
      </c>
      <c r="L14" s="125">
        <f>IFERROR(__xludf.DUMMYFUNCTION("COUNTBLANK(FILTER('Все игры'!A$3:C1000,'Все игры'!A$3:A1000=A14,'Все игры'!C$3:C1000 &lt; 1,'Все игры'!B$3:B1000=""Мафия""))"),1.0)</f>
        <v>1</v>
      </c>
      <c r="M14" s="125">
        <f>COUNTIFS('Все игры'!A$3:A1000,A14,'Все игры'!C$3:C1000,"&gt;0",'Все игры'!B$3:B1000,"Шериф")</f>
        <v>0</v>
      </c>
      <c r="N14" s="129">
        <f>IFERROR(__xludf.DUMMYFUNCTION("COUNTBLANK(FILTER('Все игры'!A$3:C1000,'Все игры'!A$3:A1000=A14,'Все игры'!C$3:C1000 &lt; 1,'Все игры'!B$3:B1000=""Шериф""))"),0.0)</f>
        <v>0</v>
      </c>
      <c r="O14" s="125">
        <f>COUNTIFS('Все игры'!A$3:A1000,A14,'Все игры'!C$3:C1000,"&gt;0",'Все игры'!B$3:B1000,"Дон")</f>
        <v>0</v>
      </c>
      <c r="P14" s="129">
        <f>IFERROR(__xludf.DUMMYFUNCTION("COUNTBLANK(FILTER('Все игры'!A$3:C1000,'Все игры'!A$3:A1000=A14,'Все игры'!C$3:C1000 &lt; 1,'Все игры'!B$3:B1000=""Дон""))"),2.0)</f>
        <v>2</v>
      </c>
      <c r="Q14" s="125">
        <f>COUNTIFS('Все игры'!A$3:A1000,A14,'Все игры'!C$3:C1000,"&gt;0",'Все игры'!B$3:B1000,"Мирный")</f>
        <v>7</v>
      </c>
      <c r="R14" s="129">
        <f>IFERROR(__xludf.DUMMYFUNCTION("COUNTBLANK(FILTER('Все игры'!A$3:C1000,'Все игры'!A$3:A1000=A14,'Все игры'!C$3:C1000 &lt; 1,'Все игры'!B$3:B1000=""Мирный""))"),5.0)</f>
        <v>5</v>
      </c>
      <c r="S14" s="130">
        <f t="shared" si="5"/>
        <v>0.5555555556</v>
      </c>
      <c r="T14" s="130">
        <f t="shared" si="6"/>
        <v>0.5833333333</v>
      </c>
      <c r="U14" s="130">
        <f t="shared" si="7"/>
        <v>0.5</v>
      </c>
      <c r="V14" s="130">
        <f t="shared" si="8"/>
        <v>0.75</v>
      </c>
      <c r="W14" s="130">
        <f t="shared" si="9"/>
        <v>0</v>
      </c>
      <c r="X14" s="130">
        <f t="shared" si="10"/>
        <v>0</v>
      </c>
      <c r="Y14" s="131">
        <f t="shared" si="11"/>
        <v>0.5833333333</v>
      </c>
      <c r="Z14" s="132">
        <f>SUMIFS('Все игры'!D$3:D1000,'Все игры'!A$3:A1000,A14)</f>
        <v>48.25</v>
      </c>
      <c r="AA14" s="132">
        <f>SUMIFS('Все игры'!D$3:D1000,'Все игры'!A$3:A1000,A14,'Все игры'!B$3:B1000,"Мафия")</f>
        <v>12</v>
      </c>
      <c r="AB14" s="133">
        <f>SUMIFS('Все игры'!D$3:D1000,'Все игры'!A$3:A1000,A14,'Все игры'!B$3:B1000,"Шериф")</f>
        <v>0</v>
      </c>
      <c r="AC14" s="132">
        <f>SUMIFS('Все игры'!D$3:D1000,'Все игры'!A$3:A1000,A14,'Все игры'!B$3:B1000,"Дон")</f>
        <v>3.75</v>
      </c>
      <c r="AD14" s="134">
        <f>SUMIFS('Все игры'!D$3:D1000,'Все игры'!A$3:A1000,A14,'Все игры'!B$3:B1000,"Мирный")</f>
        <v>32.5</v>
      </c>
      <c r="AE14" s="132">
        <f t="shared" si="12"/>
        <v>2.680555556</v>
      </c>
      <c r="AF14" s="132">
        <f t="shared" si="13"/>
        <v>3</v>
      </c>
      <c r="AG14" s="132">
        <f t="shared" si="14"/>
        <v>0</v>
      </c>
      <c r="AH14" s="132">
        <f t="shared" si="15"/>
        <v>1.875</v>
      </c>
      <c r="AI14" s="132">
        <f t="shared" si="16"/>
        <v>2.708333333</v>
      </c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</row>
    <row r="20">
      <c r="A20" s="135"/>
      <c r="B20" s="136" t="s">
        <v>99</v>
      </c>
      <c r="C20" s="137" t="s">
        <v>100</v>
      </c>
      <c r="D20" s="138" t="s">
        <v>103</v>
      </c>
      <c r="E20" s="139" t="s">
        <v>102</v>
      </c>
    </row>
    <row r="21">
      <c r="A21" s="140" t="s">
        <v>41</v>
      </c>
      <c r="B21" s="141">
        <f t="array" ref="B21:E30">AF5:AI14</f>
        <v>2.166666667</v>
      </c>
      <c r="C21" s="142">
        <v>3.75</v>
      </c>
      <c r="D21" s="142">
        <v>4.25</v>
      </c>
      <c r="E21" s="143">
        <v>2.576923076923077</v>
      </c>
    </row>
    <row r="22">
      <c r="A22" s="140" t="s">
        <v>44</v>
      </c>
      <c r="B22" s="141">
        <v>2.5</v>
      </c>
      <c r="C22" s="142">
        <v>4.5</v>
      </c>
      <c r="D22" s="142">
        <v>2.125</v>
      </c>
      <c r="E22" s="143">
        <v>2.6666666666666665</v>
      </c>
    </row>
    <row r="23">
      <c r="A23" s="140" t="s">
        <v>47</v>
      </c>
      <c r="B23" s="141">
        <v>2.3125</v>
      </c>
      <c r="C23" s="142">
        <v>2.5</v>
      </c>
      <c r="D23" s="142">
        <v>2.3333333333333335</v>
      </c>
      <c r="E23" s="143">
        <v>2.725</v>
      </c>
    </row>
    <row r="24">
      <c r="A24" s="140" t="s">
        <v>40</v>
      </c>
      <c r="B24" s="141">
        <v>3.142857142857143</v>
      </c>
      <c r="C24" s="142">
        <v>3.0</v>
      </c>
      <c r="D24" s="142">
        <v>0.0</v>
      </c>
      <c r="E24" s="143">
        <v>2.6785714285714284</v>
      </c>
    </row>
    <row r="25">
      <c r="A25" s="140" t="s">
        <v>43</v>
      </c>
      <c r="B25" s="141">
        <v>2.9166666666666665</v>
      </c>
      <c r="C25" s="142">
        <v>3.625</v>
      </c>
      <c r="D25" s="142">
        <v>2.5</v>
      </c>
      <c r="E25" s="143">
        <v>2.3333333333333335</v>
      </c>
    </row>
    <row r="26">
      <c r="A26" s="140" t="s">
        <v>37</v>
      </c>
      <c r="B26" s="141">
        <v>2.625</v>
      </c>
      <c r="C26" s="142">
        <v>3.25</v>
      </c>
      <c r="D26" s="142">
        <v>1.5</v>
      </c>
      <c r="E26" s="143">
        <v>2.7222222222222223</v>
      </c>
    </row>
    <row r="27">
      <c r="A27" s="140" t="s">
        <v>45</v>
      </c>
      <c r="B27" s="141">
        <v>1.75</v>
      </c>
      <c r="C27" s="142">
        <v>2.75</v>
      </c>
      <c r="D27" s="142">
        <v>2.5</v>
      </c>
      <c r="E27" s="143">
        <v>2.727272727272727</v>
      </c>
    </row>
    <row r="28">
      <c r="A28" s="140" t="s">
        <v>31</v>
      </c>
      <c r="B28" s="141">
        <v>3.0625</v>
      </c>
      <c r="C28" s="142">
        <v>0.0</v>
      </c>
      <c r="D28" s="142">
        <v>0.0</v>
      </c>
      <c r="E28" s="143">
        <v>2.5892857142857144</v>
      </c>
    </row>
    <row r="29">
      <c r="A29" s="140" t="s">
        <v>46</v>
      </c>
      <c r="B29" s="141">
        <v>2.5</v>
      </c>
      <c r="C29" s="142">
        <v>2.375</v>
      </c>
      <c r="D29" s="142">
        <v>2.25</v>
      </c>
      <c r="E29" s="143">
        <v>2.7045454545454546</v>
      </c>
    </row>
    <row r="30">
      <c r="A30" s="144" t="s">
        <v>42</v>
      </c>
      <c r="B30" s="145">
        <v>3.0</v>
      </c>
      <c r="C30" s="146">
        <v>0.0</v>
      </c>
      <c r="D30" s="146">
        <v>1.875</v>
      </c>
      <c r="E30" s="147">
        <v>2.7083333333333335</v>
      </c>
    </row>
  </sheetData>
  <mergeCells count="5">
    <mergeCell ref="B1:B3"/>
    <mergeCell ref="I1:R3"/>
    <mergeCell ref="S1:Y3"/>
    <mergeCell ref="Z1:AD3"/>
    <mergeCell ref="AE1:AI3"/>
  </mergeCells>
  <conditionalFormatting sqref="B21:B30">
    <cfRule type="colorScale" priority="1">
      <colorScale>
        <cfvo type="min"/>
        <cfvo type="percent" val="80"/>
        <cfvo type="max"/>
        <color rgb="FFFFFFFF"/>
        <color rgb="FFFFFFFF"/>
        <color rgb="FF57BB8A"/>
      </colorScale>
    </cfRule>
  </conditionalFormatting>
  <conditionalFormatting sqref="C21:C30">
    <cfRule type="colorScale" priority="2">
      <colorScale>
        <cfvo type="min"/>
        <cfvo type="percent" val="80"/>
        <cfvo type="max"/>
        <color rgb="FFFFFFFF"/>
        <color rgb="FFFFFFFF"/>
        <color rgb="FF57BB8A"/>
      </colorScale>
    </cfRule>
  </conditionalFormatting>
  <conditionalFormatting sqref="D21:D30">
    <cfRule type="colorScale" priority="3">
      <colorScale>
        <cfvo type="min"/>
        <cfvo type="percent" val="80"/>
        <cfvo type="max"/>
        <color rgb="FFFFFFFF"/>
        <color rgb="FFFFFFFF"/>
        <color rgb="FF57BB8A"/>
      </colorScale>
    </cfRule>
  </conditionalFormatting>
  <conditionalFormatting sqref="E21:E30">
    <cfRule type="colorScale" priority="4">
      <colorScale>
        <cfvo type="min"/>
        <cfvo type="percent" val="80"/>
        <cfvo type="max"/>
        <color rgb="FFFFFFFF"/>
        <color rgb="FFFFFFFF"/>
        <color rgb="FF00B050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8"/>
      <c r="B1" s="149" t="s">
        <v>60</v>
      </c>
      <c r="C1" s="150"/>
      <c r="D1" s="150"/>
      <c r="E1" s="150"/>
      <c r="F1" s="150"/>
      <c r="G1" s="151"/>
    </row>
    <row r="2">
      <c r="A2" s="14"/>
      <c r="B2" s="16" t="s">
        <v>25</v>
      </c>
      <c r="C2" s="16" t="s">
        <v>5</v>
      </c>
      <c r="D2" s="16" t="s">
        <v>26</v>
      </c>
      <c r="E2" s="16" t="s">
        <v>27</v>
      </c>
      <c r="F2" s="16" t="s">
        <v>28</v>
      </c>
      <c r="G2" s="152" t="s">
        <v>29</v>
      </c>
    </row>
    <row r="3">
      <c r="A3" s="80" t="str">
        <f t="array" ref="A3:A182">{'Финал'!B6:B15;'Финал'!B6:B15;'Финал'!B6:B15;'Финал'!B6:B15;'Финал'!B6:B15;'Финал'!B6:B15;'Финал'!B6:B15;'Финал'!B6:B15;'Финал'!B6:B15;'Финал'!B6:B15;'Финал'!B6:B15;'Финал'!B6:B15;'Финал'!B6:B15;'Финал'!B6:B15;'Финал'!B6:B15;'Финал'!B6:B15;'Финал'!B6:B15;'Финал'!B6:B15}</f>
        <v>Бестия</v>
      </c>
      <c r="B3" s="80" t="str">
        <f t="array" ref="B3:G182">{'Финал'!G6:L15;'Финал'!M6:R15;'Финал'!S6:X15;'Финал'!Y6:AD15;'Финал'!AE6:AJ15;'Финал'!AK6:AP15;'Финал'!AQ6:AV15;'Финал'!AW6:BB15;'Финал'!BC6:BH15;'Финал'!BI6:BN15;'Финал'!BO6:BT15;'Финал'!BU6:BZ15;'Финал'!CA6:CF15;'Финал'!CG6:CL15;'Финал'!CM6:CR15;'Финал'!CS6:CX15;'Финал'!CY6:DD15;'Финал'!DE6:DJ15}</f>
        <v>Мафия</v>
      </c>
      <c r="C3" s="153">
        <v>2.5</v>
      </c>
      <c r="D3" s="153">
        <v>3.75</v>
      </c>
      <c r="E3" s="80" t="s">
        <v>33</v>
      </c>
      <c r="F3" s="153"/>
      <c r="G3" s="153"/>
    </row>
    <row r="4">
      <c r="A4" s="80" t="s">
        <v>37</v>
      </c>
      <c r="B4" s="80" t="s">
        <v>34</v>
      </c>
      <c r="C4" s="153"/>
      <c r="D4" s="153">
        <v>2.0</v>
      </c>
      <c r="E4" s="80"/>
      <c r="F4" s="153"/>
      <c r="G4" s="153"/>
    </row>
    <row r="5">
      <c r="A5" s="80" t="s">
        <v>40</v>
      </c>
      <c r="B5" s="80" t="s">
        <v>38</v>
      </c>
      <c r="C5" s="153"/>
      <c r="D5" s="153">
        <v>2.5</v>
      </c>
      <c r="E5" s="80"/>
      <c r="F5" s="153"/>
      <c r="G5" s="153"/>
    </row>
    <row r="6">
      <c r="A6" s="80" t="s">
        <v>41</v>
      </c>
      <c r="B6" s="80" t="s">
        <v>34</v>
      </c>
      <c r="C6" s="153"/>
      <c r="D6" s="153">
        <v>2.75</v>
      </c>
      <c r="E6" s="80" t="s">
        <v>36</v>
      </c>
      <c r="F6" s="153"/>
      <c r="G6" s="153"/>
    </row>
    <row r="7">
      <c r="A7" s="80" t="s">
        <v>42</v>
      </c>
      <c r="B7" s="80" t="s">
        <v>34</v>
      </c>
      <c r="C7" s="153"/>
      <c r="D7" s="153">
        <v>2.5</v>
      </c>
      <c r="E7" s="80" t="s">
        <v>35</v>
      </c>
      <c r="F7" s="153"/>
      <c r="G7" s="153"/>
    </row>
    <row r="8">
      <c r="A8" s="80" t="s">
        <v>43</v>
      </c>
      <c r="B8" s="80" t="s">
        <v>34</v>
      </c>
      <c r="C8" s="153"/>
      <c r="D8" s="153">
        <v>1.75</v>
      </c>
      <c r="E8" s="80" t="s">
        <v>36</v>
      </c>
      <c r="F8" s="153"/>
      <c r="G8" s="153"/>
    </row>
    <row r="9">
      <c r="A9" s="80" t="s">
        <v>44</v>
      </c>
      <c r="B9" s="80" t="s">
        <v>39</v>
      </c>
      <c r="C9" s="153">
        <v>2.5</v>
      </c>
      <c r="D9" s="153">
        <v>2.5</v>
      </c>
      <c r="E9" s="80"/>
      <c r="F9" s="153"/>
      <c r="G9" s="153"/>
    </row>
    <row r="10">
      <c r="A10" s="80" t="s">
        <v>45</v>
      </c>
      <c r="B10" s="80" t="s">
        <v>32</v>
      </c>
      <c r="C10" s="153">
        <v>2.5</v>
      </c>
      <c r="D10" s="153">
        <v>2.5</v>
      </c>
      <c r="E10" s="80"/>
      <c r="F10" s="153"/>
      <c r="G10" s="153"/>
    </row>
    <row r="11">
      <c r="A11" s="80" t="s">
        <v>46</v>
      </c>
      <c r="B11" s="80" t="s">
        <v>34</v>
      </c>
      <c r="C11" s="153"/>
      <c r="D11" s="153">
        <v>3.0</v>
      </c>
      <c r="E11" s="80"/>
      <c r="F11" s="153"/>
      <c r="G11" s="153"/>
    </row>
    <row r="12">
      <c r="A12" s="80" t="s">
        <v>47</v>
      </c>
      <c r="B12" s="80" t="s">
        <v>34</v>
      </c>
      <c r="C12" s="153"/>
      <c r="D12" s="153">
        <v>2.25</v>
      </c>
      <c r="E12" s="80"/>
      <c r="F12" s="153"/>
      <c r="G12" s="153"/>
    </row>
    <row r="13">
      <c r="A13" s="80" t="s">
        <v>31</v>
      </c>
      <c r="B13" s="80" t="s">
        <v>34</v>
      </c>
      <c r="C13" s="153"/>
      <c r="D13" s="153">
        <v>3.5</v>
      </c>
      <c r="E13" s="80"/>
      <c r="F13" s="153"/>
      <c r="G13" s="153"/>
    </row>
    <row r="14">
      <c r="A14" s="80" t="s">
        <v>37</v>
      </c>
      <c r="B14" s="80" t="s">
        <v>38</v>
      </c>
      <c r="C14" s="153"/>
      <c r="D14" s="153">
        <v>2.25</v>
      </c>
      <c r="E14" s="80"/>
      <c r="F14" s="153"/>
      <c r="G14" s="153"/>
    </row>
    <row r="15">
      <c r="A15" s="80" t="s">
        <v>40</v>
      </c>
      <c r="B15" s="80" t="s">
        <v>32</v>
      </c>
      <c r="C15" s="153">
        <v>2.5</v>
      </c>
      <c r="D15" s="153">
        <v>3.5</v>
      </c>
      <c r="E15" s="80"/>
      <c r="F15" s="153"/>
      <c r="G15" s="153"/>
    </row>
    <row r="16">
      <c r="A16" s="80" t="s">
        <v>41</v>
      </c>
      <c r="B16" s="80" t="s">
        <v>34</v>
      </c>
      <c r="C16" s="153"/>
      <c r="D16" s="153">
        <v>1.5</v>
      </c>
      <c r="E16" s="80"/>
      <c r="F16" s="153"/>
      <c r="G16" s="153"/>
    </row>
    <row r="17">
      <c r="A17" s="80" t="s">
        <v>42</v>
      </c>
      <c r="B17" s="80" t="s">
        <v>32</v>
      </c>
      <c r="C17" s="153">
        <v>2.5</v>
      </c>
      <c r="D17" s="153">
        <v>3.25</v>
      </c>
      <c r="E17" s="80"/>
      <c r="F17" s="153"/>
      <c r="G17" s="153"/>
    </row>
    <row r="18">
      <c r="A18" s="80" t="s">
        <v>43</v>
      </c>
      <c r="B18" s="80" t="s">
        <v>39</v>
      </c>
      <c r="C18" s="153">
        <v>2.5</v>
      </c>
      <c r="D18" s="153">
        <v>2.25</v>
      </c>
      <c r="E18" s="80"/>
      <c r="F18" s="153"/>
      <c r="G18" s="153"/>
    </row>
    <row r="19">
      <c r="A19" s="80" t="s">
        <v>44</v>
      </c>
      <c r="B19" s="80" t="s">
        <v>34</v>
      </c>
      <c r="C19" s="153"/>
      <c r="D19" s="153">
        <v>2.0</v>
      </c>
      <c r="E19" s="80"/>
      <c r="F19" s="153"/>
      <c r="G19" s="153"/>
    </row>
    <row r="20">
      <c r="A20" s="80" t="s">
        <v>45</v>
      </c>
      <c r="B20" s="80" t="s">
        <v>34</v>
      </c>
      <c r="C20" s="153"/>
      <c r="D20" s="153">
        <v>2.25</v>
      </c>
      <c r="E20" s="80" t="s">
        <v>35</v>
      </c>
      <c r="F20" s="153"/>
      <c r="G20" s="153"/>
    </row>
    <row r="21">
      <c r="A21" s="80" t="s">
        <v>46</v>
      </c>
      <c r="B21" s="80" t="s">
        <v>34</v>
      </c>
      <c r="C21" s="153"/>
      <c r="D21" s="153">
        <v>2.25</v>
      </c>
      <c r="E21" s="80"/>
      <c r="F21" s="153"/>
      <c r="G21" s="153"/>
    </row>
    <row r="22">
      <c r="A22" s="80" t="s">
        <v>47</v>
      </c>
      <c r="B22" s="80" t="s">
        <v>34</v>
      </c>
      <c r="C22" s="153"/>
      <c r="D22" s="153">
        <v>3.5</v>
      </c>
      <c r="E22" s="80"/>
      <c r="F22" s="153"/>
      <c r="G22" s="153"/>
    </row>
    <row r="23">
      <c r="A23" s="80" t="s">
        <v>31</v>
      </c>
      <c r="B23" s="80" t="s">
        <v>34</v>
      </c>
      <c r="C23" s="153">
        <v>2.5</v>
      </c>
      <c r="D23" s="153">
        <v>2.75</v>
      </c>
      <c r="E23" s="80" t="s">
        <v>35</v>
      </c>
      <c r="F23" s="153"/>
      <c r="G23" s="153"/>
    </row>
    <row r="24">
      <c r="A24" s="80" t="s">
        <v>37</v>
      </c>
      <c r="B24" s="80" t="s">
        <v>34</v>
      </c>
      <c r="C24" s="153">
        <v>2.5</v>
      </c>
      <c r="D24" s="153">
        <v>3.75</v>
      </c>
      <c r="E24" s="80"/>
      <c r="F24" s="153"/>
      <c r="G24" s="153"/>
    </row>
    <row r="25">
      <c r="A25" s="80" t="s">
        <v>40</v>
      </c>
      <c r="B25" s="80" t="s">
        <v>34</v>
      </c>
      <c r="C25" s="153">
        <v>2.5</v>
      </c>
      <c r="D25" s="153">
        <v>3.75</v>
      </c>
      <c r="E25" s="80"/>
      <c r="F25" s="153"/>
      <c r="G25" s="153"/>
    </row>
    <row r="26">
      <c r="A26" s="80" t="s">
        <v>41</v>
      </c>
      <c r="B26" s="80" t="s">
        <v>38</v>
      </c>
      <c r="C26" s="153">
        <v>2.5</v>
      </c>
      <c r="D26" s="153">
        <v>3.75</v>
      </c>
      <c r="E26" s="80"/>
      <c r="F26" s="153"/>
      <c r="G26" s="153"/>
    </row>
    <row r="27">
      <c r="A27" s="80" t="s">
        <v>42</v>
      </c>
      <c r="B27" s="80" t="s">
        <v>39</v>
      </c>
      <c r="C27" s="153"/>
      <c r="D27" s="153">
        <v>1.75</v>
      </c>
      <c r="E27" s="80"/>
      <c r="F27" s="153"/>
      <c r="G27" s="153"/>
    </row>
    <row r="28">
      <c r="A28" s="80" t="s">
        <v>43</v>
      </c>
      <c r="B28" s="80" t="s">
        <v>34</v>
      </c>
      <c r="C28" s="153">
        <v>2.5</v>
      </c>
      <c r="D28" s="153">
        <v>3.25</v>
      </c>
      <c r="E28" s="80"/>
      <c r="F28" s="153"/>
      <c r="G28" s="153"/>
    </row>
    <row r="29">
      <c r="A29" s="80" t="s">
        <v>44</v>
      </c>
      <c r="B29" s="80" t="s">
        <v>32</v>
      </c>
      <c r="C29" s="153"/>
      <c r="D29" s="153">
        <v>2.0</v>
      </c>
      <c r="E29" s="80"/>
      <c r="F29" s="153"/>
      <c r="G29" s="153"/>
    </row>
    <row r="30">
      <c r="A30" s="80" t="s">
        <v>45</v>
      </c>
      <c r="B30" s="80" t="s">
        <v>34</v>
      </c>
      <c r="C30" s="153">
        <v>2.5</v>
      </c>
      <c r="D30" s="153">
        <v>3.75</v>
      </c>
      <c r="E30" s="80"/>
      <c r="F30" s="153"/>
      <c r="G30" s="153"/>
    </row>
    <row r="31">
      <c r="A31" s="80" t="s">
        <v>46</v>
      </c>
      <c r="B31" s="80" t="s">
        <v>34</v>
      </c>
      <c r="C31" s="153">
        <v>2.5</v>
      </c>
      <c r="D31" s="153">
        <v>2.5</v>
      </c>
      <c r="E31" s="80"/>
      <c r="F31" s="153"/>
      <c r="G31" s="153"/>
    </row>
    <row r="32">
      <c r="A32" s="80" t="s">
        <v>47</v>
      </c>
      <c r="B32" s="80" t="s">
        <v>32</v>
      </c>
      <c r="C32" s="153"/>
      <c r="D32" s="153">
        <v>2.25</v>
      </c>
      <c r="E32" s="80"/>
      <c r="F32" s="153"/>
      <c r="G32" s="153"/>
    </row>
    <row r="33">
      <c r="A33" s="80" t="s">
        <v>31</v>
      </c>
      <c r="B33" s="80" t="s">
        <v>34</v>
      </c>
      <c r="C33" s="153"/>
      <c r="D33" s="153">
        <v>2.0</v>
      </c>
      <c r="E33" s="80"/>
      <c r="F33" s="153"/>
      <c r="G33" s="153"/>
    </row>
    <row r="34">
      <c r="A34" s="80" t="s">
        <v>37</v>
      </c>
      <c r="B34" s="80" t="s">
        <v>34</v>
      </c>
      <c r="C34" s="153"/>
      <c r="D34" s="153">
        <v>1.5</v>
      </c>
      <c r="E34" s="80"/>
      <c r="F34" s="153"/>
      <c r="G34" s="153"/>
    </row>
    <row r="35">
      <c r="A35" s="80" t="s">
        <v>40</v>
      </c>
      <c r="B35" s="80" t="s">
        <v>32</v>
      </c>
      <c r="C35" s="153">
        <v>2.5</v>
      </c>
      <c r="D35" s="153">
        <v>4.5</v>
      </c>
      <c r="E35" s="80" t="s">
        <v>33</v>
      </c>
      <c r="F35" s="153"/>
      <c r="G35" s="153"/>
    </row>
    <row r="36">
      <c r="A36" s="80" t="s">
        <v>41</v>
      </c>
      <c r="B36" s="80" t="s">
        <v>34</v>
      </c>
      <c r="C36" s="153"/>
      <c r="D36" s="153">
        <v>2.5</v>
      </c>
      <c r="E36" s="80"/>
      <c r="F36" s="153"/>
      <c r="G36" s="153"/>
    </row>
    <row r="37">
      <c r="A37" s="80" t="s">
        <v>42</v>
      </c>
      <c r="B37" s="80" t="s">
        <v>32</v>
      </c>
      <c r="C37" s="153">
        <v>2.5</v>
      </c>
      <c r="D37" s="153">
        <v>2.5</v>
      </c>
      <c r="E37" s="80"/>
      <c r="F37" s="153"/>
      <c r="G37" s="153"/>
    </row>
    <row r="38">
      <c r="A38" s="80" t="s">
        <v>43</v>
      </c>
      <c r="B38" s="80" t="s">
        <v>38</v>
      </c>
      <c r="C38" s="153"/>
      <c r="D38" s="153">
        <v>3.0</v>
      </c>
      <c r="E38" s="80"/>
      <c r="F38" s="153"/>
      <c r="G38" s="153"/>
    </row>
    <row r="39">
      <c r="A39" s="80" t="s">
        <v>44</v>
      </c>
      <c r="B39" s="80" t="s">
        <v>34</v>
      </c>
      <c r="C39" s="153"/>
      <c r="D39" s="153">
        <v>1.25</v>
      </c>
      <c r="E39" s="80" t="s">
        <v>36</v>
      </c>
      <c r="F39" s="153"/>
      <c r="G39" s="153"/>
    </row>
    <row r="40">
      <c r="A40" s="80" t="s">
        <v>45</v>
      </c>
      <c r="B40" s="80" t="s">
        <v>34</v>
      </c>
      <c r="C40" s="153"/>
      <c r="D40" s="153">
        <v>2.0</v>
      </c>
      <c r="E40" s="80"/>
      <c r="F40" s="153"/>
      <c r="G40" s="153"/>
    </row>
    <row r="41">
      <c r="A41" s="80" t="s">
        <v>46</v>
      </c>
      <c r="B41" s="80" t="s">
        <v>34</v>
      </c>
      <c r="C41" s="153"/>
      <c r="D41" s="153">
        <v>1.75</v>
      </c>
      <c r="E41" s="80" t="s">
        <v>36</v>
      </c>
      <c r="F41" s="153"/>
      <c r="G41" s="153"/>
    </row>
    <row r="42">
      <c r="A42" s="80" t="s">
        <v>47</v>
      </c>
      <c r="B42" s="80" t="s">
        <v>39</v>
      </c>
      <c r="C42" s="153">
        <v>2.5</v>
      </c>
      <c r="D42" s="153">
        <v>1.25</v>
      </c>
      <c r="E42" s="80"/>
      <c r="F42" s="153"/>
      <c r="G42" s="153"/>
    </row>
    <row r="43">
      <c r="A43" s="80" t="s">
        <v>31</v>
      </c>
      <c r="B43" s="80" t="s">
        <v>34</v>
      </c>
      <c r="C43" s="153"/>
      <c r="D43" s="153">
        <v>2.5</v>
      </c>
      <c r="E43" s="80"/>
      <c r="F43" s="153"/>
      <c r="G43" s="153"/>
    </row>
    <row r="44">
      <c r="A44" s="80" t="s">
        <v>37</v>
      </c>
      <c r="B44" s="80" t="s">
        <v>38</v>
      </c>
      <c r="C44" s="153"/>
      <c r="D44" s="153">
        <v>3.25</v>
      </c>
      <c r="E44" s="80"/>
      <c r="F44" s="153"/>
      <c r="G44" s="153"/>
    </row>
    <row r="45">
      <c r="A45" s="80" t="s">
        <v>40</v>
      </c>
      <c r="B45" s="80" t="s">
        <v>34</v>
      </c>
      <c r="C45" s="153"/>
      <c r="D45" s="153">
        <v>1.5</v>
      </c>
      <c r="E45" s="80" t="s">
        <v>36</v>
      </c>
      <c r="F45" s="153"/>
      <c r="G45" s="153"/>
    </row>
    <row r="46">
      <c r="A46" s="80" t="s">
        <v>41</v>
      </c>
      <c r="B46" s="80" t="s">
        <v>32</v>
      </c>
      <c r="C46" s="153">
        <v>2.5</v>
      </c>
      <c r="D46" s="153">
        <v>1.75</v>
      </c>
      <c r="E46" s="80"/>
      <c r="F46" s="153"/>
      <c r="G46" s="153"/>
    </row>
    <row r="47">
      <c r="A47" s="80" t="s">
        <v>42</v>
      </c>
      <c r="B47" s="80" t="s">
        <v>32</v>
      </c>
      <c r="C47" s="153">
        <v>2.5</v>
      </c>
      <c r="D47" s="153">
        <v>4.0</v>
      </c>
      <c r="E47" s="80" t="s">
        <v>33</v>
      </c>
      <c r="F47" s="153"/>
      <c r="G47" s="153"/>
    </row>
    <row r="48">
      <c r="A48" s="80" t="s">
        <v>43</v>
      </c>
      <c r="B48" s="80" t="s">
        <v>34</v>
      </c>
      <c r="C48" s="153"/>
      <c r="D48" s="153">
        <v>2.0</v>
      </c>
      <c r="E48" s="80" t="s">
        <v>36</v>
      </c>
      <c r="F48" s="153"/>
      <c r="G48" s="153"/>
    </row>
    <row r="49">
      <c r="A49" s="80" t="s">
        <v>44</v>
      </c>
      <c r="B49" s="80" t="s">
        <v>34</v>
      </c>
      <c r="C49" s="153"/>
      <c r="D49" s="153">
        <v>2.25</v>
      </c>
      <c r="E49" s="80" t="s">
        <v>36</v>
      </c>
      <c r="F49" s="153"/>
      <c r="G49" s="153"/>
    </row>
    <row r="50">
      <c r="A50" s="80" t="s">
        <v>45</v>
      </c>
      <c r="B50" s="80" t="s">
        <v>39</v>
      </c>
      <c r="C50" s="153">
        <v>2.5</v>
      </c>
      <c r="D50" s="153">
        <v>2.25</v>
      </c>
      <c r="E50" s="80"/>
      <c r="F50" s="153"/>
      <c r="G50" s="153"/>
    </row>
    <row r="51">
      <c r="A51" s="80" t="s">
        <v>46</v>
      </c>
      <c r="B51" s="80" t="s">
        <v>34</v>
      </c>
      <c r="C51" s="153"/>
      <c r="D51" s="153">
        <v>1.75</v>
      </c>
      <c r="E51" s="80"/>
      <c r="F51" s="153"/>
      <c r="G51" s="153"/>
    </row>
    <row r="52">
      <c r="A52" s="80" t="s">
        <v>47</v>
      </c>
      <c r="B52" s="80" t="s">
        <v>34</v>
      </c>
      <c r="C52" s="153"/>
      <c r="D52" s="153">
        <v>2.0</v>
      </c>
      <c r="E52" s="80"/>
      <c r="F52" s="153"/>
      <c r="G52" s="153"/>
    </row>
    <row r="53">
      <c r="A53" s="80" t="s">
        <v>31</v>
      </c>
      <c r="B53" s="80" t="s">
        <v>34</v>
      </c>
      <c r="C53" s="153">
        <v>2.5</v>
      </c>
      <c r="D53" s="153">
        <v>2.5</v>
      </c>
      <c r="E53" s="80"/>
      <c r="F53" s="153"/>
      <c r="G53" s="153"/>
    </row>
    <row r="54">
      <c r="A54" s="80" t="s">
        <v>37</v>
      </c>
      <c r="B54" s="80" t="s">
        <v>34</v>
      </c>
      <c r="C54" s="153">
        <v>2.5</v>
      </c>
      <c r="D54" s="153">
        <v>2.75</v>
      </c>
      <c r="E54" s="80"/>
      <c r="F54" s="153"/>
      <c r="G54" s="153"/>
    </row>
    <row r="55">
      <c r="A55" s="80" t="s">
        <v>40</v>
      </c>
      <c r="B55" s="80" t="s">
        <v>34</v>
      </c>
      <c r="C55" s="153">
        <v>2.5</v>
      </c>
      <c r="D55" s="153">
        <v>2.5</v>
      </c>
      <c r="E55" s="80"/>
      <c r="F55" s="153"/>
      <c r="G55" s="153"/>
    </row>
    <row r="56">
      <c r="A56" s="80" t="s">
        <v>41</v>
      </c>
      <c r="B56" s="80" t="s">
        <v>34</v>
      </c>
      <c r="C56" s="153">
        <v>2.5</v>
      </c>
      <c r="D56" s="153">
        <v>4.5</v>
      </c>
      <c r="E56" s="80"/>
      <c r="F56" s="153"/>
      <c r="G56" s="153"/>
    </row>
    <row r="57">
      <c r="A57" s="80" t="s">
        <v>42</v>
      </c>
      <c r="B57" s="80" t="s">
        <v>34</v>
      </c>
      <c r="C57" s="153">
        <v>2.5</v>
      </c>
      <c r="D57" s="153">
        <v>2.5</v>
      </c>
      <c r="E57" s="80"/>
      <c r="F57" s="153"/>
      <c r="G57" s="153"/>
    </row>
    <row r="58">
      <c r="A58" s="80" t="s">
        <v>43</v>
      </c>
      <c r="B58" s="80" t="s">
        <v>32</v>
      </c>
      <c r="C58" s="153"/>
      <c r="D58" s="153">
        <v>3.0</v>
      </c>
      <c r="E58" s="80"/>
      <c r="F58" s="153"/>
      <c r="G58" s="153"/>
    </row>
    <row r="59">
      <c r="A59" s="80" t="s">
        <v>44</v>
      </c>
      <c r="B59" s="80" t="s">
        <v>38</v>
      </c>
      <c r="C59" s="153">
        <v>2.5</v>
      </c>
      <c r="D59" s="153">
        <v>4.5</v>
      </c>
      <c r="E59" s="80"/>
      <c r="F59" s="153"/>
      <c r="G59" s="153"/>
    </row>
    <row r="60">
      <c r="A60" s="80" t="s">
        <v>45</v>
      </c>
      <c r="B60" s="80" t="s">
        <v>32</v>
      </c>
      <c r="C60" s="153"/>
      <c r="D60" s="153">
        <v>1.0</v>
      </c>
      <c r="E60" s="80"/>
      <c r="F60" s="153"/>
      <c r="G60" s="153"/>
    </row>
    <row r="61">
      <c r="A61" s="80" t="s">
        <v>46</v>
      </c>
      <c r="B61" s="80" t="s">
        <v>39</v>
      </c>
      <c r="C61" s="153"/>
      <c r="D61" s="153">
        <v>2.25</v>
      </c>
      <c r="E61" s="80"/>
      <c r="F61" s="153"/>
      <c r="G61" s="153"/>
    </row>
    <row r="62">
      <c r="A62" s="80" t="s">
        <v>47</v>
      </c>
      <c r="B62" s="80" t="s">
        <v>34</v>
      </c>
      <c r="C62" s="153">
        <v>2.5</v>
      </c>
      <c r="D62" s="153">
        <v>2.5</v>
      </c>
      <c r="E62" s="80"/>
      <c r="F62" s="153"/>
      <c r="G62" s="153"/>
    </row>
    <row r="63">
      <c r="A63" s="80" t="s">
        <v>31</v>
      </c>
      <c r="B63" s="80" t="s">
        <v>34</v>
      </c>
      <c r="C63" s="153">
        <v>2.5</v>
      </c>
      <c r="D63" s="153">
        <v>3.0</v>
      </c>
      <c r="E63" s="80"/>
      <c r="F63" s="153"/>
      <c r="G63" s="153"/>
    </row>
    <row r="64">
      <c r="A64" s="80" t="s">
        <v>37</v>
      </c>
      <c r="B64" s="80" t="s">
        <v>38</v>
      </c>
      <c r="C64" s="153">
        <v>2.5</v>
      </c>
      <c r="D64" s="153">
        <v>3.25</v>
      </c>
      <c r="E64" s="80"/>
      <c r="F64" s="153"/>
      <c r="G64" s="153"/>
    </row>
    <row r="65">
      <c r="A65" s="80" t="s">
        <v>40</v>
      </c>
      <c r="B65" s="80" t="s">
        <v>32</v>
      </c>
      <c r="C65" s="153"/>
      <c r="D65" s="153">
        <v>2.75</v>
      </c>
      <c r="E65" s="80" t="s">
        <v>36</v>
      </c>
      <c r="F65" s="153"/>
      <c r="G65" s="153"/>
    </row>
    <row r="66">
      <c r="A66" s="80" t="s">
        <v>41</v>
      </c>
      <c r="B66" s="80" t="s">
        <v>32</v>
      </c>
      <c r="C66" s="153"/>
      <c r="D66" s="153">
        <v>2.75</v>
      </c>
      <c r="E66" s="80"/>
      <c r="F66" s="153"/>
      <c r="G66" s="153"/>
    </row>
    <row r="67">
      <c r="A67" s="80" t="s">
        <v>42</v>
      </c>
      <c r="B67" s="80" t="s">
        <v>34</v>
      </c>
      <c r="C67" s="153">
        <v>2.5</v>
      </c>
      <c r="D67" s="153">
        <v>3.5</v>
      </c>
      <c r="E67" s="80" t="s">
        <v>33</v>
      </c>
      <c r="F67" s="153"/>
      <c r="G67" s="153"/>
    </row>
    <row r="68">
      <c r="A68" s="80" t="s">
        <v>43</v>
      </c>
      <c r="B68" s="80" t="s">
        <v>34</v>
      </c>
      <c r="C68" s="153">
        <v>2.5</v>
      </c>
      <c r="D68" s="153">
        <v>3.0</v>
      </c>
      <c r="E68" s="80" t="s">
        <v>35</v>
      </c>
      <c r="F68" s="153">
        <v>0.5</v>
      </c>
      <c r="G68" s="153"/>
    </row>
    <row r="69">
      <c r="A69" s="80" t="s">
        <v>44</v>
      </c>
      <c r="B69" s="80" t="s">
        <v>34</v>
      </c>
      <c r="C69" s="153">
        <v>2.5</v>
      </c>
      <c r="D69" s="153">
        <v>3.0</v>
      </c>
      <c r="E69" s="80"/>
      <c r="F69" s="153"/>
      <c r="G69" s="153"/>
    </row>
    <row r="70">
      <c r="A70" s="80" t="s">
        <v>45</v>
      </c>
      <c r="B70" s="80" t="s">
        <v>39</v>
      </c>
      <c r="C70" s="153"/>
      <c r="D70" s="153">
        <v>1.75</v>
      </c>
      <c r="E70" s="80"/>
      <c r="F70" s="153"/>
      <c r="G70" s="153"/>
    </row>
    <row r="71">
      <c r="A71" s="80" t="s">
        <v>46</v>
      </c>
      <c r="B71" s="80" t="s">
        <v>34</v>
      </c>
      <c r="C71" s="153">
        <v>2.5</v>
      </c>
      <c r="D71" s="153">
        <v>2.75</v>
      </c>
      <c r="E71" s="80"/>
      <c r="F71" s="153"/>
      <c r="G71" s="153"/>
    </row>
    <row r="72">
      <c r="A72" s="80" t="s">
        <v>47</v>
      </c>
      <c r="B72" s="80" t="s">
        <v>34</v>
      </c>
      <c r="C72" s="153">
        <v>2.5</v>
      </c>
      <c r="D72" s="153">
        <v>4.0</v>
      </c>
      <c r="E72" s="80" t="s">
        <v>33</v>
      </c>
      <c r="F72" s="153"/>
      <c r="G72" s="153"/>
    </row>
    <row r="73">
      <c r="A73" s="80" t="s">
        <v>31</v>
      </c>
      <c r="B73" s="80" t="s">
        <v>34</v>
      </c>
      <c r="C73" s="153"/>
      <c r="D73" s="153">
        <v>1.5</v>
      </c>
      <c r="E73" s="80"/>
      <c r="F73" s="153"/>
      <c r="G73" s="153"/>
    </row>
    <row r="74">
      <c r="A74" s="80" t="s">
        <v>37</v>
      </c>
      <c r="B74" s="80" t="s">
        <v>34</v>
      </c>
      <c r="C74" s="153"/>
      <c r="D74" s="153">
        <v>2.0</v>
      </c>
      <c r="E74" s="80"/>
      <c r="F74" s="153"/>
      <c r="G74" s="153"/>
    </row>
    <row r="75">
      <c r="A75" s="80" t="s">
        <v>40</v>
      </c>
      <c r="B75" s="80" t="s">
        <v>38</v>
      </c>
      <c r="C75" s="153"/>
      <c r="D75" s="153">
        <v>2.0</v>
      </c>
      <c r="E75" s="80" t="s">
        <v>35</v>
      </c>
      <c r="F75" s="153"/>
      <c r="G75" s="153"/>
    </row>
    <row r="76">
      <c r="A76" s="80" t="s">
        <v>41</v>
      </c>
      <c r="B76" s="80" t="s">
        <v>39</v>
      </c>
      <c r="C76" s="153">
        <v>2.5</v>
      </c>
      <c r="D76" s="153">
        <v>4.25</v>
      </c>
      <c r="E76" s="80"/>
      <c r="F76" s="153"/>
      <c r="G76" s="153"/>
    </row>
    <row r="77">
      <c r="A77" s="80" t="s">
        <v>42</v>
      </c>
      <c r="B77" s="80" t="s">
        <v>34</v>
      </c>
      <c r="C77" s="153"/>
      <c r="D77" s="153">
        <v>1.5</v>
      </c>
      <c r="E77" s="80"/>
      <c r="F77" s="153"/>
      <c r="G77" s="153"/>
    </row>
    <row r="78">
      <c r="A78" s="80" t="s">
        <v>43</v>
      </c>
      <c r="B78" s="80" t="s">
        <v>34</v>
      </c>
      <c r="C78" s="153"/>
      <c r="D78" s="153">
        <v>1.25</v>
      </c>
      <c r="E78" s="80"/>
      <c r="F78" s="153"/>
      <c r="G78" s="153"/>
    </row>
    <row r="79">
      <c r="A79" s="80" t="s">
        <v>44</v>
      </c>
      <c r="B79" s="80" t="s">
        <v>32</v>
      </c>
      <c r="C79" s="153">
        <v>2.5</v>
      </c>
      <c r="D79" s="153">
        <v>3.25</v>
      </c>
      <c r="E79" s="80"/>
      <c r="F79" s="153"/>
      <c r="G79" s="153"/>
    </row>
    <row r="80">
      <c r="A80" s="80" t="s">
        <v>45</v>
      </c>
      <c r="B80" s="80" t="s">
        <v>34</v>
      </c>
      <c r="C80" s="153"/>
      <c r="D80" s="153">
        <v>3.0</v>
      </c>
      <c r="E80" s="80"/>
      <c r="F80" s="153"/>
      <c r="G80" s="153"/>
    </row>
    <row r="81">
      <c r="A81" s="80" t="s">
        <v>46</v>
      </c>
      <c r="B81" s="80" t="s">
        <v>32</v>
      </c>
      <c r="C81" s="153">
        <v>2.5</v>
      </c>
      <c r="D81" s="153">
        <v>3.5</v>
      </c>
      <c r="E81" s="80"/>
      <c r="F81" s="153"/>
      <c r="G81" s="153"/>
    </row>
    <row r="82">
      <c r="A82" s="80" t="s">
        <v>47</v>
      </c>
      <c r="B82" s="80" t="s">
        <v>34</v>
      </c>
      <c r="C82" s="153"/>
      <c r="D82" s="153">
        <v>2.75</v>
      </c>
      <c r="E82" s="80"/>
      <c r="F82" s="153"/>
      <c r="G82" s="153"/>
    </row>
    <row r="83">
      <c r="A83" s="80" t="s">
        <v>31</v>
      </c>
      <c r="B83" s="80" t="s">
        <v>32</v>
      </c>
      <c r="C83" s="153">
        <v>2.5</v>
      </c>
      <c r="D83" s="153">
        <v>3.5</v>
      </c>
      <c r="E83" s="80"/>
      <c r="F83" s="153"/>
      <c r="G83" s="153"/>
    </row>
    <row r="84">
      <c r="A84" s="80" t="s">
        <v>37</v>
      </c>
      <c r="B84" s="80" t="s">
        <v>32</v>
      </c>
      <c r="C84" s="153">
        <v>2.5</v>
      </c>
      <c r="D84" s="153">
        <v>2.5</v>
      </c>
      <c r="E84" s="80"/>
      <c r="F84" s="153"/>
      <c r="G84" s="153"/>
    </row>
    <row r="85">
      <c r="A85" s="80" t="s">
        <v>40</v>
      </c>
      <c r="B85" s="80" t="s">
        <v>34</v>
      </c>
      <c r="C85" s="153"/>
      <c r="D85" s="153">
        <v>2.0</v>
      </c>
      <c r="E85" s="80"/>
      <c r="F85" s="153"/>
      <c r="G85" s="153"/>
    </row>
    <row r="86">
      <c r="A86" s="80" t="s">
        <v>41</v>
      </c>
      <c r="B86" s="80" t="s">
        <v>34</v>
      </c>
      <c r="C86" s="153"/>
      <c r="D86" s="153">
        <v>1.0</v>
      </c>
      <c r="E86" s="80"/>
      <c r="F86" s="153"/>
      <c r="G86" s="153"/>
    </row>
    <row r="87">
      <c r="A87" s="80" t="s">
        <v>42</v>
      </c>
      <c r="B87" s="80" t="s">
        <v>34</v>
      </c>
      <c r="C87" s="153"/>
      <c r="D87" s="153">
        <v>2.5</v>
      </c>
      <c r="E87" s="80"/>
      <c r="F87" s="153"/>
      <c r="G87" s="153"/>
    </row>
    <row r="88">
      <c r="A88" s="80" t="s">
        <v>43</v>
      </c>
      <c r="B88" s="80" t="s">
        <v>39</v>
      </c>
      <c r="C88" s="153">
        <v>2.5</v>
      </c>
      <c r="D88" s="153">
        <v>4.25</v>
      </c>
      <c r="E88" s="80"/>
      <c r="F88" s="153"/>
      <c r="G88" s="153"/>
    </row>
    <row r="89">
      <c r="A89" s="80" t="s">
        <v>44</v>
      </c>
      <c r="B89" s="80" t="s">
        <v>34</v>
      </c>
      <c r="C89" s="153"/>
      <c r="D89" s="153">
        <v>2.0</v>
      </c>
      <c r="E89" s="80" t="s">
        <v>35</v>
      </c>
      <c r="F89" s="153"/>
      <c r="G89" s="153"/>
    </row>
    <row r="90">
      <c r="A90" s="80" t="s">
        <v>45</v>
      </c>
      <c r="B90" s="80" t="s">
        <v>34</v>
      </c>
      <c r="C90" s="153"/>
      <c r="D90" s="153">
        <v>3.25</v>
      </c>
      <c r="E90" s="80"/>
      <c r="F90" s="153"/>
      <c r="G90" s="153"/>
    </row>
    <row r="91">
      <c r="A91" s="80" t="s">
        <v>46</v>
      </c>
      <c r="B91" s="80" t="s">
        <v>38</v>
      </c>
      <c r="C91" s="153"/>
      <c r="D91" s="153">
        <v>2.25</v>
      </c>
      <c r="E91" s="80"/>
      <c r="F91" s="153"/>
      <c r="G91" s="153"/>
    </row>
    <row r="92">
      <c r="A92" s="80" t="s">
        <v>47</v>
      </c>
      <c r="B92" s="80" t="s">
        <v>34</v>
      </c>
      <c r="C92" s="153"/>
      <c r="D92" s="153">
        <v>2.75</v>
      </c>
      <c r="E92" s="80"/>
      <c r="F92" s="153"/>
      <c r="G92" s="153"/>
    </row>
    <row r="93">
      <c r="A93" s="80" t="s">
        <v>31</v>
      </c>
      <c r="B93" s="80" t="s">
        <v>34</v>
      </c>
      <c r="C93" s="153"/>
      <c r="D93" s="153">
        <v>2.75</v>
      </c>
      <c r="E93" s="80" t="s">
        <v>35</v>
      </c>
      <c r="F93" s="153">
        <v>0.5</v>
      </c>
      <c r="G93" s="153">
        <v>0.5</v>
      </c>
    </row>
    <row r="94">
      <c r="A94" s="80" t="s">
        <v>37</v>
      </c>
      <c r="B94" s="80" t="s">
        <v>38</v>
      </c>
      <c r="C94" s="153"/>
      <c r="D94" s="153">
        <v>3.5</v>
      </c>
      <c r="E94" s="80"/>
      <c r="F94" s="153"/>
      <c r="G94" s="153"/>
    </row>
    <row r="95">
      <c r="A95" s="80" t="s">
        <v>40</v>
      </c>
      <c r="B95" s="80" t="s">
        <v>32</v>
      </c>
      <c r="C95" s="153">
        <v>2.5</v>
      </c>
      <c r="D95" s="153">
        <v>4.0</v>
      </c>
      <c r="E95" s="80"/>
      <c r="F95" s="153"/>
      <c r="G95" s="153"/>
    </row>
    <row r="96">
      <c r="A96" s="80" t="s">
        <v>41</v>
      </c>
      <c r="B96" s="80" t="s">
        <v>34</v>
      </c>
      <c r="C96" s="153"/>
      <c r="D96" s="153">
        <v>1.75</v>
      </c>
      <c r="E96" s="80"/>
      <c r="F96" s="153"/>
      <c r="G96" s="153"/>
    </row>
    <row r="97">
      <c r="A97" s="80" t="s">
        <v>42</v>
      </c>
      <c r="B97" s="80" t="s">
        <v>34</v>
      </c>
      <c r="C97" s="153"/>
      <c r="D97" s="153">
        <v>1.25</v>
      </c>
      <c r="E97" s="80"/>
      <c r="F97" s="153"/>
      <c r="G97" s="153"/>
    </row>
    <row r="98">
      <c r="A98" s="80" t="s">
        <v>43</v>
      </c>
      <c r="B98" s="80" t="s">
        <v>32</v>
      </c>
      <c r="C98" s="153">
        <v>2.5</v>
      </c>
      <c r="D98" s="153">
        <v>3.0</v>
      </c>
      <c r="E98" s="80"/>
      <c r="F98" s="153"/>
      <c r="G98" s="153"/>
    </row>
    <row r="99">
      <c r="A99" s="80" t="s">
        <v>44</v>
      </c>
      <c r="B99" s="80" t="s">
        <v>34</v>
      </c>
      <c r="C99" s="153"/>
      <c r="D99" s="153">
        <v>2.5</v>
      </c>
      <c r="E99" s="80"/>
      <c r="F99" s="153"/>
      <c r="G99" s="153"/>
    </row>
    <row r="100">
      <c r="A100" s="80" t="s">
        <v>45</v>
      </c>
      <c r="B100" s="80" t="s">
        <v>34</v>
      </c>
      <c r="C100" s="153"/>
      <c r="D100" s="153">
        <v>2.0</v>
      </c>
      <c r="E100" s="80"/>
      <c r="F100" s="153"/>
      <c r="G100" s="153"/>
    </row>
    <row r="101">
      <c r="A101" s="80" t="s">
        <v>46</v>
      </c>
      <c r="B101" s="80" t="s">
        <v>34</v>
      </c>
      <c r="C101" s="153"/>
      <c r="D101" s="153">
        <v>2.25</v>
      </c>
      <c r="E101" s="80"/>
      <c r="F101" s="153"/>
      <c r="G101" s="153"/>
    </row>
    <row r="102">
      <c r="A102" s="80" t="s">
        <v>47</v>
      </c>
      <c r="B102" s="80" t="s">
        <v>39</v>
      </c>
      <c r="C102" s="153">
        <v>2.5</v>
      </c>
      <c r="D102" s="153">
        <v>3.75</v>
      </c>
      <c r="E102" s="80"/>
      <c r="F102" s="153"/>
      <c r="G102" s="153"/>
    </row>
    <row r="103">
      <c r="A103" s="80" t="s">
        <v>31</v>
      </c>
      <c r="B103" s="80" t="s">
        <v>34</v>
      </c>
      <c r="C103" s="153">
        <v>2.5</v>
      </c>
      <c r="D103" s="153">
        <v>2.25</v>
      </c>
      <c r="E103" s="80"/>
      <c r="F103" s="153"/>
      <c r="G103" s="153"/>
    </row>
    <row r="104">
      <c r="A104" s="80" t="s">
        <v>37</v>
      </c>
      <c r="B104" s="80" t="s">
        <v>39</v>
      </c>
      <c r="C104" s="153"/>
      <c r="D104" s="153">
        <v>1.5</v>
      </c>
      <c r="E104" s="80"/>
      <c r="F104" s="153"/>
      <c r="G104" s="153"/>
    </row>
    <row r="105">
      <c r="A105" s="80" t="s">
        <v>40</v>
      </c>
      <c r="B105" s="80" t="s">
        <v>38</v>
      </c>
      <c r="C105" s="153">
        <v>2.5</v>
      </c>
      <c r="D105" s="153">
        <v>4.0</v>
      </c>
      <c r="E105" s="80"/>
      <c r="F105" s="153"/>
      <c r="G105" s="153"/>
    </row>
    <row r="106">
      <c r="A106" s="80" t="s">
        <v>41</v>
      </c>
      <c r="B106" s="80" t="s">
        <v>32</v>
      </c>
      <c r="C106" s="153"/>
      <c r="D106" s="153">
        <v>2.0</v>
      </c>
      <c r="E106" s="80"/>
      <c r="F106" s="153"/>
      <c r="G106" s="153"/>
    </row>
    <row r="107">
      <c r="A107" s="80" t="s">
        <v>42</v>
      </c>
      <c r="B107" s="80" t="s">
        <v>34</v>
      </c>
      <c r="C107" s="153">
        <v>2.5</v>
      </c>
      <c r="D107" s="153">
        <v>4.0</v>
      </c>
      <c r="E107" s="80"/>
      <c r="F107" s="153"/>
      <c r="G107" s="153"/>
    </row>
    <row r="108">
      <c r="A108" s="80" t="s">
        <v>43</v>
      </c>
      <c r="B108" s="80" t="s">
        <v>34</v>
      </c>
      <c r="C108" s="153">
        <v>2.5</v>
      </c>
      <c r="D108" s="153">
        <v>2.0</v>
      </c>
      <c r="E108" s="80" t="s">
        <v>35</v>
      </c>
      <c r="F108" s="153"/>
      <c r="G108" s="153">
        <v>0.25</v>
      </c>
    </row>
    <row r="109">
      <c r="A109" s="80" t="s">
        <v>44</v>
      </c>
      <c r="B109" s="80" t="s">
        <v>34</v>
      </c>
      <c r="C109" s="153">
        <v>2.5</v>
      </c>
      <c r="D109" s="153">
        <v>4.25</v>
      </c>
      <c r="E109" s="80"/>
      <c r="F109" s="153"/>
      <c r="G109" s="153"/>
    </row>
    <row r="110">
      <c r="A110" s="80" t="s">
        <v>45</v>
      </c>
      <c r="B110" s="80" t="s">
        <v>34</v>
      </c>
      <c r="C110" s="153">
        <v>2.5</v>
      </c>
      <c r="D110" s="153">
        <v>3.75</v>
      </c>
      <c r="E110" s="80"/>
      <c r="F110" s="153"/>
      <c r="G110" s="153"/>
    </row>
    <row r="111">
      <c r="A111" s="80" t="s">
        <v>46</v>
      </c>
      <c r="B111" s="80" t="s">
        <v>34</v>
      </c>
      <c r="C111" s="153">
        <v>2.5</v>
      </c>
      <c r="D111" s="153">
        <v>3.5</v>
      </c>
      <c r="E111" s="80"/>
      <c r="F111" s="153"/>
      <c r="G111" s="153"/>
    </row>
    <row r="112">
      <c r="A112" s="80" t="s">
        <v>47</v>
      </c>
      <c r="B112" s="80" t="s">
        <v>32</v>
      </c>
      <c r="C112" s="153"/>
      <c r="D112" s="153">
        <v>2.0</v>
      </c>
      <c r="E112" s="80"/>
      <c r="F112" s="153"/>
      <c r="G112" s="153"/>
    </row>
    <row r="113">
      <c r="A113" s="80" t="s">
        <v>31</v>
      </c>
      <c r="B113" s="80" t="s">
        <v>32</v>
      </c>
      <c r="C113" s="153">
        <v>2.5</v>
      </c>
      <c r="D113" s="153">
        <v>3.0</v>
      </c>
      <c r="E113" s="80"/>
      <c r="F113" s="153"/>
      <c r="G113" s="153"/>
    </row>
    <row r="114">
      <c r="A114" s="80" t="s">
        <v>37</v>
      </c>
      <c r="B114" s="80" t="s">
        <v>32</v>
      </c>
      <c r="C114" s="153">
        <v>2.5</v>
      </c>
      <c r="D114" s="153">
        <v>2.75</v>
      </c>
      <c r="E114" s="80"/>
      <c r="F114" s="153"/>
      <c r="G114" s="153"/>
    </row>
    <row r="115">
      <c r="A115" s="80" t="s">
        <v>40</v>
      </c>
      <c r="B115" s="80" t="s">
        <v>34</v>
      </c>
      <c r="C115" s="153"/>
      <c r="D115" s="153">
        <v>1.5</v>
      </c>
      <c r="E115" s="80"/>
      <c r="F115" s="153"/>
      <c r="G115" s="153"/>
    </row>
    <row r="116">
      <c r="A116" s="80" t="s">
        <v>41</v>
      </c>
      <c r="B116" s="80" t="s">
        <v>34</v>
      </c>
      <c r="C116" s="153"/>
      <c r="D116" s="153">
        <v>2.25</v>
      </c>
      <c r="E116" s="80"/>
      <c r="F116" s="153"/>
      <c r="G116" s="153"/>
    </row>
    <row r="117">
      <c r="A117" s="80" t="s">
        <v>42</v>
      </c>
      <c r="B117" s="80" t="s">
        <v>34</v>
      </c>
      <c r="C117" s="153"/>
      <c r="D117" s="153">
        <v>2.5</v>
      </c>
      <c r="E117" s="80"/>
      <c r="F117" s="153"/>
      <c r="G117" s="153"/>
    </row>
    <row r="118">
      <c r="A118" s="80" t="s">
        <v>43</v>
      </c>
      <c r="B118" s="80" t="s">
        <v>34</v>
      </c>
      <c r="C118" s="153"/>
      <c r="D118" s="153">
        <v>2.0</v>
      </c>
      <c r="E118" s="80" t="s">
        <v>35</v>
      </c>
      <c r="F118" s="153"/>
      <c r="G118" s="153">
        <v>1.0</v>
      </c>
    </row>
    <row r="119">
      <c r="A119" s="80" t="s">
        <v>44</v>
      </c>
      <c r="B119" s="80" t="s">
        <v>34</v>
      </c>
      <c r="C119" s="153"/>
      <c r="D119" s="153">
        <v>2.0</v>
      </c>
      <c r="E119" s="80"/>
      <c r="F119" s="153"/>
      <c r="G119" s="153"/>
    </row>
    <row r="120">
      <c r="A120" s="80" t="s">
        <v>45</v>
      </c>
      <c r="B120" s="80" t="s">
        <v>39</v>
      </c>
      <c r="C120" s="153">
        <v>2.5</v>
      </c>
      <c r="D120" s="153">
        <v>4.25</v>
      </c>
      <c r="E120" s="80"/>
      <c r="F120" s="153"/>
      <c r="G120" s="153"/>
    </row>
    <row r="121">
      <c r="A121" s="80" t="s">
        <v>46</v>
      </c>
      <c r="B121" s="80" t="s">
        <v>38</v>
      </c>
      <c r="C121" s="153"/>
      <c r="D121" s="153">
        <v>2.5</v>
      </c>
      <c r="E121" s="80"/>
      <c r="F121" s="153"/>
      <c r="G121" s="153"/>
    </row>
    <row r="122">
      <c r="A122" s="80" t="s">
        <v>47</v>
      </c>
      <c r="B122" s="80" t="s">
        <v>34</v>
      </c>
      <c r="C122" s="153"/>
      <c r="D122" s="153">
        <v>2.0</v>
      </c>
      <c r="E122" s="80"/>
      <c r="F122" s="153"/>
      <c r="G122" s="153"/>
    </row>
    <row r="123">
      <c r="A123" s="80" t="s">
        <v>31</v>
      </c>
      <c r="B123" s="80" t="s">
        <v>32</v>
      </c>
      <c r="C123" s="153"/>
      <c r="D123" s="153">
        <v>2.0</v>
      </c>
      <c r="E123" s="80" t="s">
        <v>36</v>
      </c>
      <c r="F123" s="153"/>
      <c r="G123" s="153"/>
    </row>
    <row r="124">
      <c r="A124" s="80" t="s">
        <v>37</v>
      </c>
      <c r="B124" s="80" t="s">
        <v>34</v>
      </c>
      <c r="C124" s="153">
        <v>2.5</v>
      </c>
      <c r="D124" s="153">
        <v>3.0</v>
      </c>
      <c r="E124" s="80"/>
      <c r="F124" s="153"/>
      <c r="G124" s="153"/>
    </row>
    <row r="125">
      <c r="A125" s="80" t="s">
        <v>40</v>
      </c>
      <c r="B125" s="80" t="s">
        <v>38</v>
      </c>
      <c r="C125" s="153">
        <v>2.5</v>
      </c>
      <c r="D125" s="153">
        <v>3.5</v>
      </c>
      <c r="E125" s="80" t="s">
        <v>35</v>
      </c>
      <c r="F125" s="153">
        <v>0.5</v>
      </c>
      <c r="G125" s="153">
        <v>0.25</v>
      </c>
    </row>
    <row r="126">
      <c r="A126" s="80" t="s">
        <v>41</v>
      </c>
      <c r="B126" s="80" t="s">
        <v>34</v>
      </c>
      <c r="C126" s="153">
        <v>2.5</v>
      </c>
      <c r="D126" s="153">
        <v>3.75</v>
      </c>
      <c r="E126" s="80" t="s">
        <v>33</v>
      </c>
      <c r="F126" s="153"/>
      <c r="G126" s="153"/>
    </row>
    <row r="127">
      <c r="A127" s="80" t="s">
        <v>42</v>
      </c>
      <c r="B127" s="80" t="s">
        <v>39</v>
      </c>
      <c r="C127" s="153"/>
      <c r="D127" s="153">
        <v>2.0</v>
      </c>
      <c r="E127" s="80"/>
      <c r="F127" s="153"/>
      <c r="G127" s="153"/>
    </row>
    <row r="128">
      <c r="A128" s="80" t="s">
        <v>43</v>
      </c>
      <c r="B128" s="80" t="s">
        <v>34</v>
      </c>
      <c r="C128" s="153">
        <v>2.5</v>
      </c>
      <c r="D128" s="153">
        <v>2.5</v>
      </c>
      <c r="E128" s="80" t="s">
        <v>33</v>
      </c>
      <c r="F128" s="153"/>
      <c r="G128" s="153"/>
    </row>
    <row r="129">
      <c r="A129" s="80" t="s">
        <v>44</v>
      </c>
      <c r="B129" s="80" t="s">
        <v>32</v>
      </c>
      <c r="C129" s="153"/>
      <c r="D129" s="153">
        <v>2.25</v>
      </c>
      <c r="E129" s="80"/>
      <c r="F129" s="153"/>
      <c r="G129" s="153"/>
    </row>
    <row r="130">
      <c r="A130" s="80" t="s">
        <v>45</v>
      </c>
      <c r="B130" s="80" t="s">
        <v>34</v>
      </c>
      <c r="C130" s="153">
        <v>2.5</v>
      </c>
      <c r="D130" s="153">
        <v>2.75</v>
      </c>
      <c r="E130" s="80"/>
      <c r="F130" s="153"/>
      <c r="G130" s="153"/>
    </row>
    <row r="131">
      <c r="A131" s="80" t="s">
        <v>46</v>
      </c>
      <c r="B131" s="80" t="s">
        <v>34</v>
      </c>
      <c r="C131" s="153">
        <v>2.5</v>
      </c>
      <c r="D131" s="153">
        <v>3.5</v>
      </c>
      <c r="E131" s="80" t="s">
        <v>33</v>
      </c>
      <c r="F131" s="153"/>
      <c r="G131" s="153"/>
    </row>
    <row r="132">
      <c r="A132" s="80" t="s">
        <v>47</v>
      </c>
      <c r="B132" s="80" t="s">
        <v>34</v>
      </c>
      <c r="C132" s="153">
        <v>2.5</v>
      </c>
      <c r="D132" s="153">
        <v>3.5</v>
      </c>
      <c r="E132" s="80"/>
      <c r="F132" s="153"/>
      <c r="G132" s="153"/>
    </row>
    <row r="133">
      <c r="A133" s="80" t="s">
        <v>31</v>
      </c>
      <c r="B133" s="80" t="s">
        <v>34</v>
      </c>
      <c r="C133" s="153">
        <v>2.5</v>
      </c>
      <c r="D133" s="153">
        <v>2.0</v>
      </c>
      <c r="E133" s="80"/>
      <c r="F133" s="153"/>
      <c r="G133" s="153"/>
    </row>
    <row r="134">
      <c r="A134" s="80" t="s">
        <v>37</v>
      </c>
      <c r="B134" s="80" t="s">
        <v>38</v>
      </c>
      <c r="C134" s="153">
        <v>2.5</v>
      </c>
      <c r="D134" s="153">
        <v>4.25</v>
      </c>
      <c r="E134" s="80"/>
      <c r="F134" s="153"/>
      <c r="G134" s="153"/>
    </row>
    <row r="135">
      <c r="A135" s="80" t="s">
        <v>40</v>
      </c>
      <c r="B135" s="80" t="s">
        <v>32</v>
      </c>
      <c r="C135" s="153"/>
      <c r="D135" s="153">
        <v>2.75</v>
      </c>
      <c r="E135" s="80"/>
      <c r="F135" s="153"/>
      <c r="G135" s="153"/>
    </row>
    <row r="136">
      <c r="A136" s="80" t="s">
        <v>41</v>
      </c>
      <c r="B136" s="80" t="s">
        <v>34</v>
      </c>
      <c r="C136" s="153">
        <v>2.5</v>
      </c>
      <c r="D136" s="153">
        <v>2.25</v>
      </c>
      <c r="E136" s="80" t="s">
        <v>35</v>
      </c>
      <c r="F136" s="153">
        <v>0.5</v>
      </c>
      <c r="G136" s="153"/>
    </row>
    <row r="137">
      <c r="A137" s="80" t="s">
        <v>42</v>
      </c>
      <c r="B137" s="80" t="s">
        <v>34</v>
      </c>
      <c r="C137" s="153">
        <v>2.5</v>
      </c>
      <c r="D137" s="153">
        <v>3.5</v>
      </c>
      <c r="E137" s="80"/>
      <c r="F137" s="153"/>
      <c r="G137" s="153"/>
    </row>
    <row r="138">
      <c r="A138" s="80" t="s">
        <v>43</v>
      </c>
      <c r="B138" s="80" t="s">
        <v>32</v>
      </c>
      <c r="C138" s="153"/>
      <c r="D138" s="153">
        <v>2.75</v>
      </c>
      <c r="E138" s="80"/>
      <c r="F138" s="153"/>
      <c r="G138" s="153"/>
    </row>
    <row r="139">
      <c r="A139" s="80" t="s">
        <v>44</v>
      </c>
      <c r="B139" s="80" t="s">
        <v>34</v>
      </c>
      <c r="C139" s="153">
        <v>2.5</v>
      </c>
      <c r="D139" s="153">
        <v>3.75</v>
      </c>
      <c r="E139" s="80"/>
      <c r="F139" s="153"/>
      <c r="G139" s="153"/>
    </row>
    <row r="140">
      <c r="A140" s="80" t="s">
        <v>45</v>
      </c>
      <c r="B140" s="80" t="s">
        <v>34</v>
      </c>
      <c r="C140" s="153">
        <v>2.5</v>
      </c>
      <c r="D140" s="153">
        <v>1.75</v>
      </c>
      <c r="E140" s="80"/>
      <c r="F140" s="153"/>
      <c r="G140" s="153"/>
    </row>
    <row r="141">
      <c r="A141" s="80" t="s">
        <v>46</v>
      </c>
      <c r="B141" s="80" t="s">
        <v>34</v>
      </c>
      <c r="C141" s="153">
        <v>2.5</v>
      </c>
      <c r="D141" s="153">
        <v>3.0</v>
      </c>
      <c r="E141" s="80"/>
      <c r="F141" s="153"/>
      <c r="G141" s="153"/>
    </row>
    <row r="142">
      <c r="A142" s="80" t="s">
        <v>47</v>
      </c>
      <c r="B142" s="80" t="s">
        <v>39</v>
      </c>
      <c r="C142" s="153"/>
      <c r="D142" s="153">
        <v>2.0</v>
      </c>
      <c r="E142" s="80"/>
      <c r="F142" s="153"/>
      <c r="G142" s="153"/>
    </row>
    <row r="143">
      <c r="A143" s="80" t="s">
        <v>31</v>
      </c>
      <c r="B143" s="80" t="s">
        <v>34</v>
      </c>
      <c r="C143" s="153">
        <v>2.5</v>
      </c>
      <c r="D143" s="153">
        <v>3.25</v>
      </c>
      <c r="E143" s="80" t="s">
        <v>35</v>
      </c>
      <c r="F143" s="153">
        <v>0.5</v>
      </c>
      <c r="G143" s="153">
        <v>0.5</v>
      </c>
    </row>
    <row r="144">
      <c r="A144" s="80" t="s">
        <v>37</v>
      </c>
      <c r="B144" s="80" t="s">
        <v>34</v>
      </c>
      <c r="C144" s="153">
        <v>2.5</v>
      </c>
      <c r="D144" s="153">
        <v>1.5</v>
      </c>
      <c r="E144" s="80"/>
      <c r="F144" s="153"/>
      <c r="G144" s="153"/>
    </row>
    <row r="145">
      <c r="A145" s="80" t="s">
        <v>40</v>
      </c>
      <c r="B145" s="80" t="s">
        <v>34</v>
      </c>
      <c r="C145" s="153">
        <v>2.5</v>
      </c>
      <c r="D145" s="153">
        <v>4.0</v>
      </c>
      <c r="E145" s="80"/>
      <c r="F145" s="153"/>
      <c r="G145" s="153"/>
    </row>
    <row r="146">
      <c r="A146" s="80" t="s">
        <v>41</v>
      </c>
      <c r="B146" s="80" t="s">
        <v>34</v>
      </c>
      <c r="C146" s="153">
        <v>2.5</v>
      </c>
      <c r="D146" s="153">
        <v>3.25</v>
      </c>
      <c r="E146" s="80"/>
      <c r="F146" s="153"/>
      <c r="G146" s="153"/>
    </row>
    <row r="147">
      <c r="A147" s="80" t="s">
        <v>42</v>
      </c>
      <c r="B147" s="80" t="s">
        <v>34</v>
      </c>
      <c r="C147" s="153">
        <v>2.5</v>
      </c>
      <c r="D147" s="153">
        <v>2.75</v>
      </c>
      <c r="E147" s="80"/>
      <c r="F147" s="153"/>
      <c r="G147" s="153"/>
    </row>
    <row r="148">
      <c r="A148" s="80" t="s">
        <v>43</v>
      </c>
      <c r="B148" s="80" t="s">
        <v>39</v>
      </c>
      <c r="C148" s="153"/>
      <c r="D148" s="153">
        <v>1.75</v>
      </c>
      <c r="E148" s="80"/>
      <c r="F148" s="153"/>
      <c r="G148" s="153"/>
    </row>
    <row r="149">
      <c r="A149" s="80" t="s">
        <v>44</v>
      </c>
      <c r="B149" s="80" t="s">
        <v>34</v>
      </c>
      <c r="C149" s="153">
        <v>2.5</v>
      </c>
      <c r="D149" s="153">
        <v>4.0</v>
      </c>
      <c r="E149" s="80"/>
      <c r="F149" s="153"/>
      <c r="G149" s="153"/>
    </row>
    <row r="150">
      <c r="A150" s="80" t="s">
        <v>45</v>
      </c>
      <c r="B150" s="80" t="s">
        <v>38</v>
      </c>
      <c r="C150" s="153">
        <v>2.5</v>
      </c>
      <c r="D150" s="153">
        <v>2.75</v>
      </c>
      <c r="E150" s="80"/>
      <c r="F150" s="153"/>
      <c r="G150" s="153"/>
    </row>
    <row r="151">
      <c r="A151" s="80" t="s">
        <v>46</v>
      </c>
      <c r="B151" s="80" t="s">
        <v>32</v>
      </c>
      <c r="C151" s="153"/>
      <c r="D151" s="153">
        <v>2.0</v>
      </c>
      <c r="E151" s="80"/>
      <c r="F151" s="153"/>
      <c r="G151" s="153"/>
    </row>
    <row r="152">
      <c r="A152" s="80" t="s">
        <v>47</v>
      </c>
      <c r="B152" s="80" t="s">
        <v>32</v>
      </c>
      <c r="C152" s="153"/>
      <c r="D152" s="153">
        <v>2.5</v>
      </c>
      <c r="E152" s="80"/>
      <c r="F152" s="153"/>
      <c r="G152" s="153"/>
    </row>
    <row r="153">
      <c r="A153" s="80" t="s">
        <v>31</v>
      </c>
      <c r="B153" s="80" t="s">
        <v>34</v>
      </c>
      <c r="C153" s="153">
        <v>2.5</v>
      </c>
      <c r="D153" s="153">
        <v>3.5</v>
      </c>
      <c r="E153" s="80"/>
      <c r="F153" s="153"/>
      <c r="G153" s="153"/>
    </row>
    <row r="154">
      <c r="A154" s="80" t="s">
        <v>37</v>
      </c>
      <c r="B154" s="80" t="s">
        <v>34</v>
      </c>
      <c r="C154" s="153">
        <v>2.5</v>
      </c>
      <c r="D154" s="153">
        <v>4.0</v>
      </c>
      <c r="E154" s="80"/>
      <c r="F154" s="153"/>
      <c r="G154" s="153"/>
    </row>
    <row r="155">
      <c r="A155" s="80" t="s">
        <v>40</v>
      </c>
      <c r="B155" s="80" t="s">
        <v>34</v>
      </c>
      <c r="C155" s="153">
        <v>2.5</v>
      </c>
      <c r="D155" s="153">
        <v>3.5</v>
      </c>
      <c r="E155" s="80"/>
      <c r="F155" s="153"/>
      <c r="G155" s="153"/>
    </row>
    <row r="156">
      <c r="A156" s="80" t="s">
        <v>41</v>
      </c>
      <c r="B156" s="80" t="s">
        <v>34</v>
      </c>
      <c r="C156" s="153">
        <v>2.5</v>
      </c>
      <c r="D156" s="153">
        <v>1.5</v>
      </c>
      <c r="E156" s="80"/>
      <c r="F156" s="153"/>
      <c r="G156" s="153"/>
    </row>
    <row r="157">
      <c r="A157" s="80" t="s">
        <v>42</v>
      </c>
      <c r="B157" s="80" t="s">
        <v>32</v>
      </c>
      <c r="C157" s="153"/>
      <c r="D157" s="153">
        <v>2.25</v>
      </c>
      <c r="E157" s="80"/>
      <c r="F157" s="153"/>
      <c r="G157" s="153"/>
    </row>
    <row r="158">
      <c r="A158" s="80" t="s">
        <v>43</v>
      </c>
      <c r="B158" s="80" t="s">
        <v>39</v>
      </c>
      <c r="C158" s="153"/>
      <c r="D158" s="153">
        <v>1.75</v>
      </c>
      <c r="E158" s="80"/>
      <c r="F158" s="153"/>
      <c r="G158" s="153"/>
    </row>
    <row r="159">
      <c r="A159" s="80" t="s">
        <v>44</v>
      </c>
      <c r="B159" s="80" t="s">
        <v>34</v>
      </c>
      <c r="C159" s="153">
        <v>2.5</v>
      </c>
      <c r="D159" s="153">
        <v>2.5</v>
      </c>
      <c r="E159" s="80" t="s">
        <v>35</v>
      </c>
      <c r="F159" s="153"/>
      <c r="G159" s="153">
        <v>0.25</v>
      </c>
    </row>
    <row r="160">
      <c r="A160" s="80" t="s">
        <v>45</v>
      </c>
      <c r="B160" s="80" t="s">
        <v>34</v>
      </c>
      <c r="C160" s="153">
        <v>2.5</v>
      </c>
      <c r="D160" s="153">
        <v>3.0</v>
      </c>
      <c r="E160" s="80"/>
      <c r="F160" s="153"/>
      <c r="G160" s="153"/>
    </row>
    <row r="161">
      <c r="A161" s="80" t="s">
        <v>46</v>
      </c>
      <c r="B161" s="80" t="s">
        <v>32</v>
      </c>
      <c r="C161" s="153"/>
      <c r="D161" s="153">
        <v>2.0</v>
      </c>
      <c r="E161" s="80"/>
      <c r="F161" s="153"/>
      <c r="G161" s="153"/>
    </row>
    <row r="162">
      <c r="A162" s="80" t="s">
        <v>47</v>
      </c>
      <c r="B162" s="80" t="s">
        <v>38</v>
      </c>
      <c r="C162" s="153">
        <v>2.5</v>
      </c>
      <c r="D162" s="153">
        <v>2.5</v>
      </c>
      <c r="E162" s="80"/>
      <c r="F162" s="153"/>
      <c r="G162" s="153"/>
    </row>
    <row r="163">
      <c r="A163" s="80" t="s">
        <v>31</v>
      </c>
      <c r="B163" s="80" t="s">
        <v>34</v>
      </c>
      <c r="C163" s="153">
        <v>2.5</v>
      </c>
      <c r="D163" s="153">
        <v>2.75</v>
      </c>
      <c r="E163" s="80"/>
      <c r="F163" s="153"/>
      <c r="G163" s="153"/>
    </row>
    <row r="164">
      <c r="A164" s="80" t="s">
        <v>37</v>
      </c>
      <c r="B164" s="80" t="s">
        <v>38</v>
      </c>
      <c r="C164" s="153">
        <v>2.5</v>
      </c>
      <c r="D164" s="153">
        <v>3.0</v>
      </c>
      <c r="E164" s="80"/>
      <c r="F164" s="153"/>
      <c r="G164" s="153"/>
    </row>
    <row r="165">
      <c r="A165" s="80" t="s">
        <v>40</v>
      </c>
      <c r="B165" s="80" t="s">
        <v>32</v>
      </c>
      <c r="C165" s="153"/>
      <c r="D165" s="153">
        <v>1.75</v>
      </c>
      <c r="E165" s="80" t="s">
        <v>36</v>
      </c>
      <c r="F165" s="153"/>
      <c r="G165" s="153"/>
    </row>
    <row r="166">
      <c r="A166" s="80" t="s">
        <v>41</v>
      </c>
      <c r="B166" s="80" t="s">
        <v>34</v>
      </c>
      <c r="C166" s="153">
        <v>2.5</v>
      </c>
      <c r="D166" s="153">
        <v>3.75</v>
      </c>
      <c r="E166" s="80"/>
      <c r="F166" s="153"/>
      <c r="G166" s="153"/>
    </row>
    <row r="167">
      <c r="A167" s="80" t="s">
        <v>42</v>
      </c>
      <c r="B167" s="80" t="s">
        <v>34</v>
      </c>
      <c r="C167" s="153">
        <v>2.5</v>
      </c>
      <c r="D167" s="153">
        <v>2.0</v>
      </c>
      <c r="E167" s="80" t="s">
        <v>33</v>
      </c>
      <c r="F167" s="153"/>
      <c r="G167" s="153"/>
    </row>
    <row r="168">
      <c r="A168" s="80" t="s">
        <v>43</v>
      </c>
      <c r="B168" s="80" t="s">
        <v>34</v>
      </c>
      <c r="C168" s="153">
        <v>2.5</v>
      </c>
      <c r="D168" s="153">
        <v>3.25</v>
      </c>
      <c r="E168" s="80" t="s">
        <v>35</v>
      </c>
      <c r="F168" s="153">
        <v>0.5</v>
      </c>
      <c r="G168" s="153">
        <v>0.75</v>
      </c>
    </row>
    <row r="169">
      <c r="A169" s="80" t="s">
        <v>44</v>
      </c>
      <c r="B169" s="80" t="s">
        <v>39</v>
      </c>
      <c r="C169" s="153"/>
      <c r="D169" s="153">
        <v>1.75</v>
      </c>
      <c r="E169" s="80"/>
      <c r="F169" s="153"/>
      <c r="G169" s="153"/>
    </row>
    <row r="170">
      <c r="A170" s="80" t="s">
        <v>45</v>
      </c>
      <c r="B170" s="80" t="s">
        <v>34</v>
      </c>
      <c r="C170" s="153">
        <v>2.5</v>
      </c>
      <c r="D170" s="153">
        <v>2.5</v>
      </c>
      <c r="E170" s="80"/>
      <c r="F170" s="153"/>
      <c r="G170" s="153"/>
    </row>
    <row r="171">
      <c r="A171" s="80" t="s">
        <v>46</v>
      </c>
      <c r="B171" s="80" t="s">
        <v>34</v>
      </c>
      <c r="C171" s="153">
        <v>2.5</v>
      </c>
      <c r="D171" s="153">
        <v>3.5</v>
      </c>
      <c r="E171" s="80" t="s">
        <v>33</v>
      </c>
      <c r="F171" s="153"/>
      <c r="G171" s="153"/>
    </row>
    <row r="172">
      <c r="A172" s="80" t="s">
        <v>47</v>
      </c>
      <c r="B172" s="80" t="s">
        <v>32</v>
      </c>
      <c r="C172" s="153"/>
      <c r="D172" s="153">
        <v>2.5</v>
      </c>
      <c r="E172" s="80"/>
      <c r="F172" s="153"/>
      <c r="G172" s="153"/>
    </row>
    <row r="173">
      <c r="A173" s="80" t="s">
        <v>31</v>
      </c>
      <c r="B173" s="80" t="s">
        <v>34</v>
      </c>
      <c r="C173" s="153">
        <v>2.5</v>
      </c>
      <c r="D173" s="153">
        <v>2.0</v>
      </c>
      <c r="E173" s="80" t="s">
        <v>33</v>
      </c>
      <c r="F173" s="153"/>
      <c r="G173" s="153"/>
    </row>
    <row r="174">
      <c r="A174" s="80" t="s">
        <v>37</v>
      </c>
      <c r="B174" s="80" t="s">
        <v>34</v>
      </c>
      <c r="C174" s="153">
        <v>2.5</v>
      </c>
      <c r="D174" s="153">
        <v>4.0</v>
      </c>
      <c r="E174" s="80" t="s">
        <v>33</v>
      </c>
      <c r="F174" s="153"/>
      <c r="G174" s="153"/>
    </row>
    <row r="175">
      <c r="A175" s="80" t="s">
        <v>40</v>
      </c>
      <c r="B175" s="80" t="s">
        <v>32</v>
      </c>
      <c r="C175" s="153"/>
      <c r="D175" s="153">
        <v>2.75</v>
      </c>
      <c r="E175" s="80"/>
      <c r="F175" s="153"/>
      <c r="G175" s="153"/>
    </row>
    <row r="176">
      <c r="A176" s="80" t="s">
        <v>41</v>
      </c>
      <c r="B176" s="80" t="s">
        <v>34</v>
      </c>
      <c r="C176" s="153">
        <v>2.5</v>
      </c>
      <c r="D176" s="153">
        <v>2.75</v>
      </c>
      <c r="E176" s="80"/>
      <c r="F176" s="153"/>
      <c r="G176" s="153"/>
    </row>
    <row r="177">
      <c r="A177" s="80" t="s">
        <v>42</v>
      </c>
      <c r="B177" s="80" t="s">
        <v>34</v>
      </c>
      <c r="C177" s="153">
        <v>2.5</v>
      </c>
      <c r="D177" s="153">
        <v>4.0</v>
      </c>
      <c r="E177" s="80"/>
      <c r="F177" s="153"/>
      <c r="G177" s="153"/>
    </row>
    <row r="178">
      <c r="A178" s="80" t="s">
        <v>43</v>
      </c>
      <c r="B178" s="80" t="s">
        <v>38</v>
      </c>
      <c r="C178" s="153">
        <v>2.5</v>
      </c>
      <c r="D178" s="153">
        <v>4.25</v>
      </c>
      <c r="E178" s="80"/>
      <c r="F178" s="153"/>
      <c r="G178" s="153"/>
    </row>
    <row r="179">
      <c r="A179" s="80" t="s">
        <v>44</v>
      </c>
      <c r="B179" s="80" t="s">
        <v>34</v>
      </c>
      <c r="C179" s="153">
        <v>2.5</v>
      </c>
      <c r="D179" s="153">
        <v>2.5</v>
      </c>
      <c r="E179" s="80" t="s">
        <v>35</v>
      </c>
      <c r="F179" s="153"/>
      <c r="G179" s="153">
        <v>0.5</v>
      </c>
    </row>
    <row r="180">
      <c r="A180" s="80" t="s">
        <v>45</v>
      </c>
      <c r="B180" s="80" t="s">
        <v>39</v>
      </c>
      <c r="C180" s="153"/>
      <c r="D180" s="153">
        <v>1.75</v>
      </c>
      <c r="E180" s="80"/>
      <c r="F180" s="153"/>
      <c r="G180" s="153"/>
    </row>
    <row r="181">
      <c r="A181" s="80" t="s">
        <v>46</v>
      </c>
      <c r="B181" s="80" t="s">
        <v>32</v>
      </c>
      <c r="C181" s="153"/>
      <c r="D181" s="153">
        <v>2.5</v>
      </c>
      <c r="E181" s="80" t="s">
        <v>36</v>
      </c>
      <c r="F181" s="153"/>
      <c r="G181" s="153"/>
    </row>
    <row r="182">
      <c r="A182" s="80" t="s">
        <v>47</v>
      </c>
      <c r="B182" s="80" t="s">
        <v>34</v>
      </c>
      <c r="C182" s="153">
        <v>2.5</v>
      </c>
      <c r="D182" s="153">
        <v>2.0</v>
      </c>
      <c r="E182" s="80" t="s">
        <v>33</v>
      </c>
      <c r="F182" s="153"/>
      <c r="G182" s="153"/>
    </row>
  </sheetData>
  <mergeCells count="2">
    <mergeCell ref="A1:A2"/>
    <mergeCell ref="B1:G1"/>
  </mergeCells>
  <drawing r:id="rId1"/>
</worksheet>
</file>